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180" windowWidth="9300" windowHeight="4575" tabRatio="0" activeTab="1"/>
  </bookViews>
  <sheets>
    <sheet name="Диаграмма1" sheetId="1" r:id="rId1"/>
    <sheet name="Sheet1" sheetId="2" r:id="rId2"/>
  </sheets>
  <definedNames>
    <definedName name="_xlnm.Print_Area" localSheetId="1">'Sheet1'!$A$1:$P$705</definedName>
  </definedNames>
  <calcPr fullCalcOnLoad="1"/>
</workbook>
</file>

<file path=xl/sharedStrings.xml><?xml version="1.0" encoding="utf-8"?>
<sst xmlns="http://schemas.openxmlformats.org/spreadsheetml/2006/main" count="651" uniqueCount="413">
  <si>
    <t>Загальний фонд</t>
  </si>
  <si>
    <t>Спеціальний фонд</t>
  </si>
  <si>
    <t>4</t>
  </si>
  <si>
    <t>5</t>
  </si>
  <si>
    <t>6</t>
  </si>
  <si>
    <t xml:space="preserve">    Тип показника: Витрат</t>
  </si>
  <si>
    <t xml:space="preserve">    Тип показника: Продукту</t>
  </si>
  <si>
    <t xml:space="preserve">    Тип показника: Якості</t>
  </si>
  <si>
    <t xml:space="preserve">    Тип показника: Ефективності</t>
  </si>
  <si>
    <t xml:space="preserve">    Показник: кількість дорожніх знаків, од.</t>
  </si>
  <si>
    <t xml:space="preserve">    Показник: загальна площа вулично-дорожньої мережі, що потребує капітального ремонту, кв. м</t>
  </si>
  <si>
    <t xml:space="preserve">    Показник: загальна площа вулично-дорожньої мережі, що потребує поточного ремонту, кв. м</t>
  </si>
  <si>
    <t xml:space="preserve">    Показник: площа вуличної-дорожньої мережі, яка охоплена поточним ремонтом, кв.м</t>
  </si>
  <si>
    <t xml:space="preserve">    Показник: площа вуличної-дорожньої мережі, яка охоплена капітальним ремонтом, кв.м</t>
  </si>
  <si>
    <t xml:space="preserve">    Показник: площа вулично-дорожньої мережі з відновленою дорожньою розміткою, кв. м</t>
  </si>
  <si>
    <t xml:space="preserve">    Показник: кількість установлених світлофорних об"єктів, од.</t>
  </si>
  <si>
    <t xml:space="preserve">    Показник: середня вартість відновлення 1 кв. м дорожньої розмітки, грн.</t>
  </si>
  <si>
    <t xml:space="preserve">    Показник: середня вартість встановлення 1 світлофорного об"єкту , грн.</t>
  </si>
  <si>
    <t xml:space="preserve">    Показник: середня вартість капітального ремонту 1 кв. м вулично-дорожньої мережі, грн.</t>
  </si>
  <si>
    <t xml:space="preserve">    Показник: середня вартість очищення (утримання) 1 кв. м  вулично-дорожньої мережі, грн.</t>
  </si>
  <si>
    <t xml:space="preserve">    Показник: середня вартість поточного ремонту 1 дорожнього знаку, грн.</t>
  </si>
  <si>
    <t xml:space="preserve">    Показник: середня вартість поточного ремонту 1 кв. м вулично-дорожньої мережі, грн.</t>
  </si>
  <si>
    <t xml:space="preserve">    Показник: % дорожніх знаків з проведеним поточним ремонтом від потребуючих ремонту</t>
  </si>
  <si>
    <t xml:space="preserve">    Показник: % доріг з проведеним поточним ремонтом від потребуючих ремонту</t>
  </si>
  <si>
    <t xml:space="preserve">    Показник: % доріг з проведеним капітальним ремонтом від потребуючих ремонту</t>
  </si>
  <si>
    <t xml:space="preserve">    Показник: довжина мереж зовнішнього освітлення, на якій проведено капітальний ремонт, км</t>
  </si>
  <si>
    <t xml:space="preserve">    Показник: % електромереж зовнішнього освітлення з проведеним капітальним ремонтом від їх загальної довжини</t>
  </si>
  <si>
    <t xml:space="preserve">    Показник: кількість видалених дерев, од.</t>
  </si>
  <si>
    <t xml:space="preserve">    Показник: середня вартість видалення 1 дерева, грн.</t>
  </si>
  <si>
    <t xml:space="preserve">    Показник: площа території пляжу, кв. м</t>
  </si>
  <si>
    <t xml:space="preserve">    Показник: площа території пляжу, що підлягає прибираннюкв. м</t>
  </si>
  <si>
    <t xml:space="preserve">    Показник: середня вартість прибирання 1 кв. м пляжу, грн.</t>
  </si>
  <si>
    <t xml:space="preserve">    Показник: кількість стаціонарних туалетів на кладовищах, од.</t>
  </si>
  <si>
    <t xml:space="preserve">    Показник: кількість спецслужб, од.</t>
  </si>
  <si>
    <t xml:space="preserve">    Показник: загальна довжина залізобетонної огорожі, пог. м</t>
  </si>
  <si>
    <t xml:space="preserve">    Показник: загальна протяжність водопроводу, пог. м</t>
  </si>
  <si>
    <t xml:space="preserve">    Показник: кількість контейнерів на кладовищах, які підлягають поточному ремонту, од.</t>
  </si>
  <si>
    <t xml:space="preserve">    Показник: кількість контейнерів на кладовищах, од.</t>
  </si>
  <si>
    <t xml:space="preserve">    Показник: кількість кладовищ, од.</t>
  </si>
  <si>
    <t xml:space="preserve">    Показник: кількість дерев загального та спеціального призначення, од.</t>
  </si>
  <si>
    <t xml:space="preserve">    Показник: кількість похованих безрідних громадян, чол.</t>
  </si>
  <si>
    <t xml:space="preserve">    Показник: кількість встановлених додаткових контейнерів на кладовищах, од.</t>
  </si>
  <si>
    <t xml:space="preserve">    Показник: кількість відремонтованих контейнерів (поточний ремонт), од.</t>
  </si>
  <si>
    <t xml:space="preserve">    Показник: кількість визовів на проведення робіт спецслужбою, од.</t>
  </si>
  <si>
    <t xml:space="preserve">    Показник: кількість виготовлених та встановлених стаціонарних туалетів, од.</t>
  </si>
  <si>
    <t xml:space="preserve">    Показник: довжина відновленого водопроводу на кладовищі, пог. м</t>
  </si>
  <si>
    <t xml:space="preserve">    Показник: середня вартість 1 визову спецслужби, грн.</t>
  </si>
  <si>
    <t xml:space="preserve">    Показник: середня вартість встановлення 1 додаткового контейнера на кладовищах, грн</t>
  </si>
  <si>
    <t xml:space="preserve">    Показник: середня вартість встановлення 1 стаціонарного туалету, грн.</t>
  </si>
  <si>
    <t xml:space="preserve">    Показник: середня вартість монтажу та демонтажу  1 пог.м водопроводу, грн.</t>
  </si>
  <si>
    <t xml:space="preserve">    Показник: середня вартість поточного ремонту 1 контейнера, грн.</t>
  </si>
  <si>
    <t xml:space="preserve">    Показник: кількість вивезених ТПВ з озера Чеха, куб. м</t>
  </si>
  <si>
    <t xml:space="preserve">    Показник: % зменшення скарг населення, пов"язаних з бродячими тваринами в порівнянні з минулим роком</t>
  </si>
  <si>
    <t>% виконання за _______ до уточненого плану</t>
  </si>
  <si>
    <t>Всього</t>
  </si>
  <si>
    <t xml:space="preserve">    Показник: кількість установлених дорожніх знаків, од.</t>
  </si>
  <si>
    <t xml:space="preserve">    Показник: середня вартість встановлення 1 дорожнього знаку, грн.</t>
  </si>
  <si>
    <t xml:space="preserve">    Показник: середня вартість поточного ремонту 1 пог.м залазобетонної (сітчастої) огорожі, грн.</t>
  </si>
  <si>
    <t xml:space="preserve">    Показник: довжина поточного ремонту залізобетонної (сітчастої) огорожі, пог.м.</t>
  </si>
  <si>
    <t xml:space="preserve">  Завдання: 1. Забезпечення проведення капітального ремонту вулично-дорожньої мережі</t>
  </si>
  <si>
    <t xml:space="preserve">    Показник: % світлофорних об"єктів з проведеним капітальним ремонтом від потребуючих ремонту</t>
  </si>
  <si>
    <t xml:space="preserve">    Показник: кількість поточно відремонтованих дорожніх знаків , од.</t>
  </si>
  <si>
    <t xml:space="preserve">    Показник: % установлення дорожніх знаків в порівнянні з минулим роком</t>
  </si>
  <si>
    <t xml:space="preserve">  Завдання: 5. Забезпечення проведення ремонту та технічного обслуговування вуличного освітлення</t>
  </si>
  <si>
    <t xml:space="preserve">  Завдання: 7. Забезпечення проведення ремонту та утримання зелених насаджень</t>
  </si>
  <si>
    <t xml:space="preserve">  Завдання: 9. Забезпечення проведення утримання кладовищта  об"єктів благоустрою міста </t>
  </si>
  <si>
    <t xml:space="preserve">  Завдання: 10. Забезпечення санітарного стану місць загального користування громадян</t>
  </si>
  <si>
    <t>Код програмної класифікації видатків</t>
  </si>
  <si>
    <t>Код економічної класифікації видатків</t>
  </si>
  <si>
    <t>в тому числі</t>
  </si>
  <si>
    <t xml:space="preserve">    Показник: кількість обладнання, встановленого на пляжі, од.</t>
  </si>
  <si>
    <t xml:space="preserve">    Показник: кількість відновленого обладнання (поточний ремонт), од</t>
  </si>
  <si>
    <t xml:space="preserve">    Показник: середня вартість поточного ремонту одиниці обладнання, грн.</t>
  </si>
  <si>
    <t xml:space="preserve">    Показник: середня вартість вивезення 1 куб. м ТПВ з озера Чеха, грн.</t>
  </si>
  <si>
    <t xml:space="preserve">    Показник: кількість шахтних колодязів, що підлягають капітального  ремонту </t>
  </si>
  <si>
    <t xml:space="preserve">    Показник: середня вартість капітального ремонту 1 шахтного колодязя, грн.</t>
  </si>
  <si>
    <t xml:space="preserve">    Показник: % нанесення дорожньої розмітки від потребуючих нанесення</t>
  </si>
  <si>
    <t xml:space="preserve">    Тип показника: Витрати</t>
  </si>
  <si>
    <t>грн.</t>
  </si>
  <si>
    <t xml:space="preserve">    Показник: середня вартість придбання та монтажу одного покажчика, грн.</t>
  </si>
  <si>
    <t>Управління капітального будівництва та дорожнього господарства Сумської міської ради</t>
  </si>
  <si>
    <t>програми  реформування і розвитку житлово-</t>
  </si>
  <si>
    <t xml:space="preserve">    Показник: обсяг видатків, грн.</t>
  </si>
  <si>
    <t xml:space="preserve">    Показник: кількість підприємств водопровідно-каналізаційного господарства, яким планується надання фінансової підтримки, од.</t>
  </si>
  <si>
    <t xml:space="preserve">    Показник: загальна кількість святкових днів</t>
  </si>
  <si>
    <t xml:space="preserve">    Показник: кількість святкових днів, які підлягають оформленню до свят</t>
  </si>
  <si>
    <t xml:space="preserve">    Показник: середня вартість святкового оформлення одного дня, грн.</t>
  </si>
  <si>
    <t>В т.ч:</t>
  </si>
  <si>
    <t xml:space="preserve">    Показник: кількість незаконно встановлених тимчасових споруд, які підлягають демонтажу</t>
  </si>
  <si>
    <t xml:space="preserve">    Показник: середня вартість демонтажу однієї незаконно встановленої тимчасової споруди, грн.</t>
  </si>
  <si>
    <t xml:space="preserve">    Показник: середній обсяг спожитої електроенергії на одну світлоточку в рік, кВт/год.</t>
  </si>
  <si>
    <t>обсяг електроенергії для безперебійної роботи світлофорних об'єктів, кВт/год</t>
  </si>
  <si>
    <t>середній обсяг спожитої електроенергії на один світлофорний об'єкт в рік, кВт/год</t>
  </si>
  <si>
    <t>середня вартість 1 кВт/год спожитої електроенергії на рік, грн.</t>
  </si>
  <si>
    <t>Виконавчий комітет Сумської міської ради</t>
  </si>
  <si>
    <t>Департамент інфраструктури міста  Сумської міської ради</t>
  </si>
  <si>
    <t>Департамент містобудування та земельних відносин Сумської міської ради</t>
  </si>
  <si>
    <t xml:space="preserve">    Показник: кількість заходів, що будуть виконуватись з проведенням оплачуваних громадських робіт, од.</t>
  </si>
  <si>
    <t xml:space="preserve">    Показник: видатки, передбачені на організацію та проведення оплачуваних громадських робіт,  грн.</t>
  </si>
  <si>
    <t xml:space="preserve">    Показник: середня вартість 1 заходу в рік, який буде виконуватися  з проведенням оплачуваних громадських робіт, грн.</t>
  </si>
  <si>
    <t xml:space="preserve"> Показник: видатки, передбачені на організацію та проведення оплачуваних громадських робіт,  грн.</t>
  </si>
  <si>
    <t xml:space="preserve"> Показник: середня вартість 1 заходу в рік, який буде виконуватися  з проведенням оплачуваних громадських робіт, грн.</t>
  </si>
  <si>
    <t>до рішення Сумської міської ради</t>
  </si>
  <si>
    <t xml:space="preserve">    Показник: загальна площа вулично-дорожньої мережі з асфальтобетонним покриттям, кв.м.</t>
  </si>
  <si>
    <t xml:space="preserve">    Показник: площа вулично-дорожньої мережі, на якій  проведено роботи з очищення (утримання),  м.кв.</t>
  </si>
  <si>
    <t xml:space="preserve">    Показник: % охоплення вулично-дорожньої мережі очищенням (утриманням) до їх загальної площі</t>
  </si>
  <si>
    <t>ДІМ СМР</t>
  </si>
  <si>
    <t>ДМтаЗВ СМР</t>
  </si>
  <si>
    <t>240900 ДМтаЗВ СМР</t>
  </si>
  <si>
    <t xml:space="preserve">комунального господарства міста Суми </t>
  </si>
  <si>
    <t>Результативні показники виконання заходів програми  реформування і розвитку житлово-комунального господарства, на виконання яких виділяються кошти міського бюджету на 2015-2017 роки</t>
  </si>
  <si>
    <t>2015 рік</t>
  </si>
  <si>
    <t>2016 рік</t>
  </si>
  <si>
    <t>2017 рік</t>
  </si>
  <si>
    <t xml:space="preserve">  Завдання: 2. Забезпечення проведення поточного ремонту вулично-дорожньої мережі та штучних споруд</t>
  </si>
  <si>
    <t xml:space="preserve">  Завдання: 3.  Забезпечення проведення утримання вулично-дорожньої мережі та штучних споруд</t>
  </si>
  <si>
    <t xml:space="preserve">  Завдання: 4. Забезпечення проведення поточного ремонту проїздів, тротуарів, внутрішньоквартальних проїзних доріг</t>
  </si>
  <si>
    <t xml:space="preserve">  Завдання: 5. Забезпечення проведення капітального ремонту проїздів, тротуарів, внутрішньоквартальних проїзних доріг</t>
  </si>
  <si>
    <t>Показник: загальна площа проїздів, тротуарів і внутрішньоквартальних доріг,  що потребує поточного ремонту, кв. м</t>
  </si>
  <si>
    <t xml:space="preserve">    Показник: площа проїздів, тротуарів і внутрішньоквартальних доріг, на якій планується провести поточний ремонт, кв.м</t>
  </si>
  <si>
    <t xml:space="preserve">    Показник: середня вартість поточного ремонту 1 кв. м проїздів, тротуарів, внутрішньоквартальних доріг, грн.</t>
  </si>
  <si>
    <t xml:space="preserve">    Показник: питома вага проїздів, тротуарів і внутрішноквартальних доріг, що зазнала поточного ремонту до площі, що потребувала поточного ремонту</t>
  </si>
  <si>
    <t xml:space="preserve"> ДІМ СМР</t>
  </si>
  <si>
    <t>УКБтаДГ СМР</t>
  </si>
  <si>
    <t xml:space="preserve">    Показник: обсяг видатків на будівництво, грн.</t>
  </si>
  <si>
    <t>Показник: кількість об'єктів, які планується побудувати, од.</t>
  </si>
  <si>
    <t xml:space="preserve"> Показник: середні витрати на будівництво одного  об'єкту, грн.</t>
  </si>
  <si>
    <t xml:space="preserve">    Показник: кількість світлофорних об'єктів, од.</t>
  </si>
  <si>
    <t xml:space="preserve">    Показник: кількість установлених та капітально відремонтованих світлофорних  об'єктів, од.</t>
  </si>
  <si>
    <t xml:space="preserve">    Показник: кількість поточно відремонтованих світлофорних  об'єктів, од.</t>
  </si>
  <si>
    <t xml:space="preserve">    Показник: середня вартість втановлення та капітального ремонту 1 світлофорного об'єкту, грн.</t>
  </si>
  <si>
    <t xml:space="preserve">    Показник: середня вартість поточного ремонту 1 світлофорного об'єкту , грн.</t>
  </si>
  <si>
    <t xml:space="preserve">    Показник: % світлофорних об'єктів з проведеним поточним ремонтом від потребуючих ремонту</t>
  </si>
  <si>
    <t xml:space="preserve"> Показник: площа вулично-дорожньої мережі, на якій необхідно провести роботи по відновленню дорожньої розмітки, кв. м</t>
  </si>
  <si>
    <t>Показник: протяжність мереж зовнішнього освітлення, км</t>
  </si>
  <si>
    <t>Показник: протяжність мереж зовнішнього освітлення, яка потребує капітального ремонту, км</t>
  </si>
  <si>
    <t>Показник: протяжність мереж зовнішнього освітлення, яка потребує поточного ремонту, км</t>
  </si>
  <si>
    <t>Показник: кількість світлоточок, що підлягають утриманню, од.</t>
  </si>
  <si>
    <t>Показник: кількість світлоточок, що підлягають заміні, од.</t>
  </si>
  <si>
    <t>Обсяг електроенергії необхідної для безперебійної роботи вуличного освітлення, кВт/год</t>
  </si>
  <si>
    <t>Показник: протяжність мережі зовнішнього освітлення, на якій планується провести поточний ремонт, км</t>
  </si>
  <si>
    <t>Показник: протяжність мережі зовнішнього освітлення, на якій планується провести капітальний ремонт, км</t>
  </si>
  <si>
    <t>Показник: кількість світлоточок, які планується замінити, од.</t>
  </si>
  <si>
    <t>Обсяг електроенергії передбаченої для безперебійної роботи вуличного освітлення, кВт/год</t>
  </si>
  <si>
    <t xml:space="preserve">    Показник: середні витрати на проведення  поточного ремонту 1 км мережі зовнішнього освітлення, грн.</t>
  </si>
  <si>
    <t xml:space="preserve">    Показник: середні витрати на проведення  капітального ремонту 1 км мережі зовнішнього освітлення, грн.</t>
  </si>
  <si>
    <t xml:space="preserve">    Показник: середні витрати на утримання 1 світлоточки, грн.</t>
  </si>
  <si>
    <t xml:space="preserve">    Показник:  середні витрати на заміну 1 світлоточки, грн.</t>
  </si>
  <si>
    <t xml:space="preserve">    Показник: середня вартість 1 кВт/год електроенергії необхідної для безперебійної роботи вуличного освітлення, кВт/год.</t>
  </si>
  <si>
    <t xml:space="preserve">    Показник: Питома вага відремонтованих за рахунок поточного ремонту мереж зовнішнього освітлення до загальної потреби, %</t>
  </si>
  <si>
    <t xml:space="preserve">    Показник: Питома вага відремонтованих за рахунок капітального ремонту мереж зовнішнього освітлення до загальної потреби, %</t>
  </si>
  <si>
    <t xml:space="preserve">    Показник: питома вага замінених світлоточок до загальної потреби, %</t>
  </si>
  <si>
    <t xml:space="preserve">    Показник: Площа території об'єктів зеленого господарства, яка підлягає санітарному прибиранню (догляду), га</t>
  </si>
  <si>
    <t xml:space="preserve">    Показник: кількість дерев та чагарників, які потребують видалення, од.</t>
  </si>
  <si>
    <t xml:space="preserve">    Показник: кількість дерев, які потребують догляду, од.</t>
  </si>
  <si>
    <t xml:space="preserve">    Показник: Площа газонів, яку необхідно утримувати (викошувати тощо), га</t>
  </si>
  <si>
    <t xml:space="preserve">    Показник: територія об'єктів зеленого господарства, на якій планується санітарне прибирання (догляд), од.</t>
  </si>
  <si>
    <t xml:space="preserve">    Показник: кількість дерев, які планується видалити, од.</t>
  </si>
  <si>
    <t xml:space="preserve">    Показник: кількість дерев, які планується доглянути (провести обрізку тощо), од.</t>
  </si>
  <si>
    <t xml:space="preserve">    Показник: площа газонів, яку планується утримувати (викошувати тощо), га</t>
  </si>
  <si>
    <t xml:space="preserve">    Показник: кількість заходів із санітарної очистки території, од.</t>
  </si>
  <si>
    <t xml:space="preserve">    Показник: середні витрати на санітарне прибирання (догляд) 1 га території об'єктів зеленого господарства, грн.</t>
  </si>
  <si>
    <t xml:space="preserve">    Показник: середні витрати на  видалення одного  дерева, грн.</t>
  </si>
  <si>
    <t xml:space="preserve">    Показник: середні витрати на  догляд за одним деревом (обрізка тощо), грн.</t>
  </si>
  <si>
    <t xml:space="preserve">    Показник: середні витрати на  висадження 1 тис. од. квіткової розсади, грн.</t>
  </si>
  <si>
    <t xml:space="preserve">    Показник: середні витрати на  утримання 1 га газонів, грн.</t>
  </si>
  <si>
    <t xml:space="preserve">    Показник: середня вартість одного заходу із санітарної очистки території, грн.</t>
  </si>
  <si>
    <t xml:space="preserve">    Показник: Питома вага прибраної, доглянутої площі до площі, що підлягає догляду та прибирання, %</t>
  </si>
  <si>
    <t xml:space="preserve">    Показник: Питома вага видалених зелених насаджень у загальній кількості зелених насаджень, що потребують видалення, %,</t>
  </si>
  <si>
    <t xml:space="preserve">    Показник: Питома вага доглянутих зелених насаджень у загальній кількості зелених насаджень, що потребують догляду, %</t>
  </si>
  <si>
    <t xml:space="preserve">    Показник: Питома вага площі газонів, яка утримується до загальної площі газонів, яку необхідно утримувати, %</t>
  </si>
  <si>
    <t xml:space="preserve">    Показник: Питома вага кількості висадженої квіткової розсади до кількості квіткової розсади, яку потрібно було висадити, %</t>
  </si>
  <si>
    <t xml:space="preserve">    Показник: кількість квіткової розсади, яку планується висадити, тис.од.</t>
  </si>
  <si>
    <t xml:space="preserve">    Показник: кількість квіткової розсади, яку необхідно висадити, тис. од.</t>
  </si>
  <si>
    <t>Показник: кількість штатних працівників спецслужби, чол.</t>
  </si>
  <si>
    <t xml:space="preserve"> Показник: кількість громадських вбиралень, од.</t>
  </si>
  <si>
    <t>Показник: загальна площа кладовищ, що потребує благоустрою, га</t>
  </si>
  <si>
    <t xml:space="preserve">    Показник: площа кладовищ, благоустрій яких планується здійснюваати, га</t>
  </si>
  <si>
    <t xml:space="preserve">    Показник: кількість громадських вбиралень, які планується утримувати, од.</t>
  </si>
  <si>
    <t xml:space="preserve">    Показник: середньорічні витрати на благоустрій 1 га кладовища, грн.</t>
  </si>
  <si>
    <t xml:space="preserve">    Показник: середня витрати на один виїзд спецслужби, грн.</t>
  </si>
  <si>
    <t xml:space="preserve">    Показник: середня вартість утримання однієї громадської вбиральні на рік,  грн. </t>
  </si>
  <si>
    <t xml:space="preserve">    Показник: Темп зростання витрат на один виїзд спецслужби порівняно з попереднім роком, %,</t>
  </si>
  <si>
    <t>Показник: Питома вага площі кладовищ, благоустрій яких планується здійснювати у загальній площі кладовищ, %</t>
  </si>
  <si>
    <t xml:space="preserve">    Показник: Темп зростання середніх витрат на утримання однієї громадської вбиральні порівняно з попереднім роком, %,</t>
  </si>
  <si>
    <t>Показник: кількість світлоточок, які планується утримувати, од.</t>
  </si>
  <si>
    <t xml:space="preserve">    Показник: кількість урн, які планується придбати, од.</t>
  </si>
  <si>
    <t xml:space="preserve">    Показник: вартість придбання однієї урни, грн.</t>
  </si>
  <si>
    <t xml:space="preserve">    Показник: обсяг сміття, несанкціонованих звалищ, який планується ліквідувати на об'єктах благоустрою загального користування, м3</t>
  </si>
  <si>
    <t>Показник: темп зростання середніх витрат на один захід із санітарної очистки території порівняно з попереднім роком, %</t>
  </si>
  <si>
    <t xml:space="preserve">    Показник: середні витрати на прибирання, ліквідацію             1 м3 сміття на об'єктах благоустрою загального користування, грн.</t>
  </si>
  <si>
    <t>Показник: темп зростання середніх витрат на прибирання, ліквідацію 1 м3 сміття на об'єктах благоустрою загального користування порівняно з попереднім роком, %</t>
  </si>
  <si>
    <t xml:space="preserve">    Показник: кількість заходів з поточного ремонту об'єктів благоустрою, од.</t>
  </si>
  <si>
    <t xml:space="preserve">    Показник: кількість заходів з утримання об'єктів благоустрою, од.</t>
  </si>
  <si>
    <t xml:space="preserve">    Показник: середня вартість одного заходу з поточного ремонту об'єктів благоустрою на рік, грн.</t>
  </si>
  <si>
    <t xml:space="preserve">    Показник: середня вартість одного заходу з утримання об'єктів благоустрою на рік, грн.</t>
  </si>
  <si>
    <t>Показник: темп зростання середніх витрат на один захід з поточного ремонту об'єктів благоустрою порівняно з попереднім роком, %</t>
  </si>
  <si>
    <t>Показник: темп зростання середніх витрат на один захід з утримання об'єктів благоустрою порівняно з попереднім роком, %</t>
  </si>
  <si>
    <t xml:space="preserve">    Показник: кількість заходів з капітального ремонту об'єктів благоустрою, од.</t>
  </si>
  <si>
    <t xml:space="preserve">    Показник: середня вартість одного заходу з капітального ремонту об'єктів благоустрою, грн.</t>
  </si>
  <si>
    <t>Показник: темп зростання середніх витрат на один захід із капітального ремонту об'єктів благоустрою порівняно з попереднім роком, %</t>
  </si>
  <si>
    <t xml:space="preserve">    Мета:  Підвищення експлуатаційних властивостей житлового фонду і утримання його у належному стані, забезпечення його надійності та безпечної експлуатації, покращення умов проживання мешканців міста</t>
  </si>
  <si>
    <t>Показник: кількість об'єктів житлового фонду (будинків), що потребують ремонту, грн.</t>
  </si>
  <si>
    <t xml:space="preserve">    Показник: кількість об'єктів житлового фонду (будинків), що планується відремонтувати, грн.</t>
  </si>
  <si>
    <t xml:space="preserve">    Показник: середня вартість капітального ремонту одного об'єкта житлового фонду (будинку), грн.</t>
  </si>
  <si>
    <t xml:space="preserve">    Показник: Питома вага кількості об'єктів житлового фонду (будинків), на яких планується проведення капітального ремонту, до кількості об'єктів (будинків), що потребують капітального ремонту </t>
  </si>
  <si>
    <t>Показник: кількість ліфтів, що потребують заміни, грн.</t>
  </si>
  <si>
    <t>Показник: кількість ліфтів, що потребують капітального ремонту та модернізації, грн.</t>
  </si>
  <si>
    <t>Показник: кількість ліфтів, що потребують капітального ремонту  системи ОДС, грн.</t>
  </si>
  <si>
    <t>Показник: кількість ліфтів, що потребують експертного обстеження (технічного діагностування), грн.</t>
  </si>
  <si>
    <t>Показник: кількість ліфтів, що планується заміни, грн.</t>
  </si>
  <si>
    <t>Показник: кількість ліфтів, системи ОДС яких планується капітально відремонтувати , грн.</t>
  </si>
  <si>
    <t>Показник: кількість ліфтів, на яких планується провести експертне обстеження (технічне діагностування), грн.</t>
  </si>
  <si>
    <t>Показник: середня вартість проведення заміни одного ліфта, грн.</t>
  </si>
  <si>
    <t>Показник: середня вартість проведення капітального ремонту та модернізації одного ліфта, грн.</t>
  </si>
  <si>
    <t>Показник: середня вартість проведення капітального ремонту системи ОДС одного ліфта, грн.</t>
  </si>
  <si>
    <t>Показник: середня вартість проведення експертного обстеження (технічне діагностування) одного ліфта, грн.</t>
  </si>
  <si>
    <t>Показник: кількість ліфтів, що планується  капітально відремонтувати та провести  модернізацію, грн.</t>
  </si>
  <si>
    <t xml:space="preserve">    Показник: Питома вага кількості ліфтів, які планується замінити, до кількості ліфтів, що потребують заміни, %</t>
  </si>
  <si>
    <t xml:space="preserve">    Показник: Питома вага кількості ліфтів, які планується капітально відремонтувати та модернізувати  до кількості ліфтів, що потребують капітального ремонту та модернізації , %</t>
  </si>
  <si>
    <t xml:space="preserve">    Показник: Питома вага кількості ліфтів, які на яких планується  проведення капітального ремонту системи ОДС  до кількості ліфтів, що потребують капітального ремонту системи ОДС , %</t>
  </si>
  <si>
    <t xml:space="preserve">    Показник: Питома вага кількості ліфтів, які на яких планується  проведення експертного обстеження (технічного діагностування)  до кількості ліфтів, що потребують експертного обстеження (технічного діагностування) , %</t>
  </si>
  <si>
    <t>Підпрограма 2. Капітальний ремонт житлового фонду об'єднань співвласників багатоквартирних будинків</t>
  </si>
  <si>
    <t>КТКВК 100102, 100106</t>
  </si>
  <si>
    <t>Підпрограма 1. Капітальний ремонт житлового фонду</t>
  </si>
  <si>
    <t xml:space="preserve">    Показник: Питома вага кількості об'єктів житлового фонду (будинків), на яких планується проведення капітального ремонту, до кількості об'єктів (будинків), що потребують капітального ремонту, %</t>
  </si>
  <si>
    <t>КТКВК 250404</t>
  </si>
  <si>
    <t xml:space="preserve">    Мета:  Забезпечення святкового оформлення міста до пам'ятних та історичних дат, культурно-мистецьких, релігійних та інших святкових заходів</t>
  </si>
  <si>
    <t xml:space="preserve">    Показник: загальна кількість святкових заходів, які підлягають святковому оформленню </t>
  </si>
  <si>
    <t xml:space="preserve">    Показник: середня вартість 1 святкового заходу, грн.</t>
  </si>
  <si>
    <t xml:space="preserve">    Показник: кількість покажчиків вулиць, які планується замінити</t>
  </si>
  <si>
    <t xml:space="preserve">    Показник: Питома вага кількості покажчиків вулиць, які планується замінити  до загальної кількості покажчиків, що потребують заміни, %</t>
  </si>
  <si>
    <t xml:space="preserve">    Показник: загальна кількість покажчиків вулиць, які потребують заміни, од.</t>
  </si>
  <si>
    <t xml:space="preserve">    Показник: кількість рекламних засобів, що підлягають демонтажу, од. всього;</t>
  </si>
  <si>
    <t>Рекламні засоби, розміщені на висоті до 3 м (сіті-лайт, штендер, щит)</t>
  </si>
  <si>
    <t>Рекламні засоби, розміщені на висоті більше 3 м (біг-борд, банер на фасаді, перетяг, вказівник)</t>
  </si>
  <si>
    <t xml:space="preserve">   Показник: середня вартість демонтажу одного рекламного засобу, розміщеного самовільно та з порушенням порядку розміщення зовнішньої реклами, грн.</t>
  </si>
  <si>
    <t xml:space="preserve">    Показник: кількість законно встановлених тимчасових споруд</t>
  </si>
  <si>
    <t xml:space="preserve">    Показник: % демонтованих тимчасових споруд до законно встановлених споруд, %</t>
  </si>
  <si>
    <t xml:space="preserve">    Показник: загальна площа території для зберігання демонтованих тимчасових споруд та рекламних засобів, кв.м</t>
  </si>
  <si>
    <t xml:space="preserve">    Показник: загальні витрати на зберігання демонтованих тимчасових споруд та рекламних засобів, грн.</t>
  </si>
  <si>
    <t xml:space="preserve">    Мета:  Забезпечення належної та безперебійної роботи об'єктів комунального господарства</t>
  </si>
  <si>
    <t xml:space="preserve">    Мета: Забезпечення функціонування водопровідно-каналізаційного господарства</t>
  </si>
  <si>
    <t xml:space="preserve">    Показник: кількість нормативів питного водопостачання для населення , од.</t>
  </si>
  <si>
    <t xml:space="preserve">    Показник: середня сума  підпримки  одного підприємства,  грн.</t>
  </si>
  <si>
    <t xml:space="preserve">    Показник: вартість розробки одного нормативу питного водопостачання для населення,  грн.</t>
  </si>
  <si>
    <t xml:space="preserve">    Показник: кількість зелених насаджень, що потребують заміни, од.</t>
  </si>
  <si>
    <t xml:space="preserve">    Показник: кількість зелених насаджень, що планується висадити, од.</t>
  </si>
  <si>
    <t xml:space="preserve">    Показник: середні витрати на  висадження одного дерева, грн.</t>
  </si>
  <si>
    <t xml:space="preserve">    Показник: Питома вага відновлених зелених насаджень у загальній кількості зелених насаджень, що потребують оновлення, %</t>
  </si>
  <si>
    <t xml:space="preserve">    Показник: кількість систем поливу, що планується встановити, од.</t>
  </si>
  <si>
    <t xml:space="preserve">    Показник: середня вартість становлення однієї системи поливу, грн.</t>
  </si>
  <si>
    <t>виконавчий комітет</t>
  </si>
  <si>
    <t>КТКВК 100203, 170703</t>
  </si>
  <si>
    <t xml:space="preserve">РАЗОМ </t>
  </si>
  <si>
    <t xml:space="preserve">    Мета:  Підвищення рівня благоустрою, забезпечення проведення ремонту доріг</t>
  </si>
  <si>
    <t xml:space="preserve">    Показник: загальна площа внутрішньоквартальних доріг і проїздів, що потребує капітального ремонту, кв. м</t>
  </si>
  <si>
    <t xml:space="preserve">    Показник: загальна площа тротуарів, що потребує капітального ремонту, кв. м</t>
  </si>
  <si>
    <t xml:space="preserve">    Показник: площа внутрішньоквартальних доріг та проїздів, на якій планується провести капітальний ремонт, кв.м</t>
  </si>
  <si>
    <t xml:space="preserve">    Показник: площа тротуарів, на якій планується провести капітальний ремонт, кв.м</t>
  </si>
  <si>
    <t xml:space="preserve">    Показник: питома вага внутрішноквартальних доріг і проїздів, що зазнала капітального ремонту до площі, що потребувала капітального ремонту, %</t>
  </si>
  <si>
    <t xml:space="preserve">    Показник: питома вага тротуарів, що зазнала капітального ремонту до площі, що потребувала капітального ремонту, %</t>
  </si>
  <si>
    <t xml:space="preserve">    Показник: середня вартість капітального ремонту 1 кв. м внутрішноквартальних доріг і проїздів, грн.</t>
  </si>
  <si>
    <t xml:space="preserve">    Показник: середня вартість капітального ремонту 1 кв. м тротуарів, грн.</t>
  </si>
  <si>
    <t xml:space="preserve">    Показник:площа дитячого парку "Казка", що підлягає прибиранню,  га</t>
  </si>
  <si>
    <t xml:space="preserve">    Показник: площа дитячого парку "Казка", яку планується прибирати, га</t>
  </si>
  <si>
    <t xml:space="preserve">    Показник: середні витрати на  прибирання 1 га території дитячого парку "Казка",  грн. в квартал</t>
  </si>
  <si>
    <t xml:space="preserve">Міський голова </t>
  </si>
  <si>
    <t>О.М.Лисенко</t>
  </si>
  <si>
    <t>_________________________</t>
  </si>
  <si>
    <t>Обсяг природного газу необхідної для безперебійної роботи Монументу "Вічна Слава", куб.м/рік</t>
  </si>
  <si>
    <t>Тип показника: Витрат</t>
  </si>
  <si>
    <t xml:space="preserve">    Показник: середня вартість1 куб.м. спожитотого прородного газу, грн.</t>
  </si>
  <si>
    <t xml:space="preserve">    Показник: кількість підприємств, яким планується надання фінансової підтримки, од.</t>
  </si>
  <si>
    <t xml:space="preserve">    Показник: кількість знаків "Пожежний гідрант",шт.</t>
  </si>
  <si>
    <t xml:space="preserve">    Показник: середня вартість заміни одного пожежного гідранту,  грн.</t>
  </si>
  <si>
    <t xml:space="preserve">    Показник: кількість  об'єктів водопостачання на яких планується замінити гідранти, шт.</t>
  </si>
  <si>
    <t xml:space="preserve">    Показник: варість одного знаку "Пожежний гідрант",  грн.</t>
  </si>
  <si>
    <t xml:space="preserve">«Про внесення змін до  Комплексної цільової </t>
  </si>
  <si>
    <t xml:space="preserve">    Мета: Забезпечення виконання заходів із землеустрою міста Суми</t>
  </si>
  <si>
    <t xml:space="preserve">    Показник: середня вартість обслуговування одного місяця,  грн.</t>
  </si>
  <si>
    <t xml:space="preserve">    Показник: кількість місяців обслуговування каналізаційно-насосної станції, шт.</t>
  </si>
  <si>
    <t>Програма  реформування і розвиткужитлово-комунального господарства м. Суми на 2015-2017 роки</t>
  </si>
  <si>
    <t xml:space="preserve">    Показник: вартість розробки 1  проекту відведення земельної ділянки,  грн.</t>
  </si>
  <si>
    <t xml:space="preserve">    Показник: кількість проектів відведення земельної ділянки , од.</t>
  </si>
  <si>
    <t>на 2015 - 2017 роки» (зі змінами)</t>
  </si>
  <si>
    <t xml:space="preserve">  Завдання: 6. Забезпечення проведення обстеження об'єктів транспортної інфраструктури</t>
  </si>
  <si>
    <t xml:space="preserve">    Показник: обсяг видатків на обстеження та випробування, грн.</t>
  </si>
  <si>
    <t>Показник: кількість об'єктів, які планується обстежити та випробувати, од.</t>
  </si>
  <si>
    <t xml:space="preserve"> Показник: середні витрати наобстеження та випробовування одного  об'єкту, грн.</t>
  </si>
  <si>
    <t xml:space="preserve">  Завдання: 7. Будівництво об'єктів транспортної інфраструктури</t>
  </si>
  <si>
    <t xml:space="preserve">  Завдання: 8. Забезпечення проведення ремонту та обслуговування технічних засобів регулювання дорожнім рухом</t>
  </si>
  <si>
    <t xml:space="preserve">  Завдання: 9. Забезпечення функціонування мереж зовнішнього освітлення </t>
  </si>
  <si>
    <t xml:space="preserve">  Завдання:10. Збереження та утримання на належному рівні зеленої зони міста Суми та поліпшення його екологічних умов </t>
  </si>
  <si>
    <t xml:space="preserve">  Завдання: 11. Забезпечення благоустрою кладовищ, діяльності спецслужби, поховання безрідних та функціонування громадських вбиралень</t>
  </si>
  <si>
    <t xml:space="preserve"> Показник: кількість камер відеоспостереження, якими необхідно облаштувати Алею Почесних громадян на Центральному кладовищі, од.</t>
  </si>
  <si>
    <t>Показник: середня вартість облаштування Алеї Почесних громадян на Центральному кладовищі 1 камерою відеоспостереження, грн.</t>
  </si>
  <si>
    <t>Показник: кількість об'єктів житлового фонду (будинків), що потребують ремонту покрівель, грн.</t>
  </si>
  <si>
    <t xml:space="preserve">    Показник: кількість об'єктів житлового фонду (будинків), що планується відремонтувати покрівлю, грн.</t>
  </si>
  <si>
    <t xml:space="preserve">    Показник: кількість нових лавок які планується придбати і встановити  по місту Суми, од.</t>
  </si>
  <si>
    <t xml:space="preserve">    Показник: кількість водопровідних та каналізаційних люків, які планується придбати, шт.</t>
  </si>
  <si>
    <t xml:space="preserve">    Показник: середня вартість одного люка, який планується придбати,  грн.</t>
  </si>
  <si>
    <t>Виконавець: Яременко Г.І.</t>
  </si>
  <si>
    <t xml:space="preserve">    Показник: кількість проектів землеустрою щодо відведення земельних ділянок, од.</t>
  </si>
  <si>
    <t xml:space="preserve">  Показник: вартість розробки 1  проекту землеустрою щодо відведення земельних ділянок,  грн.</t>
  </si>
  <si>
    <t xml:space="preserve">    Показник: обсяг видатків, передбачений на надання фінансової підтримки підприємствам, грн.</t>
  </si>
  <si>
    <t xml:space="preserve"> </t>
  </si>
  <si>
    <t xml:space="preserve">    Мета: Відшкодування з міського бюджету частини відсотків за кредитами, залученими населенням (фізичними особами, об'єднаннями співвласників багатоквартирних житлових будинків, житлово-будівельними кооперативами) на впровадження енергозберігаючих заходів</t>
  </si>
  <si>
    <t xml:space="preserve">Підпрограма 3. Капітальний ремонт житлового фонду </t>
  </si>
  <si>
    <t xml:space="preserve">  Завдання: 16.5. Встановлення індивідуального опалення в квартирах житлового будинку №110 по вул.Роменській</t>
  </si>
  <si>
    <t>Показник: кількість квартир житлового будинку, що потребують встановлення індивідуального  опалення, грн.</t>
  </si>
  <si>
    <t xml:space="preserve">    Показник: середня вартість встановлення індивідуального  опалення в одній квартирі, грн.</t>
  </si>
  <si>
    <t xml:space="preserve">    Показник: Питома вага кількості квартир житлового будинку, на яких планується встановити індивідуальне опалення, до кількості квартир, що потребують встановлення індивідуального опалення, %</t>
  </si>
  <si>
    <t xml:space="preserve">    Показник: кількість квартир у житловому будинку, в яких планується встановити індивідуальне  опалення, грн.</t>
  </si>
  <si>
    <t xml:space="preserve">    Показник:кількість позичальників, що отримали кредит на впровадження енергозберігаючих заходів, од.</t>
  </si>
  <si>
    <t xml:space="preserve">    Показник: кількість позичальників, що отримали відшкодування відсоткових ставок, од.</t>
  </si>
  <si>
    <t xml:space="preserve">    Показник: середні витрати на одного позичальника,  грн.</t>
  </si>
  <si>
    <t xml:space="preserve">    Мета:Встановлення лічильників теплової енергії в житлових будинках</t>
  </si>
  <si>
    <t xml:space="preserve">    Показник: кількість лічильників, які планується встановити, шт.</t>
  </si>
  <si>
    <t xml:space="preserve">    Показник: середня вартість встановлення одного лічильника,  грн.</t>
  </si>
  <si>
    <t xml:space="preserve">    Показник:кількість схем, шт.</t>
  </si>
  <si>
    <t xml:space="preserve">    Показник: вартість розробки схеми,  грн.</t>
  </si>
  <si>
    <t xml:space="preserve">    Мета: Поповнення статутного капіталу підприємств комунальної форми власності</t>
  </si>
  <si>
    <t xml:space="preserve">    Показник: кількість підприємств комунальної форми власності яким планується поповнення статутного капіталу, од.</t>
  </si>
  <si>
    <t xml:space="preserve">    Показник: середня сума  поповнення статутного капіталу  одного підприємства,  грн.</t>
  </si>
  <si>
    <t>Показник: кількість кількість об'єктів, що потребує капітального ремонту од.</t>
  </si>
  <si>
    <t xml:space="preserve">    Показник: середня вартість проведення капітального ремонту на один об'єкт, грн</t>
  </si>
  <si>
    <t xml:space="preserve">    Показник: кількість нових урн які планується придбати і встановити  по місту Суми, од.</t>
  </si>
  <si>
    <t xml:space="preserve">    Показник: середня вартість однієї нової урни яку планується придбати і встановити по місту Суми на рік, грн.</t>
  </si>
  <si>
    <t xml:space="preserve">    Показник: кількість заходів з реконструкції об'єктів благоустрою, од.</t>
  </si>
  <si>
    <t xml:space="preserve">    Показник: середня вартість одного заходу з реконструкції об'єктів благоустрою, грн.</t>
  </si>
  <si>
    <t>Показник: кількість місяців, за які сплачується орендна плата за землю по вул.Боженко (майданчик для складування рослинних відходів, деревини та опалого листя), од</t>
  </si>
  <si>
    <t xml:space="preserve">    Показник: середня вартість 1 місяця оплати орендної плати за землю по вул.Боженко (майданчик для складування рослинних відходів, деревини та опалого листя), грн.</t>
  </si>
  <si>
    <t>Показник: кількість місяців, за які сплачується податку на земельну ділянку за адресою: м.Суми, вул.Привокзальна, 4/13 (каналізаційно-насосна станція), од</t>
  </si>
  <si>
    <t xml:space="preserve">    Показник: середня вартість 1 місяця оплати податку на земельну ділянку за адресою: м.Суми, вул.Привокзальна, 4/13 (каналізаційно-насосна станція), грн.</t>
  </si>
  <si>
    <t xml:space="preserve">    Показник:кількість технічних паспортів, шт.</t>
  </si>
  <si>
    <t xml:space="preserve">    Показник: вартість розробки технічного паспорту,  грн.</t>
  </si>
  <si>
    <t xml:space="preserve">    Показник: кількість виготовлених технічних документацій на земельну ділянку, од.</t>
  </si>
  <si>
    <t xml:space="preserve">  Показник: вартість виготовлення 1  технічної документації на земельну ділянку,  грн.</t>
  </si>
  <si>
    <t xml:space="preserve">    Показник: кількість науково-технічної продукції, шт.</t>
  </si>
  <si>
    <t xml:space="preserve">    Показник: середня вартість однієї науково-технічної продукції,  грн.</t>
  </si>
  <si>
    <t xml:space="preserve">    Мета: Розробка ткхнічних паспортів на багатоквартирні житлові будинки</t>
  </si>
  <si>
    <t xml:space="preserve">    Мета: Розробка схеми теплопостачання м.Суми </t>
  </si>
  <si>
    <t xml:space="preserve">    Показник: кількість безпритульних тварин, які планується регулювати, од.</t>
  </si>
  <si>
    <t xml:space="preserve">    Показник: середні витрати на проведення регулювання тварини, грн.</t>
  </si>
  <si>
    <t xml:space="preserve">    Показник: Темп зростання кількості регулювання тварин порівняно з попереднім роком, %</t>
  </si>
  <si>
    <t>Показник: Темп зростання середніх витрат на регулювання однієї тварини порівняно з попереднім роком, %</t>
  </si>
  <si>
    <t xml:space="preserve">    Показник: кількість пунктів приймання тварин (центрів гуманного поводження з тваринами), які планується провести облаштування, од.</t>
  </si>
  <si>
    <t xml:space="preserve">    Показник: середні витрати на проведення облаштування пункту приймання тварин (центрів гуманного поводження з тваринами), грн.</t>
  </si>
  <si>
    <t xml:space="preserve">    Мета: Передача іншої субвенції  Краснопільському районому бюджету для Великобобрицької сільської ради та об'єктів, що знаходяться на території Великобобрицької сільської ради згідно з їх пропозиціями</t>
  </si>
  <si>
    <t xml:space="preserve">    Показник: вартість розробки Комплексної схеми і зонування розміщення рекламних засобів на території м. Суми</t>
  </si>
  <si>
    <t xml:space="preserve">    Показник: середня вартість розробки однієї Комплексної схеми і зонування розміщення рекламних засобів на території м. Суми, грн.</t>
  </si>
  <si>
    <t xml:space="preserve">    Показник: кількість бюджетів, яким планується надання субвенції, од.</t>
  </si>
  <si>
    <t xml:space="preserve">    Показник: середня сума  надання субвенції одному бюджету,  грн.</t>
  </si>
  <si>
    <t xml:space="preserve">    Показник: загальна кількість підприємств, яким надається бюджетна позичка, шт.</t>
  </si>
  <si>
    <t xml:space="preserve">    Показник: середня вартість однієї бюджетної позички,  грн.</t>
  </si>
  <si>
    <t>090501</t>
  </si>
  <si>
    <t xml:space="preserve">    Мета:  Забезпечення демонтажу та зберігання незаконно встановлених тимчасових споруд та рекламних засобів; виготовлення та розміщення рекламних матеріалів до святкових та урочистих подій; збереження стилю, притаманного урочистому упорядженню об'єктів забудови історичної частини міста, упорядкування розміщення тимчасових споруд та зовнішньої реклами на території м. Суми</t>
  </si>
  <si>
    <t>Тип показника: Продукту</t>
  </si>
  <si>
    <t>Показник: кількість комплексних схем розміщення тимчасових споруд для провадження підприємницької діяльності у місті Суми</t>
  </si>
  <si>
    <t>Тип показника: Витрати</t>
  </si>
  <si>
    <t>Показник: вартість розробки Комплексної схеми розміщення тимчасових споруд для провадження підприємницької діяльності у місті Суми</t>
  </si>
  <si>
    <t xml:space="preserve">Тип показника: Ефективності </t>
  </si>
  <si>
    <t>Показник: середня вартість розробки однієї Комплексної схеми розміщення тимчасових споруд для провадження підприємницької діяльності у місті Суми</t>
  </si>
  <si>
    <t>Показник: кількість об'єктів, що потребують ремонту, грн.</t>
  </si>
  <si>
    <t>Показник: кількість об'єктів, що планується відремонтувати, грн.</t>
  </si>
  <si>
    <t>від 30.03.2016 року № 498-МР</t>
  </si>
  <si>
    <t xml:space="preserve">    Мета: Забезпечення підготовки житлових будинків до опалювального періоду, забезпечення придбання дорожньо-будівельних матеріалів для забезпечення проведення поточного ремонту проїздів, тротуарів, внутрішньоквартальних проїзних доріг та погашення заборгованості перед міським бюджетом</t>
  </si>
  <si>
    <t xml:space="preserve">                     Додаток 10</t>
  </si>
  <si>
    <t>Показник: кількість виїздів спецслужби за викликами, од.</t>
  </si>
  <si>
    <t xml:space="preserve">  Завдання: 12. Забезпечення проведення ремонту та утримання кладовищ міста</t>
  </si>
  <si>
    <t xml:space="preserve">  Завдання: 13. Забезпечення санітарної очистки території</t>
  </si>
  <si>
    <t xml:space="preserve">  Завдання: 14. Поточний ремонт та утримання в належному стані об'єктів благоустрою</t>
  </si>
  <si>
    <t>Показник: середня вартість однієї нової лавки яку планується придбати і встановити по місту Суми на рік, грн.</t>
  </si>
  <si>
    <t xml:space="preserve">  Завдання: 15. Забезпечення сприятливих умов для співіснування людей та тварин</t>
  </si>
  <si>
    <t xml:space="preserve">  Завдання: 16. Капітальний ремонт та утримання в належному стані об'єктів благоустрою </t>
  </si>
  <si>
    <t xml:space="preserve">  Завдання: 17. 1 Проведення капітального ремонту житлових будинків</t>
  </si>
  <si>
    <t xml:space="preserve">  Завдання: 17.2. Проведення капітального ремонту покрівель житлових будинків</t>
  </si>
  <si>
    <t xml:space="preserve">  Завдання: 17.3. Проведення капітального ремонту, модернізації, заміни, експертного обстеження (технічного діагностування) ліфтів</t>
  </si>
  <si>
    <t xml:space="preserve">  Завдання: 17.4. Встановлення індивідуального опалення в квартирах житлового будинку №110 по вул.Роменській</t>
  </si>
  <si>
    <t xml:space="preserve">  Завдання: 17.5. Проведення капітального ремонту житлових будинків об'єднань співвласників багатоквартирних будинків</t>
  </si>
  <si>
    <t xml:space="preserve">  Завдання: 18. Забезпечення святкового оформлення міста</t>
  </si>
  <si>
    <t xml:space="preserve">  Завдання: 19. Придбання та монтаж покажчиків вулиць</t>
  </si>
  <si>
    <t xml:space="preserve">  Завдання: 20. Виготовлення та розміщення рекламних матеріалів до святкових та урочистих подій </t>
  </si>
  <si>
    <t xml:space="preserve">  Завдання: 21. Демонтаж  рекламних засобів, розміщених самовільно та з порушенням порядку розміщення зовнішньої реклами</t>
  </si>
  <si>
    <t xml:space="preserve">  Завдання: 22. Забезпечення постачання природного газу монументу "Вічна Слава"</t>
  </si>
  <si>
    <t xml:space="preserve">  Завдання: 23. Орендна плата за землю по вул.Боженко (майданчик для складування рослинних відходів, деревини та опалого листя)</t>
  </si>
  <si>
    <t xml:space="preserve">  Завдання: 24. Оплата податку на земельну ділянку за адресою: м.Суми, вул.Привокзальна, 4/13 (каналізаційно-насосна станція)</t>
  </si>
  <si>
    <t xml:space="preserve">  Завдання: 25. Демонтаж незаконно встановлених тимчасових споруд</t>
  </si>
  <si>
    <t xml:space="preserve">  Завдання: 26. Зберігання демонтованих тимчасових споруд та рекламних засобів</t>
  </si>
  <si>
    <t xml:space="preserve">  Завдання:27. Виготовлення та розміщення рекламних матеріалів до святкових та урочистих подій </t>
  </si>
  <si>
    <t xml:space="preserve">Показник: кількість комплексних схем і зонування розміщення рекламних засобів на території 
м. Суми
</t>
  </si>
  <si>
    <t xml:space="preserve">  Завдання: 28. Розроблення  Комплексної схеми і зонування розміщення рекламних засобів на території м. Суми </t>
  </si>
  <si>
    <t>Завдання: 29. Розроблення  Комплексної схеми розміщення тимчасових споруд для провадження підприємницької діяльності у місті Суми</t>
  </si>
  <si>
    <t xml:space="preserve">  Завдання: 30. Забезпечення функціонування об'єктів комунального господарства</t>
  </si>
  <si>
    <t xml:space="preserve">  Завдання: 31. Запобігання знищення чи пошкодження Алеї Почесних громадян на Центральному кладовищі</t>
  </si>
  <si>
    <t xml:space="preserve">  Завдання: 32. Забезпечення функціонування водопровідно-каналізаційного господарства</t>
  </si>
  <si>
    <t xml:space="preserve">  Завдання: 33. Розробка нормативів питного водопостачання для населення м. Суми </t>
  </si>
  <si>
    <t xml:space="preserve">  Завдання: 34. Вимоги пожежної безпеки</t>
  </si>
  <si>
    <t>Завдання: 35. Забезпечення належного облуговування каналізаційно-насосної станції за адресою: м. Суми, вул. Привокзальна,4/13</t>
  </si>
  <si>
    <t>Завдання: 36. Придбання водопровідних та каналізаційних люків</t>
  </si>
  <si>
    <t>Завдання: 37. Розрахунок допустимих  концентрацій (ДК) забруднюючих речовин в скидах стічних вод споживачів у каналізаційну мережу м.Суми</t>
  </si>
  <si>
    <t>Завдання: 38. Коригування Правил приймання стічних вод в систему каналізації м.Суми</t>
  </si>
  <si>
    <t>Завдання: 39. Проведення капітального ремонту колекторів та каналізаційних мереж"</t>
  </si>
  <si>
    <t xml:space="preserve">  Завдання: 40. Заходи із землеутрою міста Суми</t>
  </si>
  <si>
    <t xml:space="preserve">  Завдання: 41. Забезпечення належного утримання житлового фонду та забезпечення населення якісними послугами з утримання будинків, споруд та прибудинкових територій, забезпечення придбання дорожньо-будівельних матеріалів для забезпечення проведення поточного ремонту проїздів, тротуарів, внутрішньоквартальних проїзних доріг, погашення заборгованості перед міським бюджетом</t>
  </si>
  <si>
    <t xml:space="preserve">  Завдання: 42. Впровадження енергозберігаючих заходів</t>
  </si>
  <si>
    <t xml:space="preserve">  Завдання: 43.  Встановлення лічильників теплової енергії</t>
  </si>
  <si>
    <t xml:space="preserve">  Завдання: 44. Розробка схем та проектних рішень масового застосування міста Суми</t>
  </si>
  <si>
    <t xml:space="preserve">  Завдання: 45. Забезпечення зміцнення матеріально-технічної бази підприємств комунальної форми власності</t>
  </si>
  <si>
    <t xml:space="preserve">  Завдання: 46. Створення сприятливих умов проживання населення та забезпечення надання життєво необхідних послуг</t>
  </si>
  <si>
    <t xml:space="preserve">  Завдання: 47. Забезпечення надійного та безперебійного функціонування житлово-експлуатаційного господарства</t>
  </si>
  <si>
    <t xml:space="preserve">  Завдання: 48. Організація та проведення громадських робіт</t>
  </si>
</sst>
</file>

<file path=xl/styles.xml><?xml version="1.0" encoding="utf-8"?>
<styleSheet xmlns="http://schemas.openxmlformats.org/spreadsheetml/2006/main">
  <numFmts count="4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0;[Red]\-#,##0.00"/>
    <numFmt numFmtId="181" formatCode="0.0000"/>
    <numFmt numFmtId="182" formatCode="0.00000"/>
    <numFmt numFmtId="183" formatCode="0.000"/>
    <numFmt numFmtId="184" formatCode="0.0"/>
    <numFmt numFmtId="185" formatCode="0.000000000"/>
    <numFmt numFmtId="186" formatCode="0.0000000000"/>
    <numFmt numFmtId="187" formatCode="0.00000000"/>
    <numFmt numFmtId="188" formatCode="0.0000000"/>
    <numFmt numFmtId="189" formatCode="0.000000"/>
    <numFmt numFmtId="190" formatCode="#,##0.0"/>
    <numFmt numFmtId="191" formatCode="#,##0.000"/>
    <numFmt numFmtId="192" formatCode="#,##0.0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.00_ ;[Red]\-#,##0.00\ "/>
    <numFmt numFmtId="198" formatCode="#,##0;\-#,##0"/>
    <numFmt numFmtId="199" formatCode="#,##0;[Red]\-#,##0"/>
    <numFmt numFmtId="200" formatCode="#"/>
    <numFmt numFmtId="201" formatCode="#,##0.000_₴"/>
    <numFmt numFmtId="202" formatCode="#,##0.00000"/>
    <numFmt numFmtId="203" formatCode="#,##0.000000"/>
  </numFmts>
  <fonts count="60"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i/>
      <sz val="8"/>
      <name val="Times New Roman"/>
      <family val="1"/>
    </font>
    <font>
      <sz val="7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.5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sz val="8"/>
      <color indexed="10"/>
      <name val="Times New Roman"/>
      <family val="1"/>
    </font>
    <font>
      <sz val="8"/>
      <color indexed="10"/>
      <name val="Arial"/>
      <family val="2"/>
    </font>
    <font>
      <sz val="8"/>
      <color indexed="11"/>
      <name val="Times New Roman"/>
      <family val="1"/>
    </font>
    <font>
      <sz val="8"/>
      <color indexed="11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8"/>
      <color indexed="10"/>
      <name val="Times New Roman"/>
      <family val="1"/>
    </font>
    <font>
      <b/>
      <i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horizontal="center" vertical="center" wrapText="1"/>
    </xf>
    <xf numFmtId="184" fontId="5" fillId="0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180" fontId="3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6" fillId="0" borderId="0" xfId="0" applyFont="1" applyAlignment="1">
      <alignment/>
    </xf>
    <xf numFmtId="14" fontId="12" fillId="0" borderId="0" xfId="0" applyNumberFormat="1" applyFont="1" applyAlignment="1">
      <alignment horizontal="left" vertical="center" wrapText="1"/>
    </xf>
    <xf numFmtId="2" fontId="0" fillId="0" borderId="0" xfId="0" applyNumberFormat="1" applyAlignment="1">
      <alignment/>
    </xf>
    <xf numFmtId="0" fontId="5" fillId="34" borderId="11" xfId="0" applyFont="1" applyFill="1" applyBorder="1" applyAlignment="1">
      <alignment horizontal="center" vertical="center"/>
    </xf>
    <xf numFmtId="2" fontId="8" fillId="34" borderId="11" xfId="0" applyNumberFormat="1" applyFont="1" applyFill="1" applyBorder="1" applyAlignment="1">
      <alignment horizontal="center" vertical="center"/>
    </xf>
    <xf numFmtId="2" fontId="1" fillId="34" borderId="11" xfId="0" applyNumberFormat="1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left" wrapText="1"/>
    </xf>
    <xf numFmtId="0" fontId="2" fillId="34" borderId="11" xfId="0" applyFont="1" applyFill="1" applyBorder="1" applyAlignment="1">
      <alignment horizontal="left" wrapText="1"/>
    </xf>
    <xf numFmtId="0" fontId="2" fillId="34" borderId="11" xfId="0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left" wrapText="1"/>
    </xf>
    <xf numFmtId="0" fontId="1" fillId="34" borderId="11" xfId="0" applyFont="1" applyFill="1" applyBorder="1" applyAlignment="1">
      <alignment horizontal="left" wrapText="1"/>
    </xf>
    <xf numFmtId="198" fontId="8" fillId="34" borderId="11" xfId="0" applyNumberFormat="1" applyFont="1" applyFill="1" applyBorder="1" applyAlignment="1">
      <alignment horizontal="center" vertical="center"/>
    </xf>
    <xf numFmtId="198" fontId="5" fillId="34" borderId="11" xfId="0" applyNumberFormat="1" applyFont="1" applyFill="1" applyBorder="1" applyAlignment="1">
      <alignment horizontal="center" vertical="center"/>
    </xf>
    <xf numFmtId="4" fontId="1" fillId="34" borderId="11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2" fontId="1" fillId="35" borderId="11" xfId="0" applyNumberFormat="1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2" fontId="8" fillId="35" borderId="11" xfId="0" applyNumberFormat="1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/>
    </xf>
    <xf numFmtId="4" fontId="8" fillId="34" borderId="11" xfId="0" applyNumberFormat="1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8" fillId="35" borderId="11" xfId="0" applyFont="1" applyFill="1" applyBorder="1" applyAlignment="1">
      <alignment horizontal="center" vertical="center"/>
    </xf>
    <xf numFmtId="4" fontId="8" fillId="35" borderId="11" xfId="0" applyNumberFormat="1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  <xf numFmtId="4" fontId="1" fillId="35" borderId="11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top" wrapText="1"/>
    </xf>
    <xf numFmtId="2" fontId="1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" fontId="1" fillId="0" borderId="0" xfId="0" applyNumberFormat="1" applyFont="1" applyAlignment="1">
      <alignment/>
    </xf>
    <xf numFmtId="0" fontId="2" fillId="36" borderId="11" xfId="0" applyFont="1" applyFill="1" applyBorder="1" applyAlignment="1">
      <alignment horizontal="left" wrapText="1"/>
    </xf>
    <xf numFmtId="0" fontId="1" fillId="36" borderId="11" xfId="0" applyFont="1" applyFill="1" applyBorder="1" applyAlignment="1">
      <alignment horizontal="left" wrapText="1"/>
    </xf>
    <xf numFmtId="0" fontId="1" fillId="36" borderId="11" xfId="0" applyFont="1" applyFill="1" applyBorder="1" applyAlignment="1">
      <alignment horizontal="left" vertical="top" wrapText="1"/>
    </xf>
    <xf numFmtId="0" fontId="1" fillId="36" borderId="12" xfId="0" applyFont="1" applyFill="1" applyBorder="1" applyAlignment="1">
      <alignment horizontal="left" wrapText="1"/>
    </xf>
    <xf numFmtId="0" fontId="1" fillId="35" borderId="12" xfId="0" applyFont="1" applyFill="1" applyBorder="1" applyAlignment="1">
      <alignment horizontal="left" wrapText="1"/>
    </xf>
    <xf numFmtId="2" fontId="1" fillId="34" borderId="12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2" fontId="11" fillId="33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2" fillId="37" borderId="10" xfId="0" applyFont="1" applyFill="1" applyBorder="1" applyAlignment="1">
      <alignment horizontal="left" vertical="center" wrapText="1"/>
    </xf>
    <xf numFmtId="0" fontId="1" fillId="37" borderId="10" xfId="0" applyFont="1" applyFill="1" applyBorder="1" applyAlignment="1">
      <alignment horizontal="left" vertical="center" wrapText="1"/>
    </xf>
    <xf numFmtId="0" fontId="5" fillId="35" borderId="11" xfId="0" applyFont="1" applyFill="1" applyBorder="1" applyAlignment="1">
      <alignment horizontal="left" wrapText="1"/>
    </xf>
    <xf numFmtId="2" fontId="5" fillId="38" borderId="11" xfId="0" applyNumberFormat="1" applyFont="1" applyFill="1" applyBorder="1" applyAlignment="1">
      <alignment horizontal="center" vertical="center"/>
    </xf>
    <xf numFmtId="2" fontId="1" fillId="38" borderId="11" xfId="0" applyNumberFormat="1" applyFont="1" applyFill="1" applyBorder="1" applyAlignment="1">
      <alignment horizontal="center" vertical="center"/>
    </xf>
    <xf numFmtId="0" fontId="5" fillId="38" borderId="11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0" fontId="11" fillId="35" borderId="11" xfId="0" applyFont="1" applyFill="1" applyBorder="1" applyAlignment="1">
      <alignment horizontal="center" wrapText="1"/>
    </xf>
    <xf numFmtId="4" fontId="11" fillId="38" borderId="11" xfId="0" applyNumberFormat="1" applyFont="1" applyFill="1" applyBorder="1" applyAlignment="1">
      <alignment horizontal="center" vertical="center"/>
    </xf>
    <xf numFmtId="0" fontId="4" fillId="38" borderId="11" xfId="0" applyFont="1" applyFill="1" applyBorder="1" applyAlignment="1">
      <alignment horizontal="center" vertical="center"/>
    </xf>
    <xf numFmtId="180" fontId="4" fillId="38" borderId="11" xfId="0" applyNumberFormat="1" applyFont="1" applyFill="1" applyBorder="1" applyAlignment="1">
      <alignment horizontal="center" vertical="center"/>
    </xf>
    <xf numFmtId="4" fontId="11" fillId="33" borderId="10" xfId="0" applyNumberFormat="1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 wrapText="1"/>
    </xf>
    <xf numFmtId="1" fontId="1" fillId="37" borderId="10" xfId="0" applyNumberFormat="1" applyFont="1" applyFill="1" applyBorder="1" applyAlignment="1">
      <alignment horizontal="center" vertical="center" wrapText="1"/>
    </xf>
    <xf numFmtId="0" fontId="1" fillId="37" borderId="10" xfId="0" applyNumberFormat="1" applyFont="1" applyFill="1" applyBorder="1" applyAlignment="1">
      <alignment horizontal="center" vertical="center" wrapText="1"/>
    </xf>
    <xf numFmtId="2" fontId="1" fillId="37" borderId="10" xfId="0" applyNumberFormat="1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  <xf numFmtId="2" fontId="5" fillId="37" borderId="10" xfId="0" applyNumberFormat="1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 wrapText="1"/>
    </xf>
    <xf numFmtId="1" fontId="5" fillId="37" borderId="10" xfId="0" applyNumberFormat="1" applyFont="1" applyFill="1" applyBorder="1" applyAlignment="1">
      <alignment horizontal="center" vertical="center" wrapText="1"/>
    </xf>
    <xf numFmtId="4" fontId="1" fillId="37" borderId="10" xfId="0" applyNumberFormat="1" applyFont="1" applyFill="1" applyBorder="1" applyAlignment="1">
      <alignment horizontal="center" vertical="center" wrapText="1"/>
    </xf>
    <xf numFmtId="4" fontId="3" fillId="37" borderId="10" xfId="0" applyNumberFormat="1" applyFont="1" applyFill="1" applyBorder="1" applyAlignment="1">
      <alignment horizontal="center" vertical="center" wrapText="1"/>
    </xf>
    <xf numFmtId="180" fontId="3" fillId="37" borderId="10" xfId="0" applyNumberFormat="1" applyFont="1" applyFill="1" applyBorder="1" applyAlignment="1">
      <alignment horizontal="center" vertical="center" wrapText="1"/>
    </xf>
    <xf numFmtId="1" fontId="3" fillId="37" borderId="10" xfId="0" applyNumberFormat="1" applyFont="1" applyFill="1" applyBorder="1" applyAlignment="1">
      <alignment horizontal="center" vertical="center" wrapText="1"/>
    </xf>
    <xf numFmtId="2" fontId="3" fillId="37" borderId="10" xfId="0" applyNumberFormat="1" applyFont="1" applyFill="1" applyBorder="1" applyAlignment="1">
      <alignment horizontal="center" vertical="center" wrapText="1"/>
    </xf>
    <xf numFmtId="184" fontId="1" fillId="37" borderId="10" xfId="0" applyNumberFormat="1" applyFont="1" applyFill="1" applyBorder="1" applyAlignment="1">
      <alignment horizontal="center" vertical="center" wrapText="1"/>
    </xf>
    <xf numFmtId="184" fontId="3" fillId="37" borderId="10" xfId="0" applyNumberFormat="1" applyFont="1" applyFill="1" applyBorder="1" applyAlignment="1">
      <alignment horizontal="center" vertical="center" wrapText="1"/>
    </xf>
    <xf numFmtId="3" fontId="1" fillId="37" borderId="10" xfId="0" applyNumberFormat="1" applyFont="1" applyFill="1" applyBorder="1" applyAlignment="1">
      <alignment horizontal="center" vertical="center" wrapText="1"/>
    </xf>
    <xf numFmtId="0" fontId="3" fillId="37" borderId="10" xfId="0" applyNumberFormat="1" applyFont="1" applyFill="1" applyBorder="1" applyAlignment="1">
      <alignment horizontal="center" vertical="center" wrapText="1"/>
    </xf>
    <xf numFmtId="2" fontId="2" fillId="37" borderId="10" xfId="0" applyNumberFormat="1" applyFont="1" applyFill="1" applyBorder="1" applyAlignment="1">
      <alignment horizontal="center" vertical="center" wrapText="1"/>
    </xf>
    <xf numFmtId="201" fontId="1" fillId="37" borderId="10" xfId="0" applyNumberFormat="1" applyFont="1" applyFill="1" applyBorder="1" applyAlignment="1">
      <alignment horizontal="center" vertical="center" wrapText="1"/>
    </xf>
    <xf numFmtId="201" fontId="3" fillId="37" borderId="10" xfId="0" applyNumberFormat="1" applyFont="1" applyFill="1" applyBorder="1" applyAlignment="1">
      <alignment horizontal="center" vertical="center" wrapText="1"/>
    </xf>
    <xf numFmtId="4" fontId="5" fillId="37" borderId="10" xfId="0" applyNumberFormat="1" applyFont="1" applyFill="1" applyBorder="1" applyAlignment="1">
      <alignment horizontal="center" vertical="center" wrapText="1"/>
    </xf>
    <xf numFmtId="183" fontId="1" fillId="37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wrapText="1"/>
    </xf>
    <xf numFmtId="2" fontId="5" fillId="0" borderId="11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202" fontId="8" fillId="34" borderId="11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wrapText="1"/>
    </xf>
    <xf numFmtId="184" fontId="10" fillId="0" borderId="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2" fontId="15" fillId="0" borderId="0" xfId="0" applyNumberFormat="1" applyFont="1" applyBorder="1" applyAlignment="1">
      <alignment horizontal="center" vertical="center" wrapText="1"/>
    </xf>
    <xf numFmtId="2" fontId="15" fillId="0" borderId="0" xfId="0" applyNumberFormat="1" applyFont="1" applyBorder="1" applyAlignment="1">
      <alignment horizontal="left" vertical="center" wrapText="1"/>
    </xf>
    <xf numFmtId="0" fontId="12" fillId="0" borderId="0" xfId="0" applyFont="1" applyBorder="1" applyAlignment="1">
      <alignment vertical="center" wrapText="1"/>
    </xf>
    <xf numFmtId="184" fontId="10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37" borderId="10" xfId="0" applyNumberFormat="1" applyFont="1" applyFill="1" applyBorder="1" applyAlignment="1">
      <alignment horizontal="center"/>
    </xf>
    <xf numFmtId="0" fontId="1" fillId="37" borderId="10" xfId="0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2" fontId="1" fillId="33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2" fontId="1" fillId="37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2" fontId="1" fillId="37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1" fontId="1" fillId="37" borderId="10" xfId="0" applyNumberFormat="1" applyFont="1" applyFill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4" fontId="10" fillId="0" borderId="0" xfId="0" applyNumberFormat="1" applyFont="1" applyAlignment="1">
      <alignment horizontal="center"/>
    </xf>
    <xf numFmtId="2" fontId="1" fillId="0" borderId="0" xfId="0" applyNumberFormat="1" applyFont="1" applyAlignment="1">
      <alignment/>
    </xf>
    <xf numFmtId="4" fontId="1" fillId="34" borderId="10" xfId="0" applyNumberFormat="1" applyFont="1" applyFill="1" applyBorder="1" applyAlignment="1">
      <alignment horizontal="center" vertical="center"/>
    </xf>
    <xf numFmtId="2" fontId="1" fillId="34" borderId="10" xfId="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left" wrapText="1"/>
    </xf>
    <xf numFmtId="0" fontId="2" fillId="34" borderId="12" xfId="0" applyFont="1" applyFill="1" applyBorder="1" applyAlignment="1">
      <alignment horizontal="center" vertical="center"/>
    </xf>
    <xf numFmtId="200" fontId="8" fillId="34" borderId="11" xfId="0" applyNumberFormat="1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2" fontId="1" fillId="34" borderId="14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" fillId="39" borderId="10" xfId="0" applyFont="1" applyFill="1" applyBorder="1" applyAlignment="1">
      <alignment horizontal="center" vertical="center" wrapText="1"/>
    </xf>
    <xf numFmtId="4" fontId="1" fillId="39" borderId="10" xfId="0" applyNumberFormat="1" applyFont="1" applyFill="1" applyBorder="1" applyAlignment="1">
      <alignment horizontal="center" vertical="center" wrapText="1"/>
    </xf>
    <xf numFmtId="2" fontId="1" fillId="39" borderId="10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left" wrapText="1"/>
    </xf>
    <xf numFmtId="4" fontId="1" fillId="34" borderId="12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left" wrapText="1"/>
    </xf>
    <xf numFmtId="0" fontId="5" fillId="39" borderId="10" xfId="0" applyFont="1" applyFill="1" applyBorder="1" applyAlignment="1">
      <alignment horizontal="left" vertical="center" wrapText="1"/>
    </xf>
    <xf numFmtId="2" fontId="1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49" fontId="24" fillId="39" borderId="10" xfId="0" applyNumberFormat="1" applyFont="1" applyFill="1" applyBorder="1" applyAlignment="1">
      <alignment horizontal="center" vertical="center" wrapText="1"/>
    </xf>
    <xf numFmtId="2" fontId="1" fillId="39" borderId="0" xfId="0" applyNumberFormat="1" applyFont="1" applyFill="1" applyBorder="1" applyAlignment="1">
      <alignment horizontal="center" vertical="center" wrapText="1"/>
    </xf>
    <xf numFmtId="0" fontId="0" fillId="39" borderId="0" xfId="0" applyFill="1" applyAlignment="1">
      <alignment/>
    </xf>
    <xf numFmtId="0" fontId="1" fillId="36" borderId="10" xfId="0" applyFont="1" applyFill="1" applyBorder="1" applyAlignment="1">
      <alignment horizontal="left" wrapText="1"/>
    </xf>
    <xf numFmtId="0" fontId="2" fillId="36" borderId="10" xfId="0" applyFont="1" applyFill="1" applyBorder="1" applyAlignment="1">
      <alignment horizontal="left" wrapText="1"/>
    </xf>
    <xf numFmtId="1" fontId="1" fillId="34" borderId="10" xfId="0" applyNumberFormat="1" applyFont="1" applyFill="1" applyBorder="1" applyAlignment="1">
      <alignment horizontal="center" vertical="center"/>
    </xf>
    <xf numFmtId="0" fontId="5" fillId="39" borderId="10" xfId="0" applyFont="1" applyFill="1" applyBorder="1" applyAlignment="1">
      <alignment horizontal="center" vertical="center" wrapText="1"/>
    </xf>
    <xf numFmtId="4" fontId="5" fillId="39" borderId="10" xfId="0" applyNumberFormat="1" applyFont="1" applyFill="1" applyBorder="1" applyAlignment="1">
      <alignment horizontal="center" vertical="center" wrapText="1"/>
    </xf>
    <xf numFmtId="2" fontId="5" fillId="39" borderId="10" xfId="0" applyNumberFormat="1" applyFont="1" applyFill="1" applyBorder="1" applyAlignment="1">
      <alignment horizontal="center" vertical="center" wrapText="1"/>
    </xf>
    <xf numFmtId="0" fontId="5" fillId="39" borderId="0" xfId="0" applyFont="1" applyFill="1" applyAlignment="1">
      <alignment/>
    </xf>
    <xf numFmtId="0" fontId="25" fillId="39" borderId="0" xfId="0" applyFont="1" applyFill="1" applyAlignment="1">
      <alignment/>
    </xf>
    <xf numFmtId="0" fontId="1" fillId="37" borderId="10" xfId="0" applyFont="1" applyFill="1" applyBorder="1" applyAlignment="1">
      <alignment wrapText="1"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4" fontId="4" fillId="39" borderId="10" xfId="0" applyNumberFormat="1" applyFont="1" applyFill="1" applyBorder="1" applyAlignment="1">
      <alignment horizontal="center" vertical="center" wrapText="1"/>
    </xf>
    <xf numFmtId="180" fontId="4" fillId="39" borderId="10" xfId="0" applyNumberFormat="1" applyFont="1" applyFill="1" applyBorder="1" applyAlignment="1">
      <alignment horizontal="center" vertical="center" wrapText="1"/>
    </xf>
    <xf numFmtId="180" fontId="5" fillId="39" borderId="10" xfId="0" applyNumberFormat="1" applyFont="1" applyFill="1" applyBorder="1" applyAlignment="1">
      <alignment horizontal="center" vertical="center" wrapText="1"/>
    </xf>
    <xf numFmtId="2" fontId="5" fillId="39" borderId="10" xfId="0" applyNumberFormat="1" applyFont="1" applyFill="1" applyBorder="1" applyAlignment="1">
      <alignment horizontal="center" vertical="center"/>
    </xf>
    <xf numFmtId="0" fontId="5" fillId="40" borderId="11" xfId="0" applyFont="1" applyFill="1" applyBorder="1" applyAlignment="1">
      <alignment horizontal="left" wrapText="1"/>
    </xf>
    <xf numFmtId="2" fontId="5" fillId="41" borderId="14" xfId="0" applyNumberFormat="1" applyFont="1" applyFill="1" applyBorder="1" applyAlignment="1">
      <alignment horizontal="center" vertical="center"/>
    </xf>
    <xf numFmtId="0" fontId="5" fillId="41" borderId="14" xfId="0" applyFont="1" applyFill="1" applyBorder="1" applyAlignment="1">
      <alignment horizontal="center" vertical="center"/>
    </xf>
    <xf numFmtId="2" fontId="5" fillId="41" borderId="11" xfId="0" applyNumberFormat="1" applyFont="1" applyFill="1" applyBorder="1" applyAlignment="1">
      <alignment horizontal="center" vertical="center"/>
    </xf>
    <xf numFmtId="0" fontId="5" fillId="41" borderId="11" xfId="0" applyFont="1" applyFill="1" applyBorder="1" applyAlignment="1">
      <alignment horizontal="center" vertical="center"/>
    </xf>
    <xf numFmtId="0" fontId="5" fillId="40" borderId="21" xfId="0" applyFont="1" applyFill="1" applyBorder="1" applyAlignment="1">
      <alignment horizontal="left" wrapText="1"/>
    </xf>
    <xf numFmtId="2" fontId="5" fillId="41" borderId="10" xfId="0" applyNumberFormat="1" applyFont="1" applyFill="1" applyBorder="1" applyAlignment="1">
      <alignment horizontal="center" vertical="center"/>
    </xf>
    <xf numFmtId="0" fontId="5" fillId="41" borderId="10" xfId="0" applyFont="1" applyFill="1" applyBorder="1" applyAlignment="1">
      <alignment horizontal="center" vertical="center"/>
    </xf>
    <xf numFmtId="0" fontId="5" fillId="40" borderId="10" xfId="0" applyFont="1" applyFill="1" applyBorder="1" applyAlignment="1">
      <alignment horizontal="left" wrapText="1"/>
    </xf>
    <xf numFmtId="4" fontId="5" fillId="41" borderId="11" xfId="0" applyNumberFormat="1" applyFont="1" applyFill="1" applyBorder="1" applyAlignment="1">
      <alignment horizontal="center" vertical="center"/>
    </xf>
    <xf numFmtId="0" fontId="41" fillId="39" borderId="0" xfId="0" applyFont="1" applyFill="1" applyAlignment="1">
      <alignment/>
    </xf>
    <xf numFmtId="0" fontId="42" fillId="39" borderId="0" xfId="0" applyFont="1" applyFill="1" applyAlignment="1">
      <alignment/>
    </xf>
    <xf numFmtId="1" fontId="5" fillId="39" borderId="10" xfId="0" applyNumberFormat="1" applyFont="1" applyFill="1" applyBorder="1" applyAlignment="1">
      <alignment horizontal="center" vertical="center" wrapText="1"/>
    </xf>
    <xf numFmtId="2" fontId="5" fillId="40" borderId="11" xfId="0" applyNumberFormat="1" applyFont="1" applyFill="1" applyBorder="1" applyAlignment="1">
      <alignment horizontal="center" vertical="center"/>
    </xf>
    <xf numFmtId="0" fontId="5" fillId="40" borderId="11" xfId="0" applyFont="1" applyFill="1" applyBorder="1" applyAlignment="1">
      <alignment horizontal="center" vertical="center"/>
    </xf>
    <xf numFmtId="4" fontId="5" fillId="40" borderId="11" xfId="0" applyNumberFormat="1" applyFont="1" applyFill="1" applyBorder="1" applyAlignment="1">
      <alignment horizontal="center" vertical="center"/>
    </xf>
    <xf numFmtId="0" fontId="5" fillId="41" borderId="10" xfId="0" applyFont="1" applyFill="1" applyBorder="1" applyAlignment="1">
      <alignment horizontal="left" wrapText="1"/>
    </xf>
    <xf numFmtId="4" fontId="5" fillId="41" borderId="10" xfId="0" applyNumberFormat="1" applyFont="1" applyFill="1" applyBorder="1" applyAlignment="1">
      <alignment horizontal="center" vertical="center"/>
    </xf>
    <xf numFmtId="2" fontId="5" fillId="39" borderId="10" xfId="0" applyNumberFormat="1" applyFont="1" applyFill="1" applyBorder="1" applyAlignment="1">
      <alignment horizontal="center"/>
    </xf>
    <xf numFmtId="0" fontId="5" fillId="39" borderId="10" xfId="0" applyFont="1" applyFill="1" applyBorder="1" applyAlignment="1">
      <alignment horizontal="center"/>
    </xf>
    <xf numFmtId="2" fontId="5" fillId="39" borderId="0" xfId="0" applyNumberFormat="1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25"/>
          <c:w val="0.97375"/>
          <c:h val="0.96575"/>
        </c:manualLayout>
      </c:layout>
      <c:barChart>
        <c:barDir val="col"/>
        <c:grouping val="clustered"/>
        <c:varyColors val="0"/>
        <c:axId val="27495358"/>
        <c:axId val="46131631"/>
      </c:barChart>
      <c:catAx>
        <c:axId val="274953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131631"/>
        <c:crosses val="autoZero"/>
        <c:auto val="1"/>
        <c:lblOffset val="100"/>
        <c:tickLblSkip val="1"/>
        <c:noMultiLvlLbl val="0"/>
      </c:catAx>
      <c:valAx>
        <c:axId val="461316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495358"/>
        <c:crossesAt val="1"/>
        <c:crossBetween val="between"/>
        <c:dispUnits/>
      </c:valAx>
      <c:spPr>
        <a:solidFill>
          <a:srgbClr val="808080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99575"/>
          <c:y val="0.499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667375"/>
    <xdr:graphicFrame>
      <xdr:nvGraphicFramePr>
        <xdr:cNvPr id="1" name="Chart 1"/>
        <xdr:cNvGraphicFramePr/>
      </xdr:nvGraphicFramePr>
      <xdr:xfrm>
        <a:off x="0" y="0"/>
        <a:ext cx="923925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F802"/>
  <sheetViews>
    <sheetView tabSelected="1" view="pageBreakPreview" zoomScale="75" zoomScaleNormal="85" zoomScaleSheetLayoutView="75" workbookViewId="0" topLeftCell="A635">
      <selection activeCell="F620" sqref="F620"/>
    </sheetView>
  </sheetViews>
  <sheetFormatPr defaultColWidth="9.33203125" defaultRowHeight="11.25"/>
  <cols>
    <col min="1" max="1" width="45.33203125" style="1" customWidth="1"/>
    <col min="2" max="2" width="9.5" style="1" hidden="1" customWidth="1"/>
    <col min="3" max="3" width="9.66015625" style="1" hidden="1" customWidth="1"/>
    <col min="4" max="4" width="17.16015625" style="1" customWidth="1"/>
    <col min="5" max="5" width="16.66015625" style="1" customWidth="1"/>
    <col min="6" max="6" width="17.66015625" style="1" customWidth="1"/>
    <col min="7" max="7" width="17.5" style="1" customWidth="1"/>
    <col min="8" max="8" width="16.16015625" style="1" customWidth="1"/>
    <col min="9" max="9" width="17.16015625" style="1" customWidth="1"/>
    <col min="10" max="12" width="16" style="1" hidden="1" customWidth="1"/>
    <col min="13" max="13" width="15.83203125" style="1" customWidth="1"/>
    <col min="14" max="14" width="17.5" style="1" customWidth="1"/>
    <col min="15" max="15" width="16.16015625" style="1" customWidth="1"/>
    <col min="16" max="16" width="0.328125" style="1" customWidth="1"/>
    <col min="17" max="234" width="10.33203125" style="1" customWidth="1"/>
  </cols>
  <sheetData>
    <row r="1" spans="13:15" ht="12.75">
      <c r="M1" s="199" t="s">
        <v>368</v>
      </c>
      <c r="N1" s="199"/>
      <c r="O1" s="199"/>
    </row>
    <row r="2" spans="13:15" ht="12.75">
      <c r="M2" s="199" t="s">
        <v>102</v>
      </c>
      <c r="N2" s="199"/>
      <c r="O2" s="199"/>
    </row>
    <row r="3" spans="13:15" ht="12.75">
      <c r="M3" s="199" t="s">
        <v>278</v>
      </c>
      <c r="N3" s="199"/>
      <c r="O3" s="199"/>
    </row>
    <row r="4" spans="13:15" ht="12.75">
      <c r="M4" s="199" t="s">
        <v>81</v>
      </c>
      <c r="N4" s="199"/>
      <c r="O4" s="199"/>
    </row>
    <row r="5" spans="13:15" ht="12.75">
      <c r="M5" s="199" t="s">
        <v>109</v>
      </c>
      <c r="N5" s="199"/>
      <c r="O5" s="199"/>
    </row>
    <row r="6" spans="13:15" ht="12.75">
      <c r="M6" s="199" t="s">
        <v>285</v>
      </c>
      <c r="N6" s="199"/>
      <c r="O6" s="199"/>
    </row>
    <row r="7" spans="8:16" ht="15.75">
      <c r="H7" s="164"/>
      <c r="M7" s="199" t="s">
        <v>366</v>
      </c>
      <c r="N7" s="199"/>
      <c r="O7" s="199"/>
      <c r="P7" s="42"/>
    </row>
    <row r="8" spans="8:16" ht="15.75">
      <c r="H8" s="73"/>
      <c r="M8" s="149"/>
      <c r="N8" s="149"/>
      <c r="O8" s="149"/>
      <c r="P8" s="42"/>
    </row>
    <row r="10" spans="1:15" ht="31.5" customHeight="1">
      <c r="A10" s="200" t="s">
        <v>110</v>
      </c>
      <c r="B10" s="200"/>
      <c r="C10" s="200"/>
      <c r="D10" s="200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</row>
    <row r="11" spans="1:15" ht="16.5" customHeight="1">
      <c r="A11" s="4"/>
      <c r="B11" s="4"/>
      <c r="C11" s="4"/>
      <c r="D11" s="4"/>
      <c r="E11" s="4"/>
      <c r="F11" s="163"/>
      <c r="G11" s="163"/>
      <c r="H11" s="163"/>
      <c r="I11" s="73"/>
      <c r="J11" s="4"/>
      <c r="M11" s="73"/>
      <c r="O11" s="4" t="s">
        <v>78</v>
      </c>
    </row>
    <row r="12" spans="1:240" ht="11.25" customHeight="1">
      <c r="A12" s="209"/>
      <c r="B12" s="212" t="s">
        <v>67</v>
      </c>
      <c r="C12" s="212" t="s">
        <v>68</v>
      </c>
      <c r="D12" s="202" t="s">
        <v>111</v>
      </c>
      <c r="E12" s="203"/>
      <c r="F12" s="204"/>
      <c r="G12" s="202" t="s">
        <v>112</v>
      </c>
      <c r="H12" s="203"/>
      <c r="I12" s="204"/>
      <c r="J12" s="3"/>
      <c r="K12" s="3"/>
      <c r="L12" s="3"/>
      <c r="M12" s="202" t="s">
        <v>113</v>
      </c>
      <c r="N12" s="203"/>
      <c r="O12" s="204"/>
      <c r="IA12" s="1"/>
      <c r="IB12" s="1"/>
      <c r="IC12" s="1"/>
      <c r="ID12" s="1"/>
      <c r="IE12" s="1"/>
      <c r="IF12" s="1"/>
    </row>
    <row r="13" spans="1:240" ht="12" customHeight="1">
      <c r="A13" s="210"/>
      <c r="B13" s="213"/>
      <c r="C13" s="213"/>
      <c r="D13" s="205" t="s">
        <v>69</v>
      </c>
      <c r="E13" s="206"/>
      <c r="F13" s="207" t="s">
        <v>54</v>
      </c>
      <c r="G13" s="205" t="s">
        <v>69</v>
      </c>
      <c r="H13" s="206"/>
      <c r="I13" s="207" t="s">
        <v>54</v>
      </c>
      <c r="J13" s="202" t="s">
        <v>53</v>
      </c>
      <c r="K13" s="203"/>
      <c r="L13" s="204"/>
      <c r="M13" s="205" t="s">
        <v>69</v>
      </c>
      <c r="N13" s="206"/>
      <c r="O13" s="207" t="s">
        <v>54</v>
      </c>
      <c r="IA13" s="1"/>
      <c r="IB13" s="1"/>
      <c r="IC13" s="1"/>
      <c r="ID13" s="1"/>
      <c r="IE13" s="1"/>
      <c r="IF13" s="1"/>
    </row>
    <row r="14" spans="1:240" ht="24.75" customHeight="1">
      <c r="A14" s="211"/>
      <c r="B14" s="214"/>
      <c r="C14" s="214"/>
      <c r="D14" s="3" t="s">
        <v>0</v>
      </c>
      <c r="E14" s="3" t="s">
        <v>1</v>
      </c>
      <c r="F14" s="208"/>
      <c r="G14" s="3" t="s">
        <v>0</v>
      </c>
      <c r="H14" s="3" t="s">
        <v>1</v>
      </c>
      <c r="I14" s="208"/>
      <c r="J14" s="3" t="s">
        <v>0</v>
      </c>
      <c r="K14" s="3" t="s">
        <v>1</v>
      </c>
      <c r="L14" s="3" t="s">
        <v>54</v>
      </c>
      <c r="M14" s="3" t="s">
        <v>0</v>
      </c>
      <c r="N14" s="3" t="s">
        <v>1</v>
      </c>
      <c r="O14" s="208"/>
      <c r="IA14" s="1"/>
      <c r="IB14" s="1"/>
      <c r="IC14" s="1"/>
      <c r="ID14" s="1"/>
      <c r="IE14" s="1"/>
      <c r="IF14" s="1"/>
    </row>
    <row r="15" spans="1:240" ht="11.25">
      <c r="A15" s="3">
        <v>1</v>
      </c>
      <c r="B15" s="3"/>
      <c r="C15" s="3"/>
      <c r="D15" s="3" t="s">
        <v>3</v>
      </c>
      <c r="E15" s="3" t="s">
        <v>4</v>
      </c>
      <c r="F15" s="3">
        <v>7</v>
      </c>
      <c r="G15" s="3">
        <v>8</v>
      </c>
      <c r="H15" s="3">
        <v>9</v>
      </c>
      <c r="I15" s="3">
        <v>10</v>
      </c>
      <c r="J15" s="3" t="s">
        <v>3</v>
      </c>
      <c r="K15" s="3" t="s">
        <v>4</v>
      </c>
      <c r="L15" s="3" t="s">
        <v>2</v>
      </c>
      <c r="M15" s="3">
        <v>11</v>
      </c>
      <c r="N15" s="3">
        <v>12</v>
      </c>
      <c r="O15" s="3">
        <v>13</v>
      </c>
      <c r="IA15" s="1"/>
      <c r="IB15" s="1"/>
      <c r="IC15" s="1"/>
      <c r="ID15" s="1"/>
      <c r="IE15" s="1"/>
      <c r="IF15" s="1"/>
    </row>
    <row r="16" spans="1:15" s="1" customFormat="1" ht="28.5" customHeight="1">
      <c r="A16" s="105" t="s">
        <v>95</v>
      </c>
      <c r="B16" s="105"/>
      <c r="C16" s="105"/>
      <c r="D16" s="106">
        <f>D23+D310+D388+D480+D496+D556+D570+D582+D597</f>
        <v>42115300.002</v>
      </c>
      <c r="E16" s="106">
        <f>E23+E310+E388+E480+E496+E556+E600</f>
        <v>42792920</v>
      </c>
      <c r="F16" s="106">
        <f>F23+F310+F388+F480+F496+F556+F570+F582+F600</f>
        <v>84908220.002</v>
      </c>
      <c r="G16" s="106">
        <f>G23+G310+G388+G480+G496+G582+G609+G643+G556+G652+G670</f>
        <v>69099949.99813</v>
      </c>
      <c r="H16" s="106">
        <f>H23+H310+H388+H480+H496+H597+H627+H643-12000000</f>
        <v>184817950</v>
      </c>
      <c r="I16" s="106">
        <f>G16+H16</f>
        <v>253917899.99813</v>
      </c>
      <c r="J16" s="106" t="e">
        <f>J23+J310+J388+J480+J496</f>
        <v>#REF!</v>
      </c>
      <c r="K16" s="106" t="e">
        <f>K23+K310+K388+K480+K496</f>
        <v>#REF!</v>
      </c>
      <c r="L16" s="106" t="e">
        <f>L23+L310+L388+L480+L496</f>
        <v>#REF!</v>
      </c>
      <c r="M16" s="106">
        <f>M23+M310+M388+M480+M496+M582+M556</f>
        <v>54506000</v>
      </c>
      <c r="N16" s="106">
        <f>N23+N310+N388+N480+N496</f>
        <v>43812500</v>
      </c>
      <c r="O16" s="106">
        <f>M16+N16</f>
        <v>98318500</v>
      </c>
    </row>
    <row r="17" spans="1:15" s="1" customFormat="1" ht="41.25" customHeight="1">
      <c r="A17" s="105" t="s">
        <v>80</v>
      </c>
      <c r="B17" s="105"/>
      <c r="C17" s="105"/>
      <c r="D17" s="106">
        <f>D24</f>
        <v>50736000</v>
      </c>
      <c r="E17" s="106">
        <f>E24</f>
        <v>58817800</v>
      </c>
      <c r="F17" s="106">
        <f>D17+E17</f>
        <v>109553800</v>
      </c>
      <c r="G17" s="106">
        <f>G24+G570</f>
        <v>68963200</v>
      </c>
      <c r="H17" s="106">
        <f>H24+12000000</f>
        <v>130625000</v>
      </c>
      <c r="I17" s="106">
        <f>G17+H17</f>
        <v>199588200</v>
      </c>
      <c r="J17" s="106">
        <f>J24</f>
        <v>0</v>
      </c>
      <c r="K17" s="106">
        <f>K24</f>
        <v>0</v>
      </c>
      <c r="L17" s="106">
        <f>L24</f>
        <v>0</v>
      </c>
      <c r="M17" s="106">
        <f>M24</f>
        <v>73060000</v>
      </c>
      <c r="N17" s="106">
        <f>N24</f>
        <v>78512500</v>
      </c>
      <c r="O17" s="106">
        <f>M17+N17</f>
        <v>151572500</v>
      </c>
    </row>
    <row r="18" spans="1:16" ht="41.25" customHeight="1">
      <c r="A18" s="105" t="s">
        <v>96</v>
      </c>
      <c r="B18" s="105"/>
      <c r="C18" s="105"/>
      <c r="D18" s="106">
        <f>D389+D444</f>
        <v>353680</v>
      </c>
      <c r="E18" s="106">
        <f>E389+E444</f>
        <v>534080</v>
      </c>
      <c r="F18" s="106">
        <f>D18+E18</f>
        <v>887760</v>
      </c>
      <c r="G18" s="106">
        <f>G389+G444</f>
        <v>220000</v>
      </c>
      <c r="H18" s="106">
        <f>H389+H444</f>
        <v>1183080</v>
      </c>
      <c r="I18" s="106">
        <f>G18+H18</f>
        <v>1403080</v>
      </c>
      <c r="J18" s="106">
        <f>J389+J444</f>
        <v>0</v>
      </c>
      <c r="K18" s="106">
        <f>K389+K444</f>
        <v>0</v>
      </c>
      <c r="L18" s="106">
        <f>L389+L444</f>
        <v>0</v>
      </c>
      <c r="M18" s="106">
        <f>M389+M444</f>
        <v>413680</v>
      </c>
      <c r="N18" s="106">
        <f>N389+N444</f>
        <v>474080</v>
      </c>
      <c r="O18" s="106">
        <f>M18+N18</f>
        <v>887760</v>
      </c>
      <c r="P18" s="73"/>
    </row>
    <row r="19" spans="1:16" ht="29.25" customHeight="1">
      <c r="A19" s="105" t="s">
        <v>94</v>
      </c>
      <c r="B19" s="105"/>
      <c r="C19" s="105"/>
      <c r="D19" s="106">
        <f>D26</f>
        <v>132300</v>
      </c>
      <c r="E19" s="106">
        <f>E26</f>
        <v>0</v>
      </c>
      <c r="F19" s="106">
        <f>D19+E19</f>
        <v>132300</v>
      </c>
      <c r="G19" s="106">
        <f>G26</f>
        <v>135000</v>
      </c>
      <c r="H19" s="106">
        <f>H26</f>
        <v>0</v>
      </c>
      <c r="I19" s="106">
        <f>G19+H19</f>
        <v>135000</v>
      </c>
      <c r="J19" s="106">
        <f>J26</f>
        <v>0</v>
      </c>
      <c r="K19" s="106">
        <f>K26</f>
        <v>0</v>
      </c>
      <c r="L19" s="106">
        <f>L26</f>
        <v>0</v>
      </c>
      <c r="M19" s="106">
        <f>M26</f>
        <v>165000</v>
      </c>
      <c r="N19" s="106">
        <f>N26</f>
        <v>0</v>
      </c>
      <c r="O19" s="106">
        <f>M19+N19</f>
        <v>165000</v>
      </c>
      <c r="P19" s="73"/>
    </row>
    <row r="20" spans="1:16" ht="20.25" customHeight="1">
      <c r="A20" s="105" t="s">
        <v>254</v>
      </c>
      <c r="B20" s="105"/>
      <c r="C20" s="105"/>
      <c r="D20" s="106">
        <f>D16+D17+D18+D19</f>
        <v>93337280.002</v>
      </c>
      <c r="E20" s="106">
        <f>E16+E17+E18+E19</f>
        <v>102144800</v>
      </c>
      <c r="F20" s="106">
        <f>F16+F17+F18+F19</f>
        <v>195482080.002</v>
      </c>
      <c r="G20" s="106">
        <f aca="true" t="shared" si="0" ref="G20:O20">G16+G17+G18+G19</f>
        <v>138418149.99813</v>
      </c>
      <c r="H20" s="106">
        <f>H16+H17+H18+H19</f>
        <v>316626030</v>
      </c>
      <c r="I20" s="106">
        <f t="shared" si="0"/>
        <v>455044179.99812996</v>
      </c>
      <c r="J20" s="106" t="e">
        <f t="shared" si="0"/>
        <v>#REF!</v>
      </c>
      <c r="K20" s="106" t="e">
        <f t="shared" si="0"/>
        <v>#REF!</v>
      </c>
      <c r="L20" s="106" t="e">
        <f t="shared" si="0"/>
        <v>#REF!</v>
      </c>
      <c r="M20" s="106">
        <f t="shared" si="0"/>
        <v>128144680</v>
      </c>
      <c r="N20" s="106">
        <f t="shared" si="0"/>
        <v>122799080</v>
      </c>
      <c r="O20" s="106">
        <f t="shared" si="0"/>
        <v>250943760</v>
      </c>
      <c r="P20" s="73"/>
    </row>
    <row r="21" spans="1:16" ht="18.75" customHeight="1">
      <c r="A21" s="104" t="s">
        <v>253</v>
      </c>
      <c r="B21" s="37"/>
      <c r="C21" s="37"/>
      <c r="D21" s="102">
        <f>D23+D24+D26</f>
        <v>85352300</v>
      </c>
      <c r="E21" s="102">
        <f aca="true" t="shared" si="1" ref="E21:O21">E23+E24+E26</f>
        <v>73485300</v>
      </c>
      <c r="F21" s="102">
        <f>F23+F24+F26</f>
        <v>158837600</v>
      </c>
      <c r="G21" s="102">
        <f>G23+G24+G26</f>
        <v>113961450</v>
      </c>
      <c r="H21" s="102">
        <f>H23+H24+H26</f>
        <v>147776300</v>
      </c>
      <c r="I21" s="102">
        <f t="shared" si="1"/>
        <v>261737750</v>
      </c>
      <c r="J21" s="102">
        <f t="shared" si="1"/>
        <v>-1039.33</v>
      </c>
      <c r="K21" s="102">
        <f t="shared" si="1"/>
        <v>-1039.33</v>
      </c>
      <c r="L21" s="102">
        <f t="shared" si="1"/>
        <v>-1039.33</v>
      </c>
      <c r="M21" s="102">
        <f t="shared" si="1"/>
        <v>124841000</v>
      </c>
      <c r="N21" s="102">
        <f t="shared" si="1"/>
        <v>96595000</v>
      </c>
      <c r="O21" s="102">
        <f t="shared" si="1"/>
        <v>221436000</v>
      </c>
      <c r="P21" s="73"/>
    </row>
    <row r="22" spans="1:16" ht="27" customHeight="1">
      <c r="A22" s="29" t="s">
        <v>255</v>
      </c>
      <c r="B22" s="9"/>
      <c r="C22" s="9"/>
      <c r="D22" s="13"/>
      <c r="E22" s="12"/>
      <c r="F22" s="13"/>
      <c r="G22" s="13"/>
      <c r="H22" s="13"/>
      <c r="I22" s="13"/>
      <c r="J22" s="14"/>
      <c r="K22" s="14"/>
      <c r="L22" s="15"/>
      <c r="M22" s="13"/>
      <c r="N22" s="12"/>
      <c r="O22" s="13"/>
      <c r="P22" s="73"/>
    </row>
    <row r="23" spans="1:15" ht="15" customHeight="1">
      <c r="A23" s="24" t="s">
        <v>122</v>
      </c>
      <c r="B23" s="16"/>
      <c r="C23" s="16"/>
      <c r="D23" s="102">
        <f>D64+(D79*D82)+D128+D156+D205+D259+D271+D291+D301+D86</f>
        <v>34484000</v>
      </c>
      <c r="E23" s="102">
        <f>E64+(E79*E82)+E128+E156+E205+E259+E271+E291+E301</f>
        <v>14667500</v>
      </c>
      <c r="F23" s="102">
        <f>D23+E23</f>
        <v>49151500</v>
      </c>
      <c r="G23" s="102">
        <f>G64+(G79*G82)+G128+G156+G205+G259+G271+G291+G301+G86-49950</f>
        <v>52943250</v>
      </c>
      <c r="H23" s="102">
        <f>H64+(H79*H82)+H128+H156+H205+H259+H271+H291+H301-300-H307+3000000</f>
        <v>29151300</v>
      </c>
      <c r="I23" s="102">
        <f>G23+H23</f>
        <v>82094550</v>
      </c>
      <c r="J23" s="102">
        <f>J64+(J79*J82)+J128+J156+J205+J259+J271+J291+J301</f>
        <v>-1039.33</v>
      </c>
      <c r="K23" s="102">
        <f>K64+(K79*K82)+K128+K156+K205+K259+K271+K291+K301</f>
        <v>-1039.33</v>
      </c>
      <c r="L23" s="102">
        <f>L64+(L79*L82)+L128+L156+L205+L259+L271+L291+L301</f>
        <v>-1039.33</v>
      </c>
      <c r="M23" s="102">
        <f>M64+(M79*M82)+M128+M156+M205+M259+M271+M291+M301</f>
        <v>51616000</v>
      </c>
      <c r="N23" s="102">
        <f>N64+(N79*N82)+N128+N156+N205+N259+N271+N291+N301</f>
        <v>18082500</v>
      </c>
      <c r="O23" s="102">
        <f>M23+N23</f>
        <v>69698500</v>
      </c>
    </row>
    <row r="24" spans="1:15" ht="13.5" customHeight="1">
      <c r="A24" s="24" t="s">
        <v>123</v>
      </c>
      <c r="B24" s="16"/>
      <c r="C24" s="16"/>
      <c r="D24" s="102">
        <f>D27+D37+D46+D93+D100-D26</f>
        <v>50736000</v>
      </c>
      <c r="E24" s="102">
        <f>E27+E37+E46+E93+E100-E26+(E78*E81)</f>
        <v>58817800</v>
      </c>
      <c r="F24" s="102">
        <f>D24+E24</f>
        <v>109553800</v>
      </c>
      <c r="G24" s="102">
        <f>G27+G37+G46+G93+G100-G26</f>
        <v>60883200</v>
      </c>
      <c r="H24" s="102">
        <f>H27+H37+H46+H93+H100-H26+(I78*I81)+150+H307-2925000</f>
        <v>118625000</v>
      </c>
      <c r="I24" s="102">
        <f>G24+H24</f>
        <v>179508200</v>
      </c>
      <c r="J24" s="102">
        <f>J27+J37+J46+J93+J100-J26+(K78*K81)</f>
        <v>0</v>
      </c>
      <c r="K24" s="102">
        <f>K27+K37+K46+K93+K100-K26+(L78*L81)</f>
        <v>0</v>
      </c>
      <c r="L24" s="102">
        <f>L27+L37+L46+L93+L100-L26+(M78*M81)</f>
        <v>0</v>
      </c>
      <c r="M24" s="102">
        <f>M27+M37+M46+M93+M100-M26</f>
        <v>73060000</v>
      </c>
      <c r="N24" s="102">
        <f>N27+N37+N46+N93+N100-N26+(O78*O81)-737500</f>
        <v>78512500</v>
      </c>
      <c r="O24" s="102">
        <f>M24+N24</f>
        <v>151572500</v>
      </c>
    </row>
    <row r="25" spans="1:15" ht="30.75" customHeight="1" hidden="1">
      <c r="A25" s="24"/>
      <c r="B25" s="16"/>
      <c r="C25" s="16"/>
      <c r="D25" s="102">
        <f aca="true" t="shared" si="2" ref="D25:M25">D27+D37+D64+D46+D100</f>
        <v>57221000</v>
      </c>
      <c r="E25" s="102">
        <f t="shared" si="2"/>
        <v>25700000</v>
      </c>
      <c r="F25" s="102">
        <f>D25+E25</f>
        <v>82921000</v>
      </c>
      <c r="G25" s="102">
        <f t="shared" si="2"/>
        <v>73618200</v>
      </c>
      <c r="H25" s="102">
        <f t="shared" si="2"/>
        <v>72700000</v>
      </c>
      <c r="I25" s="102">
        <f>G25+H25</f>
        <v>146318200</v>
      </c>
      <c r="J25" s="102">
        <f t="shared" si="2"/>
        <v>0</v>
      </c>
      <c r="K25" s="102">
        <f t="shared" si="2"/>
        <v>0</v>
      </c>
      <c r="L25" s="102">
        <f t="shared" si="2"/>
        <v>0</v>
      </c>
      <c r="M25" s="102">
        <f t="shared" si="2"/>
        <v>84725000</v>
      </c>
      <c r="N25" s="102" t="e">
        <f>N28+N38+#REF!+#REF!</f>
        <v>#REF!</v>
      </c>
      <c r="O25" s="102" t="e">
        <f>M25+N25</f>
        <v>#REF!</v>
      </c>
    </row>
    <row r="26" spans="1:15" ht="13.5" customHeight="1">
      <c r="A26" s="24" t="s">
        <v>252</v>
      </c>
      <c r="B26" s="16"/>
      <c r="C26" s="16"/>
      <c r="D26" s="102">
        <v>132300</v>
      </c>
      <c r="E26" s="102"/>
      <c r="F26" s="102">
        <f>D26+E26</f>
        <v>132300</v>
      </c>
      <c r="G26" s="102">
        <v>135000</v>
      </c>
      <c r="H26" s="102"/>
      <c r="I26" s="102">
        <f>G26+H26</f>
        <v>135000</v>
      </c>
      <c r="J26" s="102"/>
      <c r="K26" s="102"/>
      <c r="L26" s="102"/>
      <c r="M26" s="102">
        <v>165000</v>
      </c>
      <c r="N26" s="102"/>
      <c r="O26" s="102">
        <f>M26+N26</f>
        <v>165000</v>
      </c>
    </row>
    <row r="27" spans="1:234" s="232" customFormat="1" ht="33.75">
      <c r="A27" s="182" t="s">
        <v>59</v>
      </c>
      <c r="B27" s="191"/>
      <c r="C27" s="191"/>
      <c r="D27" s="192"/>
      <c r="E27" s="192">
        <f>E33*E31</f>
        <v>22500000</v>
      </c>
      <c r="F27" s="192">
        <f>F33*F31</f>
        <v>22500000</v>
      </c>
      <c r="G27" s="192"/>
      <c r="H27" s="192">
        <v>71500000</v>
      </c>
      <c r="I27" s="192">
        <f>H27</f>
        <v>71500000</v>
      </c>
      <c r="J27" s="217"/>
      <c r="K27" s="217"/>
      <c r="L27" s="218"/>
      <c r="M27" s="192"/>
      <c r="N27" s="192">
        <f>(N33*N31)</f>
        <v>32400000</v>
      </c>
      <c r="O27" s="192">
        <f>(O33*O31)</f>
        <v>32400000</v>
      </c>
      <c r="P27" s="231"/>
      <c r="Q27" s="231"/>
      <c r="R27" s="231"/>
      <c r="S27" s="231"/>
      <c r="T27" s="231"/>
      <c r="U27" s="231"/>
      <c r="V27" s="231"/>
      <c r="W27" s="231"/>
      <c r="X27" s="231"/>
      <c r="Y27" s="231"/>
      <c r="Z27" s="231"/>
      <c r="AA27" s="231"/>
      <c r="AB27" s="231"/>
      <c r="AC27" s="231"/>
      <c r="AD27" s="231"/>
      <c r="AE27" s="231"/>
      <c r="AF27" s="231"/>
      <c r="AG27" s="231"/>
      <c r="AH27" s="231"/>
      <c r="AI27" s="231"/>
      <c r="AJ27" s="231"/>
      <c r="AK27" s="231"/>
      <c r="AL27" s="231"/>
      <c r="AM27" s="231"/>
      <c r="AN27" s="231"/>
      <c r="AO27" s="231"/>
      <c r="AP27" s="231"/>
      <c r="AQ27" s="231"/>
      <c r="AR27" s="231"/>
      <c r="AS27" s="231"/>
      <c r="AT27" s="231"/>
      <c r="AU27" s="231"/>
      <c r="AV27" s="231"/>
      <c r="AW27" s="231"/>
      <c r="AX27" s="231"/>
      <c r="AY27" s="231"/>
      <c r="AZ27" s="231"/>
      <c r="BA27" s="231"/>
      <c r="BB27" s="231"/>
      <c r="BC27" s="231"/>
      <c r="BD27" s="231"/>
      <c r="BE27" s="231"/>
      <c r="BF27" s="231"/>
      <c r="BG27" s="231"/>
      <c r="BH27" s="231"/>
      <c r="BI27" s="231"/>
      <c r="BJ27" s="231"/>
      <c r="BK27" s="231"/>
      <c r="BL27" s="231"/>
      <c r="BM27" s="231"/>
      <c r="BN27" s="231"/>
      <c r="BO27" s="231"/>
      <c r="BP27" s="231"/>
      <c r="BQ27" s="231"/>
      <c r="BR27" s="231"/>
      <c r="BS27" s="231"/>
      <c r="BT27" s="231"/>
      <c r="BU27" s="231"/>
      <c r="BV27" s="231"/>
      <c r="BW27" s="231"/>
      <c r="BX27" s="231"/>
      <c r="BY27" s="231"/>
      <c r="BZ27" s="231"/>
      <c r="CA27" s="231"/>
      <c r="CB27" s="231"/>
      <c r="CC27" s="231"/>
      <c r="CD27" s="231"/>
      <c r="CE27" s="231"/>
      <c r="CF27" s="231"/>
      <c r="CG27" s="231"/>
      <c r="CH27" s="231"/>
      <c r="CI27" s="231"/>
      <c r="CJ27" s="231"/>
      <c r="CK27" s="231"/>
      <c r="CL27" s="231"/>
      <c r="CM27" s="231"/>
      <c r="CN27" s="231"/>
      <c r="CO27" s="231"/>
      <c r="CP27" s="231"/>
      <c r="CQ27" s="231"/>
      <c r="CR27" s="231"/>
      <c r="CS27" s="231"/>
      <c r="CT27" s="231"/>
      <c r="CU27" s="231"/>
      <c r="CV27" s="231"/>
      <c r="CW27" s="231"/>
      <c r="CX27" s="231"/>
      <c r="CY27" s="231"/>
      <c r="CZ27" s="231"/>
      <c r="DA27" s="231"/>
      <c r="DB27" s="231"/>
      <c r="DC27" s="231"/>
      <c r="DD27" s="231"/>
      <c r="DE27" s="231"/>
      <c r="DF27" s="231"/>
      <c r="DG27" s="231"/>
      <c r="DH27" s="231"/>
      <c r="DI27" s="231"/>
      <c r="DJ27" s="231"/>
      <c r="DK27" s="231"/>
      <c r="DL27" s="231"/>
      <c r="DM27" s="231"/>
      <c r="DN27" s="231"/>
      <c r="DO27" s="231"/>
      <c r="DP27" s="231"/>
      <c r="DQ27" s="231"/>
      <c r="DR27" s="231"/>
      <c r="DS27" s="231"/>
      <c r="DT27" s="231"/>
      <c r="DU27" s="231"/>
      <c r="DV27" s="231"/>
      <c r="DW27" s="231"/>
      <c r="DX27" s="231"/>
      <c r="DY27" s="231"/>
      <c r="DZ27" s="231"/>
      <c r="EA27" s="231"/>
      <c r="EB27" s="231"/>
      <c r="EC27" s="231"/>
      <c r="ED27" s="231"/>
      <c r="EE27" s="231"/>
      <c r="EF27" s="231"/>
      <c r="EG27" s="231"/>
      <c r="EH27" s="231"/>
      <c r="EI27" s="231"/>
      <c r="EJ27" s="231"/>
      <c r="EK27" s="231"/>
      <c r="EL27" s="231"/>
      <c r="EM27" s="231"/>
      <c r="EN27" s="231"/>
      <c r="EO27" s="231"/>
      <c r="EP27" s="231"/>
      <c r="EQ27" s="231"/>
      <c r="ER27" s="231"/>
      <c r="ES27" s="231"/>
      <c r="ET27" s="231"/>
      <c r="EU27" s="231"/>
      <c r="EV27" s="231"/>
      <c r="EW27" s="231"/>
      <c r="EX27" s="231"/>
      <c r="EY27" s="231"/>
      <c r="EZ27" s="231"/>
      <c r="FA27" s="231"/>
      <c r="FB27" s="231"/>
      <c r="FC27" s="231"/>
      <c r="FD27" s="231"/>
      <c r="FE27" s="231"/>
      <c r="FF27" s="231"/>
      <c r="FG27" s="231"/>
      <c r="FH27" s="231"/>
      <c r="FI27" s="231"/>
      <c r="FJ27" s="231"/>
      <c r="FK27" s="231"/>
      <c r="FL27" s="231"/>
      <c r="FM27" s="231"/>
      <c r="FN27" s="231"/>
      <c r="FO27" s="231"/>
      <c r="FP27" s="231"/>
      <c r="FQ27" s="231"/>
      <c r="FR27" s="231"/>
      <c r="FS27" s="231"/>
      <c r="FT27" s="231"/>
      <c r="FU27" s="231"/>
      <c r="FV27" s="231"/>
      <c r="FW27" s="231"/>
      <c r="FX27" s="231"/>
      <c r="FY27" s="231"/>
      <c r="FZ27" s="231"/>
      <c r="GA27" s="231"/>
      <c r="GB27" s="231"/>
      <c r="GC27" s="231"/>
      <c r="GD27" s="231"/>
      <c r="GE27" s="231"/>
      <c r="GF27" s="231"/>
      <c r="GG27" s="231"/>
      <c r="GH27" s="231"/>
      <c r="GI27" s="231"/>
      <c r="GJ27" s="231"/>
      <c r="GK27" s="231"/>
      <c r="GL27" s="231"/>
      <c r="GM27" s="231"/>
      <c r="GN27" s="231"/>
      <c r="GO27" s="231"/>
      <c r="GP27" s="231"/>
      <c r="GQ27" s="231"/>
      <c r="GR27" s="231"/>
      <c r="GS27" s="231"/>
      <c r="GT27" s="231"/>
      <c r="GU27" s="231"/>
      <c r="GV27" s="231"/>
      <c r="GW27" s="231"/>
      <c r="GX27" s="231"/>
      <c r="GY27" s="231"/>
      <c r="GZ27" s="231"/>
      <c r="HA27" s="231"/>
      <c r="HB27" s="231"/>
      <c r="HC27" s="231"/>
      <c r="HD27" s="231"/>
      <c r="HE27" s="231"/>
      <c r="HF27" s="231"/>
      <c r="HG27" s="231"/>
      <c r="HH27" s="231"/>
      <c r="HI27" s="231"/>
      <c r="HJ27" s="231"/>
      <c r="HK27" s="231"/>
      <c r="HL27" s="231"/>
      <c r="HM27" s="231"/>
      <c r="HN27" s="231"/>
      <c r="HO27" s="231"/>
      <c r="HP27" s="231"/>
      <c r="HQ27" s="231"/>
      <c r="HR27" s="231"/>
      <c r="HS27" s="231"/>
      <c r="HT27" s="231"/>
      <c r="HU27" s="231"/>
      <c r="HV27" s="231"/>
      <c r="HW27" s="231"/>
      <c r="HX27" s="231"/>
      <c r="HY27" s="231"/>
      <c r="HZ27" s="231"/>
    </row>
    <row r="28" spans="1:234" s="82" customFormat="1" ht="12">
      <c r="A28" s="91" t="s">
        <v>5</v>
      </c>
      <c r="B28" s="113"/>
      <c r="C28" s="113"/>
      <c r="D28" s="127"/>
      <c r="E28" s="111"/>
      <c r="F28" s="127"/>
      <c r="G28" s="127"/>
      <c r="H28" s="111"/>
      <c r="I28" s="127"/>
      <c r="J28" s="116"/>
      <c r="K28" s="116"/>
      <c r="L28" s="117"/>
      <c r="M28" s="127"/>
      <c r="N28" s="111"/>
      <c r="O28" s="127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  <c r="BM28" s="81"/>
      <c r="BN28" s="81"/>
      <c r="BO28" s="81"/>
      <c r="BP28" s="81"/>
      <c r="BQ28" s="81"/>
      <c r="BR28" s="81"/>
      <c r="BS28" s="81"/>
      <c r="BT28" s="81"/>
      <c r="BU28" s="81"/>
      <c r="BV28" s="81"/>
      <c r="BW28" s="81"/>
      <c r="BX28" s="81"/>
      <c r="BY28" s="81"/>
      <c r="BZ28" s="81"/>
      <c r="CA28" s="81"/>
      <c r="CB28" s="81"/>
      <c r="CC28" s="81"/>
      <c r="CD28" s="81"/>
      <c r="CE28" s="81"/>
      <c r="CF28" s="81"/>
      <c r="CG28" s="81"/>
      <c r="CH28" s="81"/>
      <c r="CI28" s="81"/>
      <c r="CJ28" s="81"/>
      <c r="CK28" s="81"/>
      <c r="CL28" s="81"/>
      <c r="CM28" s="81"/>
      <c r="CN28" s="81"/>
      <c r="CO28" s="81"/>
      <c r="CP28" s="81"/>
      <c r="CQ28" s="81"/>
      <c r="CR28" s="81"/>
      <c r="CS28" s="81"/>
      <c r="CT28" s="81"/>
      <c r="CU28" s="81"/>
      <c r="CV28" s="81"/>
      <c r="CW28" s="81"/>
      <c r="CX28" s="81"/>
      <c r="CY28" s="81"/>
      <c r="CZ28" s="81"/>
      <c r="DA28" s="81"/>
      <c r="DB28" s="81"/>
      <c r="DC28" s="81"/>
      <c r="DD28" s="81"/>
      <c r="DE28" s="81"/>
      <c r="DF28" s="81"/>
      <c r="DG28" s="81"/>
      <c r="DH28" s="81"/>
      <c r="DI28" s="81"/>
      <c r="DJ28" s="81"/>
      <c r="DK28" s="81"/>
      <c r="DL28" s="81"/>
      <c r="DM28" s="81"/>
      <c r="DN28" s="81"/>
      <c r="DO28" s="81"/>
      <c r="DP28" s="81"/>
      <c r="DQ28" s="81"/>
      <c r="DR28" s="81"/>
      <c r="DS28" s="81"/>
      <c r="DT28" s="81"/>
      <c r="DU28" s="81"/>
      <c r="DV28" s="81"/>
      <c r="DW28" s="81"/>
      <c r="DX28" s="81"/>
      <c r="DY28" s="81"/>
      <c r="DZ28" s="81"/>
      <c r="EA28" s="81"/>
      <c r="EB28" s="81"/>
      <c r="EC28" s="81"/>
      <c r="ED28" s="81"/>
      <c r="EE28" s="81"/>
      <c r="EF28" s="81"/>
      <c r="EG28" s="81"/>
      <c r="EH28" s="81"/>
      <c r="EI28" s="81"/>
      <c r="EJ28" s="81"/>
      <c r="EK28" s="81"/>
      <c r="EL28" s="81"/>
      <c r="EM28" s="81"/>
      <c r="EN28" s="81"/>
      <c r="EO28" s="81"/>
      <c r="EP28" s="81"/>
      <c r="EQ28" s="81"/>
      <c r="ER28" s="81"/>
      <c r="ES28" s="81"/>
      <c r="ET28" s="81"/>
      <c r="EU28" s="81"/>
      <c r="EV28" s="81"/>
      <c r="EW28" s="81"/>
      <c r="EX28" s="81"/>
      <c r="EY28" s="81"/>
      <c r="EZ28" s="81"/>
      <c r="FA28" s="81"/>
      <c r="FB28" s="81"/>
      <c r="FC28" s="81"/>
      <c r="FD28" s="81"/>
      <c r="FE28" s="81"/>
      <c r="FF28" s="81"/>
      <c r="FG28" s="81"/>
      <c r="FH28" s="81"/>
      <c r="FI28" s="81"/>
      <c r="FJ28" s="81"/>
      <c r="FK28" s="81"/>
      <c r="FL28" s="81"/>
      <c r="FM28" s="81"/>
      <c r="FN28" s="81"/>
      <c r="FO28" s="81"/>
      <c r="FP28" s="81"/>
      <c r="FQ28" s="81"/>
      <c r="FR28" s="81"/>
      <c r="FS28" s="81"/>
      <c r="FT28" s="81"/>
      <c r="FU28" s="81"/>
      <c r="FV28" s="81"/>
      <c r="FW28" s="81"/>
      <c r="FX28" s="81"/>
      <c r="FY28" s="81"/>
      <c r="FZ28" s="81"/>
      <c r="GA28" s="81"/>
      <c r="GB28" s="81"/>
      <c r="GC28" s="81"/>
      <c r="GD28" s="81"/>
      <c r="GE28" s="81"/>
      <c r="GF28" s="81"/>
      <c r="GG28" s="81"/>
      <c r="GH28" s="81"/>
      <c r="GI28" s="81"/>
      <c r="GJ28" s="81"/>
      <c r="GK28" s="81"/>
      <c r="GL28" s="81"/>
      <c r="GM28" s="81"/>
      <c r="GN28" s="81"/>
      <c r="GO28" s="81"/>
      <c r="GP28" s="81"/>
      <c r="GQ28" s="81"/>
      <c r="GR28" s="81"/>
      <c r="GS28" s="81"/>
      <c r="GT28" s="81"/>
      <c r="GU28" s="81"/>
      <c r="GV28" s="81"/>
      <c r="GW28" s="81"/>
      <c r="GX28" s="81"/>
      <c r="GY28" s="81"/>
      <c r="GZ28" s="81"/>
      <c r="HA28" s="81"/>
      <c r="HB28" s="81"/>
      <c r="HC28" s="81"/>
      <c r="HD28" s="81"/>
      <c r="HE28" s="81"/>
      <c r="HF28" s="81"/>
      <c r="HG28" s="81"/>
      <c r="HH28" s="81"/>
      <c r="HI28" s="81"/>
      <c r="HJ28" s="81"/>
      <c r="HK28" s="81"/>
      <c r="HL28" s="81"/>
      <c r="HM28" s="81"/>
      <c r="HN28" s="81"/>
      <c r="HO28" s="81"/>
      <c r="HP28" s="81"/>
      <c r="HQ28" s="81"/>
      <c r="HR28" s="81"/>
      <c r="HS28" s="81"/>
      <c r="HT28" s="81"/>
      <c r="HU28" s="81"/>
      <c r="HV28" s="81"/>
      <c r="HW28" s="81"/>
      <c r="HX28" s="81"/>
      <c r="HY28" s="81"/>
      <c r="HZ28" s="81"/>
    </row>
    <row r="29" spans="1:234" s="82" customFormat="1" ht="27" customHeight="1">
      <c r="A29" s="92" t="s">
        <v>10</v>
      </c>
      <c r="B29" s="107"/>
      <c r="C29" s="107"/>
      <c r="D29" s="107"/>
      <c r="E29" s="115">
        <v>270000</v>
      </c>
      <c r="F29" s="115">
        <f>E29</f>
        <v>270000</v>
      </c>
      <c r="G29" s="107"/>
      <c r="H29" s="115">
        <v>270000</v>
      </c>
      <c r="I29" s="115">
        <f>H29</f>
        <v>270000</v>
      </c>
      <c r="J29" s="116"/>
      <c r="K29" s="116"/>
      <c r="L29" s="117"/>
      <c r="M29" s="107"/>
      <c r="N29" s="115">
        <v>300000</v>
      </c>
      <c r="O29" s="115">
        <f>N29</f>
        <v>300000</v>
      </c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1"/>
      <c r="BM29" s="81"/>
      <c r="BN29" s="81"/>
      <c r="BO29" s="81"/>
      <c r="BP29" s="81"/>
      <c r="BQ29" s="81"/>
      <c r="BR29" s="81"/>
      <c r="BS29" s="81"/>
      <c r="BT29" s="81"/>
      <c r="BU29" s="81"/>
      <c r="BV29" s="81"/>
      <c r="BW29" s="81"/>
      <c r="BX29" s="81"/>
      <c r="BY29" s="81"/>
      <c r="BZ29" s="81"/>
      <c r="CA29" s="81"/>
      <c r="CB29" s="81"/>
      <c r="CC29" s="81"/>
      <c r="CD29" s="81"/>
      <c r="CE29" s="81"/>
      <c r="CF29" s="81"/>
      <c r="CG29" s="81"/>
      <c r="CH29" s="81"/>
      <c r="CI29" s="81"/>
      <c r="CJ29" s="81"/>
      <c r="CK29" s="81"/>
      <c r="CL29" s="81"/>
      <c r="CM29" s="81"/>
      <c r="CN29" s="81"/>
      <c r="CO29" s="81"/>
      <c r="CP29" s="81"/>
      <c r="CQ29" s="81"/>
      <c r="CR29" s="81"/>
      <c r="CS29" s="81"/>
      <c r="CT29" s="81"/>
      <c r="CU29" s="81"/>
      <c r="CV29" s="81"/>
      <c r="CW29" s="81"/>
      <c r="CX29" s="81"/>
      <c r="CY29" s="81"/>
      <c r="CZ29" s="81"/>
      <c r="DA29" s="81"/>
      <c r="DB29" s="81"/>
      <c r="DC29" s="81"/>
      <c r="DD29" s="81"/>
      <c r="DE29" s="81"/>
      <c r="DF29" s="81"/>
      <c r="DG29" s="81"/>
      <c r="DH29" s="81"/>
      <c r="DI29" s="81"/>
      <c r="DJ29" s="81"/>
      <c r="DK29" s="81"/>
      <c r="DL29" s="81"/>
      <c r="DM29" s="81"/>
      <c r="DN29" s="81"/>
      <c r="DO29" s="81"/>
      <c r="DP29" s="81"/>
      <c r="DQ29" s="81"/>
      <c r="DR29" s="81"/>
      <c r="DS29" s="81"/>
      <c r="DT29" s="81"/>
      <c r="DU29" s="81"/>
      <c r="DV29" s="81"/>
      <c r="DW29" s="81"/>
      <c r="DX29" s="81"/>
      <c r="DY29" s="81"/>
      <c r="DZ29" s="81"/>
      <c r="EA29" s="81"/>
      <c r="EB29" s="81"/>
      <c r="EC29" s="81"/>
      <c r="ED29" s="81"/>
      <c r="EE29" s="81"/>
      <c r="EF29" s="81"/>
      <c r="EG29" s="81"/>
      <c r="EH29" s="81"/>
      <c r="EI29" s="81"/>
      <c r="EJ29" s="81"/>
      <c r="EK29" s="81"/>
      <c r="EL29" s="81"/>
      <c r="EM29" s="81"/>
      <c r="EN29" s="81"/>
      <c r="EO29" s="81"/>
      <c r="EP29" s="81"/>
      <c r="EQ29" s="81"/>
      <c r="ER29" s="81"/>
      <c r="ES29" s="81"/>
      <c r="ET29" s="81"/>
      <c r="EU29" s="81"/>
      <c r="EV29" s="81"/>
      <c r="EW29" s="81"/>
      <c r="EX29" s="81"/>
      <c r="EY29" s="81"/>
      <c r="EZ29" s="81"/>
      <c r="FA29" s="81"/>
      <c r="FB29" s="81"/>
      <c r="FC29" s="81"/>
      <c r="FD29" s="81"/>
      <c r="FE29" s="81"/>
      <c r="FF29" s="81"/>
      <c r="FG29" s="81"/>
      <c r="FH29" s="81"/>
      <c r="FI29" s="81"/>
      <c r="FJ29" s="81"/>
      <c r="FK29" s="81"/>
      <c r="FL29" s="81"/>
      <c r="FM29" s="81"/>
      <c r="FN29" s="81"/>
      <c r="FO29" s="81"/>
      <c r="FP29" s="81"/>
      <c r="FQ29" s="81"/>
      <c r="FR29" s="81"/>
      <c r="FS29" s="81"/>
      <c r="FT29" s="81"/>
      <c r="FU29" s="81"/>
      <c r="FV29" s="81"/>
      <c r="FW29" s="81"/>
      <c r="FX29" s="81"/>
      <c r="FY29" s="81"/>
      <c r="FZ29" s="81"/>
      <c r="GA29" s="81"/>
      <c r="GB29" s="81"/>
      <c r="GC29" s="81"/>
      <c r="GD29" s="81"/>
      <c r="GE29" s="81"/>
      <c r="GF29" s="81"/>
      <c r="GG29" s="81"/>
      <c r="GH29" s="81"/>
      <c r="GI29" s="81"/>
      <c r="GJ29" s="81"/>
      <c r="GK29" s="81"/>
      <c r="GL29" s="81"/>
      <c r="GM29" s="81"/>
      <c r="GN29" s="81"/>
      <c r="GO29" s="81"/>
      <c r="GP29" s="81"/>
      <c r="GQ29" s="81"/>
      <c r="GR29" s="81"/>
      <c r="GS29" s="81"/>
      <c r="GT29" s="81"/>
      <c r="GU29" s="81"/>
      <c r="GV29" s="81"/>
      <c r="GW29" s="81"/>
      <c r="GX29" s="81"/>
      <c r="GY29" s="81"/>
      <c r="GZ29" s="81"/>
      <c r="HA29" s="81"/>
      <c r="HB29" s="81"/>
      <c r="HC29" s="81"/>
      <c r="HD29" s="81"/>
      <c r="HE29" s="81"/>
      <c r="HF29" s="81"/>
      <c r="HG29" s="81"/>
      <c r="HH29" s="81"/>
      <c r="HI29" s="81"/>
      <c r="HJ29" s="81"/>
      <c r="HK29" s="81"/>
      <c r="HL29" s="81"/>
      <c r="HM29" s="81"/>
      <c r="HN29" s="81"/>
      <c r="HO29" s="81"/>
      <c r="HP29" s="81"/>
      <c r="HQ29" s="81"/>
      <c r="HR29" s="81"/>
      <c r="HS29" s="81"/>
      <c r="HT29" s="81"/>
      <c r="HU29" s="81"/>
      <c r="HV29" s="81"/>
      <c r="HW29" s="81"/>
      <c r="HX29" s="81"/>
      <c r="HY29" s="81"/>
      <c r="HZ29" s="81"/>
    </row>
    <row r="30" spans="1:234" s="82" customFormat="1" ht="12">
      <c r="A30" s="91" t="s">
        <v>6</v>
      </c>
      <c r="B30" s="113"/>
      <c r="C30" s="113"/>
      <c r="D30" s="107"/>
      <c r="E30" s="127"/>
      <c r="F30" s="127"/>
      <c r="G30" s="107"/>
      <c r="H30" s="127"/>
      <c r="I30" s="127"/>
      <c r="J30" s="116"/>
      <c r="K30" s="116"/>
      <c r="L30" s="117"/>
      <c r="M30" s="107"/>
      <c r="N30" s="127"/>
      <c r="O30" s="127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1"/>
      <c r="BM30" s="81"/>
      <c r="BN30" s="81"/>
      <c r="BO30" s="81"/>
      <c r="BP30" s="81"/>
      <c r="BQ30" s="81"/>
      <c r="BR30" s="81"/>
      <c r="BS30" s="81"/>
      <c r="BT30" s="81"/>
      <c r="BU30" s="81"/>
      <c r="BV30" s="81"/>
      <c r="BW30" s="81"/>
      <c r="BX30" s="81"/>
      <c r="BY30" s="81"/>
      <c r="BZ30" s="81"/>
      <c r="CA30" s="81"/>
      <c r="CB30" s="81"/>
      <c r="CC30" s="81"/>
      <c r="CD30" s="81"/>
      <c r="CE30" s="81"/>
      <c r="CF30" s="81"/>
      <c r="CG30" s="81"/>
      <c r="CH30" s="81"/>
      <c r="CI30" s="81"/>
      <c r="CJ30" s="81"/>
      <c r="CK30" s="81"/>
      <c r="CL30" s="81"/>
      <c r="CM30" s="81"/>
      <c r="CN30" s="81"/>
      <c r="CO30" s="81"/>
      <c r="CP30" s="81"/>
      <c r="CQ30" s="81"/>
      <c r="CR30" s="81"/>
      <c r="CS30" s="81"/>
      <c r="CT30" s="81"/>
      <c r="CU30" s="81"/>
      <c r="CV30" s="81"/>
      <c r="CW30" s="81"/>
      <c r="CX30" s="81"/>
      <c r="CY30" s="81"/>
      <c r="CZ30" s="81"/>
      <c r="DA30" s="81"/>
      <c r="DB30" s="81"/>
      <c r="DC30" s="81"/>
      <c r="DD30" s="81"/>
      <c r="DE30" s="81"/>
      <c r="DF30" s="81"/>
      <c r="DG30" s="81"/>
      <c r="DH30" s="81"/>
      <c r="DI30" s="81"/>
      <c r="DJ30" s="81"/>
      <c r="DK30" s="81"/>
      <c r="DL30" s="81"/>
      <c r="DM30" s="81"/>
      <c r="DN30" s="81"/>
      <c r="DO30" s="81"/>
      <c r="DP30" s="81"/>
      <c r="DQ30" s="81"/>
      <c r="DR30" s="81"/>
      <c r="DS30" s="81"/>
      <c r="DT30" s="81"/>
      <c r="DU30" s="81"/>
      <c r="DV30" s="81"/>
      <c r="DW30" s="81"/>
      <c r="DX30" s="81"/>
      <c r="DY30" s="81"/>
      <c r="DZ30" s="81"/>
      <c r="EA30" s="81"/>
      <c r="EB30" s="81"/>
      <c r="EC30" s="81"/>
      <c r="ED30" s="81"/>
      <c r="EE30" s="81"/>
      <c r="EF30" s="81"/>
      <c r="EG30" s="81"/>
      <c r="EH30" s="81"/>
      <c r="EI30" s="81"/>
      <c r="EJ30" s="81"/>
      <c r="EK30" s="81"/>
      <c r="EL30" s="81"/>
      <c r="EM30" s="81"/>
      <c r="EN30" s="81"/>
      <c r="EO30" s="81"/>
      <c r="EP30" s="81"/>
      <c r="EQ30" s="81"/>
      <c r="ER30" s="81"/>
      <c r="ES30" s="81"/>
      <c r="ET30" s="81"/>
      <c r="EU30" s="81"/>
      <c r="EV30" s="81"/>
      <c r="EW30" s="81"/>
      <c r="EX30" s="81"/>
      <c r="EY30" s="81"/>
      <c r="EZ30" s="81"/>
      <c r="FA30" s="81"/>
      <c r="FB30" s="81"/>
      <c r="FC30" s="81"/>
      <c r="FD30" s="81"/>
      <c r="FE30" s="81"/>
      <c r="FF30" s="81"/>
      <c r="FG30" s="81"/>
      <c r="FH30" s="81"/>
      <c r="FI30" s="81"/>
      <c r="FJ30" s="81"/>
      <c r="FK30" s="81"/>
      <c r="FL30" s="81"/>
      <c r="FM30" s="81"/>
      <c r="FN30" s="81"/>
      <c r="FO30" s="81"/>
      <c r="FP30" s="81"/>
      <c r="FQ30" s="81"/>
      <c r="FR30" s="81"/>
      <c r="FS30" s="81"/>
      <c r="FT30" s="81"/>
      <c r="FU30" s="81"/>
      <c r="FV30" s="81"/>
      <c r="FW30" s="81"/>
      <c r="FX30" s="81"/>
      <c r="FY30" s="81"/>
      <c r="FZ30" s="81"/>
      <c r="GA30" s="81"/>
      <c r="GB30" s="81"/>
      <c r="GC30" s="81"/>
      <c r="GD30" s="81"/>
      <c r="GE30" s="81"/>
      <c r="GF30" s="81"/>
      <c r="GG30" s="81"/>
      <c r="GH30" s="81"/>
      <c r="GI30" s="81"/>
      <c r="GJ30" s="81"/>
      <c r="GK30" s="81"/>
      <c r="GL30" s="81"/>
      <c r="GM30" s="81"/>
      <c r="GN30" s="81"/>
      <c r="GO30" s="81"/>
      <c r="GP30" s="81"/>
      <c r="GQ30" s="81"/>
      <c r="GR30" s="81"/>
      <c r="GS30" s="81"/>
      <c r="GT30" s="81"/>
      <c r="GU30" s="81"/>
      <c r="GV30" s="81"/>
      <c r="GW30" s="81"/>
      <c r="GX30" s="81"/>
      <c r="GY30" s="81"/>
      <c r="GZ30" s="81"/>
      <c r="HA30" s="81"/>
      <c r="HB30" s="81"/>
      <c r="HC30" s="81"/>
      <c r="HD30" s="81"/>
      <c r="HE30" s="81"/>
      <c r="HF30" s="81"/>
      <c r="HG30" s="81"/>
      <c r="HH30" s="81"/>
      <c r="HI30" s="81"/>
      <c r="HJ30" s="81"/>
      <c r="HK30" s="81"/>
      <c r="HL30" s="81"/>
      <c r="HM30" s="81"/>
      <c r="HN30" s="81"/>
      <c r="HO30" s="81"/>
      <c r="HP30" s="81"/>
      <c r="HQ30" s="81"/>
      <c r="HR30" s="81"/>
      <c r="HS30" s="81"/>
      <c r="HT30" s="81"/>
      <c r="HU30" s="81"/>
      <c r="HV30" s="81"/>
      <c r="HW30" s="81"/>
      <c r="HX30" s="81"/>
      <c r="HY30" s="81"/>
      <c r="HZ30" s="81"/>
    </row>
    <row r="31" spans="1:234" s="82" customFormat="1" ht="22.5">
      <c r="A31" s="92" t="s">
        <v>13</v>
      </c>
      <c r="B31" s="107"/>
      <c r="C31" s="107"/>
      <c r="D31" s="107"/>
      <c r="E31" s="115">
        <f>50000+25000</f>
        <v>75000</v>
      </c>
      <c r="F31" s="115">
        <f>E31</f>
        <v>75000</v>
      </c>
      <c r="G31" s="107"/>
      <c r="H31" s="110">
        <f>50000+25000+103750</f>
        <v>178750</v>
      </c>
      <c r="I31" s="115">
        <f>H31</f>
        <v>178750</v>
      </c>
      <c r="J31" s="116"/>
      <c r="K31" s="116"/>
      <c r="L31" s="117"/>
      <c r="M31" s="107"/>
      <c r="N31" s="115">
        <f>54000+27000</f>
        <v>81000</v>
      </c>
      <c r="O31" s="115">
        <f>N31</f>
        <v>81000</v>
      </c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1"/>
      <c r="BM31" s="81"/>
      <c r="BN31" s="81"/>
      <c r="BO31" s="81"/>
      <c r="BP31" s="81"/>
      <c r="BQ31" s="81"/>
      <c r="BR31" s="81"/>
      <c r="BS31" s="81"/>
      <c r="BT31" s="81"/>
      <c r="BU31" s="81"/>
      <c r="BV31" s="81"/>
      <c r="BW31" s="81"/>
      <c r="BX31" s="81"/>
      <c r="BY31" s="81"/>
      <c r="BZ31" s="81"/>
      <c r="CA31" s="81"/>
      <c r="CB31" s="81"/>
      <c r="CC31" s="81"/>
      <c r="CD31" s="81"/>
      <c r="CE31" s="81"/>
      <c r="CF31" s="81"/>
      <c r="CG31" s="81"/>
      <c r="CH31" s="81"/>
      <c r="CI31" s="81"/>
      <c r="CJ31" s="81"/>
      <c r="CK31" s="81"/>
      <c r="CL31" s="81"/>
      <c r="CM31" s="81"/>
      <c r="CN31" s="81"/>
      <c r="CO31" s="81"/>
      <c r="CP31" s="81"/>
      <c r="CQ31" s="81"/>
      <c r="CR31" s="81"/>
      <c r="CS31" s="81"/>
      <c r="CT31" s="81"/>
      <c r="CU31" s="81"/>
      <c r="CV31" s="81"/>
      <c r="CW31" s="81"/>
      <c r="CX31" s="81"/>
      <c r="CY31" s="81"/>
      <c r="CZ31" s="81"/>
      <c r="DA31" s="81"/>
      <c r="DB31" s="81"/>
      <c r="DC31" s="81"/>
      <c r="DD31" s="81"/>
      <c r="DE31" s="81"/>
      <c r="DF31" s="81"/>
      <c r="DG31" s="81"/>
      <c r="DH31" s="81"/>
      <c r="DI31" s="81"/>
      <c r="DJ31" s="81"/>
      <c r="DK31" s="81"/>
      <c r="DL31" s="81"/>
      <c r="DM31" s="81"/>
      <c r="DN31" s="81"/>
      <c r="DO31" s="81"/>
      <c r="DP31" s="81"/>
      <c r="DQ31" s="81"/>
      <c r="DR31" s="81"/>
      <c r="DS31" s="81"/>
      <c r="DT31" s="81"/>
      <c r="DU31" s="81"/>
      <c r="DV31" s="81"/>
      <c r="DW31" s="81"/>
      <c r="DX31" s="81"/>
      <c r="DY31" s="81"/>
      <c r="DZ31" s="81"/>
      <c r="EA31" s="81"/>
      <c r="EB31" s="81"/>
      <c r="EC31" s="81"/>
      <c r="ED31" s="81"/>
      <c r="EE31" s="81"/>
      <c r="EF31" s="81"/>
      <c r="EG31" s="81"/>
      <c r="EH31" s="81"/>
      <c r="EI31" s="81"/>
      <c r="EJ31" s="81"/>
      <c r="EK31" s="81"/>
      <c r="EL31" s="81"/>
      <c r="EM31" s="81"/>
      <c r="EN31" s="81"/>
      <c r="EO31" s="81"/>
      <c r="EP31" s="81"/>
      <c r="EQ31" s="81"/>
      <c r="ER31" s="81"/>
      <c r="ES31" s="81"/>
      <c r="ET31" s="81"/>
      <c r="EU31" s="81"/>
      <c r="EV31" s="81"/>
      <c r="EW31" s="81"/>
      <c r="EX31" s="81"/>
      <c r="EY31" s="81"/>
      <c r="EZ31" s="81"/>
      <c r="FA31" s="81"/>
      <c r="FB31" s="81"/>
      <c r="FC31" s="81"/>
      <c r="FD31" s="81"/>
      <c r="FE31" s="81"/>
      <c r="FF31" s="81"/>
      <c r="FG31" s="81"/>
      <c r="FH31" s="81"/>
      <c r="FI31" s="81"/>
      <c r="FJ31" s="81"/>
      <c r="FK31" s="81"/>
      <c r="FL31" s="81"/>
      <c r="FM31" s="81"/>
      <c r="FN31" s="81"/>
      <c r="FO31" s="81"/>
      <c r="FP31" s="81"/>
      <c r="FQ31" s="81"/>
      <c r="FR31" s="81"/>
      <c r="FS31" s="81"/>
      <c r="FT31" s="81"/>
      <c r="FU31" s="81"/>
      <c r="FV31" s="81"/>
      <c r="FW31" s="81"/>
      <c r="FX31" s="81"/>
      <c r="FY31" s="81"/>
      <c r="FZ31" s="81"/>
      <c r="GA31" s="81"/>
      <c r="GB31" s="81"/>
      <c r="GC31" s="81"/>
      <c r="GD31" s="81"/>
      <c r="GE31" s="81"/>
      <c r="GF31" s="81"/>
      <c r="GG31" s="81"/>
      <c r="GH31" s="81"/>
      <c r="GI31" s="81"/>
      <c r="GJ31" s="81"/>
      <c r="GK31" s="81"/>
      <c r="GL31" s="81"/>
      <c r="GM31" s="81"/>
      <c r="GN31" s="81"/>
      <c r="GO31" s="81"/>
      <c r="GP31" s="81"/>
      <c r="GQ31" s="81"/>
      <c r="GR31" s="81"/>
      <c r="GS31" s="81"/>
      <c r="GT31" s="81"/>
      <c r="GU31" s="81"/>
      <c r="GV31" s="81"/>
      <c r="GW31" s="81"/>
      <c r="GX31" s="81"/>
      <c r="GY31" s="81"/>
      <c r="GZ31" s="81"/>
      <c r="HA31" s="81"/>
      <c r="HB31" s="81"/>
      <c r="HC31" s="81"/>
      <c r="HD31" s="81"/>
      <c r="HE31" s="81"/>
      <c r="HF31" s="81"/>
      <c r="HG31" s="81"/>
      <c r="HH31" s="81"/>
      <c r="HI31" s="81"/>
      <c r="HJ31" s="81"/>
      <c r="HK31" s="81"/>
      <c r="HL31" s="81"/>
      <c r="HM31" s="81"/>
      <c r="HN31" s="81"/>
      <c r="HO31" s="81"/>
      <c r="HP31" s="81"/>
      <c r="HQ31" s="81"/>
      <c r="HR31" s="81"/>
      <c r="HS31" s="81"/>
      <c r="HT31" s="81"/>
      <c r="HU31" s="81"/>
      <c r="HV31" s="81"/>
      <c r="HW31" s="81"/>
      <c r="HX31" s="81"/>
      <c r="HY31" s="81"/>
      <c r="HZ31" s="81"/>
    </row>
    <row r="32" spans="1:234" s="82" customFormat="1" ht="12">
      <c r="A32" s="91" t="s">
        <v>8</v>
      </c>
      <c r="B32" s="113"/>
      <c r="C32" s="113"/>
      <c r="D32" s="107"/>
      <c r="E32" s="127"/>
      <c r="F32" s="127"/>
      <c r="G32" s="107"/>
      <c r="H32" s="112"/>
      <c r="I32" s="127"/>
      <c r="J32" s="116"/>
      <c r="K32" s="116"/>
      <c r="L32" s="117"/>
      <c r="M32" s="107"/>
      <c r="N32" s="127"/>
      <c r="O32" s="127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81"/>
      <c r="BR32" s="81"/>
      <c r="BS32" s="81"/>
      <c r="BT32" s="81"/>
      <c r="BU32" s="81"/>
      <c r="BV32" s="81"/>
      <c r="BW32" s="81"/>
      <c r="BX32" s="81"/>
      <c r="BY32" s="81"/>
      <c r="BZ32" s="81"/>
      <c r="CA32" s="81"/>
      <c r="CB32" s="81"/>
      <c r="CC32" s="81"/>
      <c r="CD32" s="81"/>
      <c r="CE32" s="81"/>
      <c r="CF32" s="81"/>
      <c r="CG32" s="81"/>
      <c r="CH32" s="81"/>
      <c r="CI32" s="81"/>
      <c r="CJ32" s="81"/>
      <c r="CK32" s="81"/>
      <c r="CL32" s="81"/>
      <c r="CM32" s="81"/>
      <c r="CN32" s="81"/>
      <c r="CO32" s="81"/>
      <c r="CP32" s="81"/>
      <c r="CQ32" s="81"/>
      <c r="CR32" s="81"/>
      <c r="CS32" s="81"/>
      <c r="CT32" s="81"/>
      <c r="CU32" s="81"/>
      <c r="CV32" s="81"/>
      <c r="CW32" s="81"/>
      <c r="CX32" s="81"/>
      <c r="CY32" s="81"/>
      <c r="CZ32" s="81"/>
      <c r="DA32" s="81"/>
      <c r="DB32" s="81"/>
      <c r="DC32" s="81"/>
      <c r="DD32" s="81"/>
      <c r="DE32" s="81"/>
      <c r="DF32" s="81"/>
      <c r="DG32" s="81"/>
      <c r="DH32" s="81"/>
      <c r="DI32" s="81"/>
      <c r="DJ32" s="81"/>
      <c r="DK32" s="81"/>
      <c r="DL32" s="81"/>
      <c r="DM32" s="81"/>
      <c r="DN32" s="81"/>
      <c r="DO32" s="81"/>
      <c r="DP32" s="81"/>
      <c r="DQ32" s="81"/>
      <c r="DR32" s="81"/>
      <c r="DS32" s="81"/>
      <c r="DT32" s="81"/>
      <c r="DU32" s="81"/>
      <c r="DV32" s="81"/>
      <c r="DW32" s="81"/>
      <c r="DX32" s="81"/>
      <c r="DY32" s="81"/>
      <c r="DZ32" s="81"/>
      <c r="EA32" s="81"/>
      <c r="EB32" s="81"/>
      <c r="EC32" s="81"/>
      <c r="ED32" s="81"/>
      <c r="EE32" s="81"/>
      <c r="EF32" s="81"/>
      <c r="EG32" s="81"/>
      <c r="EH32" s="81"/>
      <c r="EI32" s="81"/>
      <c r="EJ32" s="81"/>
      <c r="EK32" s="81"/>
      <c r="EL32" s="81"/>
      <c r="EM32" s="81"/>
      <c r="EN32" s="81"/>
      <c r="EO32" s="81"/>
      <c r="EP32" s="81"/>
      <c r="EQ32" s="81"/>
      <c r="ER32" s="81"/>
      <c r="ES32" s="81"/>
      <c r="ET32" s="81"/>
      <c r="EU32" s="81"/>
      <c r="EV32" s="81"/>
      <c r="EW32" s="81"/>
      <c r="EX32" s="81"/>
      <c r="EY32" s="81"/>
      <c r="EZ32" s="81"/>
      <c r="FA32" s="81"/>
      <c r="FB32" s="81"/>
      <c r="FC32" s="81"/>
      <c r="FD32" s="81"/>
      <c r="FE32" s="81"/>
      <c r="FF32" s="81"/>
      <c r="FG32" s="81"/>
      <c r="FH32" s="81"/>
      <c r="FI32" s="81"/>
      <c r="FJ32" s="81"/>
      <c r="FK32" s="81"/>
      <c r="FL32" s="81"/>
      <c r="FM32" s="81"/>
      <c r="FN32" s="81"/>
      <c r="FO32" s="81"/>
      <c r="FP32" s="81"/>
      <c r="FQ32" s="81"/>
      <c r="FR32" s="81"/>
      <c r="FS32" s="81"/>
      <c r="FT32" s="81"/>
      <c r="FU32" s="81"/>
      <c r="FV32" s="81"/>
      <c r="FW32" s="81"/>
      <c r="FX32" s="81"/>
      <c r="FY32" s="81"/>
      <c r="FZ32" s="81"/>
      <c r="GA32" s="81"/>
      <c r="GB32" s="81"/>
      <c r="GC32" s="81"/>
      <c r="GD32" s="81"/>
      <c r="GE32" s="81"/>
      <c r="GF32" s="81"/>
      <c r="GG32" s="81"/>
      <c r="GH32" s="81"/>
      <c r="GI32" s="81"/>
      <c r="GJ32" s="81"/>
      <c r="GK32" s="81"/>
      <c r="GL32" s="81"/>
      <c r="GM32" s="81"/>
      <c r="GN32" s="81"/>
      <c r="GO32" s="81"/>
      <c r="GP32" s="81"/>
      <c r="GQ32" s="81"/>
      <c r="GR32" s="81"/>
      <c r="GS32" s="81"/>
      <c r="GT32" s="81"/>
      <c r="GU32" s="81"/>
      <c r="GV32" s="81"/>
      <c r="GW32" s="81"/>
      <c r="GX32" s="81"/>
      <c r="GY32" s="81"/>
      <c r="GZ32" s="81"/>
      <c r="HA32" s="81"/>
      <c r="HB32" s="81"/>
      <c r="HC32" s="81"/>
      <c r="HD32" s="81"/>
      <c r="HE32" s="81"/>
      <c r="HF32" s="81"/>
      <c r="HG32" s="81"/>
      <c r="HH32" s="81"/>
      <c r="HI32" s="81"/>
      <c r="HJ32" s="81"/>
      <c r="HK32" s="81"/>
      <c r="HL32" s="81"/>
      <c r="HM32" s="81"/>
      <c r="HN32" s="81"/>
      <c r="HO32" s="81"/>
      <c r="HP32" s="81"/>
      <c r="HQ32" s="81"/>
      <c r="HR32" s="81"/>
      <c r="HS32" s="81"/>
      <c r="HT32" s="81"/>
      <c r="HU32" s="81"/>
      <c r="HV32" s="81"/>
      <c r="HW32" s="81"/>
      <c r="HX32" s="81"/>
      <c r="HY32" s="81"/>
      <c r="HZ32" s="81"/>
    </row>
    <row r="33" spans="1:234" s="82" customFormat="1" ht="22.5">
      <c r="A33" s="92" t="s">
        <v>18</v>
      </c>
      <c r="B33" s="107"/>
      <c r="C33" s="107"/>
      <c r="D33" s="107"/>
      <c r="E33" s="110">
        <v>300</v>
      </c>
      <c r="F33" s="110">
        <f>E33</f>
        <v>300</v>
      </c>
      <c r="G33" s="107"/>
      <c r="H33" s="110">
        <v>400</v>
      </c>
      <c r="I33" s="110">
        <f>H33</f>
        <v>400</v>
      </c>
      <c r="J33" s="116"/>
      <c r="K33" s="116"/>
      <c r="L33" s="117"/>
      <c r="M33" s="107"/>
      <c r="N33" s="110">
        <v>400</v>
      </c>
      <c r="O33" s="110">
        <f>N33</f>
        <v>400</v>
      </c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1"/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1"/>
      <c r="CA33" s="81"/>
      <c r="CB33" s="81"/>
      <c r="CC33" s="81"/>
      <c r="CD33" s="81"/>
      <c r="CE33" s="81"/>
      <c r="CF33" s="81"/>
      <c r="CG33" s="81"/>
      <c r="CH33" s="81"/>
      <c r="CI33" s="81"/>
      <c r="CJ33" s="81"/>
      <c r="CK33" s="81"/>
      <c r="CL33" s="81"/>
      <c r="CM33" s="81"/>
      <c r="CN33" s="81"/>
      <c r="CO33" s="81"/>
      <c r="CP33" s="81"/>
      <c r="CQ33" s="81"/>
      <c r="CR33" s="81"/>
      <c r="CS33" s="81"/>
      <c r="CT33" s="81"/>
      <c r="CU33" s="81"/>
      <c r="CV33" s="81"/>
      <c r="CW33" s="81"/>
      <c r="CX33" s="81"/>
      <c r="CY33" s="81"/>
      <c r="CZ33" s="81"/>
      <c r="DA33" s="81"/>
      <c r="DB33" s="81"/>
      <c r="DC33" s="81"/>
      <c r="DD33" s="81"/>
      <c r="DE33" s="81"/>
      <c r="DF33" s="81"/>
      <c r="DG33" s="81"/>
      <c r="DH33" s="81"/>
      <c r="DI33" s="81"/>
      <c r="DJ33" s="81"/>
      <c r="DK33" s="81"/>
      <c r="DL33" s="81"/>
      <c r="DM33" s="81"/>
      <c r="DN33" s="81"/>
      <c r="DO33" s="81"/>
      <c r="DP33" s="81"/>
      <c r="DQ33" s="81"/>
      <c r="DR33" s="81"/>
      <c r="DS33" s="81"/>
      <c r="DT33" s="81"/>
      <c r="DU33" s="81"/>
      <c r="DV33" s="81"/>
      <c r="DW33" s="81"/>
      <c r="DX33" s="81"/>
      <c r="DY33" s="81"/>
      <c r="DZ33" s="81"/>
      <c r="EA33" s="81"/>
      <c r="EB33" s="81"/>
      <c r="EC33" s="81"/>
      <c r="ED33" s="81"/>
      <c r="EE33" s="81"/>
      <c r="EF33" s="81"/>
      <c r="EG33" s="81"/>
      <c r="EH33" s="81"/>
      <c r="EI33" s="81"/>
      <c r="EJ33" s="81"/>
      <c r="EK33" s="81"/>
      <c r="EL33" s="81"/>
      <c r="EM33" s="81"/>
      <c r="EN33" s="81"/>
      <c r="EO33" s="81"/>
      <c r="EP33" s="81"/>
      <c r="EQ33" s="81"/>
      <c r="ER33" s="81"/>
      <c r="ES33" s="81"/>
      <c r="ET33" s="81"/>
      <c r="EU33" s="81"/>
      <c r="EV33" s="81"/>
      <c r="EW33" s="81"/>
      <c r="EX33" s="81"/>
      <c r="EY33" s="81"/>
      <c r="EZ33" s="81"/>
      <c r="FA33" s="81"/>
      <c r="FB33" s="81"/>
      <c r="FC33" s="81"/>
      <c r="FD33" s="81"/>
      <c r="FE33" s="81"/>
      <c r="FF33" s="81"/>
      <c r="FG33" s="81"/>
      <c r="FH33" s="81"/>
      <c r="FI33" s="81"/>
      <c r="FJ33" s="81"/>
      <c r="FK33" s="81"/>
      <c r="FL33" s="81"/>
      <c r="FM33" s="81"/>
      <c r="FN33" s="81"/>
      <c r="FO33" s="81"/>
      <c r="FP33" s="81"/>
      <c r="FQ33" s="81"/>
      <c r="FR33" s="81"/>
      <c r="FS33" s="81"/>
      <c r="FT33" s="81"/>
      <c r="FU33" s="81"/>
      <c r="FV33" s="81"/>
      <c r="FW33" s="81"/>
      <c r="FX33" s="81"/>
      <c r="FY33" s="81"/>
      <c r="FZ33" s="81"/>
      <c r="GA33" s="81"/>
      <c r="GB33" s="81"/>
      <c r="GC33" s="81"/>
      <c r="GD33" s="81"/>
      <c r="GE33" s="81"/>
      <c r="GF33" s="81"/>
      <c r="GG33" s="81"/>
      <c r="GH33" s="81"/>
      <c r="GI33" s="81"/>
      <c r="GJ33" s="81"/>
      <c r="GK33" s="81"/>
      <c r="GL33" s="81"/>
      <c r="GM33" s="81"/>
      <c r="GN33" s="81"/>
      <c r="GO33" s="81"/>
      <c r="GP33" s="81"/>
      <c r="GQ33" s="81"/>
      <c r="GR33" s="81"/>
      <c r="GS33" s="81"/>
      <c r="GT33" s="81"/>
      <c r="GU33" s="81"/>
      <c r="GV33" s="81"/>
      <c r="GW33" s="81"/>
      <c r="GX33" s="81"/>
      <c r="GY33" s="81"/>
      <c r="GZ33" s="81"/>
      <c r="HA33" s="81"/>
      <c r="HB33" s="81"/>
      <c r="HC33" s="81"/>
      <c r="HD33" s="81"/>
      <c r="HE33" s="81"/>
      <c r="HF33" s="81"/>
      <c r="HG33" s="81"/>
      <c r="HH33" s="81"/>
      <c r="HI33" s="81"/>
      <c r="HJ33" s="81"/>
      <c r="HK33" s="81"/>
      <c r="HL33" s="81"/>
      <c r="HM33" s="81"/>
      <c r="HN33" s="81"/>
      <c r="HO33" s="81"/>
      <c r="HP33" s="81"/>
      <c r="HQ33" s="81"/>
      <c r="HR33" s="81"/>
      <c r="HS33" s="81"/>
      <c r="HT33" s="81"/>
      <c r="HU33" s="81"/>
      <c r="HV33" s="81"/>
      <c r="HW33" s="81"/>
      <c r="HX33" s="81"/>
      <c r="HY33" s="81"/>
      <c r="HZ33" s="81"/>
    </row>
    <row r="34" spans="1:234" s="82" customFormat="1" ht="12">
      <c r="A34" s="91" t="s">
        <v>7</v>
      </c>
      <c r="B34" s="113"/>
      <c r="C34" s="113"/>
      <c r="D34" s="107"/>
      <c r="E34" s="127"/>
      <c r="F34" s="127"/>
      <c r="G34" s="107"/>
      <c r="H34" s="112"/>
      <c r="I34" s="127"/>
      <c r="J34" s="116"/>
      <c r="K34" s="116"/>
      <c r="L34" s="117"/>
      <c r="M34" s="107"/>
      <c r="N34" s="127"/>
      <c r="O34" s="127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  <c r="BM34" s="81"/>
      <c r="BN34" s="81"/>
      <c r="BO34" s="81"/>
      <c r="BP34" s="81"/>
      <c r="BQ34" s="81"/>
      <c r="BR34" s="81"/>
      <c r="BS34" s="81"/>
      <c r="BT34" s="81"/>
      <c r="BU34" s="81"/>
      <c r="BV34" s="81"/>
      <c r="BW34" s="81"/>
      <c r="BX34" s="81"/>
      <c r="BY34" s="81"/>
      <c r="BZ34" s="81"/>
      <c r="CA34" s="81"/>
      <c r="CB34" s="81"/>
      <c r="CC34" s="81"/>
      <c r="CD34" s="81"/>
      <c r="CE34" s="81"/>
      <c r="CF34" s="81"/>
      <c r="CG34" s="81"/>
      <c r="CH34" s="81"/>
      <c r="CI34" s="81"/>
      <c r="CJ34" s="81"/>
      <c r="CK34" s="81"/>
      <c r="CL34" s="81"/>
      <c r="CM34" s="81"/>
      <c r="CN34" s="81"/>
      <c r="CO34" s="81"/>
      <c r="CP34" s="81"/>
      <c r="CQ34" s="81"/>
      <c r="CR34" s="81"/>
      <c r="CS34" s="81"/>
      <c r="CT34" s="81"/>
      <c r="CU34" s="81"/>
      <c r="CV34" s="81"/>
      <c r="CW34" s="81"/>
      <c r="CX34" s="81"/>
      <c r="CY34" s="81"/>
      <c r="CZ34" s="81"/>
      <c r="DA34" s="81"/>
      <c r="DB34" s="81"/>
      <c r="DC34" s="81"/>
      <c r="DD34" s="81"/>
      <c r="DE34" s="81"/>
      <c r="DF34" s="81"/>
      <c r="DG34" s="81"/>
      <c r="DH34" s="81"/>
      <c r="DI34" s="81"/>
      <c r="DJ34" s="81"/>
      <c r="DK34" s="81"/>
      <c r="DL34" s="81"/>
      <c r="DM34" s="81"/>
      <c r="DN34" s="81"/>
      <c r="DO34" s="81"/>
      <c r="DP34" s="81"/>
      <c r="DQ34" s="81"/>
      <c r="DR34" s="81"/>
      <c r="DS34" s="81"/>
      <c r="DT34" s="81"/>
      <c r="DU34" s="81"/>
      <c r="DV34" s="81"/>
      <c r="DW34" s="81"/>
      <c r="DX34" s="81"/>
      <c r="DY34" s="81"/>
      <c r="DZ34" s="81"/>
      <c r="EA34" s="81"/>
      <c r="EB34" s="81"/>
      <c r="EC34" s="81"/>
      <c r="ED34" s="81"/>
      <c r="EE34" s="81"/>
      <c r="EF34" s="81"/>
      <c r="EG34" s="81"/>
      <c r="EH34" s="81"/>
      <c r="EI34" s="81"/>
      <c r="EJ34" s="81"/>
      <c r="EK34" s="81"/>
      <c r="EL34" s="81"/>
      <c r="EM34" s="81"/>
      <c r="EN34" s="81"/>
      <c r="EO34" s="81"/>
      <c r="EP34" s="81"/>
      <c r="EQ34" s="81"/>
      <c r="ER34" s="81"/>
      <c r="ES34" s="81"/>
      <c r="ET34" s="81"/>
      <c r="EU34" s="81"/>
      <c r="EV34" s="81"/>
      <c r="EW34" s="81"/>
      <c r="EX34" s="81"/>
      <c r="EY34" s="81"/>
      <c r="EZ34" s="81"/>
      <c r="FA34" s="81"/>
      <c r="FB34" s="81"/>
      <c r="FC34" s="81"/>
      <c r="FD34" s="81"/>
      <c r="FE34" s="81"/>
      <c r="FF34" s="81"/>
      <c r="FG34" s="81"/>
      <c r="FH34" s="81"/>
      <c r="FI34" s="81"/>
      <c r="FJ34" s="81"/>
      <c r="FK34" s="81"/>
      <c r="FL34" s="81"/>
      <c r="FM34" s="81"/>
      <c r="FN34" s="81"/>
      <c r="FO34" s="81"/>
      <c r="FP34" s="81"/>
      <c r="FQ34" s="81"/>
      <c r="FR34" s="81"/>
      <c r="FS34" s="81"/>
      <c r="FT34" s="81"/>
      <c r="FU34" s="81"/>
      <c r="FV34" s="81"/>
      <c r="FW34" s="81"/>
      <c r="FX34" s="81"/>
      <c r="FY34" s="81"/>
      <c r="FZ34" s="81"/>
      <c r="GA34" s="81"/>
      <c r="GB34" s="81"/>
      <c r="GC34" s="81"/>
      <c r="GD34" s="81"/>
      <c r="GE34" s="81"/>
      <c r="GF34" s="81"/>
      <c r="GG34" s="81"/>
      <c r="GH34" s="81"/>
      <c r="GI34" s="81"/>
      <c r="GJ34" s="81"/>
      <c r="GK34" s="81"/>
      <c r="GL34" s="81"/>
      <c r="GM34" s="81"/>
      <c r="GN34" s="81"/>
      <c r="GO34" s="81"/>
      <c r="GP34" s="81"/>
      <c r="GQ34" s="81"/>
      <c r="GR34" s="81"/>
      <c r="GS34" s="81"/>
      <c r="GT34" s="81"/>
      <c r="GU34" s="81"/>
      <c r="GV34" s="81"/>
      <c r="GW34" s="81"/>
      <c r="GX34" s="81"/>
      <c r="GY34" s="81"/>
      <c r="GZ34" s="81"/>
      <c r="HA34" s="81"/>
      <c r="HB34" s="81"/>
      <c r="HC34" s="81"/>
      <c r="HD34" s="81"/>
      <c r="HE34" s="81"/>
      <c r="HF34" s="81"/>
      <c r="HG34" s="81"/>
      <c r="HH34" s="81"/>
      <c r="HI34" s="81"/>
      <c r="HJ34" s="81"/>
      <c r="HK34" s="81"/>
      <c r="HL34" s="81"/>
      <c r="HM34" s="81"/>
      <c r="HN34" s="81"/>
      <c r="HO34" s="81"/>
      <c r="HP34" s="81"/>
      <c r="HQ34" s="81"/>
      <c r="HR34" s="81"/>
      <c r="HS34" s="81"/>
      <c r="HT34" s="81"/>
      <c r="HU34" s="81"/>
      <c r="HV34" s="81"/>
      <c r="HW34" s="81"/>
      <c r="HX34" s="81"/>
      <c r="HY34" s="81"/>
      <c r="HZ34" s="81"/>
    </row>
    <row r="35" spans="1:234" s="82" customFormat="1" ht="22.5">
      <c r="A35" s="92" t="s">
        <v>24</v>
      </c>
      <c r="B35" s="107"/>
      <c r="C35" s="107"/>
      <c r="D35" s="107"/>
      <c r="E35" s="110">
        <f>E31/E29*100</f>
        <v>27.77777777777778</v>
      </c>
      <c r="F35" s="110">
        <f>F31/F29*100</f>
        <v>27.77777777777778</v>
      </c>
      <c r="G35" s="107"/>
      <c r="H35" s="110">
        <f>H31/H29*100</f>
        <v>66.20370370370371</v>
      </c>
      <c r="I35" s="110">
        <f>I31/I29*100</f>
        <v>66.20370370370371</v>
      </c>
      <c r="J35" s="116"/>
      <c r="K35" s="116"/>
      <c r="L35" s="117"/>
      <c r="M35" s="107"/>
      <c r="N35" s="110">
        <f>N31/N29*100</f>
        <v>27</v>
      </c>
      <c r="O35" s="110">
        <f>O31/O29*100</f>
        <v>27</v>
      </c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/>
      <c r="BZ35" s="81"/>
      <c r="CA35" s="81"/>
      <c r="CB35" s="81"/>
      <c r="CC35" s="81"/>
      <c r="CD35" s="81"/>
      <c r="CE35" s="81"/>
      <c r="CF35" s="81"/>
      <c r="CG35" s="81"/>
      <c r="CH35" s="81"/>
      <c r="CI35" s="81"/>
      <c r="CJ35" s="81"/>
      <c r="CK35" s="81"/>
      <c r="CL35" s="81"/>
      <c r="CM35" s="81"/>
      <c r="CN35" s="81"/>
      <c r="CO35" s="81"/>
      <c r="CP35" s="81"/>
      <c r="CQ35" s="81"/>
      <c r="CR35" s="81"/>
      <c r="CS35" s="81"/>
      <c r="CT35" s="81"/>
      <c r="CU35" s="81"/>
      <c r="CV35" s="81"/>
      <c r="CW35" s="81"/>
      <c r="CX35" s="81"/>
      <c r="CY35" s="81"/>
      <c r="CZ35" s="81"/>
      <c r="DA35" s="81"/>
      <c r="DB35" s="81"/>
      <c r="DC35" s="81"/>
      <c r="DD35" s="81"/>
      <c r="DE35" s="81"/>
      <c r="DF35" s="81"/>
      <c r="DG35" s="81"/>
      <c r="DH35" s="81"/>
      <c r="DI35" s="81"/>
      <c r="DJ35" s="81"/>
      <c r="DK35" s="81"/>
      <c r="DL35" s="81"/>
      <c r="DM35" s="81"/>
      <c r="DN35" s="81"/>
      <c r="DO35" s="81"/>
      <c r="DP35" s="81"/>
      <c r="DQ35" s="81"/>
      <c r="DR35" s="81"/>
      <c r="DS35" s="81"/>
      <c r="DT35" s="81"/>
      <c r="DU35" s="81"/>
      <c r="DV35" s="81"/>
      <c r="DW35" s="81"/>
      <c r="DX35" s="81"/>
      <c r="DY35" s="81"/>
      <c r="DZ35" s="81"/>
      <c r="EA35" s="81"/>
      <c r="EB35" s="81"/>
      <c r="EC35" s="81"/>
      <c r="ED35" s="81"/>
      <c r="EE35" s="81"/>
      <c r="EF35" s="81"/>
      <c r="EG35" s="81"/>
      <c r="EH35" s="81"/>
      <c r="EI35" s="81"/>
      <c r="EJ35" s="81"/>
      <c r="EK35" s="81"/>
      <c r="EL35" s="81"/>
      <c r="EM35" s="81"/>
      <c r="EN35" s="81"/>
      <c r="EO35" s="81"/>
      <c r="EP35" s="81"/>
      <c r="EQ35" s="81"/>
      <c r="ER35" s="81"/>
      <c r="ES35" s="81"/>
      <c r="ET35" s="81"/>
      <c r="EU35" s="81"/>
      <c r="EV35" s="81"/>
      <c r="EW35" s="81"/>
      <c r="EX35" s="81"/>
      <c r="EY35" s="81"/>
      <c r="EZ35" s="81"/>
      <c r="FA35" s="81"/>
      <c r="FB35" s="81"/>
      <c r="FC35" s="81"/>
      <c r="FD35" s="81"/>
      <c r="FE35" s="81"/>
      <c r="FF35" s="81"/>
      <c r="FG35" s="81"/>
      <c r="FH35" s="81"/>
      <c r="FI35" s="81"/>
      <c r="FJ35" s="81"/>
      <c r="FK35" s="81"/>
      <c r="FL35" s="81"/>
      <c r="FM35" s="81"/>
      <c r="FN35" s="81"/>
      <c r="FO35" s="81"/>
      <c r="FP35" s="81"/>
      <c r="FQ35" s="81"/>
      <c r="FR35" s="81"/>
      <c r="FS35" s="81"/>
      <c r="FT35" s="81"/>
      <c r="FU35" s="81"/>
      <c r="FV35" s="81"/>
      <c r="FW35" s="81"/>
      <c r="FX35" s="81"/>
      <c r="FY35" s="81"/>
      <c r="FZ35" s="81"/>
      <c r="GA35" s="81"/>
      <c r="GB35" s="81"/>
      <c r="GC35" s="81"/>
      <c r="GD35" s="81"/>
      <c r="GE35" s="81"/>
      <c r="GF35" s="81"/>
      <c r="GG35" s="81"/>
      <c r="GH35" s="81"/>
      <c r="GI35" s="81"/>
      <c r="GJ35" s="81"/>
      <c r="GK35" s="81"/>
      <c r="GL35" s="81"/>
      <c r="GM35" s="81"/>
      <c r="GN35" s="81"/>
      <c r="GO35" s="81"/>
      <c r="GP35" s="81"/>
      <c r="GQ35" s="81"/>
      <c r="GR35" s="81"/>
      <c r="GS35" s="81"/>
      <c r="GT35" s="81"/>
      <c r="GU35" s="81"/>
      <c r="GV35" s="81"/>
      <c r="GW35" s="81"/>
      <c r="GX35" s="81"/>
      <c r="GY35" s="81"/>
      <c r="GZ35" s="81"/>
      <c r="HA35" s="81"/>
      <c r="HB35" s="81"/>
      <c r="HC35" s="81"/>
      <c r="HD35" s="81"/>
      <c r="HE35" s="81"/>
      <c r="HF35" s="81"/>
      <c r="HG35" s="81"/>
      <c r="HH35" s="81"/>
      <c r="HI35" s="81"/>
      <c r="HJ35" s="81"/>
      <c r="HK35" s="81"/>
      <c r="HL35" s="81"/>
      <c r="HM35" s="81"/>
      <c r="HN35" s="81"/>
      <c r="HO35" s="81"/>
      <c r="HP35" s="81"/>
      <c r="HQ35" s="81"/>
      <c r="HR35" s="81"/>
      <c r="HS35" s="81"/>
      <c r="HT35" s="81"/>
      <c r="HU35" s="81"/>
      <c r="HV35" s="81"/>
      <c r="HW35" s="81"/>
      <c r="HX35" s="81"/>
      <c r="HY35" s="81"/>
      <c r="HZ35" s="81"/>
    </row>
    <row r="36" spans="1:234" s="82" customFormat="1" ht="15.75" customHeight="1">
      <c r="A36" s="24" t="s">
        <v>253</v>
      </c>
      <c r="B36" s="41"/>
      <c r="C36" s="41"/>
      <c r="D36" s="41"/>
      <c r="E36" s="86"/>
      <c r="F36" s="86"/>
      <c r="G36" s="41"/>
      <c r="H36" s="86"/>
      <c r="I36" s="86"/>
      <c r="J36" s="39"/>
      <c r="K36" s="39"/>
      <c r="L36" s="40"/>
      <c r="M36" s="41"/>
      <c r="N36" s="86"/>
      <c r="O36" s="86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I36" s="81"/>
      <c r="BJ36" s="81"/>
      <c r="BK36" s="81"/>
      <c r="BL36" s="81"/>
      <c r="BM36" s="81"/>
      <c r="BN36" s="81"/>
      <c r="BO36" s="81"/>
      <c r="BP36" s="81"/>
      <c r="BQ36" s="81"/>
      <c r="BR36" s="81"/>
      <c r="BS36" s="81"/>
      <c r="BT36" s="81"/>
      <c r="BU36" s="81"/>
      <c r="BV36" s="81"/>
      <c r="BW36" s="81"/>
      <c r="BX36" s="81"/>
      <c r="BY36" s="81"/>
      <c r="BZ36" s="81"/>
      <c r="CA36" s="81"/>
      <c r="CB36" s="81"/>
      <c r="CC36" s="81"/>
      <c r="CD36" s="81"/>
      <c r="CE36" s="81"/>
      <c r="CF36" s="81"/>
      <c r="CG36" s="81"/>
      <c r="CH36" s="81"/>
      <c r="CI36" s="81"/>
      <c r="CJ36" s="81"/>
      <c r="CK36" s="81"/>
      <c r="CL36" s="81"/>
      <c r="CM36" s="81"/>
      <c r="CN36" s="81"/>
      <c r="CO36" s="81"/>
      <c r="CP36" s="81"/>
      <c r="CQ36" s="81"/>
      <c r="CR36" s="81"/>
      <c r="CS36" s="81"/>
      <c r="CT36" s="81"/>
      <c r="CU36" s="81"/>
      <c r="CV36" s="81"/>
      <c r="CW36" s="81"/>
      <c r="CX36" s="81"/>
      <c r="CY36" s="81"/>
      <c r="CZ36" s="81"/>
      <c r="DA36" s="81"/>
      <c r="DB36" s="81"/>
      <c r="DC36" s="81"/>
      <c r="DD36" s="81"/>
      <c r="DE36" s="81"/>
      <c r="DF36" s="81"/>
      <c r="DG36" s="81"/>
      <c r="DH36" s="81"/>
      <c r="DI36" s="81"/>
      <c r="DJ36" s="81"/>
      <c r="DK36" s="81"/>
      <c r="DL36" s="81"/>
      <c r="DM36" s="81"/>
      <c r="DN36" s="81"/>
      <c r="DO36" s="81"/>
      <c r="DP36" s="81"/>
      <c r="DQ36" s="81"/>
      <c r="DR36" s="81"/>
      <c r="DS36" s="81"/>
      <c r="DT36" s="81"/>
      <c r="DU36" s="81"/>
      <c r="DV36" s="81"/>
      <c r="DW36" s="81"/>
      <c r="DX36" s="81"/>
      <c r="DY36" s="81"/>
      <c r="DZ36" s="81"/>
      <c r="EA36" s="81"/>
      <c r="EB36" s="81"/>
      <c r="EC36" s="81"/>
      <c r="ED36" s="81"/>
      <c r="EE36" s="81"/>
      <c r="EF36" s="81"/>
      <c r="EG36" s="81"/>
      <c r="EH36" s="81"/>
      <c r="EI36" s="81"/>
      <c r="EJ36" s="81"/>
      <c r="EK36" s="81"/>
      <c r="EL36" s="81"/>
      <c r="EM36" s="81"/>
      <c r="EN36" s="81"/>
      <c r="EO36" s="81"/>
      <c r="EP36" s="81"/>
      <c r="EQ36" s="81"/>
      <c r="ER36" s="81"/>
      <c r="ES36" s="81"/>
      <c r="ET36" s="81"/>
      <c r="EU36" s="81"/>
      <c r="EV36" s="81"/>
      <c r="EW36" s="81"/>
      <c r="EX36" s="81"/>
      <c r="EY36" s="81"/>
      <c r="EZ36" s="81"/>
      <c r="FA36" s="81"/>
      <c r="FB36" s="81"/>
      <c r="FC36" s="81"/>
      <c r="FD36" s="81"/>
      <c r="FE36" s="81"/>
      <c r="FF36" s="81"/>
      <c r="FG36" s="81"/>
      <c r="FH36" s="81"/>
      <c r="FI36" s="81"/>
      <c r="FJ36" s="81"/>
      <c r="FK36" s="81"/>
      <c r="FL36" s="81"/>
      <c r="FM36" s="81"/>
      <c r="FN36" s="81"/>
      <c r="FO36" s="81"/>
      <c r="FP36" s="81"/>
      <c r="FQ36" s="81"/>
      <c r="FR36" s="81"/>
      <c r="FS36" s="81"/>
      <c r="FT36" s="81"/>
      <c r="FU36" s="81"/>
      <c r="FV36" s="81"/>
      <c r="FW36" s="81"/>
      <c r="FX36" s="81"/>
      <c r="FY36" s="81"/>
      <c r="FZ36" s="81"/>
      <c r="GA36" s="81"/>
      <c r="GB36" s="81"/>
      <c r="GC36" s="81"/>
      <c r="GD36" s="81"/>
      <c r="GE36" s="81"/>
      <c r="GF36" s="81"/>
      <c r="GG36" s="81"/>
      <c r="GH36" s="81"/>
      <c r="GI36" s="81"/>
      <c r="GJ36" s="81"/>
      <c r="GK36" s="81"/>
      <c r="GL36" s="81"/>
      <c r="GM36" s="81"/>
      <c r="GN36" s="81"/>
      <c r="GO36" s="81"/>
      <c r="GP36" s="81"/>
      <c r="GQ36" s="81"/>
      <c r="GR36" s="81"/>
      <c r="GS36" s="81"/>
      <c r="GT36" s="81"/>
      <c r="GU36" s="81"/>
      <c r="GV36" s="81"/>
      <c r="GW36" s="81"/>
      <c r="GX36" s="81"/>
      <c r="GY36" s="81"/>
      <c r="GZ36" s="81"/>
      <c r="HA36" s="81"/>
      <c r="HB36" s="81"/>
      <c r="HC36" s="81"/>
      <c r="HD36" s="81"/>
      <c r="HE36" s="81"/>
      <c r="HF36" s="81"/>
      <c r="HG36" s="81"/>
      <c r="HH36" s="81"/>
      <c r="HI36" s="81"/>
      <c r="HJ36" s="81"/>
      <c r="HK36" s="81"/>
      <c r="HL36" s="81"/>
      <c r="HM36" s="81"/>
      <c r="HN36" s="81"/>
      <c r="HO36" s="81"/>
      <c r="HP36" s="81"/>
      <c r="HQ36" s="81"/>
      <c r="HR36" s="81"/>
      <c r="HS36" s="81"/>
      <c r="HT36" s="81"/>
      <c r="HU36" s="81"/>
      <c r="HV36" s="81"/>
      <c r="HW36" s="81"/>
      <c r="HX36" s="81"/>
      <c r="HY36" s="81"/>
      <c r="HZ36" s="81"/>
    </row>
    <row r="37" spans="1:234" s="232" customFormat="1" ht="35.25" customHeight="1">
      <c r="A37" s="182" t="s">
        <v>114</v>
      </c>
      <c r="B37" s="191"/>
      <c r="C37" s="191"/>
      <c r="D37" s="193">
        <f>D43*D41+100</f>
        <v>29500000</v>
      </c>
      <c r="E37" s="193"/>
      <c r="F37" s="193">
        <f>F43*F41+100</f>
        <v>29500000</v>
      </c>
      <c r="G37" s="193">
        <f>G41*G43+120</f>
        <v>35400000</v>
      </c>
      <c r="H37" s="193"/>
      <c r="I37" s="193">
        <f>G37</f>
        <v>35400000</v>
      </c>
      <c r="J37" s="217"/>
      <c r="K37" s="217"/>
      <c r="L37" s="218"/>
      <c r="M37" s="193">
        <f>M41*M43</f>
        <v>42480000</v>
      </c>
      <c r="N37" s="193"/>
      <c r="O37" s="193">
        <f>M37</f>
        <v>42480000</v>
      </c>
      <c r="P37" s="231"/>
      <c r="Q37" s="231"/>
      <c r="R37" s="231"/>
      <c r="S37" s="231"/>
      <c r="T37" s="231"/>
      <c r="U37" s="231"/>
      <c r="V37" s="231"/>
      <c r="W37" s="231"/>
      <c r="X37" s="231"/>
      <c r="Y37" s="231"/>
      <c r="Z37" s="231"/>
      <c r="AA37" s="231"/>
      <c r="AB37" s="231"/>
      <c r="AC37" s="231"/>
      <c r="AD37" s="231"/>
      <c r="AE37" s="231"/>
      <c r="AF37" s="231"/>
      <c r="AG37" s="231"/>
      <c r="AH37" s="231"/>
      <c r="AI37" s="231"/>
      <c r="AJ37" s="231"/>
      <c r="AK37" s="231"/>
      <c r="AL37" s="231"/>
      <c r="AM37" s="231"/>
      <c r="AN37" s="231"/>
      <c r="AO37" s="231"/>
      <c r="AP37" s="231"/>
      <c r="AQ37" s="231"/>
      <c r="AR37" s="231"/>
      <c r="AS37" s="231"/>
      <c r="AT37" s="231"/>
      <c r="AU37" s="231"/>
      <c r="AV37" s="231"/>
      <c r="AW37" s="231"/>
      <c r="AX37" s="231"/>
      <c r="AY37" s="231"/>
      <c r="AZ37" s="231"/>
      <c r="BA37" s="231"/>
      <c r="BB37" s="231"/>
      <c r="BC37" s="231"/>
      <c r="BD37" s="231"/>
      <c r="BE37" s="231"/>
      <c r="BF37" s="231"/>
      <c r="BG37" s="231"/>
      <c r="BH37" s="231"/>
      <c r="BI37" s="231"/>
      <c r="BJ37" s="231"/>
      <c r="BK37" s="231"/>
      <c r="BL37" s="231"/>
      <c r="BM37" s="231"/>
      <c r="BN37" s="231"/>
      <c r="BO37" s="231"/>
      <c r="BP37" s="231"/>
      <c r="BQ37" s="231"/>
      <c r="BR37" s="231"/>
      <c r="BS37" s="231"/>
      <c r="BT37" s="231"/>
      <c r="BU37" s="231"/>
      <c r="BV37" s="231"/>
      <c r="BW37" s="231"/>
      <c r="BX37" s="231"/>
      <c r="BY37" s="231"/>
      <c r="BZ37" s="231"/>
      <c r="CA37" s="231"/>
      <c r="CB37" s="231"/>
      <c r="CC37" s="231"/>
      <c r="CD37" s="231"/>
      <c r="CE37" s="231"/>
      <c r="CF37" s="231"/>
      <c r="CG37" s="231"/>
      <c r="CH37" s="231"/>
      <c r="CI37" s="231"/>
      <c r="CJ37" s="231"/>
      <c r="CK37" s="231"/>
      <c r="CL37" s="231"/>
      <c r="CM37" s="231"/>
      <c r="CN37" s="231"/>
      <c r="CO37" s="231"/>
      <c r="CP37" s="231"/>
      <c r="CQ37" s="231"/>
      <c r="CR37" s="231"/>
      <c r="CS37" s="231"/>
      <c r="CT37" s="231"/>
      <c r="CU37" s="231"/>
      <c r="CV37" s="231"/>
      <c r="CW37" s="231"/>
      <c r="CX37" s="231"/>
      <c r="CY37" s="231"/>
      <c r="CZ37" s="231"/>
      <c r="DA37" s="231"/>
      <c r="DB37" s="231"/>
      <c r="DC37" s="231"/>
      <c r="DD37" s="231"/>
      <c r="DE37" s="231"/>
      <c r="DF37" s="231"/>
      <c r="DG37" s="231"/>
      <c r="DH37" s="231"/>
      <c r="DI37" s="231"/>
      <c r="DJ37" s="231"/>
      <c r="DK37" s="231"/>
      <c r="DL37" s="231"/>
      <c r="DM37" s="231"/>
      <c r="DN37" s="231"/>
      <c r="DO37" s="231"/>
      <c r="DP37" s="231"/>
      <c r="DQ37" s="231"/>
      <c r="DR37" s="231"/>
      <c r="DS37" s="231"/>
      <c r="DT37" s="231"/>
      <c r="DU37" s="231"/>
      <c r="DV37" s="231"/>
      <c r="DW37" s="231"/>
      <c r="DX37" s="231"/>
      <c r="DY37" s="231"/>
      <c r="DZ37" s="231"/>
      <c r="EA37" s="231"/>
      <c r="EB37" s="231"/>
      <c r="EC37" s="231"/>
      <c r="ED37" s="231"/>
      <c r="EE37" s="231"/>
      <c r="EF37" s="231"/>
      <c r="EG37" s="231"/>
      <c r="EH37" s="231"/>
      <c r="EI37" s="231"/>
      <c r="EJ37" s="231"/>
      <c r="EK37" s="231"/>
      <c r="EL37" s="231"/>
      <c r="EM37" s="231"/>
      <c r="EN37" s="231"/>
      <c r="EO37" s="231"/>
      <c r="EP37" s="231"/>
      <c r="EQ37" s="231"/>
      <c r="ER37" s="231"/>
      <c r="ES37" s="231"/>
      <c r="ET37" s="231"/>
      <c r="EU37" s="231"/>
      <c r="EV37" s="231"/>
      <c r="EW37" s="231"/>
      <c r="EX37" s="231"/>
      <c r="EY37" s="231"/>
      <c r="EZ37" s="231"/>
      <c r="FA37" s="231"/>
      <c r="FB37" s="231"/>
      <c r="FC37" s="231"/>
      <c r="FD37" s="231"/>
      <c r="FE37" s="231"/>
      <c r="FF37" s="231"/>
      <c r="FG37" s="231"/>
      <c r="FH37" s="231"/>
      <c r="FI37" s="231"/>
      <c r="FJ37" s="231"/>
      <c r="FK37" s="231"/>
      <c r="FL37" s="231"/>
      <c r="FM37" s="231"/>
      <c r="FN37" s="231"/>
      <c r="FO37" s="231"/>
      <c r="FP37" s="231"/>
      <c r="FQ37" s="231"/>
      <c r="FR37" s="231"/>
      <c r="FS37" s="231"/>
      <c r="FT37" s="231"/>
      <c r="FU37" s="231"/>
      <c r="FV37" s="231"/>
      <c r="FW37" s="231"/>
      <c r="FX37" s="231"/>
      <c r="FY37" s="231"/>
      <c r="FZ37" s="231"/>
      <c r="GA37" s="231"/>
      <c r="GB37" s="231"/>
      <c r="GC37" s="231"/>
      <c r="GD37" s="231"/>
      <c r="GE37" s="231"/>
      <c r="GF37" s="231"/>
      <c r="GG37" s="231"/>
      <c r="GH37" s="231"/>
      <c r="GI37" s="231"/>
      <c r="GJ37" s="231"/>
      <c r="GK37" s="231"/>
      <c r="GL37" s="231"/>
      <c r="GM37" s="231"/>
      <c r="GN37" s="231"/>
      <c r="GO37" s="231"/>
      <c r="GP37" s="231"/>
      <c r="GQ37" s="231"/>
      <c r="GR37" s="231"/>
      <c r="GS37" s="231"/>
      <c r="GT37" s="231"/>
      <c r="GU37" s="231"/>
      <c r="GV37" s="231"/>
      <c r="GW37" s="231"/>
      <c r="GX37" s="231"/>
      <c r="GY37" s="231"/>
      <c r="GZ37" s="231"/>
      <c r="HA37" s="231"/>
      <c r="HB37" s="231"/>
      <c r="HC37" s="231"/>
      <c r="HD37" s="231"/>
      <c r="HE37" s="231"/>
      <c r="HF37" s="231"/>
      <c r="HG37" s="231"/>
      <c r="HH37" s="231"/>
      <c r="HI37" s="231"/>
      <c r="HJ37" s="231"/>
      <c r="HK37" s="231"/>
      <c r="HL37" s="231"/>
      <c r="HM37" s="231"/>
      <c r="HN37" s="231"/>
      <c r="HO37" s="231"/>
      <c r="HP37" s="231"/>
      <c r="HQ37" s="231"/>
      <c r="HR37" s="231"/>
      <c r="HS37" s="231"/>
      <c r="HT37" s="231"/>
      <c r="HU37" s="231"/>
      <c r="HV37" s="231"/>
      <c r="HW37" s="231"/>
      <c r="HX37" s="231"/>
      <c r="HY37" s="231"/>
      <c r="HZ37" s="231"/>
    </row>
    <row r="38" spans="1:234" s="82" customFormat="1" ht="12">
      <c r="A38" s="91" t="s">
        <v>5</v>
      </c>
      <c r="B38" s="113"/>
      <c r="C38" s="113"/>
      <c r="D38" s="110"/>
      <c r="E38" s="107"/>
      <c r="F38" s="110"/>
      <c r="G38" s="110"/>
      <c r="H38" s="107"/>
      <c r="I38" s="110"/>
      <c r="J38" s="116"/>
      <c r="K38" s="116"/>
      <c r="L38" s="117"/>
      <c r="M38" s="110"/>
      <c r="N38" s="107"/>
      <c r="O38" s="110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81"/>
      <c r="BL38" s="81"/>
      <c r="BM38" s="81"/>
      <c r="BN38" s="81"/>
      <c r="BO38" s="81"/>
      <c r="BP38" s="81"/>
      <c r="BQ38" s="81"/>
      <c r="BR38" s="81"/>
      <c r="BS38" s="81"/>
      <c r="BT38" s="81"/>
      <c r="BU38" s="81"/>
      <c r="BV38" s="81"/>
      <c r="BW38" s="81"/>
      <c r="BX38" s="81"/>
      <c r="BY38" s="81"/>
      <c r="BZ38" s="81"/>
      <c r="CA38" s="81"/>
      <c r="CB38" s="81"/>
      <c r="CC38" s="81"/>
      <c r="CD38" s="81"/>
      <c r="CE38" s="81"/>
      <c r="CF38" s="81"/>
      <c r="CG38" s="81"/>
      <c r="CH38" s="81"/>
      <c r="CI38" s="81"/>
      <c r="CJ38" s="81"/>
      <c r="CK38" s="81"/>
      <c r="CL38" s="81"/>
      <c r="CM38" s="81"/>
      <c r="CN38" s="81"/>
      <c r="CO38" s="81"/>
      <c r="CP38" s="81"/>
      <c r="CQ38" s="81"/>
      <c r="CR38" s="81"/>
      <c r="CS38" s="81"/>
      <c r="CT38" s="81"/>
      <c r="CU38" s="81"/>
      <c r="CV38" s="81"/>
      <c r="CW38" s="81"/>
      <c r="CX38" s="81"/>
      <c r="CY38" s="81"/>
      <c r="CZ38" s="81"/>
      <c r="DA38" s="81"/>
      <c r="DB38" s="81"/>
      <c r="DC38" s="81"/>
      <c r="DD38" s="81"/>
      <c r="DE38" s="81"/>
      <c r="DF38" s="81"/>
      <c r="DG38" s="81"/>
      <c r="DH38" s="81"/>
      <c r="DI38" s="81"/>
      <c r="DJ38" s="81"/>
      <c r="DK38" s="81"/>
      <c r="DL38" s="81"/>
      <c r="DM38" s="81"/>
      <c r="DN38" s="81"/>
      <c r="DO38" s="81"/>
      <c r="DP38" s="81"/>
      <c r="DQ38" s="81"/>
      <c r="DR38" s="81"/>
      <c r="DS38" s="81"/>
      <c r="DT38" s="81"/>
      <c r="DU38" s="81"/>
      <c r="DV38" s="81"/>
      <c r="DW38" s="81"/>
      <c r="DX38" s="81"/>
      <c r="DY38" s="81"/>
      <c r="DZ38" s="81"/>
      <c r="EA38" s="81"/>
      <c r="EB38" s="81"/>
      <c r="EC38" s="81"/>
      <c r="ED38" s="81"/>
      <c r="EE38" s="81"/>
      <c r="EF38" s="81"/>
      <c r="EG38" s="81"/>
      <c r="EH38" s="81"/>
      <c r="EI38" s="81"/>
      <c r="EJ38" s="81"/>
      <c r="EK38" s="81"/>
      <c r="EL38" s="81"/>
      <c r="EM38" s="81"/>
      <c r="EN38" s="81"/>
      <c r="EO38" s="81"/>
      <c r="EP38" s="81"/>
      <c r="EQ38" s="81"/>
      <c r="ER38" s="81"/>
      <c r="ES38" s="81"/>
      <c r="ET38" s="81"/>
      <c r="EU38" s="81"/>
      <c r="EV38" s="81"/>
      <c r="EW38" s="81"/>
      <c r="EX38" s="81"/>
      <c r="EY38" s="81"/>
      <c r="EZ38" s="81"/>
      <c r="FA38" s="81"/>
      <c r="FB38" s="81"/>
      <c r="FC38" s="81"/>
      <c r="FD38" s="81"/>
      <c r="FE38" s="81"/>
      <c r="FF38" s="81"/>
      <c r="FG38" s="81"/>
      <c r="FH38" s="81"/>
      <c r="FI38" s="81"/>
      <c r="FJ38" s="81"/>
      <c r="FK38" s="81"/>
      <c r="FL38" s="81"/>
      <c r="FM38" s="81"/>
      <c r="FN38" s="81"/>
      <c r="FO38" s="81"/>
      <c r="FP38" s="81"/>
      <c r="FQ38" s="81"/>
      <c r="FR38" s="81"/>
      <c r="FS38" s="81"/>
      <c r="FT38" s="81"/>
      <c r="FU38" s="81"/>
      <c r="FV38" s="81"/>
      <c r="FW38" s="81"/>
      <c r="FX38" s="81"/>
      <c r="FY38" s="81"/>
      <c r="FZ38" s="81"/>
      <c r="GA38" s="81"/>
      <c r="GB38" s="81"/>
      <c r="GC38" s="81"/>
      <c r="GD38" s="81"/>
      <c r="GE38" s="81"/>
      <c r="GF38" s="81"/>
      <c r="GG38" s="81"/>
      <c r="GH38" s="81"/>
      <c r="GI38" s="81"/>
      <c r="GJ38" s="81"/>
      <c r="GK38" s="81"/>
      <c r="GL38" s="81"/>
      <c r="GM38" s="81"/>
      <c r="GN38" s="81"/>
      <c r="GO38" s="81"/>
      <c r="GP38" s="81"/>
      <c r="GQ38" s="81"/>
      <c r="GR38" s="81"/>
      <c r="GS38" s="81"/>
      <c r="GT38" s="81"/>
      <c r="GU38" s="81"/>
      <c r="GV38" s="81"/>
      <c r="GW38" s="81"/>
      <c r="GX38" s="81"/>
      <c r="GY38" s="81"/>
      <c r="GZ38" s="81"/>
      <c r="HA38" s="81"/>
      <c r="HB38" s="81"/>
      <c r="HC38" s="81"/>
      <c r="HD38" s="81"/>
      <c r="HE38" s="81"/>
      <c r="HF38" s="81"/>
      <c r="HG38" s="81"/>
      <c r="HH38" s="81"/>
      <c r="HI38" s="81"/>
      <c r="HJ38" s="81"/>
      <c r="HK38" s="81"/>
      <c r="HL38" s="81"/>
      <c r="HM38" s="81"/>
      <c r="HN38" s="81"/>
      <c r="HO38" s="81"/>
      <c r="HP38" s="81"/>
      <c r="HQ38" s="81"/>
      <c r="HR38" s="81"/>
      <c r="HS38" s="81"/>
      <c r="HT38" s="81"/>
      <c r="HU38" s="81"/>
      <c r="HV38" s="81"/>
      <c r="HW38" s="81"/>
      <c r="HX38" s="81"/>
      <c r="HY38" s="81"/>
      <c r="HZ38" s="81"/>
    </row>
    <row r="39" spans="1:234" s="82" customFormat="1" ht="22.5">
      <c r="A39" s="92" t="s">
        <v>11</v>
      </c>
      <c r="B39" s="107"/>
      <c r="C39" s="107"/>
      <c r="D39" s="115">
        <v>292000</v>
      </c>
      <c r="E39" s="107"/>
      <c r="F39" s="115">
        <f>D39</f>
        <v>292000</v>
      </c>
      <c r="G39" s="115">
        <v>292000</v>
      </c>
      <c r="H39" s="107"/>
      <c r="I39" s="115">
        <f>G39</f>
        <v>292000</v>
      </c>
      <c r="J39" s="116"/>
      <c r="K39" s="116"/>
      <c r="L39" s="117"/>
      <c r="M39" s="115">
        <v>300000</v>
      </c>
      <c r="N39" s="107"/>
      <c r="O39" s="115">
        <f>M39</f>
        <v>300000</v>
      </c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81"/>
      <c r="BH39" s="81"/>
      <c r="BI39" s="81"/>
      <c r="BJ39" s="81"/>
      <c r="BK39" s="81"/>
      <c r="BL39" s="81"/>
      <c r="BM39" s="81"/>
      <c r="BN39" s="81"/>
      <c r="BO39" s="81"/>
      <c r="BP39" s="81"/>
      <c r="BQ39" s="81"/>
      <c r="BR39" s="81"/>
      <c r="BS39" s="81"/>
      <c r="BT39" s="81"/>
      <c r="BU39" s="81"/>
      <c r="BV39" s="81"/>
      <c r="BW39" s="81"/>
      <c r="BX39" s="81"/>
      <c r="BY39" s="81"/>
      <c r="BZ39" s="81"/>
      <c r="CA39" s="81"/>
      <c r="CB39" s="81"/>
      <c r="CC39" s="81"/>
      <c r="CD39" s="81"/>
      <c r="CE39" s="81"/>
      <c r="CF39" s="81"/>
      <c r="CG39" s="81"/>
      <c r="CH39" s="81"/>
      <c r="CI39" s="81"/>
      <c r="CJ39" s="81"/>
      <c r="CK39" s="81"/>
      <c r="CL39" s="81"/>
      <c r="CM39" s="81"/>
      <c r="CN39" s="81"/>
      <c r="CO39" s="81"/>
      <c r="CP39" s="81"/>
      <c r="CQ39" s="81"/>
      <c r="CR39" s="81"/>
      <c r="CS39" s="81"/>
      <c r="CT39" s="81"/>
      <c r="CU39" s="81"/>
      <c r="CV39" s="81"/>
      <c r="CW39" s="81"/>
      <c r="CX39" s="81"/>
      <c r="CY39" s="81"/>
      <c r="CZ39" s="81"/>
      <c r="DA39" s="81"/>
      <c r="DB39" s="81"/>
      <c r="DC39" s="81"/>
      <c r="DD39" s="81"/>
      <c r="DE39" s="81"/>
      <c r="DF39" s="81"/>
      <c r="DG39" s="81"/>
      <c r="DH39" s="81"/>
      <c r="DI39" s="81"/>
      <c r="DJ39" s="81"/>
      <c r="DK39" s="81"/>
      <c r="DL39" s="81"/>
      <c r="DM39" s="81"/>
      <c r="DN39" s="81"/>
      <c r="DO39" s="81"/>
      <c r="DP39" s="81"/>
      <c r="DQ39" s="81"/>
      <c r="DR39" s="81"/>
      <c r="DS39" s="81"/>
      <c r="DT39" s="81"/>
      <c r="DU39" s="81"/>
      <c r="DV39" s="81"/>
      <c r="DW39" s="81"/>
      <c r="DX39" s="81"/>
      <c r="DY39" s="81"/>
      <c r="DZ39" s="81"/>
      <c r="EA39" s="81"/>
      <c r="EB39" s="81"/>
      <c r="EC39" s="81"/>
      <c r="ED39" s="81"/>
      <c r="EE39" s="81"/>
      <c r="EF39" s="81"/>
      <c r="EG39" s="81"/>
      <c r="EH39" s="81"/>
      <c r="EI39" s="81"/>
      <c r="EJ39" s="81"/>
      <c r="EK39" s="81"/>
      <c r="EL39" s="81"/>
      <c r="EM39" s="81"/>
      <c r="EN39" s="81"/>
      <c r="EO39" s="81"/>
      <c r="EP39" s="81"/>
      <c r="EQ39" s="81"/>
      <c r="ER39" s="81"/>
      <c r="ES39" s="81"/>
      <c r="ET39" s="81"/>
      <c r="EU39" s="81"/>
      <c r="EV39" s="81"/>
      <c r="EW39" s="81"/>
      <c r="EX39" s="81"/>
      <c r="EY39" s="81"/>
      <c r="EZ39" s="81"/>
      <c r="FA39" s="81"/>
      <c r="FB39" s="81"/>
      <c r="FC39" s="81"/>
      <c r="FD39" s="81"/>
      <c r="FE39" s="81"/>
      <c r="FF39" s="81"/>
      <c r="FG39" s="81"/>
      <c r="FH39" s="81"/>
      <c r="FI39" s="81"/>
      <c r="FJ39" s="81"/>
      <c r="FK39" s="81"/>
      <c r="FL39" s="81"/>
      <c r="FM39" s="81"/>
      <c r="FN39" s="81"/>
      <c r="FO39" s="81"/>
      <c r="FP39" s="81"/>
      <c r="FQ39" s="81"/>
      <c r="FR39" s="81"/>
      <c r="FS39" s="81"/>
      <c r="FT39" s="81"/>
      <c r="FU39" s="81"/>
      <c r="FV39" s="81"/>
      <c r="FW39" s="81"/>
      <c r="FX39" s="81"/>
      <c r="FY39" s="81"/>
      <c r="FZ39" s="81"/>
      <c r="GA39" s="81"/>
      <c r="GB39" s="81"/>
      <c r="GC39" s="81"/>
      <c r="GD39" s="81"/>
      <c r="GE39" s="81"/>
      <c r="GF39" s="81"/>
      <c r="GG39" s="81"/>
      <c r="GH39" s="81"/>
      <c r="GI39" s="81"/>
      <c r="GJ39" s="81"/>
      <c r="GK39" s="81"/>
      <c r="GL39" s="81"/>
      <c r="GM39" s="81"/>
      <c r="GN39" s="81"/>
      <c r="GO39" s="81"/>
      <c r="GP39" s="81"/>
      <c r="GQ39" s="81"/>
      <c r="GR39" s="81"/>
      <c r="GS39" s="81"/>
      <c r="GT39" s="81"/>
      <c r="GU39" s="81"/>
      <c r="GV39" s="81"/>
      <c r="GW39" s="81"/>
      <c r="GX39" s="81"/>
      <c r="GY39" s="81"/>
      <c r="GZ39" s="81"/>
      <c r="HA39" s="81"/>
      <c r="HB39" s="81"/>
      <c r="HC39" s="81"/>
      <c r="HD39" s="81"/>
      <c r="HE39" s="81"/>
      <c r="HF39" s="81"/>
      <c r="HG39" s="81"/>
      <c r="HH39" s="81"/>
      <c r="HI39" s="81"/>
      <c r="HJ39" s="81"/>
      <c r="HK39" s="81"/>
      <c r="HL39" s="81"/>
      <c r="HM39" s="81"/>
      <c r="HN39" s="81"/>
      <c r="HO39" s="81"/>
      <c r="HP39" s="81"/>
      <c r="HQ39" s="81"/>
      <c r="HR39" s="81"/>
      <c r="HS39" s="81"/>
      <c r="HT39" s="81"/>
      <c r="HU39" s="81"/>
      <c r="HV39" s="81"/>
      <c r="HW39" s="81"/>
      <c r="HX39" s="81"/>
      <c r="HY39" s="81"/>
      <c r="HZ39" s="81"/>
    </row>
    <row r="40" spans="1:234" s="82" customFormat="1" ht="12">
      <c r="A40" s="91" t="s">
        <v>6</v>
      </c>
      <c r="B40" s="113"/>
      <c r="C40" s="113"/>
      <c r="D40" s="110"/>
      <c r="E40" s="107"/>
      <c r="F40" s="110"/>
      <c r="G40" s="110"/>
      <c r="H40" s="107"/>
      <c r="I40" s="110"/>
      <c r="J40" s="116"/>
      <c r="K40" s="116"/>
      <c r="L40" s="117"/>
      <c r="M40" s="110"/>
      <c r="N40" s="107"/>
      <c r="O40" s="110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  <c r="FO40" s="81"/>
      <c r="FP40" s="81"/>
      <c r="FQ40" s="81"/>
      <c r="FR40" s="81"/>
      <c r="FS40" s="81"/>
      <c r="FT40" s="81"/>
      <c r="FU40" s="81"/>
      <c r="FV40" s="81"/>
      <c r="FW40" s="81"/>
      <c r="FX40" s="81"/>
      <c r="FY40" s="81"/>
      <c r="FZ40" s="81"/>
      <c r="GA40" s="81"/>
      <c r="GB40" s="81"/>
      <c r="GC40" s="81"/>
      <c r="GD40" s="81"/>
      <c r="GE40" s="81"/>
      <c r="GF40" s="81"/>
      <c r="GG40" s="81"/>
      <c r="GH40" s="81"/>
      <c r="GI40" s="81"/>
      <c r="GJ40" s="81"/>
      <c r="GK40" s="81"/>
      <c r="GL40" s="81"/>
      <c r="GM40" s="81"/>
      <c r="GN40" s="81"/>
      <c r="GO40" s="81"/>
      <c r="GP40" s="81"/>
      <c r="GQ40" s="81"/>
      <c r="GR40" s="81"/>
      <c r="GS40" s="81"/>
      <c r="GT40" s="81"/>
      <c r="GU40" s="81"/>
      <c r="GV40" s="81"/>
      <c r="GW40" s="81"/>
      <c r="GX40" s="81"/>
      <c r="GY40" s="81"/>
      <c r="GZ40" s="81"/>
      <c r="HA40" s="81"/>
      <c r="HB40" s="81"/>
      <c r="HC40" s="81"/>
      <c r="HD40" s="81"/>
      <c r="HE40" s="81"/>
      <c r="HF40" s="81"/>
      <c r="HG40" s="81"/>
      <c r="HH40" s="81"/>
      <c r="HI40" s="81"/>
      <c r="HJ40" s="81"/>
      <c r="HK40" s="81"/>
      <c r="HL40" s="81"/>
      <c r="HM40" s="81"/>
      <c r="HN40" s="81"/>
      <c r="HO40" s="81"/>
      <c r="HP40" s="81"/>
      <c r="HQ40" s="81"/>
      <c r="HR40" s="81"/>
      <c r="HS40" s="81"/>
      <c r="HT40" s="81"/>
      <c r="HU40" s="81"/>
      <c r="HV40" s="81"/>
      <c r="HW40" s="81"/>
      <c r="HX40" s="81"/>
      <c r="HY40" s="81"/>
      <c r="HZ40" s="81"/>
    </row>
    <row r="41" spans="1:234" s="82" customFormat="1" ht="22.5">
      <c r="A41" s="92" t="s">
        <v>12</v>
      </c>
      <c r="B41" s="107"/>
      <c r="C41" s="107"/>
      <c r="D41" s="115">
        <f>73333+25000</f>
        <v>98333</v>
      </c>
      <c r="E41" s="107"/>
      <c r="F41" s="115">
        <f>D41</f>
        <v>98333</v>
      </c>
      <c r="G41" s="115">
        <f>73333+25000</f>
        <v>98333</v>
      </c>
      <c r="H41" s="107"/>
      <c r="I41" s="115">
        <f>G41</f>
        <v>98333</v>
      </c>
      <c r="J41" s="116"/>
      <c r="K41" s="116"/>
      <c r="L41" s="117"/>
      <c r="M41" s="115">
        <f>79200+27000</f>
        <v>106200</v>
      </c>
      <c r="N41" s="107"/>
      <c r="O41" s="115">
        <f>M41</f>
        <v>106200</v>
      </c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1"/>
      <c r="BE41" s="81"/>
      <c r="BF41" s="81"/>
      <c r="BG41" s="81"/>
      <c r="BH41" s="81"/>
      <c r="BI41" s="81"/>
      <c r="BJ41" s="81"/>
      <c r="BK41" s="81"/>
      <c r="BL41" s="81"/>
      <c r="BM41" s="81"/>
      <c r="BN41" s="81"/>
      <c r="BO41" s="81"/>
      <c r="BP41" s="81"/>
      <c r="BQ41" s="81"/>
      <c r="BR41" s="81"/>
      <c r="BS41" s="81"/>
      <c r="BT41" s="81"/>
      <c r="BU41" s="81"/>
      <c r="BV41" s="81"/>
      <c r="BW41" s="81"/>
      <c r="BX41" s="81"/>
      <c r="BY41" s="81"/>
      <c r="BZ41" s="81"/>
      <c r="CA41" s="81"/>
      <c r="CB41" s="81"/>
      <c r="CC41" s="81"/>
      <c r="CD41" s="81"/>
      <c r="CE41" s="81"/>
      <c r="CF41" s="81"/>
      <c r="CG41" s="81"/>
      <c r="CH41" s="81"/>
      <c r="CI41" s="81"/>
      <c r="CJ41" s="81"/>
      <c r="CK41" s="81"/>
      <c r="CL41" s="81"/>
      <c r="CM41" s="81"/>
      <c r="CN41" s="81"/>
      <c r="CO41" s="81"/>
      <c r="CP41" s="81"/>
      <c r="CQ41" s="81"/>
      <c r="CR41" s="81"/>
      <c r="CS41" s="81"/>
      <c r="CT41" s="81"/>
      <c r="CU41" s="81"/>
      <c r="CV41" s="81"/>
      <c r="CW41" s="81"/>
      <c r="CX41" s="81"/>
      <c r="CY41" s="81"/>
      <c r="CZ41" s="81"/>
      <c r="DA41" s="81"/>
      <c r="DB41" s="81"/>
      <c r="DC41" s="81"/>
      <c r="DD41" s="81"/>
      <c r="DE41" s="81"/>
      <c r="DF41" s="81"/>
      <c r="DG41" s="81"/>
      <c r="DH41" s="81"/>
      <c r="DI41" s="81"/>
      <c r="DJ41" s="81"/>
      <c r="DK41" s="81"/>
      <c r="DL41" s="81"/>
      <c r="DM41" s="81"/>
      <c r="DN41" s="81"/>
      <c r="DO41" s="81"/>
      <c r="DP41" s="81"/>
      <c r="DQ41" s="81"/>
      <c r="DR41" s="81"/>
      <c r="DS41" s="81"/>
      <c r="DT41" s="81"/>
      <c r="DU41" s="81"/>
      <c r="DV41" s="81"/>
      <c r="DW41" s="81"/>
      <c r="DX41" s="81"/>
      <c r="DY41" s="81"/>
      <c r="DZ41" s="81"/>
      <c r="EA41" s="81"/>
      <c r="EB41" s="81"/>
      <c r="EC41" s="81"/>
      <c r="ED41" s="81"/>
      <c r="EE41" s="81"/>
      <c r="EF41" s="81"/>
      <c r="EG41" s="81"/>
      <c r="EH41" s="81"/>
      <c r="EI41" s="81"/>
      <c r="EJ41" s="81"/>
      <c r="EK41" s="81"/>
      <c r="EL41" s="81"/>
      <c r="EM41" s="81"/>
      <c r="EN41" s="81"/>
      <c r="EO41" s="81"/>
      <c r="EP41" s="81"/>
      <c r="EQ41" s="81"/>
      <c r="ER41" s="81"/>
      <c r="ES41" s="81"/>
      <c r="ET41" s="81"/>
      <c r="EU41" s="81"/>
      <c r="EV41" s="81"/>
      <c r="EW41" s="81"/>
      <c r="EX41" s="81"/>
      <c r="EY41" s="81"/>
      <c r="EZ41" s="81"/>
      <c r="FA41" s="81"/>
      <c r="FB41" s="81"/>
      <c r="FC41" s="81"/>
      <c r="FD41" s="81"/>
      <c r="FE41" s="81"/>
      <c r="FF41" s="81"/>
      <c r="FG41" s="81"/>
      <c r="FH41" s="81"/>
      <c r="FI41" s="81"/>
      <c r="FJ41" s="81"/>
      <c r="FK41" s="81"/>
      <c r="FL41" s="81"/>
      <c r="FM41" s="81"/>
      <c r="FN41" s="81"/>
      <c r="FO41" s="81"/>
      <c r="FP41" s="81"/>
      <c r="FQ41" s="81"/>
      <c r="FR41" s="81"/>
      <c r="FS41" s="81"/>
      <c r="FT41" s="81"/>
      <c r="FU41" s="81"/>
      <c r="FV41" s="81"/>
      <c r="FW41" s="81"/>
      <c r="FX41" s="81"/>
      <c r="FY41" s="81"/>
      <c r="FZ41" s="81"/>
      <c r="GA41" s="81"/>
      <c r="GB41" s="81"/>
      <c r="GC41" s="81"/>
      <c r="GD41" s="81"/>
      <c r="GE41" s="81"/>
      <c r="GF41" s="81"/>
      <c r="GG41" s="81"/>
      <c r="GH41" s="81"/>
      <c r="GI41" s="81"/>
      <c r="GJ41" s="81"/>
      <c r="GK41" s="81"/>
      <c r="GL41" s="81"/>
      <c r="GM41" s="81"/>
      <c r="GN41" s="81"/>
      <c r="GO41" s="81"/>
      <c r="GP41" s="81"/>
      <c r="GQ41" s="81"/>
      <c r="GR41" s="81"/>
      <c r="GS41" s="81"/>
      <c r="GT41" s="81"/>
      <c r="GU41" s="81"/>
      <c r="GV41" s="81"/>
      <c r="GW41" s="81"/>
      <c r="GX41" s="81"/>
      <c r="GY41" s="81"/>
      <c r="GZ41" s="81"/>
      <c r="HA41" s="81"/>
      <c r="HB41" s="81"/>
      <c r="HC41" s="81"/>
      <c r="HD41" s="81"/>
      <c r="HE41" s="81"/>
      <c r="HF41" s="81"/>
      <c r="HG41" s="81"/>
      <c r="HH41" s="81"/>
      <c r="HI41" s="81"/>
      <c r="HJ41" s="81"/>
      <c r="HK41" s="81"/>
      <c r="HL41" s="81"/>
      <c r="HM41" s="81"/>
      <c r="HN41" s="81"/>
      <c r="HO41" s="81"/>
      <c r="HP41" s="81"/>
      <c r="HQ41" s="81"/>
      <c r="HR41" s="81"/>
      <c r="HS41" s="81"/>
      <c r="HT41" s="81"/>
      <c r="HU41" s="81"/>
      <c r="HV41" s="81"/>
      <c r="HW41" s="81"/>
      <c r="HX41" s="81"/>
      <c r="HY41" s="81"/>
      <c r="HZ41" s="81"/>
    </row>
    <row r="42" spans="1:234" s="82" customFormat="1" ht="12">
      <c r="A42" s="91" t="s">
        <v>8</v>
      </c>
      <c r="B42" s="113"/>
      <c r="C42" s="113"/>
      <c r="D42" s="110"/>
      <c r="E42" s="107"/>
      <c r="F42" s="110"/>
      <c r="G42" s="110"/>
      <c r="H42" s="107"/>
      <c r="I42" s="110"/>
      <c r="J42" s="116"/>
      <c r="K42" s="116"/>
      <c r="L42" s="117"/>
      <c r="M42" s="110"/>
      <c r="N42" s="107"/>
      <c r="O42" s="110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1"/>
      <c r="AS42" s="81"/>
      <c r="AT42" s="81"/>
      <c r="AU42" s="81"/>
      <c r="AV42" s="81"/>
      <c r="AW42" s="81"/>
      <c r="AX42" s="81"/>
      <c r="AY42" s="81"/>
      <c r="AZ42" s="81"/>
      <c r="BA42" s="81"/>
      <c r="BB42" s="81"/>
      <c r="BC42" s="81"/>
      <c r="BD42" s="81"/>
      <c r="BE42" s="81"/>
      <c r="BF42" s="81"/>
      <c r="BG42" s="81"/>
      <c r="BH42" s="81"/>
      <c r="BI42" s="81"/>
      <c r="BJ42" s="81"/>
      <c r="BK42" s="81"/>
      <c r="BL42" s="81"/>
      <c r="BM42" s="81"/>
      <c r="BN42" s="81"/>
      <c r="BO42" s="81"/>
      <c r="BP42" s="81"/>
      <c r="BQ42" s="81"/>
      <c r="BR42" s="81"/>
      <c r="BS42" s="81"/>
      <c r="BT42" s="81"/>
      <c r="BU42" s="81"/>
      <c r="BV42" s="81"/>
      <c r="BW42" s="81"/>
      <c r="BX42" s="81"/>
      <c r="BY42" s="81"/>
      <c r="BZ42" s="81"/>
      <c r="CA42" s="81"/>
      <c r="CB42" s="81"/>
      <c r="CC42" s="81"/>
      <c r="CD42" s="81"/>
      <c r="CE42" s="81"/>
      <c r="CF42" s="81"/>
      <c r="CG42" s="81"/>
      <c r="CH42" s="81"/>
      <c r="CI42" s="81"/>
      <c r="CJ42" s="81"/>
      <c r="CK42" s="81"/>
      <c r="CL42" s="81"/>
      <c r="CM42" s="81"/>
      <c r="CN42" s="81"/>
      <c r="CO42" s="81"/>
      <c r="CP42" s="81"/>
      <c r="CQ42" s="81"/>
      <c r="CR42" s="81"/>
      <c r="CS42" s="81"/>
      <c r="CT42" s="81"/>
      <c r="CU42" s="81"/>
      <c r="CV42" s="81"/>
      <c r="CW42" s="81"/>
      <c r="CX42" s="81"/>
      <c r="CY42" s="81"/>
      <c r="CZ42" s="81"/>
      <c r="DA42" s="81"/>
      <c r="DB42" s="81"/>
      <c r="DC42" s="81"/>
      <c r="DD42" s="81"/>
      <c r="DE42" s="81"/>
      <c r="DF42" s="81"/>
      <c r="DG42" s="81"/>
      <c r="DH42" s="81"/>
      <c r="DI42" s="81"/>
      <c r="DJ42" s="81"/>
      <c r="DK42" s="81"/>
      <c r="DL42" s="81"/>
      <c r="DM42" s="81"/>
      <c r="DN42" s="81"/>
      <c r="DO42" s="81"/>
      <c r="DP42" s="81"/>
      <c r="DQ42" s="81"/>
      <c r="DR42" s="81"/>
      <c r="DS42" s="81"/>
      <c r="DT42" s="81"/>
      <c r="DU42" s="81"/>
      <c r="DV42" s="81"/>
      <c r="DW42" s="81"/>
      <c r="DX42" s="81"/>
      <c r="DY42" s="81"/>
      <c r="DZ42" s="81"/>
      <c r="EA42" s="81"/>
      <c r="EB42" s="81"/>
      <c r="EC42" s="81"/>
      <c r="ED42" s="81"/>
      <c r="EE42" s="81"/>
      <c r="EF42" s="81"/>
      <c r="EG42" s="81"/>
      <c r="EH42" s="81"/>
      <c r="EI42" s="81"/>
      <c r="EJ42" s="81"/>
      <c r="EK42" s="81"/>
      <c r="EL42" s="81"/>
      <c r="EM42" s="81"/>
      <c r="EN42" s="81"/>
      <c r="EO42" s="81"/>
      <c r="EP42" s="81"/>
      <c r="EQ42" s="81"/>
      <c r="ER42" s="81"/>
      <c r="ES42" s="81"/>
      <c r="ET42" s="81"/>
      <c r="EU42" s="81"/>
      <c r="EV42" s="81"/>
      <c r="EW42" s="81"/>
      <c r="EX42" s="81"/>
      <c r="EY42" s="81"/>
      <c r="EZ42" s="81"/>
      <c r="FA42" s="81"/>
      <c r="FB42" s="81"/>
      <c r="FC42" s="81"/>
      <c r="FD42" s="81"/>
      <c r="FE42" s="81"/>
      <c r="FF42" s="81"/>
      <c r="FG42" s="81"/>
      <c r="FH42" s="81"/>
      <c r="FI42" s="81"/>
      <c r="FJ42" s="81"/>
      <c r="FK42" s="81"/>
      <c r="FL42" s="81"/>
      <c r="FM42" s="81"/>
      <c r="FN42" s="81"/>
      <c r="FO42" s="81"/>
      <c r="FP42" s="81"/>
      <c r="FQ42" s="81"/>
      <c r="FR42" s="81"/>
      <c r="FS42" s="81"/>
      <c r="FT42" s="81"/>
      <c r="FU42" s="81"/>
      <c r="FV42" s="81"/>
      <c r="FW42" s="81"/>
      <c r="FX42" s="81"/>
      <c r="FY42" s="81"/>
      <c r="FZ42" s="81"/>
      <c r="GA42" s="81"/>
      <c r="GB42" s="81"/>
      <c r="GC42" s="81"/>
      <c r="GD42" s="81"/>
      <c r="GE42" s="81"/>
      <c r="GF42" s="81"/>
      <c r="GG42" s="81"/>
      <c r="GH42" s="81"/>
      <c r="GI42" s="81"/>
      <c r="GJ42" s="81"/>
      <c r="GK42" s="81"/>
      <c r="GL42" s="81"/>
      <c r="GM42" s="81"/>
      <c r="GN42" s="81"/>
      <c r="GO42" s="81"/>
      <c r="GP42" s="81"/>
      <c r="GQ42" s="81"/>
      <c r="GR42" s="81"/>
      <c r="GS42" s="81"/>
      <c r="GT42" s="81"/>
      <c r="GU42" s="81"/>
      <c r="GV42" s="81"/>
      <c r="GW42" s="81"/>
      <c r="GX42" s="81"/>
      <c r="GY42" s="81"/>
      <c r="GZ42" s="81"/>
      <c r="HA42" s="81"/>
      <c r="HB42" s="81"/>
      <c r="HC42" s="81"/>
      <c r="HD42" s="81"/>
      <c r="HE42" s="81"/>
      <c r="HF42" s="81"/>
      <c r="HG42" s="81"/>
      <c r="HH42" s="81"/>
      <c r="HI42" s="81"/>
      <c r="HJ42" s="81"/>
      <c r="HK42" s="81"/>
      <c r="HL42" s="81"/>
      <c r="HM42" s="81"/>
      <c r="HN42" s="81"/>
      <c r="HO42" s="81"/>
      <c r="HP42" s="81"/>
      <c r="HQ42" s="81"/>
      <c r="HR42" s="81"/>
      <c r="HS42" s="81"/>
      <c r="HT42" s="81"/>
      <c r="HU42" s="81"/>
      <c r="HV42" s="81"/>
      <c r="HW42" s="81"/>
      <c r="HX42" s="81"/>
      <c r="HY42" s="81"/>
      <c r="HZ42" s="81"/>
    </row>
    <row r="43" spans="1:234" s="82" customFormat="1" ht="24" customHeight="1">
      <c r="A43" s="92" t="s">
        <v>21</v>
      </c>
      <c r="B43" s="107"/>
      <c r="C43" s="107"/>
      <c r="D43" s="110">
        <v>300</v>
      </c>
      <c r="E43" s="107"/>
      <c r="F43" s="110">
        <f>D43</f>
        <v>300</v>
      </c>
      <c r="G43" s="110">
        <v>360</v>
      </c>
      <c r="H43" s="107"/>
      <c r="I43" s="110">
        <f>G43</f>
        <v>360</v>
      </c>
      <c r="J43" s="116"/>
      <c r="K43" s="116"/>
      <c r="L43" s="117"/>
      <c r="M43" s="110">
        <v>400</v>
      </c>
      <c r="N43" s="107"/>
      <c r="O43" s="110">
        <f>M43</f>
        <v>400</v>
      </c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81"/>
      <c r="BB43" s="81"/>
      <c r="BC43" s="81"/>
      <c r="BD43" s="81"/>
      <c r="BE43" s="81"/>
      <c r="BF43" s="81"/>
      <c r="BG43" s="81"/>
      <c r="BH43" s="81"/>
      <c r="BI43" s="81"/>
      <c r="BJ43" s="81"/>
      <c r="BK43" s="81"/>
      <c r="BL43" s="81"/>
      <c r="BM43" s="81"/>
      <c r="BN43" s="81"/>
      <c r="BO43" s="81"/>
      <c r="BP43" s="81"/>
      <c r="BQ43" s="81"/>
      <c r="BR43" s="81"/>
      <c r="BS43" s="81"/>
      <c r="BT43" s="81"/>
      <c r="BU43" s="81"/>
      <c r="BV43" s="81"/>
      <c r="BW43" s="81"/>
      <c r="BX43" s="81"/>
      <c r="BY43" s="81"/>
      <c r="BZ43" s="81"/>
      <c r="CA43" s="81"/>
      <c r="CB43" s="81"/>
      <c r="CC43" s="81"/>
      <c r="CD43" s="81"/>
      <c r="CE43" s="81"/>
      <c r="CF43" s="81"/>
      <c r="CG43" s="81"/>
      <c r="CH43" s="81"/>
      <c r="CI43" s="81"/>
      <c r="CJ43" s="81"/>
      <c r="CK43" s="81"/>
      <c r="CL43" s="81"/>
      <c r="CM43" s="81"/>
      <c r="CN43" s="81"/>
      <c r="CO43" s="81"/>
      <c r="CP43" s="81"/>
      <c r="CQ43" s="81"/>
      <c r="CR43" s="81"/>
      <c r="CS43" s="81"/>
      <c r="CT43" s="81"/>
      <c r="CU43" s="81"/>
      <c r="CV43" s="81"/>
      <c r="CW43" s="81"/>
      <c r="CX43" s="81"/>
      <c r="CY43" s="81"/>
      <c r="CZ43" s="81"/>
      <c r="DA43" s="81"/>
      <c r="DB43" s="81"/>
      <c r="DC43" s="81"/>
      <c r="DD43" s="81"/>
      <c r="DE43" s="81"/>
      <c r="DF43" s="81"/>
      <c r="DG43" s="81"/>
      <c r="DH43" s="81"/>
      <c r="DI43" s="81"/>
      <c r="DJ43" s="81"/>
      <c r="DK43" s="81"/>
      <c r="DL43" s="81"/>
      <c r="DM43" s="81"/>
      <c r="DN43" s="81"/>
      <c r="DO43" s="81"/>
      <c r="DP43" s="81"/>
      <c r="DQ43" s="81"/>
      <c r="DR43" s="81"/>
      <c r="DS43" s="81"/>
      <c r="DT43" s="81"/>
      <c r="DU43" s="81"/>
      <c r="DV43" s="81"/>
      <c r="DW43" s="81"/>
      <c r="DX43" s="81"/>
      <c r="DY43" s="81"/>
      <c r="DZ43" s="81"/>
      <c r="EA43" s="81"/>
      <c r="EB43" s="81"/>
      <c r="EC43" s="81"/>
      <c r="ED43" s="81"/>
      <c r="EE43" s="81"/>
      <c r="EF43" s="81"/>
      <c r="EG43" s="81"/>
      <c r="EH43" s="81"/>
      <c r="EI43" s="81"/>
      <c r="EJ43" s="81"/>
      <c r="EK43" s="81"/>
      <c r="EL43" s="81"/>
      <c r="EM43" s="81"/>
      <c r="EN43" s="81"/>
      <c r="EO43" s="81"/>
      <c r="EP43" s="81"/>
      <c r="EQ43" s="81"/>
      <c r="ER43" s="81"/>
      <c r="ES43" s="81"/>
      <c r="ET43" s="81"/>
      <c r="EU43" s="81"/>
      <c r="EV43" s="81"/>
      <c r="EW43" s="81"/>
      <c r="EX43" s="81"/>
      <c r="EY43" s="81"/>
      <c r="EZ43" s="81"/>
      <c r="FA43" s="81"/>
      <c r="FB43" s="81"/>
      <c r="FC43" s="81"/>
      <c r="FD43" s="81"/>
      <c r="FE43" s="81"/>
      <c r="FF43" s="81"/>
      <c r="FG43" s="81"/>
      <c r="FH43" s="81"/>
      <c r="FI43" s="81"/>
      <c r="FJ43" s="81"/>
      <c r="FK43" s="81"/>
      <c r="FL43" s="81"/>
      <c r="FM43" s="81"/>
      <c r="FN43" s="81"/>
      <c r="FO43" s="81"/>
      <c r="FP43" s="81"/>
      <c r="FQ43" s="81"/>
      <c r="FR43" s="81"/>
      <c r="FS43" s="81"/>
      <c r="FT43" s="81"/>
      <c r="FU43" s="81"/>
      <c r="FV43" s="81"/>
      <c r="FW43" s="81"/>
      <c r="FX43" s="81"/>
      <c r="FY43" s="81"/>
      <c r="FZ43" s="81"/>
      <c r="GA43" s="81"/>
      <c r="GB43" s="81"/>
      <c r="GC43" s="81"/>
      <c r="GD43" s="81"/>
      <c r="GE43" s="81"/>
      <c r="GF43" s="81"/>
      <c r="GG43" s="81"/>
      <c r="GH43" s="81"/>
      <c r="GI43" s="81"/>
      <c r="GJ43" s="81"/>
      <c r="GK43" s="81"/>
      <c r="GL43" s="81"/>
      <c r="GM43" s="81"/>
      <c r="GN43" s="81"/>
      <c r="GO43" s="81"/>
      <c r="GP43" s="81"/>
      <c r="GQ43" s="81"/>
      <c r="GR43" s="81"/>
      <c r="GS43" s="81"/>
      <c r="GT43" s="81"/>
      <c r="GU43" s="81"/>
      <c r="GV43" s="81"/>
      <c r="GW43" s="81"/>
      <c r="GX43" s="81"/>
      <c r="GY43" s="81"/>
      <c r="GZ43" s="81"/>
      <c r="HA43" s="81"/>
      <c r="HB43" s="81"/>
      <c r="HC43" s="81"/>
      <c r="HD43" s="81"/>
      <c r="HE43" s="81"/>
      <c r="HF43" s="81"/>
      <c r="HG43" s="81"/>
      <c r="HH43" s="81"/>
      <c r="HI43" s="81"/>
      <c r="HJ43" s="81"/>
      <c r="HK43" s="81"/>
      <c r="HL43" s="81"/>
      <c r="HM43" s="81"/>
      <c r="HN43" s="81"/>
      <c r="HO43" s="81"/>
      <c r="HP43" s="81"/>
      <c r="HQ43" s="81"/>
      <c r="HR43" s="81"/>
      <c r="HS43" s="81"/>
      <c r="HT43" s="81"/>
      <c r="HU43" s="81"/>
      <c r="HV43" s="81"/>
      <c r="HW43" s="81"/>
      <c r="HX43" s="81"/>
      <c r="HY43" s="81"/>
      <c r="HZ43" s="81"/>
    </row>
    <row r="44" spans="1:234" s="82" customFormat="1" ht="12">
      <c r="A44" s="91" t="s">
        <v>7</v>
      </c>
      <c r="B44" s="113"/>
      <c r="C44" s="113"/>
      <c r="D44" s="110"/>
      <c r="E44" s="107"/>
      <c r="F44" s="110"/>
      <c r="G44" s="110"/>
      <c r="H44" s="107"/>
      <c r="I44" s="110"/>
      <c r="J44" s="116"/>
      <c r="K44" s="116"/>
      <c r="L44" s="117"/>
      <c r="M44" s="110"/>
      <c r="N44" s="107"/>
      <c r="O44" s="110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81"/>
      <c r="BB44" s="81"/>
      <c r="BC44" s="81"/>
      <c r="BD44" s="81"/>
      <c r="BE44" s="81"/>
      <c r="BF44" s="81"/>
      <c r="BG44" s="81"/>
      <c r="BH44" s="81"/>
      <c r="BI44" s="81"/>
      <c r="BJ44" s="81"/>
      <c r="BK44" s="81"/>
      <c r="BL44" s="81"/>
      <c r="BM44" s="81"/>
      <c r="BN44" s="81"/>
      <c r="BO44" s="81"/>
      <c r="BP44" s="81"/>
      <c r="BQ44" s="81"/>
      <c r="BR44" s="81"/>
      <c r="BS44" s="81"/>
      <c r="BT44" s="81"/>
      <c r="BU44" s="81"/>
      <c r="BV44" s="81"/>
      <c r="BW44" s="81"/>
      <c r="BX44" s="81"/>
      <c r="BY44" s="81"/>
      <c r="BZ44" s="81"/>
      <c r="CA44" s="81"/>
      <c r="CB44" s="81"/>
      <c r="CC44" s="81"/>
      <c r="CD44" s="81"/>
      <c r="CE44" s="81"/>
      <c r="CF44" s="81"/>
      <c r="CG44" s="81"/>
      <c r="CH44" s="81"/>
      <c r="CI44" s="81"/>
      <c r="CJ44" s="81"/>
      <c r="CK44" s="81"/>
      <c r="CL44" s="81"/>
      <c r="CM44" s="81"/>
      <c r="CN44" s="81"/>
      <c r="CO44" s="81"/>
      <c r="CP44" s="81"/>
      <c r="CQ44" s="81"/>
      <c r="CR44" s="81"/>
      <c r="CS44" s="81"/>
      <c r="CT44" s="81"/>
      <c r="CU44" s="81"/>
      <c r="CV44" s="81"/>
      <c r="CW44" s="81"/>
      <c r="CX44" s="81"/>
      <c r="CY44" s="81"/>
      <c r="CZ44" s="81"/>
      <c r="DA44" s="81"/>
      <c r="DB44" s="81"/>
      <c r="DC44" s="81"/>
      <c r="DD44" s="81"/>
      <c r="DE44" s="81"/>
      <c r="DF44" s="81"/>
      <c r="DG44" s="81"/>
      <c r="DH44" s="81"/>
      <c r="DI44" s="81"/>
      <c r="DJ44" s="81"/>
      <c r="DK44" s="81"/>
      <c r="DL44" s="81"/>
      <c r="DM44" s="81"/>
      <c r="DN44" s="81"/>
      <c r="DO44" s="81"/>
      <c r="DP44" s="81"/>
      <c r="DQ44" s="81"/>
      <c r="DR44" s="81"/>
      <c r="DS44" s="81"/>
      <c r="DT44" s="81"/>
      <c r="DU44" s="81"/>
      <c r="DV44" s="81"/>
      <c r="DW44" s="81"/>
      <c r="DX44" s="81"/>
      <c r="DY44" s="81"/>
      <c r="DZ44" s="81"/>
      <c r="EA44" s="81"/>
      <c r="EB44" s="81"/>
      <c r="EC44" s="81"/>
      <c r="ED44" s="81"/>
      <c r="EE44" s="81"/>
      <c r="EF44" s="81"/>
      <c r="EG44" s="81"/>
      <c r="EH44" s="81"/>
      <c r="EI44" s="81"/>
      <c r="EJ44" s="81"/>
      <c r="EK44" s="81"/>
      <c r="EL44" s="81"/>
      <c r="EM44" s="81"/>
      <c r="EN44" s="81"/>
      <c r="EO44" s="81"/>
      <c r="EP44" s="81"/>
      <c r="EQ44" s="81"/>
      <c r="ER44" s="81"/>
      <c r="ES44" s="81"/>
      <c r="ET44" s="81"/>
      <c r="EU44" s="81"/>
      <c r="EV44" s="81"/>
      <c r="EW44" s="81"/>
      <c r="EX44" s="81"/>
      <c r="EY44" s="81"/>
      <c r="EZ44" s="81"/>
      <c r="FA44" s="81"/>
      <c r="FB44" s="81"/>
      <c r="FC44" s="81"/>
      <c r="FD44" s="81"/>
      <c r="FE44" s="81"/>
      <c r="FF44" s="81"/>
      <c r="FG44" s="81"/>
      <c r="FH44" s="81"/>
      <c r="FI44" s="81"/>
      <c r="FJ44" s="81"/>
      <c r="FK44" s="81"/>
      <c r="FL44" s="81"/>
      <c r="FM44" s="81"/>
      <c r="FN44" s="81"/>
      <c r="FO44" s="81"/>
      <c r="FP44" s="81"/>
      <c r="FQ44" s="81"/>
      <c r="FR44" s="81"/>
      <c r="FS44" s="81"/>
      <c r="FT44" s="81"/>
      <c r="FU44" s="81"/>
      <c r="FV44" s="81"/>
      <c r="FW44" s="81"/>
      <c r="FX44" s="81"/>
      <c r="FY44" s="81"/>
      <c r="FZ44" s="81"/>
      <c r="GA44" s="81"/>
      <c r="GB44" s="81"/>
      <c r="GC44" s="81"/>
      <c r="GD44" s="81"/>
      <c r="GE44" s="81"/>
      <c r="GF44" s="81"/>
      <c r="GG44" s="81"/>
      <c r="GH44" s="81"/>
      <c r="GI44" s="81"/>
      <c r="GJ44" s="81"/>
      <c r="GK44" s="81"/>
      <c r="GL44" s="81"/>
      <c r="GM44" s="81"/>
      <c r="GN44" s="81"/>
      <c r="GO44" s="81"/>
      <c r="GP44" s="81"/>
      <c r="GQ44" s="81"/>
      <c r="GR44" s="81"/>
      <c r="GS44" s="81"/>
      <c r="GT44" s="81"/>
      <c r="GU44" s="81"/>
      <c r="GV44" s="81"/>
      <c r="GW44" s="81"/>
      <c r="GX44" s="81"/>
      <c r="GY44" s="81"/>
      <c r="GZ44" s="81"/>
      <c r="HA44" s="81"/>
      <c r="HB44" s="81"/>
      <c r="HC44" s="81"/>
      <c r="HD44" s="81"/>
      <c r="HE44" s="81"/>
      <c r="HF44" s="81"/>
      <c r="HG44" s="81"/>
      <c r="HH44" s="81"/>
      <c r="HI44" s="81"/>
      <c r="HJ44" s="81"/>
      <c r="HK44" s="81"/>
      <c r="HL44" s="81"/>
      <c r="HM44" s="81"/>
      <c r="HN44" s="81"/>
      <c r="HO44" s="81"/>
      <c r="HP44" s="81"/>
      <c r="HQ44" s="81"/>
      <c r="HR44" s="81"/>
      <c r="HS44" s="81"/>
      <c r="HT44" s="81"/>
      <c r="HU44" s="81"/>
      <c r="HV44" s="81"/>
      <c r="HW44" s="81"/>
      <c r="HX44" s="81"/>
      <c r="HY44" s="81"/>
      <c r="HZ44" s="81"/>
    </row>
    <row r="45" spans="1:234" s="82" customFormat="1" ht="21.75" customHeight="1">
      <c r="A45" s="92" t="s">
        <v>23</v>
      </c>
      <c r="B45" s="107"/>
      <c r="C45" s="107"/>
      <c r="D45" s="110">
        <f aca="true" t="shared" si="3" ref="D45:I45">D41/D39*100</f>
        <v>33.67568493150685</v>
      </c>
      <c r="E45" s="110"/>
      <c r="F45" s="110">
        <f t="shared" si="3"/>
        <v>33.67568493150685</v>
      </c>
      <c r="G45" s="110">
        <f t="shared" si="3"/>
        <v>33.67568493150685</v>
      </c>
      <c r="H45" s="110"/>
      <c r="I45" s="110">
        <f t="shared" si="3"/>
        <v>33.67568493150685</v>
      </c>
      <c r="J45" s="116"/>
      <c r="K45" s="116"/>
      <c r="L45" s="117"/>
      <c r="M45" s="110">
        <f>M41/M39*100</f>
        <v>35.4</v>
      </c>
      <c r="N45" s="110"/>
      <c r="O45" s="110">
        <f>O41/O39*100</f>
        <v>35.4</v>
      </c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81"/>
      <c r="AQ45" s="81"/>
      <c r="AR45" s="81"/>
      <c r="AS45" s="81"/>
      <c r="AT45" s="81"/>
      <c r="AU45" s="81"/>
      <c r="AV45" s="81"/>
      <c r="AW45" s="81"/>
      <c r="AX45" s="81"/>
      <c r="AY45" s="81"/>
      <c r="AZ45" s="81"/>
      <c r="BA45" s="81"/>
      <c r="BB45" s="81"/>
      <c r="BC45" s="81"/>
      <c r="BD45" s="81"/>
      <c r="BE45" s="81"/>
      <c r="BF45" s="81"/>
      <c r="BG45" s="81"/>
      <c r="BH45" s="81"/>
      <c r="BI45" s="81"/>
      <c r="BJ45" s="81"/>
      <c r="BK45" s="81"/>
      <c r="BL45" s="81"/>
      <c r="BM45" s="81"/>
      <c r="BN45" s="81"/>
      <c r="BO45" s="81"/>
      <c r="BP45" s="81"/>
      <c r="BQ45" s="81"/>
      <c r="BR45" s="81"/>
      <c r="BS45" s="81"/>
      <c r="BT45" s="81"/>
      <c r="BU45" s="81"/>
      <c r="BV45" s="81"/>
      <c r="BW45" s="81"/>
      <c r="BX45" s="81"/>
      <c r="BY45" s="81"/>
      <c r="BZ45" s="81"/>
      <c r="CA45" s="81"/>
      <c r="CB45" s="81"/>
      <c r="CC45" s="81"/>
      <c r="CD45" s="81"/>
      <c r="CE45" s="81"/>
      <c r="CF45" s="81"/>
      <c r="CG45" s="81"/>
      <c r="CH45" s="81"/>
      <c r="CI45" s="81"/>
      <c r="CJ45" s="81"/>
      <c r="CK45" s="81"/>
      <c r="CL45" s="81"/>
      <c r="CM45" s="81"/>
      <c r="CN45" s="81"/>
      <c r="CO45" s="81"/>
      <c r="CP45" s="81"/>
      <c r="CQ45" s="81"/>
      <c r="CR45" s="81"/>
      <c r="CS45" s="81"/>
      <c r="CT45" s="81"/>
      <c r="CU45" s="81"/>
      <c r="CV45" s="81"/>
      <c r="CW45" s="81"/>
      <c r="CX45" s="81"/>
      <c r="CY45" s="81"/>
      <c r="CZ45" s="81"/>
      <c r="DA45" s="81"/>
      <c r="DB45" s="81"/>
      <c r="DC45" s="81"/>
      <c r="DD45" s="81"/>
      <c r="DE45" s="81"/>
      <c r="DF45" s="81"/>
      <c r="DG45" s="81"/>
      <c r="DH45" s="81"/>
      <c r="DI45" s="81"/>
      <c r="DJ45" s="81"/>
      <c r="DK45" s="81"/>
      <c r="DL45" s="81"/>
      <c r="DM45" s="81"/>
      <c r="DN45" s="81"/>
      <c r="DO45" s="81"/>
      <c r="DP45" s="81"/>
      <c r="DQ45" s="81"/>
      <c r="DR45" s="81"/>
      <c r="DS45" s="81"/>
      <c r="DT45" s="81"/>
      <c r="DU45" s="81"/>
      <c r="DV45" s="81"/>
      <c r="DW45" s="81"/>
      <c r="DX45" s="81"/>
      <c r="DY45" s="81"/>
      <c r="DZ45" s="81"/>
      <c r="EA45" s="81"/>
      <c r="EB45" s="81"/>
      <c r="EC45" s="81"/>
      <c r="ED45" s="81"/>
      <c r="EE45" s="81"/>
      <c r="EF45" s="81"/>
      <c r="EG45" s="81"/>
      <c r="EH45" s="81"/>
      <c r="EI45" s="81"/>
      <c r="EJ45" s="81"/>
      <c r="EK45" s="81"/>
      <c r="EL45" s="81"/>
      <c r="EM45" s="81"/>
      <c r="EN45" s="81"/>
      <c r="EO45" s="81"/>
      <c r="EP45" s="81"/>
      <c r="EQ45" s="81"/>
      <c r="ER45" s="81"/>
      <c r="ES45" s="81"/>
      <c r="ET45" s="81"/>
      <c r="EU45" s="81"/>
      <c r="EV45" s="81"/>
      <c r="EW45" s="81"/>
      <c r="EX45" s="81"/>
      <c r="EY45" s="81"/>
      <c r="EZ45" s="81"/>
      <c r="FA45" s="81"/>
      <c r="FB45" s="81"/>
      <c r="FC45" s="81"/>
      <c r="FD45" s="81"/>
      <c r="FE45" s="81"/>
      <c r="FF45" s="81"/>
      <c r="FG45" s="81"/>
      <c r="FH45" s="81"/>
      <c r="FI45" s="81"/>
      <c r="FJ45" s="81"/>
      <c r="FK45" s="81"/>
      <c r="FL45" s="81"/>
      <c r="FM45" s="81"/>
      <c r="FN45" s="81"/>
      <c r="FO45" s="81"/>
      <c r="FP45" s="81"/>
      <c r="FQ45" s="81"/>
      <c r="FR45" s="81"/>
      <c r="FS45" s="81"/>
      <c r="FT45" s="81"/>
      <c r="FU45" s="81"/>
      <c r="FV45" s="81"/>
      <c r="FW45" s="81"/>
      <c r="FX45" s="81"/>
      <c r="FY45" s="81"/>
      <c r="FZ45" s="81"/>
      <c r="GA45" s="81"/>
      <c r="GB45" s="81"/>
      <c r="GC45" s="81"/>
      <c r="GD45" s="81"/>
      <c r="GE45" s="81"/>
      <c r="GF45" s="81"/>
      <c r="GG45" s="81"/>
      <c r="GH45" s="81"/>
      <c r="GI45" s="81"/>
      <c r="GJ45" s="81"/>
      <c r="GK45" s="81"/>
      <c r="GL45" s="81"/>
      <c r="GM45" s="81"/>
      <c r="GN45" s="81"/>
      <c r="GO45" s="81"/>
      <c r="GP45" s="81"/>
      <c r="GQ45" s="81"/>
      <c r="GR45" s="81"/>
      <c r="GS45" s="81"/>
      <c r="GT45" s="81"/>
      <c r="GU45" s="81"/>
      <c r="GV45" s="81"/>
      <c r="GW45" s="81"/>
      <c r="GX45" s="81"/>
      <c r="GY45" s="81"/>
      <c r="GZ45" s="81"/>
      <c r="HA45" s="81"/>
      <c r="HB45" s="81"/>
      <c r="HC45" s="81"/>
      <c r="HD45" s="81"/>
      <c r="HE45" s="81"/>
      <c r="HF45" s="81"/>
      <c r="HG45" s="81"/>
      <c r="HH45" s="81"/>
      <c r="HI45" s="81"/>
      <c r="HJ45" s="81"/>
      <c r="HK45" s="81"/>
      <c r="HL45" s="81"/>
      <c r="HM45" s="81"/>
      <c r="HN45" s="81"/>
      <c r="HO45" s="81"/>
      <c r="HP45" s="81"/>
      <c r="HQ45" s="81"/>
      <c r="HR45" s="81"/>
      <c r="HS45" s="81"/>
      <c r="HT45" s="81"/>
      <c r="HU45" s="81"/>
      <c r="HV45" s="81"/>
      <c r="HW45" s="81"/>
      <c r="HX45" s="81"/>
      <c r="HY45" s="81"/>
      <c r="HZ45" s="81"/>
    </row>
    <row r="46" spans="1:234" s="232" customFormat="1" ht="28.5" customHeight="1">
      <c r="A46" s="182" t="s">
        <v>115</v>
      </c>
      <c r="B46" s="191"/>
      <c r="C46" s="191"/>
      <c r="D46" s="193">
        <f>(D50*D52)+0.4</f>
        <v>19000000</v>
      </c>
      <c r="E46" s="193"/>
      <c r="F46" s="193">
        <f>(F50*F52)+0.4</f>
        <v>19000000</v>
      </c>
      <c r="G46" s="193">
        <f>G50*G52+0.48</f>
        <v>22800000</v>
      </c>
      <c r="H46" s="193"/>
      <c r="I46" s="193">
        <f>G46</f>
        <v>22800000</v>
      </c>
      <c r="J46" s="217"/>
      <c r="K46" s="217"/>
      <c r="L46" s="218"/>
      <c r="M46" s="193">
        <f>M50*M52</f>
        <v>27360000</v>
      </c>
      <c r="N46" s="193"/>
      <c r="O46" s="193">
        <f>M46</f>
        <v>27360000</v>
      </c>
      <c r="P46" s="231"/>
      <c r="Q46" s="231"/>
      <c r="R46" s="231"/>
      <c r="S46" s="231"/>
      <c r="T46" s="231"/>
      <c r="U46" s="231"/>
      <c r="V46" s="231"/>
      <c r="W46" s="231"/>
      <c r="X46" s="231"/>
      <c r="Y46" s="231"/>
      <c r="Z46" s="231"/>
      <c r="AA46" s="231"/>
      <c r="AB46" s="231"/>
      <c r="AC46" s="231"/>
      <c r="AD46" s="231"/>
      <c r="AE46" s="231"/>
      <c r="AF46" s="231"/>
      <c r="AG46" s="231"/>
      <c r="AH46" s="231"/>
      <c r="AI46" s="231"/>
      <c r="AJ46" s="231"/>
      <c r="AK46" s="231"/>
      <c r="AL46" s="231"/>
      <c r="AM46" s="231"/>
      <c r="AN46" s="231"/>
      <c r="AO46" s="231"/>
      <c r="AP46" s="231"/>
      <c r="AQ46" s="231"/>
      <c r="AR46" s="231"/>
      <c r="AS46" s="231"/>
      <c r="AT46" s="231"/>
      <c r="AU46" s="231"/>
      <c r="AV46" s="231"/>
      <c r="AW46" s="231"/>
      <c r="AX46" s="231"/>
      <c r="AY46" s="231"/>
      <c r="AZ46" s="231"/>
      <c r="BA46" s="231"/>
      <c r="BB46" s="231"/>
      <c r="BC46" s="231"/>
      <c r="BD46" s="231"/>
      <c r="BE46" s="231"/>
      <c r="BF46" s="231"/>
      <c r="BG46" s="231"/>
      <c r="BH46" s="231"/>
      <c r="BI46" s="231"/>
      <c r="BJ46" s="231"/>
      <c r="BK46" s="231"/>
      <c r="BL46" s="231"/>
      <c r="BM46" s="231"/>
      <c r="BN46" s="231"/>
      <c r="BO46" s="231"/>
      <c r="BP46" s="231"/>
      <c r="BQ46" s="231"/>
      <c r="BR46" s="231"/>
      <c r="BS46" s="231"/>
      <c r="BT46" s="231"/>
      <c r="BU46" s="231"/>
      <c r="BV46" s="231"/>
      <c r="BW46" s="231"/>
      <c r="BX46" s="231"/>
      <c r="BY46" s="231"/>
      <c r="BZ46" s="231"/>
      <c r="CA46" s="231"/>
      <c r="CB46" s="231"/>
      <c r="CC46" s="231"/>
      <c r="CD46" s="231"/>
      <c r="CE46" s="231"/>
      <c r="CF46" s="231"/>
      <c r="CG46" s="231"/>
      <c r="CH46" s="231"/>
      <c r="CI46" s="231"/>
      <c r="CJ46" s="231"/>
      <c r="CK46" s="231"/>
      <c r="CL46" s="231"/>
      <c r="CM46" s="231"/>
      <c r="CN46" s="231"/>
      <c r="CO46" s="231"/>
      <c r="CP46" s="231"/>
      <c r="CQ46" s="231"/>
      <c r="CR46" s="231"/>
      <c r="CS46" s="231"/>
      <c r="CT46" s="231"/>
      <c r="CU46" s="231"/>
      <c r="CV46" s="231"/>
      <c r="CW46" s="231"/>
      <c r="CX46" s="231"/>
      <c r="CY46" s="231"/>
      <c r="CZ46" s="231"/>
      <c r="DA46" s="231"/>
      <c r="DB46" s="231"/>
      <c r="DC46" s="231"/>
      <c r="DD46" s="231"/>
      <c r="DE46" s="231"/>
      <c r="DF46" s="231"/>
      <c r="DG46" s="231"/>
      <c r="DH46" s="231"/>
      <c r="DI46" s="231"/>
      <c r="DJ46" s="231"/>
      <c r="DK46" s="231"/>
      <c r="DL46" s="231"/>
      <c r="DM46" s="231"/>
      <c r="DN46" s="231"/>
      <c r="DO46" s="231"/>
      <c r="DP46" s="231"/>
      <c r="DQ46" s="231"/>
      <c r="DR46" s="231"/>
      <c r="DS46" s="231"/>
      <c r="DT46" s="231"/>
      <c r="DU46" s="231"/>
      <c r="DV46" s="231"/>
      <c r="DW46" s="231"/>
      <c r="DX46" s="231"/>
      <c r="DY46" s="231"/>
      <c r="DZ46" s="231"/>
      <c r="EA46" s="231"/>
      <c r="EB46" s="231"/>
      <c r="EC46" s="231"/>
      <c r="ED46" s="231"/>
      <c r="EE46" s="231"/>
      <c r="EF46" s="231"/>
      <c r="EG46" s="231"/>
      <c r="EH46" s="231"/>
      <c r="EI46" s="231"/>
      <c r="EJ46" s="231"/>
      <c r="EK46" s="231"/>
      <c r="EL46" s="231"/>
      <c r="EM46" s="231"/>
      <c r="EN46" s="231"/>
      <c r="EO46" s="231"/>
      <c r="EP46" s="231"/>
      <c r="EQ46" s="231"/>
      <c r="ER46" s="231"/>
      <c r="ES46" s="231"/>
      <c r="ET46" s="231"/>
      <c r="EU46" s="231"/>
      <c r="EV46" s="231"/>
      <c r="EW46" s="231"/>
      <c r="EX46" s="231"/>
      <c r="EY46" s="231"/>
      <c r="EZ46" s="231"/>
      <c r="FA46" s="231"/>
      <c r="FB46" s="231"/>
      <c r="FC46" s="231"/>
      <c r="FD46" s="231"/>
      <c r="FE46" s="231"/>
      <c r="FF46" s="231"/>
      <c r="FG46" s="231"/>
      <c r="FH46" s="231"/>
      <c r="FI46" s="231"/>
      <c r="FJ46" s="231"/>
      <c r="FK46" s="231"/>
      <c r="FL46" s="231"/>
      <c r="FM46" s="231"/>
      <c r="FN46" s="231"/>
      <c r="FO46" s="231"/>
      <c r="FP46" s="231"/>
      <c r="FQ46" s="231"/>
      <c r="FR46" s="231"/>
      <c r="FS46" s="231"/>
      <c r="FT46" s="231"/>
      <c r="FU46" s="231"/>
      <c r="FV46" s="231"/>
      <c r="FW46" s="231"/>
      <c r="FX46" s="231"/>
      <c r="FY46" s="231"/>
      <c r="FZ46" s="231"/>
      <c r="GA46" s="231"/>
      <c r="GB46" s="231"/>
      <c r="GC46" s="231"/>
      <c r="GD46" s="231"/>
      <c r="GE46" s="231"/>
      <c r="GF46" s="231"/>
      <c r="GG46" s="231"/>
      <c r="GH46" s="231"/>
      <c r="GI46" s="231"/>
      <c r="GJ46" s="231"/>
      <c r="GK46" s="231"/>
      <c r="GL46" s="231"/>
      <c r="GM46" s="231"/>
      <c r="GN46" s="231"/>
      <c r="GO46" s="231"/>
      <c r="GP46" s="231"/>
      <c r="GQ46" s="231"/>
      <c r="GR46" s="231"/>
      <c r="GS46" s="231"/>
      <c r="GT46" s="231"/>
      <c r="GU46" s="231"/>
      <c r="GV46" s="231"/>
      <c r="GW46" s="231"/>
      <c r="GX46" s="231"/>
      <c r="GY46" s="231"/>
      <c r="GZ46" s="231"/>
      <c r="HA46" s="231"/>
      <c r="HB46" s="231"/>
      <c r="HC46" s="231"/>
      <c r="HD46" s="231"/>
      <c r="HE46" s="231"/>
      <c r="HF46" s="231"/>
      <c r="HG46" s="231"/>
      <c r="HH46" s="231"/>
      <c r="HI46" s="231"/>
      <c r="HJ46" s="231"/>
      <c r="HK46" s="231"/>
      <c r="HL46" s="231"/>
      <c r="HM46" s="231"/>
      <c r="HN46" s="231"/>
      <c r="HO46" s="231"/>
      <c r="HP46" s="231"/>
      <c r="HQ46" s="231"/>
      <c r="HR46" s="231"/>
      <c r="HS46" s="231"/>
      <c r="HT46" s="231"/>
      <c r="HU46" s="231"/>
      <c r="HV46" s="231"/>
      <c r="HW46" s="231"/>
      <c r="HX46" s="231"/>
      <c r="HY46" s="231"/>
      <c r="HZ46" s="231"/>
    </row>
    <row r="47" spans="1:234" s="82" customFormat="1" ht="12">
      <c r="A47" s="91" t="s">
        <v>5</v>
      </c>
      <c r="B47" s="113"/>
      <c r="C47" s="113"/>
      <c r="D47" s="110"/>
      <c r="E47" s="107"/>
      <c r="F47" s="110"/>
      <c r="G47" s="110"/>
      <c r="H47" s="107"/>
      <c r="I47" s="110"/>
      <c r="J47" s="116"/>
      <c r="K47" s="116"/>
      <c r="L47" s="117"/>
      <c r="M47" s="110"/>
      <c r="N47" s="107"/>
      <c r="O47" s="110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81"/>
      <c r="AQ47" s="81"/>
      <c r="AR47" s="81"/>
      <c r="AS47" s="81"/>
      <c r="AT47" s="81"/>
      <c r="AU47" s="81"/>
      <c r="AV47" s="81"/>
      <c r="AW47" s="81"/>
      <c r="AX47" s="81"/>
      <c r="AY47" s="81"/>
      <c r="AZ47" s="81"/>
      <c r="BA47" s="81"/>
      <c r="BB47" s="81"/>
      <c r="BC47" s="81"/>
      <c r="BD47" s="81"/>
      <c r="BE47" s="81"/>
      <c r="BF47" s="81"/>
      <c r="BG47" s="81"/>
      <c r="BH47" s="81"/>
      <c r="BI47" s="81"/>
      <c r="BJ47" s="81"/>
      <c r="BK47" s="81"/>
      <c r="BL47" s="81"/>
      <c r="BM47" s="81"/>
      <c r="BN47" s="81"/>
      <c r="BO47" s="81"/>
      <c r="BP47" s="81"/>
      <c r="BQ47" s="81"/>
      <c r="BR47" s="81"/>
      <c r="BS47" s="81"/>
      <c r="BT47" s="81"/>
      <c r="BU47" s="81"/>
      <c r="BV47" s="81"/>
      <c r="BW47" s="81"/>
      <c r="BX47" s="81"/>
      <c r="BY47" s="81"/>
      <c r="BZ47" s="81"/>
      <c r="CA47" s="81"/>
      <c r="CB47" s="81"/>
      <c r="CC47" s="81"/>
      <c r="CD47" s="81"/>
      <c r="CE47" s="81"/>
      <c r="CF47" s="81"/>
      <c r="CG47" s="81"/>
      <c r="CH47" s="81"/>
      <c r="CI47" s="81"/>
      <c r="CJ47" s="81"/>
      <c r="CK47" s="81"/>
      <c r="CL47" s="81"/>
      <c r="CM47" s="81"/>
      <c r="CN47" s="81"/>
      <c r="CO47" s="81"/>
      <c r="CP47" s="81"/>
      <c r="CQ47" s="81"/>
      <c r="CR47" s="81"/>
      <c r="CS47" s="81"/>
      <c r="CT47" s="81"/>
      <c r="CU47" s="81"/>
      <c r="CV47" s="81"/>
      <c r="CW47" s="81"/>
      <c r="CX47" s="81"/>
      <c r="CY47" s="81"/>
      <c r="CZ47" s="81"/>
      <c r="DA47" s="81"/>
      <c r="DB47" s="81"/>
      <c r="DC47" s="81"/>
      <c r="DD47" s="81"/>
      <c r="DE47" s="81"/>
      <c r="DF47" s="81"/>
      <c r="DG47" s="81"/>
      <c r="DH47" s="81"/>
      <c r="DI47" s="81"/>
      <c r="DJ47" s="81"/>
      <c r="DK47" s="81"/>
      <c r="DL47" s="81"/>
      <c r="DM47" s="81"/>
      <c r="DN47" s="81"/>
      <c r="DO47" s="81"/>
      <c r="DP47" s="81"/>
      <c r="DQ47" s="81"/>
      <c r="DR47" s="81"/>
      <c r="DS47" s="81"/>
      <c r="DT47" s="81"/>
      <c r="DU47" s="81"/>
      <c r="DV47" s="81"/>
      <c r="DW47" s="81"/>
      <c r="DX47" s="81"/>
      <c r="DY47" s="81"/>
      <c r="DZ47" s="81"/>
      <c r="EA47" s="81"/>
      <c r="EB47" s="81"/>
      <c r="EC47" s="81"/>
      <c r="ED47" s="81"/>
      <c r="EE47" s="81"/>
      <c r="EF47" s="81"/>
      <c r="EG47" s="81"/>
      <c r="EH47" s="81"/>
      <c r="EI47" s="81"/>
      <c r="EJ47" s="81"/>
      <c r="EK47" s="81"/>
      <c r="EL47" s="81"/>
      <c r="EM47" s="81"/>
      <c r="EN47" s="81"/>
      <c r="EO47" s="81"/>
      <c r="EP47" s="81"/>
      <c r="EQ47" s="81"/>
      <c r="ER47" s="81"/>
      <c r="ES47" s="81"/>
      <c r="ET47" s="81"/>
      <c r="EU47" s="81"/>
      <c r="EV47" s="81"/>
      <c r="EW47" s="81"/>
      <c r="EX47" s="81"/>
      <c r="EY47" s="81"/>
      <c r="EZ47" s="81"/>
      <c r="FA47" s="81"/>
      <c r="FB47" s="81"/>
      <c r="FC47" s="81"/>
      <c r="FD47" s="81"/>
      <c r="FE47" s="81"/>
      <c r="FF47" s="81"/>
      <c r="FG47" s="81"/>
      <c r="FH47" s="81"/>
      <c r="FI47" s="81"/>
      <c r="FJ47" s="81"/>
      <c r="FK47" s="81"/>
      <c r="FL47" s="81"/>
      <c r="FM47" s="81"/>
      <c r="FN47" s="81"/>
      <c r="FO47" s="81"/>
      <c r="FP47" s="81"/>
      <c r="FQ47" s="81"/>
      <c r="FR47" s="81"/>
      <c r="FS47" s="81"/>
      <c r="FT47" s="81"/>
      <c r="FU47" s="81"/>
      <c r="FV47" s="81"/>
      <c r="FW47" s="81"/>
      <c r="FX47" s="81"/>
      <c r="FY47" s="81"/>
      <c r="FZ47" s="81"/>
      <c r="GA47" s="81"/>
      <c r="GB47" s="81"/>
      <c r="GC47" s="81"/>
      <c r="GD47" s="81"/>
      <c r="GE47" s="81"/>
      <c r="GF47" s="81"/>
      <c r="GG47" s="81"/>
      <c r="GH47" s="81"/>
      <c r="GI47" s="81"/>
      <c r="GJ47" s="81"/>
      <c r="GK47" s="81"/>
      <c r="GL47" s="81"/>
      <c r="GM47" s="81"/>
      <c r="GN47" s="81"/>
      <c r="GO47" s="81"/>
      <c r="GP47" s="81"/>
      <c r="GQ47" s="81"/>
      <c r="GR47" s="81"/>
      <c r="GS47" s="81"/>
      <c r="GT47" s="81"/>
      <c r="GU47" s="81"/>
      <c r="GV47" s="81"/>
      <c r="GW47" s="81"/>
      <c r="GX47" s="81"/>
      <c r="GY47" s="81"/>
      <c r="GZ47" s="81"/>
      <c r="HA47" s="81"/>
      <c r="HB47" s="81"/>
      <c r="HC47" s="81"/>
      <c r="HD47" s="81"/>
      <c r="HE47" s="81"/>
      <c r="HF47" s="81"/>
      <c r="HG47" s="81"/>
      <c r="HH47" s="81"/>
      <c r="HI47" s="81"/>
      <c r="HJ47" s="81"/>
      <c r="HK47" s="81"/>
      <c r="HL47" s="81"/>
      <c r="HM47" s="81"/>
      <c r="HN47" s="81"/>
      <c r="HO47" s="81"/>
      <c r="HP47" s="81"/>
      <c r="HQ47" s="81"/>
      <c r="HR47" s="81"/>
      <c r="HS47" s="81"/>
      <c r="HT47" s="81"/>
      <c r="HU47" s="81"/>
      <c r="HV47" s="81"/>
      <c r="HW47" s="81"/>
      <c r="HX47" s="81"/>
      <c r="HY47" s="81"/>
      <c r="HZ47" s="81"/>
    </row>
    <row r="48" spans="1:234" s="82" customFormat="1" ht="22.5">
      <c r="A48" s="92" t="s">
        <v>103</v>
      </c>
      <c r="B48" s="107"/>
      <c r="C48" s="107"/>
      <c r="D48" s="115">
        <v>3372600</v>
      </c>
      <c r="E48" s="107"/>
      <c r="F48" s="115">
        <f>D48</f>
        <v>3372600</v>
      </c>
      <c r="G48" s="115">
        <v>3372600</v>
      </c>
      <c r="H48" s="107"/>
      <c r="I48" s="115">
        <f>G48</f>
        <v>3372600</v>
      </c>
      <c r="J48" s="116"/>
      <c r="K48" s="116"/>
      <c r="L48" s="117"/>
      <c r="M48" s="115">
        <v>3372600</v>
      </c>
      <c r="N48" s="107"/>
      <c r="O48" s="115">
        <f>M48</f>
        <v>3372600</v>
      </c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81"/>
      <c r="AZ48" s="81"/>
      <c r="BA48" s="81"/>
      <c r="BB48" s="81"/>
      <c r="BC48" s="81"/>
      <c r="BD48" s="81"/>
      <c r="BE48" s="81"/>
      <c r="BF48" s="81"/>
      <c r="BG48" s="81"/>
      <c r="BH48" s="81"/>
      <c r="BI48" s="81"/>
      <c r="BJ48" s="81"/>
      <c r="BK48" s="81"/>
      <c r="BL48" s="81"/>
      <c r="BM48" s="81"/>
      <c r="BN48" s="81"/>
      <c r="BO48" s="81"/>
      <c r="BP48" s="81"/>
      <c r="BQ48" s="81"/>
      <c r="BR48" s="81"/>
      <c r="BS48" s="81"/>
      <c r="BT48" s="81"/>
      <c r="BU48" s="81"/>
      <c r="BV48" s="81"/>
      <c r="BW48" s="81"/>
      <c r="BX48" s="81"/>
      <c r="BY48" s="81"/>
      <c r="BZ48" s="81"/>
      <c r="CA48" s="81"/>
      <c r="CB48" s="81"/>
      <c r="CC48" s="81"/>
      <c r="CD48" s="81"/>
      <c r="CE48" s="81"/>
      <c r="CF48" s="81"/>
      <c r="CG48" s="81"/>
      <c r="CH48" s="81"/>
      <c r="CI48" s="81"/>
      <c r="CJ48" s="81"/>
      <c r="CK48" s="81"/>
      <c r="CL48" s="81"/>
      <c r="CM48" s="81"/>
      <c r="CN48" s="81"/>
      <c r="CO48" s="81"/>
      <c r="CP48" s="81"/>
      <c r="CQ48" s="81"/>
      <c r="CR48" s="81"/>
      <c r="CS48" s="81"/>
      <c r="CT48" s="81"/>
      <c r="CU48" s="81"/>
      <c r="CV48" s="81"/>
      <c r="CW48" s="81"/>
      <c r="CX48" s="81"/>
      <c r="CY48" s="81"/>
      <c r="CZ48" s="81"/>
      <c r="DA48" s="81"/>
      <c r="DB48" s="81"/>
      <c r="DC48" s="81"/>
      <c r="DD48" s="81"/>
      <c r="DE48" s="81"/>
      <c r="DF48" s="81"/>
      <c r="DG48" s="81"/>
      <c r="DH48" s="81"/>
      <c r="DI48" s="81"/>
      <c r="DJ48" s="81"/>
      <c r="DK48" s="81"/>
      <c r="DL48" s="81"/>
      <c r="DM48" s="81"/>
      <c r="DN48" s="81"/>
      <c r="DO48" s="81"/>
      <c r="DP48" s="81"/>
      <c r="DQ48" s="81"/>
      <c r="DR48" s="81"/>
      <c r="DS48" s="81"/>
      <c r="DT48" s="81"/>
      <c r="DU48" s="81"/>
      <c r="DV48" s="81"/>
      <c r="DW48" s="81"/>
      <c r="DX48" s="81"/>
      <c r="DY48" s="81"/>
      <c r="DZ48" s="81"/>
      <c r="EA48" s="81"/>
      <c r="EB48" s="81"/>
      <c r="EC48" s="81"/>
      <c r="ED48" s="81"/>
      <c r="EE48" s="81"/>
      <c r="EF48" s="81"/>
      <c r="EG48" s="81"/>
      <c r="EH48" s="81"/>
      <c r="EI48" s="81"/>
      <c r="EJ48" s="81"/>
      <c r="EK48" s="81"/>
      <c r="EL48" s="81"/>
      <c r="EM48" s="81"/>
      <c r="EN48" s="81"/>
      <c r="EO48" s="81"/>
      <c r="EP48" s="81"/>
      <c r="EQ48" s="81"/>
      <c r="ER48" s="81"/>
      <c r="ES48" s="81"/>
      <c r="ET48" s="81"/>
      <c r="EU48" s="81"/>
      <c r="EV48" s="81"/>
      <c r="EW48" s="81"/>
      <c r="EX48" s="81"/>
      <c r="EY48" s="81"/>
      <c r="EZ48" s="81"/>
      <c r="FA48" s="81"/>
      <c r="FB48" s="81"/>
      <c r="FC48" s="81"/>
      <c r="FD48" s="81"/>
      <c r="FE48" s="81"/>
      <c r="FF48" s="81"/>
      <c r="FG48" s="81"/>
      <c r="FH48" s="81"/>
      <c r="FI48" s="81"/>
      <c r="FJ48" s="81"/>
      <c r="FK48" s="81"/>
      <c r="FL48" s="81"/>
      <c r="FM48" s="81"/>
      <c r="FN48" s="81"/>
      <c r="FO48" s="81"/>
      <c r="FP48" s="81"/>
      <c r="FQ48" s="81"/>
      <c r="FR48" s="81"/>
      <c r="FS48" s="81"/>
      <c r="FT48" s="81"/>
      <c r="FU48" s="81"/>
      <c r="FV48" s="81"/>
      <c r="FW48" s="81"/>
      <c r="FX48" s="81"/>
      <c r="FY48" s="81"/>
      <c r="FZ48" s="81"/>
      <c r="GA48" s="81"/>
      <c r="GB48" s="81"/>
      <c r="GC48" s="81"/>
      <c r="GD48" s="81"/>
      <c r="GE48" s="81"/>
      <c r="GF48" s="81"/>
      <c r="GG48" s="81"/>
      <c r="GH48" s="81"/>
      <c r="GI48" s="81"/>
      <c r="GJ48" s="81"/>
      <c r="GK48" s="81"/>
      <c r="GL48" s="81"/>
      <c r="GM48" s="81"/>
      <c r="GN48" s="81"/>
      <c r="GO48" s="81"/>
      <c r="GP48" s="81"/>
      <c r="GQ48" s="81"/>
      <c r="GR48" s="81"/>
      <c r="GS48" s="81"/>
      <c r="GT48" s="81"/>
      <c r="GU48" s="81"/>
      <c r="GV48" s="81"/>
      <c r="GW48" s="81"/>
      <c r="GX48" s="81"/>
      <c r="GY48" s="81"/>
      <c r="GZ48" s="81"/>
      <c r="HA48" s="81"/>
      <c r="HB48" s="81"/>
      <c r="HC48" s="81"/>
      <c r="HD48" s="81"/>
      <c r="HE48" s="81"/>
      <c r="HF48" s="81"/>
      <c r="HG48" s="81"/>
      <c r="HH48" s="81"/>
      <c r="HI48" s="81"/>
      <c r="HJ48" s="81"/>
      <c r="HK48" s="81"/>
      <c r="HL48" s="81"/>
      <c r="HM48" s="81"/>
      <c r="HN48" s="81"/>
      <c r="HO48" s="81"/>
      <c r="HP48" s="81"/>
      <c r="HQ48" s="81"/>
      <c r="HR48" s="81"/>
      <c r="HS48" s="81"/>
      <c r="HT48" s="81"/>
      <c r="HU48" s="81"/>
      <c r="HV48" s="81"/>
      <c r="HW48" s="81"/>
      <c r="HX48" s="81"/>
      <c r="HY48" s="81"/>
      <c r="HZ48" s="81"/>
    </row>
    <row r="49" spans="1:234" s="82" customFormat="1" ht="12">
      <c r="A49" s="91" t="s">
        <v>6</v>
      </c>
      <c r="B49" s="113"/>
      <c r="C49" s="113"/>
      <c r="D49" s="110"/>
      <c r="E49" s="107"/>
      <c r="F49" s="110"/>
      <c r="G49" s="110"/>
      <c r="H49" s="107"/>
      <c r="I49" s="110"/>
      <c r="J49" s="116"/>
      <c r="K49" s="116"/>
      <c r="L49" s="117"/>
      <c r="M49" s="110"/>
      <c r="N49" s="107"/>
      <c r="O49" s="110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1"/>
      <c r="AN49" s="81"/>
      <c r="AO49" s="81"/>
      <c r="AP49" s="81"/>
      <c r="AQ49" s="81"/>
      <c r="AR49" s="81"/>
      <c r="AS49" s="81"/>
      <c r="AT49" s="81"/>
      <c r="AU49" s="81"/>
      <c r="AV49" s="81"/>
      <c r="AW49" s="81"/>
      <c r="AX49" s="81"/>
      <c r="AY49" s="81"/>
      <c r="AZ49" s="81"/>
      <c r="BA49" s="81"/>
      <c r="BB49" s="81"/>
      <c r="BC49" s="81"/>
      <c r="BD49" s="81"/>
      <c r="BE49" s="81"/>
      <c r="BF49" s="81"/>
      <c r="BG49" s="81"/>
      <c r="BH49" s="81"/>
      <c r="BI49" s="81"/>
      <c r="BJ49" s="81"/>
      <c r="BK49" s="81"/>
      <c r="BL49" s="81"/>
      <c r="BM49" s="81"/>
      <c r="BN49" s="81"/>
      <c r="BO49" s="81"/>
      <c r="BP49" s="81"/>
      <c r="BQ49" s="81"/>
      <c r="BR49" s="81"/>
      <c r="BS49" s="81"/>
      <c r="BT49" s="81"/>
      <c r="BU49" s="81"/>
      <c r="BV49" s="81"/>
      <c r="BW49" s="81"/>
      <c r="BX49" s="81"/>
      <c r="BY49" s="81"/>
      <c r="BZ49" s="81"/>
      <c r="CA49" s="81"/>
      <c r="CB49" s="81"/>
      <c r="CC49" s="81"/>
      <c r="CD49" s="81"/>
      <c r="CE49" s="81"/>
      <c r="CF49" s="81"/>
      <c r="CG49" s="81"/>
      <c r="CH49" s="81"/>
      <c r="CI49" s="81"/>
      <c r="CJ49" s="81"/>
      <c r="CK49" s="81"/>
      <c r="CL49" s="81"/>
      <c r="CM49" s="81"/>
      <c r="CN49" s="81"/>
      <c r="CO49" s="81"/>
      <c r="CP49" s="81"/>
      <c r="CQ49" s="81"/>
      <c r="CR49" s="81"/>
      <c r="CS49" s="81"/>
      <c r="CT49" s="81"/>
      <c r="CU49" s="81"/>
      <c r="CV49" s="81"/>
      <c r="CW49" s="81"/>
      <c r="CX49" s="81"/>
      <c r="CY49" s="81"/>
      <c r="CZ49" s="81"/>
      <c r="DA49" s="81"/>
      <c r="DB49" s="81"/>
      <c r="DC49" s="81"/>
      <c r="DD49" s="81"/>
      <c r="DE49" s="81"/>
      <c r="DF49" s="81"/>
      <c r="DG49" s="81"/>
      <c r="DH49" s="81"/>
      <c r="DI49" s="81"/>
      <c r="DJ49" s="81"/>
      <c r="DK49" s="81"/>
      <c r="DL49" s="81"/>
      <c r="DM49" s="81"/>
      <c r="DN49" s="81"/>
      <c r="DO49" s="81"/>
      <c r="DP49" s="81"/>
      <c r="DQ49" s="81"/>
      <c r="DR49" s="81"/>
      <c r="DS49" s="81"/>
      <c r="DT49" s="81"/>
      <c r="DU49" s="81"/>
      <c r="DV49" s="81"/>
      <c r="DW49" s="81"/>
      <c r="DX49" s="81"/>
      <c r="DY49" s="81"/>
      <c r="DZ49" s="81"/>
      <c r="EA49" s="81"/>
      <c r="EB49" s="81"/>
      <c r="EC49" s="81"/>
      <c r="ED49" s="81"/>
      <c r="EE49" s="81"/>
      <c r="EF49" s="81"/>
      <c r="EG49" s="81"/>
      <c r="EH49" s="81"/>
      <c r="EI49" s="81"/>
      <c r="EJ49" s="81"/>
      <c r="EK49" s="81"/>
      <c r="EL49" s="81"/>
      <c r="EM49" s="81"/>
      <c r="EN49" s="81"/>
      <c r="EO49" s="81"/>
      <c r="EP49" s="81"/>
      <c r="EQ49" s="81"/>
      <c r="ER49" s="81"/>
      <c r="ES49" s="81"/>
      <c r="ET49" s="81"/>
      <c r="EU49" s="81"/>
      <c r="EV49" s="81"/>
      <c r="EW49" s="81"/>
      <c r="EX49" s="81"/>
      <c r="EY49" s="81"/>
      <c r="EZ49" s="81"/>
      <c r="FA49" s="81"/>
      <c r="FB49" s="81"/>
      <c r="FC49" s="81"/>
      <c r="FD49" s="81"/>
      <c r="FE49" s="81"/>
      <c r="FF49" s="81"/>
      <c r="FG49" s="81"/>
      <c r="FH49" s="81"/>
      <c r="FI49" s="81"/>
      <c r="FJ49" s="81"/>
      <c r="FK49" s="81"/>
      <c r="FL49" s="81"/>
      <c r="FM49" s="81"/>
      <c r="FN49" s="81"/>
      <c r="FO49" s="81"/>
      <c r="FP49" s="81"/>
      <c r="FQ49" s="81"/>
      <c r="FR49" s="81"/>
      <c r="FS49" s="81"/>
      <c r="FT49" s="81"/>
      <c r="FU49" s="81"/>
      <c r="FV49" s="81"/>
      <c r="FW49" s="81"/>
      <c r="FX49" s="81"/>
      <c r="FY49" s="81"/>
      <c r="FZ49" s="81"/>
      <c r="GA49" s="81"/>
      <c r="GB49" s="81"/>
      <c r="GC49" s="81"/>
      <c r="GD49" s="81"/>
      <c r="GE49" s="81"/>
      <c r="GF49" s="81"/>
      <c r="GG49" s="81"/>
      <c r="GH49" s="81"/>
      <c r="GI49" s="81"/>
      <c r="GJ49" s="81"/>
      <c r="GK49" s="81"/>
      <c r="GL49" s="81"/>
      <c r="GM49" s="81"/>
      <c r="GN49" s="81"/>
      <c r="GO49" s="81"/>
      <c r="GP49" s="81"/>
      <c r="GQ49" s="81"/>
      <c r="GR49" s="81"/>
      <c r="GS49" s="81"/>
      <c r="GT49" s="81"/>
      <c r="GU49" s="81"/>
      <c r="GV49" s="81"/>
      <c r="GW49" s="81"/>
      <c r="GX49" s="81"/>
      <c r="GY49" s="81"/>
      <c r="GZ49" s="81"/>
      <c r="HA49" s="81"/>
      <c r="HB49" s="81"/>
      <c r="HC49" s="81"/>
      <c r="HD49" s="81"/>
      <c r="HE49" s="81"/>
      <c r="HF49" s="81"/>
      <c r="HG49" s="81"/>
      <c r="HH49" s="81"/>
      <c r="HI49" s="81"/>
      <c r="HJ49" s="81"/>
      <c r="HK49" s="81"/>
      <c r="HL49" s="81"/>
      <c r="HM49" s="81"/>
      <c r="HN49" s="81"/>
      <c r="HO49" s="81"/>
      <c r="HP49" s="81"/>
      <c r="HQ49" s="81"/>
      <c r="HR49" s="81"/>
      <c r="HS49" s="81"/>
      <c r="HT49" s="81"/>
      <c r="HU49" s="81"/>
      <c r="HV49" s="81"/>
      <c r="HW49" s="81"/>
      <c r="HX49" s="81"/>
      <c r="HY49" s="81"/>
      <c r="HZ49" s="81"/>
    </row>
    <row r="50" spans="1:234" s="82" customFormat="1" ht="21.75" customHeight="1">
      <c r="A50" s="92" t="s">
        <v>104</v>
      </c>
      <c r="B50" s="107"/>
      <c r="C50" s="107"/>
      <c r="D50" s="115">
        <v>1310344.8</v>
      </c>
      <c r="E50" s="107"/>
      <c r="F50" s="115">
        <f>D50</f>
        <v>1310344.8</v>
      </c>
      <c r="G50" s="115">
        <v>1310344.8</v>
      </c>
      <c r="H50" s="107"/>
      <c r="I50" s="115">
        <f>G50</f>
        <v>1310344.8</v>
      </c>
      <c r="J50" s="116"/>
      <c r="K50" s="116"/>
      <c r="L50" s="117"/>
      <c r="M50" s="115">
        <v>1425000</v>
      </c>
      <c r="N50" s="107"/>
      <c r="O50" s="115">
        <f>M50</f>
        <v>1425000</v>
      </c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/>
      <c r="AP50" s="81"/>
      <c r="AQ50" s="81"/>
      <c r="AR50" s="81"/>
      <c r="AS50" s="81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1"/>
      <c r="BE50" s="81"/>
      <c r="BF50" s="81"/>
      <c r="BG50" s="81"/>
      <c r="BH50" s="81"/>
      <c r="BI50" s="81"/>
      <c r="BJ50" s="81"/>
      <c r="BK50" s="81"/>
      <c r="BL50" s="81"/>
      <c r="BM50" s="81"/>
      <c r="BN50" s="81"/>
      <c r="BO50" s="81"/>
      <c r="BP50" s="81"/>
      <c r="BQ50" s="81"/>
      <c r="BR50" s="81"/>
      <c r="BS50" s="81"/>
      <c r="BT50" s="81"/>
      <c r="BU50" s="81"/>
      <c r="BV50" s="81"/>
      <c r="BW50" s="81"/>
      <c r="BX50" s="81"/>
      <c r="BY50" s="81"/>
      <c r="BZ50" s="81"/>
      <c r="CA50" s="81"/>
      <c r="CB50" s="81"/>
      <c r="CC50" s="81"/>
      <c r="CD50" s="81"/>
      <c r="CE50" s="81"/>
      <c r="CF50" s="81"/>
      <c r="CG50" s="81"/>
      <c r="CH50" s="81"/>
      <c r="CI50" s="81"/>
      <c r="CJ50" s="81"/>
      <c r="CK50" s="81"/>
      <c r="CL50" s="81"/>
      <c r="CM50" s="81"/>
      <c r="CN50" s="81"/>
      <c r="CO50" s="81"/>
      <c r="CP50" s="81"/>
      <c r="CQ50" s="81"/>
      <c r="CR50" s="81"/>
      <c r="CS50" s="81"/>
      <c r="CT50" s="81"/>
      <c r="CU50" s="81"/>
      <c r="CV50" s="81"/>
      <c r="CW50" s="81"/>
      <c r="CX50" s="81"/>
      <c r="CY50" s="81"/>
      <c r="CZ50" s="81"/>
      <c r="DA50" s="81"/>
      <c r="DB50" s="81"/>
      <c r="DC50" s="81"/>
      <c r="DD50" s="81"/>
      <c r="DE50" s="81"/>
      <c r="DF50" s="81"/>
      <c r="DG50" s="81"/>
      <c r="DH50" s="81"/>
      <c r="DI50" s="81"/>
      <c r="DJ50" s="81"/>
      <c r="DK50" s="81"/>
      <c r="DL50" s="81"/>
      <c r="DM50" s="81"/>
      <c r="DN50" s="81"/>
      <c r="DO50" s="81"/>
      <c r="DP50" s="81"/>
      <c r="DQ50" s="81"/>
      <c r="DR50" s="81"/>
      <c r="DS50" s="81"/>
      <c r="DT50" s="81"/>
      <c r="DU50" s="81"/>
      <c r="DV50" s="81"/>
      <c r="DW50" s="81"/>
      <c r="DX50" s="81"/>
      <c r="DY50" s="81"/>
      <c r="DZ50" s="81"/>
      <c r="EA50" s="81"/>
      <c r="EB50" s="81"/>
      <c r="EC50" s="81"/>
      <c r="ED50" s="81"/>
      <c r="EE50" s="81"/>
      <c r="EF50" s="81"/>
      <c r="EG50" s="81"/>
      <c r="EH50" s="81"/>
      <c r="EI50" s="81"/>
      <c r="EJ50" s="81"/>
      <c r="EK50" s="81"/>
      <c r="EL50" s="81"/>
      <c r="EM50" s="81"/>
      <c r="EN50" s="81"/>
      <c r="EO50" s="81"/>
      <c r="EP50" s="81"/>
      <c r="EQ50" s="81"/>
      <c r="ER50" s="81"/>
      <c r="ES50" s="81"/>
      <c r="ET50" s="81"/>
      <c r="EU50" s="81"/>
      <c r="EV50" s="81"/>
      <c r="EW50" s="81"/>
      <c r="EX50" s="81"/>
      <c r="EY50" s="81"/>
      <c r="EZ50" s="81"/>
      <c r="FA50" s="81"/>
      <c r="FB50" s="81"/>
      <c r="FC50" s="81"/>
      <c r="FD50" s="81"/>
      <c r="FE50" s="81"/>
      <c r="FF50" s="81"/>
      <c r="FG50" s="81"/>
      <c r="FH50" s="81"/>
      <c r="FI50" s="81"/>
      <c r="FJ50" s="81"/>
      <c r="FK50" s="81"/>
      <c r="FL50" s="81"/>
      <c r="FM50" s="81"/>
      <c r="FN50" s="81"/>
      <c r="FO50" s="81"/>
      <c r="FP50" s="81"/>
      <c r="FQ50" s="81"/>
      <c r="FR50" s="81"/>
      <c r="FS50" s="81"/>
      <c r="FT50" s="81"/>
      <c r="FU50" s="81"/>
      <c r="FV50" s="81"/>
      <c r="FW50" s="81"/>
      <c r="FX50" s="81"/>
      <c r="FY50" s="81"/>
      <c r="FZ50" s="81"/>
      <c r="GA50" s="81"/>
      <c r="GB50" s="81"/>
      <c r="GC50" s="81"/>
      <c r="GD50" s="81"/>
      <c r="GE50" s="81"/>
      <c r="GF50" s="81"/>
      <c r="GG50" s="81"/>
      <c r="GH50" s="81"/>
      <c r="GI50" s="81"/>
      <c r="GJ50" s="81"/>
      <c r="GK50" s="81"/>
      <c r="GL50" s="81"/>
      <c r="GM50" s="81"/>
      <c r="GN50" s="81"/>
      <c r="GO50" s="81"/>
      <c r="GP50" s="81"/>
      <c r="GQ50" s="81"/>
      <c r="GR50" s="81"/>
      <c r="GS50" s="81"/>
      <c r="GT50" s="81"/>
      <c r="GU50" s="81"/>
      <c r="GV50" s="81"/>
      <c r="GW50" s="81"/>
      <c r="GX50" s="81"/>
      <c r="GY50" s="81"/>
      <c r="GZ50" s="81"/>
      <c r="HA50" s="81"/>
      <c r="HB50" s="81"/>
      <c r="HC50" s="81"/>
      <c r="HD50" s="81"/>
      <c r="HE50" s="81"/>
      <c r="HF50" s="81"/>
      <c r="HG50" s="81"/>
      <c r="HH50" s="81"/>
      <c r="HI50" s="81"/>
      <c r="HJ50" s="81"/>
      <c r="HK50" s="81"/>
      <c r="HL50" s="81"/>
      <c r="HM50" s="81"/>
      <c r="HN50" s="81"/>
      <c r="HO50" s="81"/>
      <c r="HP50" s="81"/>
      <c r="HQ50" s="81"/>
      <c r="HR50" s="81"/>
      <c r="HS50" s="81"/>
      <c r="HT50" s="81"/>
      <c r="HU50" s="81"/>
      <c r="HV50" s="81"/>
      <c r="HW50" s="81"/>
      <c r="HX50" s="81"/>
      <c r="HY50" s="81"/>
      <c r="HZ50" s="81"/>
    </row>
    <row r="51" spans="1:234" s="82" customFormat="1" ht="12">
      <c r="A51" s="91" t="s">
        <v>8</v>
      </c>
      <c r="B51" s="113"/>
      <c r="C51" s="113"/>
      <c r="D51" s="110"/>
      <c r="E51" s="107"/>
      <c r="F51" s="110"/>
      <c r="G51" s="110"/>
      <c r="H51" s="107"/>
      <c r="I51" s="110"/>
      <c r="J51" s="116"/>
      <c r="K51" s="116"/>
      <c r="L51" s="117"/>
      <c r="M51" s="110"/>
      <c r="N51" s="107"/>
      <c r="O51" s="110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81"/>
      <c r="AO51" s="81"/>
      <c r="AP51" s="81"/>
      <c r="AQ51" s="81"/>
      <c r="AR51" s="81"/>
      <c r="AS51" s="81"/>
      <c r="AT51" s="81"/>
      <c r="AU51" s="81"/>
      <c r="AV51" s="81"/>
      <c r="AW51" s="81"/>
      <c r="AX51" s="81"/>
      <c r="AY51" s="81"/>
      <c r="AZ51" s="81"/>
      <c r="BA51" s="81"/>
      <c r="BB51" s="81"/>
      <c r="BC51" s="81"/>
      <c r="BD51" s="81"/>
      <c r="BE51" s="81"/>
      <c r="BF51" s="81"/>
      <c r="BG51" s="81"/>
      <c r="BH51" s="81"/>
      <c r="BI51" s="81"/>
      <c r="BJ51" s="81"/>
      <c r="BK51" s="81"/>
      <c r="BL51" s="81"/>
      <c r="BM51" s="81"/>
      <c r="BN51" s="81"/>
      <c r="BO51" s="81"/>
      <c r="BP51" s="81"/>
      <c r="BQ51" s="81"/>
      <c r="BR51" s="81"/>
      <c r="BS51" s="81"/>
      <c r="BT51" s="81"/>
      <c r="BU51" s="81"/>
      <c r="BV51" s="81"/>
      <c r="BW51" s="81"/>
      <c r="BX51" s="81"/>
      <c r="BY51" s="81"/>
      <c r="BZ51" s="81"/>
      <c r="CA51" s="81"/>
      <c r="CB51" s="81"/>
      <c r="CC51" s="81"/>
      <c r="CD51" s="81"/>
      <c r="CE51" s="81"/>
      <c r="CF51" s="81"/>
      <c r="CG51" s="81"/>
      <c r="CH51" s="81"/>
      <c r="CI51" s="81"/>
      <c r="CJ51" s="81"/>
      <c r="CK51" s="81"/>
      <c r="CL51" s="81"/>
      <c r="CM51" s="81"/>
      <c r="CN51" s="81"/>
      <c r="CO51" s="81"/>
      <c r="CP51" s="81"/>
      <c r="CQ51" s="81"/>
      <c r="CR51" s="81"/>
      <c r="CS51" s="81"/>
      <c r="CT51" s="81"/>
      <c r="CU51" s="81"/>
      <c r="CV51" s="81"/>
      <c r="CW51" s="81"/>
      <c r="CX51" s="81"/>
      <c r="CY51" s="81"/>
      <c r="CZ51" s="81"/>
      <c r="DA51" s="81"/>
      <c r="DB51" s="81"/>
      <c r="DC51" s="81"/>
      <c r="DD51" s="81"/>
      <c r="DE51" s="81"/>
      <c r="DF51" s="81"/>
      <c r="DG51" s="81"/>
      <c r="DH51" s="81"/>
      <c r="DI51" s="81"/>
      <c r="DJ51" s="81"/>
      <c r="DK51" s="81"/>
      <c r="DL51" s="81"/>
      <c r="DM51" s="81"/>
      <c r="DN51" s="81"/>
      <c r="DO51" s="81"/>
      <c r="DP51" s="81"/>
      <c r="DQ51" s="81"/>
      <c r="DR51" s="81"/>
      <c r="DS51" s="81"/>
      <c r="DT51" s="81"/>
      <c r="DU51" s="81"/>
      <c r="DV51" s="81"/>
      <c r="DW51" s="81"/>
      <c r="DX51" s="81"/>
      <c r="DY51" s="81"/>
      <c r="DZ51" s="81"/>
      <c r="EA51" s="81"/>
      <c r="EB51" s="81"/>
      <c r="EC51" s="81"/>
      <c r="ED51" s="81"/>
      <c r="EE51" s="81"/>
      <c r="EF51" s="81"/>
      <c r="EG51" s="81"/>
      <c r="EH51" s="81"/>
      <c r="EI51" s="81"/>
      <c r="EJ51" s="81"/>
      <c r="EK51" s="81"/>
      <c r="EL51" s="81"/>
      <c r="EM51" s="81"/>
      <c r="EN51" s="81"/>
      <c r="EO51" s="81"/>
      <c r="EP51" s="81"/>
      <c r="EQ51" s="81"/>
      <c r="ER51" s="81"/>
      <c r="ES51" s="81"/>
      <c r="ET51" s="81"/>
      <c r="EU51" s="81"/>
      <c r="EV51" s="81"/>
      <c r="EW51" s="81"/>
      <c r="EX51" s="81"/>
      <c r="EY51" s="81"/>
      <c r="EZ51" s="81"/>
      <c r="FA51" s="81"/>
      <c r="FB51" s="81"/>
      <c r="FC51" s="81"/>
      <c r="FD51" s="81"/>
      <c r="FE51" s="81"/>
      <c r="FF51" s="81"/>
      <c r="FG51" s="81"/>
      <c r="FH51" s="81"/>
      <c r="FI51" s="81"/>
      <c r="FJ51" s="81"/>
      <c r="FK51" s="81"/>
      <c r="FL51" s="81"/>
      <c r="FM51" s="81"/>
      <c r="FN51" s="81"/>
      <c r="FO51" s="81"/>
      <c r="FP51" s="81"/>
      <c r="FQ51" s="81"/>
      <c r="FR51" s="81"/>
      <c r="FS51" s="81"/>
      <c r="FT51" s="81"/>
      <c r="FU51" s="81"/>
      <c r="FV51" s="81"/>
      <c r="FW51" s="81"/>
      <c r="FX51" s="81"/>
      <c r="FY51" s="81"/>
      <c r="FZ51" s="81"/>
      <c r="GA51" s="81"/>
      <c r="GB51" s="81"/>
      <c r="GC51" s="81"/>
      <c r="GD51" s="81"/>
      <c r="GE51" s="81"/>
      <c r="GF51" s="81"/>
      <c r="GG51" s="81"/>
      <c r="GH51" s="81"/>
      <c r="GI51" s="81"/>
      <c r="GJ51" s="81"/>
      <c r="GK51" s="81"/>
      <c r="GL51" s="81"/>
      <c r="GM51" s="81"/>
      <c r="GN51" s="81"/>
      <c r="GO51" s="81"/>
      <c r="GP51" s="81"/>
      <c r="GQ51" s="81"/>
      <c r="GR51" s="81"/>
      <c r="GS51" s="81"/>
      <c r="GT51" s="81"/>
      <c r="GU51" s="81"/>
      <c r="GV51" s="81"/>
      <c r="GW51" s="81"/>
      <c r="GX51" s="81"/>
      <c r="GY51" s="81"/>
      <c r="GZ51" s="81"/>
      <c r="HA51" s="81"/>
      <c r="HB51" s="81"/>
      <c r="HC51" s="81"/>
      <c r="HD51" s="81"/>
      <c r="HE51" s="81"/>
      <c r="HF51" s="81"/>
      <c r="HG51" s="81"/>
      <c r="HH51" s="81"/>
      <c r="HI51" s="81"/>
      <c r="HJ51" s="81"/>
      <c r="HK51" s="81"/>
      <c r="HL51" s="81"/>
      <c r="HM51" s="81"/>
      <c r="HN51" s="81"/>
      <c r="HO51" s="81"/>
      <c r="HP51" s="81"/>
      <c r="HQ51" s="81"/>
      <c r="HR51" s="81"/>
      <c r="HS51" s="81"/>
      <c r="HT51" s="81"/>
      <c r="HU51" s="81"/>
      <c r="HV51" s="81"/>
      <c r="HW51" s="81"/>
      <c r="HX51" s="81"/>
      <c r="HY51" s="81"/>
      <c r="HZ51" s="81"/>
    </row>
    <row r="52" spans="1:234" s="82" customFormat="1" ht="21.75" customHeight="1">
      <c r="A52" s="92" t="s">
        <v>19</v>
      </c>
      <c r="B52" s="107"/>
      <c r="C52" s="107"/>
      <c r="D52" s="110">
        <v>14.5</v>
      </c>
      <c r="E52" s="107"/>
      <c r="F52" s="110">
        <f>D52</f>
        <v>14.5</v>
      </c>
      <c r="G52" s="110">
        <v>17.4</v>
      </c>
      <c r="H52" s="107"/>
      <c r="I52" s="110">
        <f>G52</f>
        <v>17.4</v>
      </c>
      <c r="J52" s="116"/>
      <c r="K52" s="116"/>
      <c r="L52" s="117"/>
      <c r="M52" s="110">
        <v>19.2</v>
      </c>
      <c r="N52" s="107"/>
      <c r="O52" s="110">
        <f>M52</f>
        <v>19.2</v>
      </c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1"/>
      <c r="BJ52" s="81"/>
      <c r="BK52" s="81"/>
      <c r="BL52" s="81"/>
      <c r="BM52" s="81"/>
      <c r="BN52" s="81"/>
      <c r="BO52" s="81"/>
      <c r="BP52" s="81"/>
      <c r="BQ52" s="81"/>
      <c r="BR52" s="81"/>
      <c r="BS52" s="81"/>
      <c r="BT52" s="81"/>
      <c r="BU52" s="81"/>
      <c r="BV52" s="81"/>
      <c r="BW52" s="81"/>
      <c r="BX52" s="81"/>
      <c r="BY52" s="81"/>
      <c r="BZ52" s="81"/>
      <c r="CA52" s="81"/>
      <c r="CB52" s="81"/>
      <c r="CC52" s="81"/>
      <c r="CD52" s="81"/>
      <c r="CE52" s="81"/>
      <c r="CF52" s="81"/>
      <c r="CG52" s="81"/>
      <c r="CH52" s="81"/>
      <c r="CI52" s="81"/>
      <c r="CJ52" s="81"/>
      <c r="CK52" s="81"/>
      <c r="CL52" s="81"/>
      <c r="CM52" s="81"/>
      <c r="CN52" s="81"/>
      <c r="CO52" s="81"/>
      <c r="CP52" s="81"/>
      <c r="CQ52" s="81"/>
      <c r="CR52" s="81"/>
      <c r="CS52" s="81"/>
      <c r="CT52" s="81"/>
      <c r="CU52" s="81"/>
      <c r="CV52" s="81"/>
      <c r="CW52" s="81"/>
      <c r="CX52" s="81"/>
      <c r="CY52" s="81"/>
      <c r="CZ52" s="81"/>
      <c r="DA52" s="81"/>
      <c r="DB52" s="81"/>
      <c r="DC52" s="81"/>
      <c r="DD52" s="81"/>
      <c r="DE52" s="81"/>
      <c r="DF52" s="81"/>
      <c r="DG52" s="81"/>
      <c r="DH52" s="81"/>
      <c r="DI52" s="81"/>
      <c r="DJ52" s="81"/>
      <c r="DK52" s="81"/>
      <c r="DL52" s="81"/>
      <c r="DM52" s="81"/>
      <c r="DN52" s="81"/>
      <c r="DO52" s="81"/>
      <c r="DP52" s="81"/>
      <c r="DQ52" s="81"/>
      <c r="DR52" s="81"/>
      <c r="DS52" s="81"/>
      <c r="DT52" s="81"/>
      <c r="DU52" s="81"/>
      <c r="DV52" s="81"/>
      <c r="DW52" s="81"/>
      <c r="DX52" s="81"/>
      <c r="DY52" s="81"/>
      <c r="DZ52" s="81"/>
      <c r="EA52" s="81"/>
      <c r="EB52" s="81"/>
      <c r="EC52" s="81"/>
      <c r="ED52" s="81"/>
      <c r="EE52" s="81"/>
      <c r="EF52" s="81"/>
      <c r="EG52" s="81"/>
      <c r="EH52" s="81"/>
      <c r="EI52" s="81"/>
      <c r="EJ52" s="81"/>
      <c r="EK52" s="81"/>
      <c r="EL52" s="81"/>
      <c r="EM52" s="81"/>
      <c r="EN52" s="81"/>
      <c r="EO52" s="81"/>
      <c r="EP52" s="81"/>
      <c r="EQ52" s="81"/>
      <c r="ER52" s="81"/>
      <c r="ES52" s="81"/>
      <c r="ET52" s="81"/>
      <c r="EU52" s="81"/>
      <c r="EV52" s="81"/>
      <c r="EW52" s="81"/>
      <c r="EX52" s="81"/>
      <c r="EY52" s="81"/>
      <c r="EZ52" s="81"/>
      <c r="FA52" s="81"/>
      <c r="FB52" s="81"/>
      <c r="FC52" s="81"/>
      <c r="FD52" s="81"/>
      <c r="FE52" s="81"/>
      <c r="FF52" s="81"/>
      <c r="FG52" s="81"/>
      <c r="FH52" s="81"/>
      <c r="FI52" s="81"/>
      <c r="FJ52" s="81"/>
      <c r="FK52" s="81"/>
      <c r="FL52" s="81"/>
      <c r="FM52" s="81"/>
      <c r="FN52" s="81"/>
      <c r="FO52" s="81"/>
      <c r="FP52" s="81"/>
      <c r="FQ52" s="81"/>
      <c r="FR52" s="81"/>
      <c r="FS52" s="81"/>
      <c r="FT52" s="81"/>
      <c r="FU52" s="81"/>
      <c r="FV52" s="81"/>
      <c r="FW52" s="81"/>
      <c r="FX52" s="81"/>
      <c r="FY52" s="81"/>
      <c r="FZ52" s="81"/>
      <c r="GA52" s="81"/>
      <c r="GB52" s="81"/>
      <c r="GC52" s="81"/>
      <c r="GD52" s="81"/>
      <c r="GE52" s="81"/>
      <c r="GF52" s="81"/>
      <c r="GG52" s="81"/>
      <c r="GH52" s="81"/>
      <c r="GI52" s="81"/>
      <c r="GJ52" s="81"/>
      <c r="GK52" s="81"/>
      <c r="GL52" s="81"/>
      <c r="GM52" s="81"/>
      <c r="GN52" s="81"/>
      <c r="GO52" s="81"/>
      <c r="GP52" s="81"/>
      <c r="GQ52" s="81"/>
      <c r="GR52" s="81"/>
      <c r="GS52" s="81"/>
      <c r="GT52" s="81"/>
      <c r="GU52" s="81"/>
      <c r="GV52" s="81"/>
      <c r="GW52" s="81"/>
      <c r="GX52" s="81"/>
      <c r="GY52" s="81"/>
      <c r="GZ52" s="81"/>
      <c r="HA52" s="81"/>
      <c r="HB52" s="81"/>
      <c r="HC52" s="81"/>
      <c r="HD52" s="81"/>
      <c r="HE52" s="81"/>
      <c r="HF52" s="81"/>
      <c r="HG52" s="81"/>
      <c r="HH52" s="81"/>
      <c r="HI52" s="81"/>
      <c r="HJ52" s="81"/>
      <c r="HK52" s="81"/>
      <c r="HL52" s="81"/>
      <c r="HM52" s="81"/>
      <c r="HN52" s="81"/>
      <c r="HO52" s="81"/>
      <c r="HP52" s="81"/>
      <c r="HQ52" s="81"/>
      <c r="HR52" s="81"/>
      <c r="HS52" s="81"/>
      <c r="HT52" s="81"/>
      <c r="HU52" s="81"/>
      <c r="HV52" s="81"/>
      <c r="HW52" s="81"/>
      <c r="HX52" s="81"/>
      <c r="HY52" s="81"/>
      <c r="HZ52" s="81"/>
    </row>
    <row r="53" spans="1:234" s="82" customFormat="1" ht="12">
      <c r="A53" s="91" t="s">
        <v>7</v>
      </c>
      <c r="B53" s="113"/>
      <c r="C53" s="113"/>
      <c r="D53" s="110"/>
      <c r="E53" s="107"/>
      <c r="F53" s="110"/>
      <c r="G53" s="110"/>
      <c r="H53" s="107"/>
      <c r="I53" s="110"/>
      <c r="J53" s="116"/>
      <c r="K53" s="116"/>
      <c r="L53" s="117"/>
      <c r="M53" s="110"/>
      <c r="N53" s="107"/>
      <c r="O53" s="110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81"/>
      <c r="BA53" s="81"/>
      <c r="BB53" s="81"/>
      <c r="BC53" s="81"/>
      <c r="BD53" s="81"/>
      <c r="BE53" s="81"/>
      <c r="BF53" s="81"/>
      <c r="BG53" s="81"/>
      <c r="BH53" s="81"/>
      <c r="BI53" s="81"/>
      <c r="BJ53" s="81"/>
      <c r="BK53" s="81"/>
      <c r="BL53" s="81"/>
      <c r="BM53" s="81"/>
      <c r="BN53" s="81"/>
      <c r="BO53" s="81"/>
      <c r="BP53" s="81"/>
      <c r="BQ53" s="81"/>
      <c r="BR53" s="81"/>
      <c r="BS53" s="81"/>
      <c r="BT53" s="81"/>
      <c r="BU53" s="81"/>
      <c r="BV53" s="81"/>
      <c r="BW53" s="81"/>
      <c r="BX53" s="81"/>
      <c r="BY53" s="81"/>
      <c r="BZ53" s="81"/>
      <c r="CA53" s="81"/>
      <c r="CB53" s="81"/>
      <c r="CC53" s="81"/>
      <c r="CD53" s="81"/>
      <c r="CE53" s="81"/>
      <c r="CF53" s="81"/>
      <c r="CG53" s="81"/>
      <c r="CH53" s="81"/>
      <c r="CI53" s="81"/>
      <c r="CJ53" s="81"/>
      <c r="CK53" s="81"/>
      <c r="CL53" s="81"/>
      <c r="CM53" s="81"/>
      <c r="CN53" s="81"/>
      <c r="CO53" s="81"/>
      <c r="CP53" s="81"/>
      <c r="CQ53" s="81"/>
      <c r="CR53" s="81"/>
      <c r="CS53" s="81"/>
      <c r="CT53" s="81"/>
      <c r="CU53" s="81"/>
      <c r="CV53" s="81"/>
      <c r="CW53" s="81"/>
      <c r="CX53" s="81"/>
      <c r="CY53" s="81"/>
      <c r="CZ53" s="81"/>
      <c r="DA53" s="81"/>
      <c r="DB53" s="81"/>
      <c r="DC53" s="81"/>
      <c r="DD53" s="81"/>
      <c r="DE53" s="81"/>
      <c r="DF53" s="81"/>
      <c r="DG53" s="81"/>
      <c r="DH53" s="81"/>
      <c r="DI53" s="81"/>
      <c r="DJ53" s="81"/>
      <c r="DK53" s="81"/>
      <c r="DL53" s="81"/>
      <c r="DM53" s="81"/>
      <c r="DN53" s="81"/>
      <c r="DO53" s="81"/>
      <c r="DP53" s="81"/>
      <c r="DQ53" s="81"/>
      <c r="DR53" s="81"/>
      <c r="DS53" s="81"/>
      <c r="DT53" s="81"/>
      <c r="DU53" s="81"/>
      <c r="DV53" s="81"/>
      <c r="DW53" s="81"/>
      <c r="DX53" s="81"/>
      <c r="DY53" s="81"/>
      <c r="DZ53" s="81"/>
      <c r="EA53" s="81"/>
      <c r="EB53" s="81"/>
      <c r="EC53" s="81"/>
      <c r="ED53" s="81"/>
      <c r="EE53" s="81"/>
      <c r="EF53" s="81"/>
      <c r="EG53" s="81"/>
      <c r="EH53" s="81"/>
      <c r="EI53" s="81"/>
      <c r="EJ53" s="81"/>
      <c r="EK53" s="81"/>
      <c r="EL53" s="81"/>
      <c r="EM53" s="81"/>
      <c r="EN53" s="81"/>
      <c r="EO53" s="81"/>
      <c r="EP53" s="81"/>
      <c r="EQ53" s="81"/>
      <c r="ER53" s="81"/>
      <c r="ES53" s="81"/>
      <c r="ET53" s="81"/>
      <c r="EU53" s="81"/>
      <c r="EV53" s="81"/>
      <c r="EW53" s="81"/>
      <c r="EX53" s="81"/>
      <c r="EY53" s="81"/>
      <c r="EZ53" s="81"/>
      <c r="FA53" s="81"/>
      <c r="FB53" s="81"/>
      <c r="FC53" s="81"/>
      <c r="FD53" s="81"/>
      <c r="FE53" s="81"/>
      <c r="FF53" s="81"/>
      <c r="FG53" s="81"/>
      <c r="FH53" s="81"/>
      <c r="FI53" s="81"/>
      <c r="FJ53" s="81"/>
      <c r="FK53" s="81"/>
      <c r="FL53" s="81"/>
      <c r="FM53" s="81"/>
      <c r="FN53" s="81"/>
      <c r="FO53" s="81"/>
      <c r="FP53" s="81"/>
      <c r="FQ53" s="81"/>
      <c r="FR53" s="81"/>
      <c r="FS53" s="81"/>
      <c r="FT53" s="81"/>
      <c r="FU53" s="81"/>
      <c r="FV53" s="81"/>
      <c r="FW53" s="81"/>
      <c r="FX53" s="81"/>
      <c r="FY53" s="81"/>
      <c r="FZ53" s="81"/>
      <c r="GA53" s="81"/>
      <c r="GB53" s="81"/>
      <c r="GC53" s="81"/>
      <c r="GD53" s="81"/>
      <c r="GE53" s="81"/>
      <c r="GF53" s="81"/>
      <c r="GG53" s="81"/>
      <c r="GH53" s="81"/>
      <c r="GI53" s="81"/>
      <c r="GJ53" s="81"/>
      <c r="GK53" s="81"/>
      <c r="GL53" s="81"/>
      <c r="GM53" s="81"/>
      <c r="GN53" s="81"/>
      <c r="GO53" s="81"/>
      <c r="GP53" s="81"/>
      <c r="GQ53" s="81"/>
      <c r="GR53" s="81"/>
      <c r="GS53" s="81"/>
      <c r="GT53" s="81"/>
      <c r="GU53" s="81"/>
      <c r="GV53" s="81"/>
      <c r="GW53" s="81"/>
      <c r="GX53" s="81"/>
      <c r="GY53" s="81"/>
      <c r="GZ53" s="81"/>
      <c r="HA53" s="81"/>
      <c r="HB53" s="81"/>
      <c r="HC53" s="81"/>
      <c r="HD53" s="81"/>
      <c r="HE53" s="81"/>
      <c r="HF53" s="81"/>
      <c r="HG53" s="81"/>
      <c r="HH53" s="81"/>
      <c r="HI53" s="81"/>
      <c r="HJ53" s="81"/>
      <c r="HK53" s="81"/>
      <c r="HL53" s="81"/>
      <c r="HM53" s="81"/>
      <c r="HN53" s="81"/>
      <c r="HO53" s="81"/>
      <c r="HP53" s="81"/>
      <c r="HQ53" s="81"/>
      <c r="HR53" s="81"/>
      <c r="HS53" s="81"/>
      <c r="HT53" s="81"/>
      <c r="HU53" s="81"/>
      <c r="HV53" s="81"/>
      <c r="HW53" s="81"/>
      <c r="HX53" s="81"/>
      <c r="HY53" s="81"/>
      <c r="HZ53" s="81"/>
    </row>
    <row r="54" spans="1:234" s="82" customFormat="1" ht="26.25" customHeight="1">
      <c r="A54" s="92" t="s">
        <v>105</v>
      </c>
      <c r="B54" s="107"/>
      <c r="C54" s="107"/>
      <c r="D54" s="110">
        <f>D50/D48*100</f>
        <v>38.852659669098024</v>
      </c>
      <c r="E54" s="110"/>
      <c r="F54" s="110">
        <f>F50/F48*100</f>
        <v>38.852659669098024</v>
      </c>
      <c r="G54" s="110">
        <f>G50/G48*100</f>
        <v>38.852659669098024</v>
      </c>
      <c r="H54" s="110"/>
      <c r="I54" s="110">
        <f>I50/I48*100</f>
        <v>38.852659669098024</v>
      </c>
      <c r="J54" s="116"/>
      <c r="K54" s="116"/>
      <c r="L54" s="117"/>
      <c r="M54" s="110">
        <f>M50/M48*100</f>
        <v>42.252268279665536</v>
      </c>
      <c r="N54" s="110"/>
      <c r="O54" s="110">
        <f>O50/O48*100</f>
        <v>42.252268279665536</v>
      </c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1"/>
      <c r="AQ54" s="81"/>
      <c r="AR54" s="81"/>
      <c r="AS54" s="81"/>
      <c r="AT54" s="81"/>
      <c r="AU54" s="81"/>
      <c r="AV54" s="81"/>
      <c r="AW54" s="81"/>
      <c r="AX54" s="81"/>
      <c r="AY54" s="81"/>
      <c r="AZ54" s="81"/>
      <c r="BA54" s="81"/>
      <c r="BB54" s="81"/>
      <c r="BC54" s="81"/>
      <c r="BD54" s="81"/>
      <c r="BE54" s="81"/>
      <c r="BF54" s="81"/>
      <c r="BG54" s="81"/>
      <c r="BH54" s="81"/>
      <c r="BI54" s="81"/>
      <c r="BJ54" s="81"/>
      <c r="BK54" s="81"/>
      <c r="BL54" s="81"/>
      <c r="BM54" s="81"/>
      <c r="BN54" s="81"/>
      <c r="BO54" s="81"/>
      <c r="BP54" s="81"/>
      <c r="BQ54" s="81"/>
      <c r="BR54" s="81"/>
      <c r="BS54" s="81"/>
      <c r="BT54" s="81"/>
      <c r="BU54" s="81"/>
      <c r="BV54" s="81"/>
      <c r="BW54" s="81"/>
      <c r="BX54" s="81"/>
      <c r="BY54" s="81"/>
      <c r="BZ54" s="81"/>
      <c r="CA54" s="81"/>
      <c r="CB54" s="81"/>
      <c r="CC54" s="81"/>
      <c r="CD54" s="81"/>
      <c r="CE54" s="81"/>
      <c r="CF54" s="81"/>
      <c r="CG54" s="81"/>
      <c r="CH54" s="81"/>
      <c r="CI54" s="81"/>
      <c r="CJ54" s="81"/>
      <c r="CK54" s="81"/>
      <c r="CL54" s="81"/>
      <c r="CM54" s="81"/>
      <c r="CN54" s="81"/>
      <c r="CO54" s="81"/>
      <c r="CP54" s="81"/>
      <c r="CQ54" s="81"/>
      <c r="CR54" s="81"/>
      <c r="CS54" s="81"/>
      <c r="CT54" s="81"/>
      <c r="CU54" s="81"/>
      <c r="CV54" s="81"/>
      <c r="CW54" s="81"/>
      <c r="CX54" s="81"/>
      <c r="CY54" s="81"/>
      <c r="CZ54" s="81"/>
      <c r="DA54" s="81"/>
      <c r="DB54" s="81"/>
      <c r="DC54" s="81"/>
      <c r="DD54" s="81"/>
      <c r="DE54" s="81"/>
      <c r="DF54" s="81"/>
      <c r="DG54" s="81"/>
      <c r="DH54" s="81"/>
      <c r="DI54" s="81"/>
      <c r="DJ54" s="81"/>
      <c r="DK54" s="81"/>
      <c r="DL54" s="81"/>
      <c r="DM54" s="81"/>
      <c r="DN54" s="81"/>
      <c r="DO54" s="81"/>
      <c r="DP54" s="81"/>
      <c r="DQ54" s="81"/>
      <c r="DR54" s="81"/>
      <c r="DS54" s="81"/>
      <c r="DT54" s="81"/>
      <c r="DU54" s="81"/>
      <c r="DV54" s="81"/>
      <c r="DW54" s="81"/>
      <c r="DX54" s="81"/>
      <c r="DY54" s="81"/>
      <c r="DZ54" s="81"/>
      <c r="EA54" s="81"/>
      <c r="EB54" s="81"/>
      <c r="EC54" s="81"/>
      <c r="ED54" s="81"/>
      <c r="EE54" s="81"/>
      <c r="EF54" s="81"/>
      <c r="EG54" s="81"/>
      <c r="EH54" s="81"/>
      <c r="EI54" s="81"/>
      <c r="EJ54" s="81"/>
      <c r="EK54" s="81"/>
      <c r="EL54" s="81"/>
      <c r="EM54" s="81"/>
      <c r="EN54" s="81"/>
      <c r="EO54" s="81"/>
      <c r="EP54" s="81"/>
      <c r="EQ54" s="81"/>
      <c r="ER54" s="81"/>
      <c r="ES54" s="81"/>
      <c r="ET54" s="81"/>
      <c r="EU54" s="81"/>
      <c r="EV54" s="81"/>
      <c r="EW54" s="81"/>
      <c r="EX54" s="81"/>
      <c r="EY54" s="81"/>
      <c r="EZ54" s="81"/>
      <c r="FA54" s="81"/>
      <c r="FB54" s="81"/>
      <c r="FC54" s="81"/>
      <c r="FD54" s="81"/>
      <c r="FE54" s="81"/>
      <c r="FF54" s="81"/>
      <c r="FG54" s="81"/>
      <c r="FH54" s="81"/>
      <c r="FI54" s="81"/>
      <c r="FJ54" s="81"/>
      <c r="FK54" s="81"/>
      <c r="FL54" s="81"/>
      <c r="FM54" s="81"/>
      <c r="FN54" s="81"/>
      <c r="FO54" s="81"/>
      <c r="FP54" s="81"/>
      <c r="FQ54" s="81"/>
      <c r="FR54" s="81"/>
      <c r="FS54" s="81"/>
      <c r="FT54" s="81"/>
      <c r="FU54" s="81"/>
      <c r="FV54" s="81"/>
      <c r="FW54" s="81"/>
      <c r="FX54" s="81"/>
      <c r="FY54" s="81"/>
      <c r="FZ54" s="81"/>
      <c r="GA54" s="81"/>
      <c r="GB54" s="81"/>
      <c r="GC54" s="81"/>
      <c r="GD54" s="81"/>
      <c r="GE54" s="81"/>
      <c r="GF54" s="81"/>
      <c r="GG54" s="81"/>
      <c r="GH54" s="81"/>
      <c r="GI54" s="81"/>
      <c r="GJ54" s="81"/>
      <c r="GK54" s="81"/>
      <c r="GL54" s="81"/>
      <c r="GM54" s="81"/>
      <c r="GN54" s="81"/>
      <c r="GO54" s="81"/>
      <c r="GP54" s="81"/>
      <c r="GQ54" s="81"/>
      <c r="GR54" s="81"/>
      <c r="GS54" s="81"/>
      <c r="GT54" s="81"/>
      <c r="GU54" s="81"/>
      <c r="GV54" s="81"/>
      <c r="GW54" s="81"/>
      <c r="GX54" s="81"/>
      <c r="GY54" s="81"/>
      <c r="GZ54" s="81"/>
      <c r="HA54" s="81"/>
      <c r="HB54" s="81"/>
      <c r="HC54" s="81"/>
      <c r="HD54" s="81"/>
      <c r="HE54" s="81"/>
      <c r="HF54" s="81"/>
      <c r="HG54" s="81"/>
      <c r="HH54" s="81"/>
      <c r="HI54" s="81"/>
      <c r="HJ54" s="81"/>
      <c r="HK54" s="81"/>
      <c r="HL54" s="81"/>
      <c r="HM54" s="81"/>
      <c r="HN54" s="81"/>
      <c r="HO54" s="81"/>
      <c r="HP54" s="81"/>
      <c r="HQ54" s="81"/>
      <c r="HR54" s="81"/>
      <c r="HS54" s="81"/>
      <c r="HT54" s="81"/>
      <c r="HU54" s="81"/>
      <c r="HV54" s="81"/>
      <c r="HW54" s="81"/>
      <c r="HX54" s="81"/>
      <c r="HY54" s="81"/>
      <c r="HZ54" s="81"/>
    </row>
    <row r="55" spans="1:234" s="82" customFormat="1" ht="0.75" customHeight="1" hidden="1">
      <c r="A55" s="92"/>
      <c r="B55" s="107"/>
      <c r="C55" s="107"/>
      <c r="D55" s="110"/>
      <c r="E55" s="110"/>
      <c r="F55" s="110"/>
      <c r="G55" s="110"/>
      <c r="H55" s="110"/>
      <c r="I55" s="110"/>
      <c r="J55" s="116"/>
      <c r="K55" s="116"/>
      <c r="L55" s="117"/>
      <c r="M55" s="110"/>
      <c r="N55" s="110"/>
      <c r="O55" s="110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  <c r="AT55" s="81"/>
      <c r="AU55" s="81"/>
      <c r="AV55" s="81"/>
      <c r="AW55" s="81"/>
      <c r="AX55" s="81"/>
      <c r="AY55" s="81"/>
      <c r="AZ55" s="81"/>
      <c r="BA55" s="81"/>
      <c r="BB55" s="81"/>
      <c r="BC55" s="81"/>
      <c r="BD55" s="81"/>
      <c r="BE55" s="81"/>
      <c r="BF55" s="81"/>
      <c r="BG55" s="81"/>
      <c r="BH55" s="81"/>
      <c r="BI55" s="81"/>
      <c r="BJ55" s="81"/>
      <c r="BK55" s="81"/>
      <c r="BL55" s="81"/>
      <c r="BM55" s="81"/>
      <c r="BN55" s="81"/>
      <c r="BO55" s="81"/>
      <c r="BP55" s="81"/>
      <c r="BQ55" s="81"/>
      <c r="BR55" s="81"/>
      <c r="BS55" s="81"/>
      <c r="BT55" s="81"/>
      <c r="BU55" s="81"/>
      <c r="BV55" s="81"/>
      <c r="BW55" s="81"/>
      <c r="BX55" s="81"/>
      <c r="BY55" s="81"/>
      <c r="BZ55" s="81"/>
      <c r="CA55" s="81"/>
      <c r="CB55" s="81"/>
      <c r="CC55" s="81"/>
      <c r="CD55" s="81"/>
      <c r="CE55" s="81"/>
      <c r="CF55" s="81"/>
      <c r="CG55" s="81"/>
      <c r="CH55" s="81"/>
      <c r="CI55" s="81"/>
      <c r="CJ55" s="81"/>
      <c r="CK55" s="81"/>
      <c r="CL55" s="81"/>
      <c r="CM55" s="81"/>
      <c r="CN55" s="81"/>
      <c r="CO55" s="81"/>
      <c r="CP55" s="81"/>
      <c r="CQ55" s="81"/>
      <c r="CR55" s="81"/>
      <c r="CS55" s="81"/>
      <c r="CT55" s="81"/>
      <c r="CU55" s="81"/>
      <c r="CV55" s="81"/>
      <c r="CW55" s="81"/>
      <c r="CX55" s="81"/>
      <c r="CY55" s="81"/>
      <c r="CZ55" s="81"/>
      <c r="DA55" s="81"/>
      <c r="DB55" s="81"/>
      <c r="DC55" s="81"/>
      <c r="DD55" s="81"/>
      <c r="DE55" s="81"/>
      <c r="DF55" s="81"/>
      <c r="DG55" s="81"/>
      <c r="DH55" s="81"/>
      <c r="DI55" s="81"/>
      <c r="DJ55" s="81"/>
      <c r="DK55" s="81"/>
      <c r="DL55" s="81"/>
      <c r="DM55" s="81"/>
      <c r="DN55" s="81"/>
      <c r="DO55" s="81"/>
      <c r="DP55" s="81"/>
      <c r="DQ55" s="81"/>
      <c r="DR55" s="81"/>
      <c r="DS55" s="81"/>
      <c r="DT55" s="81"/>
      <c r="DU55" s="81"/>
      <c r="DV55" s="81"/>
      <c r="DW55" s="81"/>
      <c r="DX55" s="81"/>
      <c r="DY55" s="81"/>
      <c r="DZ55" s="81"/>
      <c r="EA55" s="81"/>
      <c r="EB55" s="81"/>
      <c r="EC55" s="81"/>
      <c r="ED55" s="81"/>
      <c r="EE55" s="81"/>
      <c r="EF55" s="81"/>
      <c r="EG55" s="81"/>
      <c r="EH55" s="81"/>
      <c r="EI55" s="81"/>
      <c r="EJ55" s="81"/>
      <c r="EK55" s="81"/>
      <c r="EL55" s="81"/>
      <c r="EM55" s="81"/>
      <c r="EN55" s="81"/>
      <c r="EO55" s="81"/>
      <c r="EP55" s="81"/>
      <c r="EQ55" s="81"/>
      <c r="ER55" s="81"/>
      <c r="ES55" s="81"/>
      <c r="ET55" s="81"/>
      <c r="EU55" s="81"/>
      <c r="EV55" s="81"/>
      <c r="EW55" s="81"/>
      <c r="EX55" s="81"/>
      <c r="EY55" s="81"/>
      <c r="EZ55" s="81"/>
      <c r="FA55" s="81"/>
      <c r="FB55" s="81"/>
      <c r="FC55" s="81"/>
      <c r="FD55" s="81"/>
      <c r="FE55" s="81"/>
      <c r="FF55" s="81"/>
      <c r="FG55" s="81"/>
      <c r="FH55" s="81"/>
      <c r="FI55" s="81"/>
      <c r="FJ55" s="81"/>
      <c r="FK55" s="81"/>
      <c r="FL55" s="81"/>
      <c r="FM55" s="81"/>
      <c r="FN55" s="81"/>
      <c r="FO55" s="81"/>
      <c r="FP55" s="81"/>
      <c r="FQ55" s="81"/>
      <c r="FR55" s="81"/>
      <c r="FS55" s="81"/>
      <c r="FT55" s="81"/>
      <c r="FU55" s="81"/>
      <c r="FV55" s="81"/>
      <c r="FW55" s="81"/>
      <c r="FX55" s="81"/>
      <c r="FY55" s="81"/>
      <c r="FZ55" s="81"/>
      <c r="GA55" s="81"/>
      <c r="GB55" s="81"/>
      <c r="GC55" s="81"/>
      <c r="GD55" s="81"/>
      <c r="GE55" s="81"/>
      <c r="GF55" s="81"/>
      <c r="GG55" s="81"/>
      <c r="GH55" s="81"/>
      <c r="GI55" s="81"/>
      <c r="GJ55" s="81"/>
      <c r="GK55" s="81"/>
      <c r="GL55" s="81"/>
      <c r="GM55" s="81"/>
      <c r="GN55" s="81"/>
      <c r="GO55" s="81"/>
      <c r="GP55" s="81"/>
      <c r="GQ55" s="81"/>
      <c r="GR55" s="81"/>
      <c r="GS55" s="81"/>
      <c r="GT55" s="81"/>
      <c r="GU55" s="81"/>
      <c r="GV55" s="81"/>
      <c r="GW55" s="81"/>
      <c r="GX55" s="81"/>
      <c r="GY55" s="81"/>
      <c r="GZ55" s="81"/>
      <c r="HA55" s="81"/>
      <c r="HB55" s="81"/>
      <c r="HC55" s="81"/>
      <c r="HD55" s="81"/>
      <c r="HE55" s="81"/>
      <c r="HF55" s="81"/>
      <c r="HG55" s="81"/>
      <c r="HH55" s="81"/>
      <c r="HI55" s="81"/>
      <c r="HJ55" s="81"/>
      <c r="HK55" s="81"/>
      <c r="HL55" s="81"/>
      <c r="HM55" s="81"/>
      <c r="HN55" s="81"/>
      <c r="HO55" s="81"/>
      <c r="HP55" s="81"/>
      <c r="HQ55" s="81"/>
      <c r="HR55" s="81"/>
      <c r="HS55" s="81"/>
      <c r="HT55" s="81"/>
      <c r="HU55" s="81"/>
      <c r="HV55" s="81"/>
      <c r="HW55" s="81"/>
      <c r="HX55" s="81"/>
      <c r="HY55" s="81"/>
      <c r="HZ55" s="81"/>
    </row>
    <row r="56" spans="1:234" s="82" customFormat="1" ht="21.75" customHeight="1" hidden="1">
      <c r="A56" s="92"/>
      <c r="B56" s="107"/>
      <c r="C56" s="107"/>
      <c r="D56" s="110"/>
      <c r="E56" s="110"/>
      <c r="F56" s="110"/>
      <c r="G56" s="110"/>
      <c r="H56" s="110"/>
      <c r="I56" s="110"/>
      <c r="J56" s="116"/>
      <c r="K56" s="116"/>
      <c r="L56" s="117"/>
      <c r="M56" s="110"/>
      <c r="N56" s="110"/>
      <c r="O56" s="110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81"/>
      <c r="AQ56" s="81"/>
      <c r="AR56" s="81"/>
      <c r="AS56" s="81"/>
      <c r="AT56" s="81"/>
      <c r="AU56" s="81"/>
      <c r="AV56" s="81"/>
      <c r="AW56" s="81"/>
      <c r="AX56" s="81"/>
      <c r="AY56" s="81"/>
      <c r="AZ56" s="81"/>
      <c r="BA56" s="81"/>
      <c r="BB56" s="81"/>
      <c r="BC56" s="81"/>
      <c r="BD56" s="81"/>
      <c r="BE56" s="81"/>
      <c r="BF56" s="81"/>
      <c r="BG56" s="81"/>
      <c r="BH56" s="81"/>
      <c r="BI56" s="81"/>
      <c r="BJ56" s="81"/>
      <c r="BK56" s="81"/>
      <c r="BL56" s="81"/>
      <c r="BM56" s="81"/>
      <c r="BN56" s="81"/>
      <c r="BO56" s="81"/>
      <c r="BP56" s="81"/>
      <c r="BQ56" s="81"/>
      <c r="BR56" s="81"/>
      <c r="BS56" s="81"/>
      <c r="BT56" s="81"/>
      <c r="BU56" s="81"/>
      <c r="BV56" s="81"/>
      <c r="BW56" s="81"/>
      <c r="BX56" s="81"/>
      <c r="BY56" s="81"/>
      <c r="BZ56" s="81"/>
      <c r="CA56" s="81"/>
      <c r="CB56" s="81"/>
      <c r="CC56" s="81"/>
      <c r="CD56" s="81"/>
      <c r="CE56" s="81"/>
      <c r="CF56" s="81"/>
      <c r="CG56" s="81"/>
      <c r="CH56" s="81"/>
      <c r="CI56" s="81"/>
      <c r="CJ56" s="81"/>
      <c r="CK56" s="81"/>
      <c r="CL56" s="81"/>
      <c r="CM56" s="81"/>
      <c r="CN56" s="81"/>
      <c r="CO56" s="81"/>
      <c r="CP56" s="81"/>
      <c r="CQ56" s="81"/>
      <c r="CR56" s="81"/>
      <c r="CS56" s="81"/>
      <c r="CT56" s="81"/>
      <c r="CU56" s="81"/>
      <c r="CV56" s="81"/>
      <c r="CW56" s="81"/>
      <c r="CX56" s="81"/>
      <c r="CY56" s="81"/>
      <c r="CZ56" s="81"/>
      <c r="DA56" s="81"/>
      <c r="DB56" s="81"/>
      <c r="DC56" s="81"/>
      <c r="DD56" s="81"/>
      <c r="DE56" s="81"/>
      <c r="DF56" s="81"/>
      <c r="DG56" s="81"/>
      <c r="DH56" s="81"/>
      <c r="DI56" s="81"/>
      <c r="DJ56" s="81"/>
      <c r="DK56" s="81"/>
      <c r="DL56" s="81"/>
      <c r="DM56" s="81"/>
      <c r="DN56" s="81"/>
      <c r="DO56" s="81"/>
      <c r="DP56" s="81"/>
      <c r="DQ56" s="81"/>
      <c r="DR56" s="81"/>
      <c r="DS56" s="81"/>
      <c r="DT56" s="81"/>
      <c r="DU56" s="81"/>
      <c r="DV56" s="81"/>
      <c r="DW56" s="81"/>
      <c r="DX56" s="81"/>
      <c r="DY56" s="81"/>
      <c r="DZ56" s="81"/>
      <c r="EA56" s="81"/>
      <c r="EB56" s="81"/>
      <c r="EC56" s="81"/>
      <c r="ED56" s="81"/>
      <c r="EE56" s="81"/>
      <c r="EF56" s="81"/>
      <c r="EG56" s="81"/>
      <c r="EH56" s="81"/>
      <c r="EI56" s="81"/>
      <c r="EJ56" s="81"/>
      <c r="EK56" s="81"/>
      <c r="EL56" s="81"/>
      <c r="EM56" s="81"/>
      <c r="EN56" s="81"/>
      <c r="EO56" s="81"/>
      <c r="EP56" s="81"/>
      <c r="EQ56" s="81"/>
      <c r="ER56" s="81"/>
      <c r="ES56" s="81"/>
      <c r="ET56" s="81"/>
      <c r="EU56" s="81"/>
      <c r="EV56" s="81"/>
      <c r="EW56" s="81"/>
      <c r="EX56" s="81"/>
      <c r="EY56" s="81"/>
      <c r="EZ56" s="81"/>
      <c r="FA56" s="81"/>
      <c r="FB56" s="81"/>
      <c r="FC56" s="81"/>
      <c r="FD56" s="81"/>
      <c r="FE56" s="81"/>
      <c r="FF56" s="81"/>
      <c r="FG56" s="81"/>
      <c r="FH56" s="81"/>
      <c r="FI56" s="81"/>
      <c r="FJ56" s="81"/>
      <c r="FK56" s="81"/>
      <c r="FL56" s="81"/>
      <c r="FM56" s="81"/>
      <c r="FN56" s="81"/>
      <c r="FO56" s="81"/>
      <c r="FP56" s="81"/>
      <c r="FQ56" s="81"/>
      <c r="FR56" s="81"/>
      <c r="FS56" s="81"/>
      <c r="FT56" s="81"/>
      <c r="FU56" s="81"/>
      <c r="FV56" s="81"/>
      <c r="FW56" s="81"/>
      <c r="FX56" s="81"/>
      <c r="FY56" s="81"/>
      <c r="FZ56" s="81"/>
      <c r="GA56" s="81"/>
      <c r="GB56" s="81"/>
      <c r="GC56" s="81"/>
      <c r="GD56" s="81"/>
      <c r="GE56" s="81"/>
      <c r="GF56" s="81"/>
      <c r="GG56" s="81"/>
      <c r="GH56" s="81"/>
      <c r="GI56" s="81"/>
      <c r="GJ56" s="81"/>
      <c r="GK56" s="81"/>
      <c r="GL56" s="81"/>
      <c r="GM56" s="81"/>
      <c r="GN56" s="81"/>
      <c r="GO56" s="81"/>
      <c r="GP56" s="81"/>
      <c r="GQ56" s="81"/>
      <c r="GR56" s="81"/>
      <c r="GS56" s="81"/>
      <c r="GT56" s="81"/>
      <c r="GU56" s="81"/>
      <c r="GV56" s="81"/>
      <c r="GW56" s="81"/>
      <c r="GX56" s="81"/>
      <c r="GY56" s="81"/>
      <c r="GZ56" s="81"/>
      <c r="HA56" s="81"/>
      <c r="HB56" s="81"/>
      <c r="HC56" s="81"/>
      <c r="HD56" s="81"/>
      <c r="HE56" s="81"/>
      <c r="HF56" s="81"/>
      <c r="HG56" s="81"/>
      <c r="HH56" s="81"/>
      <c r="HI56" s="81"/>
      <c r="HJ56" s="81"/>
      <c r="HK56" s="81"/>
      <c r="HL56" s="81"/>
      <c r="HM56" s="81"/>
      <c r="HN56" s="81"/>
      <c r="HO56" s="81"/>
      <c r="HP56" s="81"/>
      <c r="HQ56" s="81"/>
      <c r="HR56" s="81"/>
      <c r="HS56" s="81"/>
      <c r="HT56" s="81"/>
      <c r="HU56" s="81"/>
      <c r="HV56" s="81"/>
      <c r="HW56" s="81"/>
      <c r="HX56" s="81"/>
      <c r="HY56" s="81"/>
      <c r="HZ56" s="81"/>
    </row>
    <row r="57" spans="1:234" s="82" customFormat="1" ht="21.75" customHeight="1" hidden="1">
      <c r="A57" s="92"/>
      <c r="B57" s="107"/>
      <c r="C57" s="107"/>
      <c r="D57" s="110"/>
      <c r="E57" s="110"/>
      <c r="F57" s="110"/>
      <c r="G57" s="110"/>
      <c r="H57" s="110"/>
      <c r="I57" s="110"/>
      <c r="J57" s="116"/>
      <c r="K57" s="116"/>
      <c r="L57" s="117"/>
      <c r="M57" s="110"/>
      <c r="N57" s="110"/>
      <c r="O57" s="110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81"/>
      <c r="AQ57" s="81"/>
      <c r="AR57" s="81"/>
      <c r="AS57" s="81"/>
      <c r="AT57" s="81"/>
      <c r="AU57" s="81"/>
      <c r="AV57" s="81"/>
      <c r="AW57" s="81"/>
      <c r="AX57" s="81"/>
      <c r="AY57" s="81"/>
      <c r="AZ57" s="81"/>
      <c r="BA57" s="81"/>
      <c r="BB57" s="81"/>
      <c r="BC57" s="81"/>
      <c r="BD57" s="81"/>
      <c r="BE57" s="81"/>
      <c r="BF57" s="81"/>
      <c r="BG57" s="81"/>
      <c r="BH57" s="81"/>
      <c r="BI57" s="81"/>
      <c r="BJ57" s="81"/>
      <c r="BK57" s="81"/>
      <c r="BL57" s="81"/>
      <c r="BM57" s="81"/>
      <c r="BN57" s="81"/>
      <c r="BO57" s="81"/>
      <c r="BP57" s="81"/>
      <c r="BQ57" s="81"/>
      <c r="BR57" s="81"/>
      <c r="BS57" s="81"/>
      <c r="BT57" s="81"/>
      <c r="BU57" s="81"/>
      <c r="BV57" s="81"/>
      <c r="BW57" s="81"/>
      <c r="BX57" s="81"/>
      <c r="BY57" s="81"/>
      <c r="BZ57" s="81"/>
      <c r="CA57" s="81"/>
      <c r="CB57" s="81"/>
      <c r="CC57" s="81"/>
      <c r="CD57" s="81"/>
      <c r="CE57" s="81"/>
      <c r="CF57" s="81"/>
      <c r="CG57" s="81"/>
      <c r="CH57" s="81"/>
      <c r="CI57" s="81"/>
      <c r="CJ57" s="81"/>
      <c r="CK57" s="81"/>
      <c r="CL57" s="81"/>
      <c r="CM57" s="81"/>
      <c r="CN57" s="81"/>
      <c r="CO57" s="81"/>
      <c r="CP57" s="81"/>
      <c r="CQ57" s="81"/>
      <c r="CR57" s="81"/>
      <c r="CS57" s="81"/>
      <c r="CT57" s="81"/>
      <c r="CU57" s="81"/>
      <c r="CV57" s="81"/>
      <c r="CW57" s="81"/>
      <c r="CX57" s="81"/>
      <c r="CY57" s="81"/>
      <c r="CZ57" s="81"/>
      <c r="DA57" s="81"/>
      <c r="DB57" s="81"/>
      <c r="DC57" s="81"/>
      <c r="DD57" s="81"/>
      <c r="DE57" s="81"/>
      <c r="DF57" s="81"/>
      <c r="DG57" s="81"/>
      <c r="DH57" s="81"/>
      <c r="DI57" s="81"/>
      <c r="DJ57" s="81"/>
      <c r="DK57" s="81"/>
      <c r="DL57" s="81"/>
      <c r="DM57" s="81"/>
      <c r="DN57" s="81"/>
      <c r="DO57" s="81"/>
      <c r="DP57" s="81"/>
      <c r="DQ57" s="81"/>
      <c r="DR57" s="81"/>
      <c r="DS57" s="81"/>
      <c r="DT57" s="81"/>
      <c r="DU57" s="81"/>
      <c r="DV57" s="81"/>
      <c r="DW57" s="81"/>
      <c r="DX57" s="81"/>
      <c r="DY57" s="81"/>
      <c r="DZ57" s="81"/>
      <c r="EA57" s="81"/>
      <c r="EB57" s="81"/>
      <c r="EC57" s="81"/>
      <c r="ED57" s="81"/>
      <c r="EE57" s="81"/>
      <c r="EF57" s="81"/>
      <c r="EG57" s="81"/>
      <c r="EH57" s="81"/>
      <c r="EI57" s="81"/>
      <c r="EJ57" s="81"/>
      <c r="EK57" s="81"/>
      <c r="EL57" s="81"/>
      <c r="EM57" s="81"/>
      <c r="EN57" s="81"/>
      <c r="EO57" s="81"/>
      <c r="EP57" s="81"/>
      <c r="EQ57" s="81"/>
      <c r="ER57" s="81"/>
      <c r="ES57" s="81"/>
      <c r="ET57" s="81"/>
      <c r="EU57" s="81"/>
      <c r="EV57" s="81"/>
      <c r="EW57" s="81"/>
      <c r="EX57" s="81"/>
      <c r="EY57" s="81"/>
      <c r="EZ57" s="81"/>
      <c r="FA57" s="81"/>
      <c r="FB57" s="81"/>
      <c r="FC57" s="81"/>
      <c r="FD57" s="81"/>
      <c r="FE57" s="81"/>
      <c r="FF57" s="81"/>
      <c r="FG57" s="81"/>
      <c r="FH57" s="81"/>
      <c r="FI57" s="81"/>
      <c r="FJ57" s="81"/>
      <c r="FK57" s="81"/>
      <c r="FL57" s="81"/>
      <c r="FM57" s="81"/>
      <c r="FN57" s="81"/>
      <c r="FO57" s="81"/>
      <c r="FP57" s="81"/>
      <c r="FQ57" s="81"/>
      <c r="FR57" s="81"/>
      <c r="FS57" s="81"/>
      <c r="FT57" s="81"/>
      <c r="FU57" s="81"/>
      <c r="FV57" s="81"/>
      <c r="FW57" s="81"/>
      <c r="FX57" s="81"/>
      <c r="FY57" s="81"/>
      <c r="FZ57" s="81"/>
      <c r="GA57" s="81"/>
      <c r="GB57" s="81"/>
      <c r="GC57" s="81"/>
      <c r="GD57" s="81"/>
      <c r="GE57" s="81"/>
      <c r="GF57" s="81"/>
      <c r="GG57" s="81"/>
      <c r="GH57" s="81"/>
      <c r="GI57" s="81"/>
      <c r="GJ57" s="81"/>
      <c r="GK57" s="81"/>
      <c r="GL57" s="81"/>
      <c r="GM57" s="81"/>
      <c r="GN57" s="81"/>
      <c r="GO57" s="81"/>
      <c r="GP57" s="81"/>
      <c r="GQ57" s="81"/>
      <c r="GR57" s="81"/>
      <c r="GS57" s="81"/>
      <c r="GT57" s="81"/>
      <c r="GU57" s="81"/>
      <c r="GV57" s="81"/>
      <c r="GW57" s="81"/>
      <c r="GX57" s="81"/>
      <c r="GY57" s="81"/>
      <c r="GZ57" s="81"/>
      <c r="HA57" s="81"/>
      <c r="HB57" s="81"/>
      <c r="HC57" s="81"/>
      <c r="HD57" s="81"/>
      <c r="HE57" s="81"/>
      <c r="HF57" s="81"/>
      <c r="HG57" s="81"/>
      <c r="HH57" s="81"/>
      <c r="HI57" s="81"/>
      <c r="HJ57" s="81"/>
      <c r="HK57" s="81"/>
      <c r="HL57" s="81"/>
      <c r="HM57" s="81"/>
      <c r="HN57" s="81"/>
      <c r="HO57" s="81"/>
      <c r="HP57" s="81"/>
      <c r="HQ57" s="81"/>
      <c r="HR57" s="81"/>
      <c r="HS57" s="81"/>
      <c r="HT57" s="81"/>
      <c r="HU57" s="81"/>
      <c r="HV57" s="81"/>
      <c r="HW57" s="81"/>
      <c r="HX57" s="81"/>
      <c r="HY57" s="81"/>
      <c r="HZ57" s="81"/>
    </row>
    <row r="58" spans="1:234" s="82" customFormat="1" ht="1.5" customHeight="1" hidden="1">
      <c r="A58" s="92"/>
      <c r="B58" s="107"/>
      <c r="C58" s="107"/>
      <c r="D58" s="110"/>
      <c r="E58" s="110"/>
      <c r="F58" s="110"/>
      <c r="G58" s="110"/>
      <c r="H58" s="110"/>
      <c r="I58" s="110"/>
      <c r="J58" s="116"/>
      <c r="K58" s="116"/>
      <c r="L58" s="117"/>
      <c r="M58" s="110"/>
      <c r="N58" s="110"/>
      <c r="O58" s="110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  <c r="AJ58" s="81"/>
      <c r="AK58" s="81"/>
      <c r="AL58" s="81"/>
      <c r="AM58" s="81"/>
      <c r="AN58" s="81"/>
      <c r="AO58" s="81"/>
      <c r="AP58" s="81"/>
      <c r="AQ58" s="81"/>
      <c r="AR58" s="81"/>
      <c r="AS58" s="81"/>
      <c r="AT58" s="81"/>
      <c r="AU58" s="81"/>
      <c r="AV58" s="81"/>
      <c r="AW58" s="81"/>
      <c r="AX58" s="81"/>
      <c r="AY58" s="81"/>
      <c r="AZ58" s="81"/>
      <c r="BA58" s="81"/>
      <c r="BB58" s="81"/>
      <c r="BC58" s="81"/>
      <c r="BD58" s="81"/>
      <c r="BE58" s="81"/>
      <c r="BF58" s="81"/>
      <c r="BG58" s="81"/>
      <c r="BH58" s="81"/>
      <c r="BI58" s="81"/>
      <c r="BJ58" s="81"/>
      <c r="BK58" s="81"/>
      <c r="BL58" s="81"/>
      <c r="BM58" s="81"/>
      <c r="BN58" s="81"/>
      <c r="BO58" s="81"/>
      <c r="BP58" s="81"/>
      <c r="BQ58" s="81"/>
      <c r="BR58" s="81"/>
      <c r="BS58" s="81"/>
      <c r="BT58" s="81"/>
      <c r="BU58" s="81"/>
      <c r="BV58" s="81"/>
      <c r="BW58" s="81"/>
      <c r="BX58" s="81"/>
      <c r="BY58" s="81"/>
      <c r="BZ58" s="81"/>
      <c r="CA58" s="81"/>
      <c r="CB58" s="81"/>
      <c r="CC58" s="81"/>
      <c r="CD58" s="81"/>
      <c r="CE58" s="81"/>
      <c r="CF58" s="81"/>
      <c r="CG58" s="81"/>
      <c r="CH58" s="81"/>
      <c r="CI58" s="81"/>
      <c r="CJ58" s="81"/>
      <c r="CK58" s="81"/>
      <c r="CL58" s="81"/>
      <c r="CM58" s="81"/>
      <c r="CN58" s="81"/>
      <c r="CO58" s="81"/>
      <c r="CP58" s="81"/>
      <c r="CQ58" s="81"/>
      <c r="CR58" s="81"/>
      <c r="CS58" s="81"/>
      <c r="CT58" s="81"/>
      <c r="CU58" s="81"/>
      <c r="CV58" s="81"/>
      <c r="CW58" s="81"/>
      <c r="CX58" s="81"/>
      <c r="CY58" s="81"/>
      <c r="CZ58" s="81"/>
      <c r="DA58" s="81"/>
      <c r="DB58" s="81"/>
      <c r="DC58" s="81"/>
      <c r="DD58" s="81"/>
      <c r="DE58" s="81"/>
      <c r="DF58" s="81"/>
      <c r="DG58" s="81"/>
      <c r="DH58" s="81"/>
      <c r="DI58" s="81"/>
      <c r="DJ58" s="81"/>
      <c r="DK58" s="81"/>
      <c r="DL58" s="81"/>
      <c r="DM58" s="81"/>
      <c r="DN58" s="81"/>
      <c r="DO58" s="81"/>
      <c r="DP58" s="81"/>
      <c r="DQ58" s="81"/>
      <c r="DR58" s="81"/>
      <c r="DS58" s="81"/>
      <c r="DT58" s="81"/>
      <c r="DU58" s="81"/>
      <c r="DV58" s="81"/>
      <c r="DW58" s="81"/>
      <c r="DX58" s="81"/>
      <c r="DY58" s="81"/>
      <c r="DZ58" s="81"/>
      <c r="EA58" s="81"/>
      <c r="EB58" s="81"/>
      <c r="EC58" s="81"/>
      <c r="ED58" s="81"/>
      <c r="EE58" s="81"/>
      <c r="EF58" s="81"/>
      <c r="EG58" s="81"/>
      <c r="EH58" s="81"/>
      <c r="EI58" s="81"/>
      <c r="EJ58" s="81"/>
      <c r="EK58" s="81"/>
      <c r="EL58" s="81"/>
      <c r="EM58" s="81"/>
      <c r="EN58" s="81"/>
      <c r="EO58" s="81"/>
      <c r="EP58" s="81"/>
      <c r="EQ58" s="81"/>
      <c r="ER58" s="81"/>
      <c r="ES58" s="81"/>
      <c r="ET58" s="81"/>
      <c r="EU58" s="81"/>
      <c r="EV58" s="81"/>
      <c r="EW58" s="81"/>
      <c r="EX58" s="81"/>
      <c r="EY58" s="81"/>
      <c r="EZ58" s="81"/>
      <c r="FA58" s="81"/>
      <c r="FB58" s="81"/>
      <c r="FC58" s="81"/>
      <c r="FD58" s="81"/>
      <c r="FE58" s="81"/>
      <c r="FF58" s="81"/>
      <c r="FG58" s="81"/>
      <c r="FH58" s="81"/>
      <c r="FI58" s="81"/>
      <c r="FJ58" s="81"/>
      <c r="FK58" s="81"/>
      <c r="FL58" s="81"/>
      <c r="FM58" s="81"/>
      <c r="FN58" s="81"/>
      <c r="FO58" s="81"/>
      <c r="FP58" s="81"/>
      <c r="FQ58" s="81"/>
      <c r="FR58" s="81"/>
      <c r="FS58" s="81"/>
      <c r="FT58" s="81"/>
      <c r="FU58" s="81"/>
      <c r="FV58" s="81"/>
      <c r="FW58" s="81"/>
      <c r="FX58" s="81"/>
      <c r="FY58" s="81"/>
      <c r="FZ58" s="81"/>
      <c r="GA58" s="81"/>
      <c r="GB58" s="81"/>
      <c r="GC58" s="81"/>
      <c r="GD58" s="81"/>
      <c r="GE58" s="81"/>
      <c r="GF58" s="81"/>
      <c r="GG58" s="81"/>
      <c r="GH58" s="81"/>
      <c r="GI58" s="81"/>
      <c r="GJ58" s="81"/>
      <c r="GK58" s="81"/>
      <c r="GL58" s="81"/>
      <c r="GM58" s="81"/>
      <c r="GN58" s="81"/>
      <c r="GO58" s="81"/>
      <c r="GP58" s="81"/>
      <c r="GQ58" s="81"/>
      <c r="GR58" s="81"/>
      <c r="GS58" s="81"/>
      <c r="GT58" s="81"/>
      <c r="GU58" s="81"/>
      <c r="GV58" s="81"/>
      <c r="GW58" s="81"/>
      <c r="GX58" s="81"/>
      <c r="GY58" s="81"/>
      <c r="GZ58" s="81"/>
      <c r="HA58" s="81"/>
      <c r="HB58" s="81"/>
      <c r="HC58" s="81"/>
      <c r="HD58" s="81"/>
      <c r="HE58" s="81"/>
      <c r="HF58" s="81"/>
      <c r="HG58" s="81"/>
      <c r="HH58" s="81"/>
      <c r="HI58" s="81"/>
      <c r="HJ58" s="81"/>
      <c r="HK58" s="81"/>
      <c r="HL58" s="81"/>
      <c r="HM58" s="81"/>
      <c r="HN58" s="81"/>
      <c r="HO58" s="81"/>
      <c r="HP58" s="81"/>
      <c r="HQ58" s="81"/>
      <c r="HR58" s="81"/>
      <c r="HS58" s="81"/>
      <c r="HT58" s="81"/>
      <c r="HU58" s="81"/>
      <c r="HV58" s="81"/>
      <c r="HW58" s="81"/>
      <c r="HX58" s="81"/>
      <c r="HY58" s="81"/>
      <c r="HZ58" s="81"/>
    </row>
    <row r="59" spans="1:234" s="82" customFormat="1" ht="21.75" customHeight="1" hidden="1">
      <c r="A59" s="92"/>
      <c r="B59" s="107"/>
      <c r="C59" s="107"/>
      <c r="D59" s="110"/>
      <c r="E59" s="110"/>
      <c r="F59" s="110"/>
      <c r="G59" s="110"/>
      <c r="H59" s="110"/>
      <c r="I59" s="110"/>
      <c r="J59" s="116"/>
      <c r="K59" s="116"/>
      <c r="L59" s="117"/>
      <c r="M59" s="110"/>
      <c r="N59" s="110"/>
      <c r="O59" s="110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J59" s="81"/>
      <c r="AK59" s="81"/>
      <c r="AL59" s="81"/>
      <c r="AM59" s="81"/>
      <c r="AN59" s="81"/>
      <c r="AO59" s="81"/>
      <c r="AP59" s="81"/>
      <c r="AQ59" s="81"/>
      <c r="AR59" s="81"/>
      <c r="AS59" s="81"/>
      <c r="AT59" s="81"/>
      <c r="AU59" s="81"/>
      <c r="AV59" s="81"/>
      <c r="AW59" s="81"/>
      <c r="AX59" s="81"/>
      <c r="AY59" s="81"/>
      <c r="AZ59" s="81"/>
      <c r="BA59" s="81"/>
      <c r="BB59" s="81"/>
      <c r="BC59" s="81"/>
      <c r="BD59" s="81"/>
      <c r="BE59" s="81"/>
      <c r="BF59" s="81"/>
      <c r="BG59" s="81"/>
      <c r="BH59" s="81"/>
      <c r="BI59" s="81"/>
      <c r="BJ59" s="81"/>
      <c r="BK59" s="81"/>
      <c r="BL59" s="81"/>
      <c r="BM59" s="81"/>
      <c r="BN59" s="81"/>
      <c r="BO59" s="81"/>
      <c r="BP59" s="81"/>
      <c r="BQ59" s="81"/>
      <c r="BR59" s="81"/>
      <c r="BS59" s="81"/>
      <c r="BT59" s="81"/>
      <c r="BU59" s="81"/>
      <c r="BV59" s="81"/>
      <c r="BW59" s="81"/>
      <c r="BX59" s="81"/>
      <c r="BY59" s="81"/>
      <c r="BZ59" s="81"/>
      <c r="CA59" s="81"/>
      <c r="CB59" s="81"/>
      <c r="CC59" s="81"/>
      <c r="CD59" s="81"/>
      <c r="CE59" s="81"/>
      <c r="CF59" s="81"/>
      <c r="CG59" s="81"/>
      <c r="CH59" s="81"/>
      <c r="CI59" s="81"/>
      <c r="CJ59" s="81"/>
      <c r="CK59" s="81"/>
      <c r="CL59" s="81"/>
      <c r="CM59" s="81"/>
      <c r="CN59" s="81"/>
      <c r="CO59" s="81"/>
      <c r="CP59" s="81"/>
      <c r="CQ59" s="81"/>
      <c r="CR59" s="81"/>
      <c r="CS59" s="81"/>
      <c r="CT59" s="81"/>
      <c r="CU59" s="81"/>
      <c r="CV59" s="81"/>
      <c r="CW59" s="81"/>
      <c r="CX59" s="81"/>
      <c r="CY59" s="81"/>
      <c r="CZ59" s="81"/>
      <c r="DA59" s="81"/>
      <c r="DB59" s="81"/>
      <c r="DC59" s="81"/>
      <c r="DD59" s="81"/>
      <c r="DE59" s="81"/>
      <c r="DF59" s="81"/>
      <c r="DG59" s="81"/>
      <c r="DH59" s="81"/>
      <c r="DI59" s="81"/>
      <c r="DJ59" s="81"/>
      <c r="DK59" s="81"/>
      <c r="DL59" s="81"/>
      <c r="DM59" s="81"/>
      <c r="DN59" s="81"/>
      <c r="DO59" s="81"/>
      <c r="DP59" s="81"/>
      <c r="DQ59" s="81"/>
      <c r="DR59" s="81"/>
      <c r="DS59" s="81"/>
      <c r="DT59" s="81"/>
      <c r="DU59" s="81"/>
      <c r="DV59" s="81"/>
      <c r="DW59" s="81"/>
      <c r="DX59" s="81"/>
      <c r="DY59" s="81"/>
      <c r="DZ59" s="81"/>
      <c r="EA59" s="81"/>
      <c r="EB59" s="81"/>
      <c r="EC59" s="81"/>
      <c r="ED59" s="81"/>
      <c r="EE59" s="81"/>
      <c r="EF59" s="81"/>
      <c r="EG59" s="81"/>
      <c r="EH59" s="81"/>
      <c r="EI59" s="81"/>
      <c r="EJ59" s="81"/>
      <c r="EK59" s="81"/>
      <c r="EL59" s="81"/>
      <c r="EM59" s="81"/>
      <c r="EN59" s="81"/>
      <c r="EO59" s="81"/>
      <c r="EP59" s="81"/>
      <c r="EQ59" s="81"/>
      <c r="ER59" s="81"/>
      <c r="ES59" s="81"/>
      <c r="ET59" s="81"/>
      <c r="EU59" s="81"/>
      <c r="EV59" s="81"/>
      <c r="EW59" s="81"/>
      <c r="EX59" s="81"/>
      <c r="EY59" s="81"/>
      <c r="EZ59" s="81"/>
      <c r="FA59" s="81"/>
      <c r="FB59" s="81"/>
      <c r="FC59" s="81"/>
      <c r="FD59" s="81"/>
      <c r="FE59" s="81"/>
      <c r="FF59" s="81"/>
      <c r="FG59" s="81"/>
      <c r="FH59" s="81"/>
      <c r="FI59" s="81"/>
      <c r="FJ59" s="81"/>
      <c r="FK59" s="81"/>
      <c r="FL59" s="81"/>
      <c r="FM59" s="81"/>
      <c r="FN59" s="81"/>
      <c r="FO59" s="81"/>
      <c r="FP59" s="81"/>
      <c r="FQ59" s="81"/>
      <c r="FR59" s="81"/>
      <c r="FS59" s="81"/>
      <c r="FT59" s="81"/>
      <c r="FU59" s="81"/>
      <c r="FV59" s="81"/>
      <c r="FW59" s="81"/>
      <c r="FX59" s="81"/>
      <c r="FY59" s="81"/>
      <c r="FZ59" s="81"/>
      <c r="GA59" s="81"/>
      <c r="GB59" s="81"/>
      <c r="GC59" s="81"/>
      <c r="GD59" s="81"/>
      <c r="GE59" s="81"/>
      <c r="GF59" s="81"/>
      <c r="GG59" s="81"/>
      <c r="GH59" s="81"/>
      <c r="GI59" s="81"/>
      <c r="GJ59" s="81"/>
      <c r="GK59" s="81"/>
      <c r="GL59" s="81"/>
      <c r="GM59" s="81"/>
      <c r="GN59" s="81"/>
      <c r="GO59" s="81"/>
      <c r="GP59" s="81"/>
      <c r="GQ59" s="81"/>
      <c r="GR59" s="81"/>
      <c r="GS59" s="81"/>
      <c r="GT59" s="81"/>
      <c r="GU59" s="81"/>
      <c r="GV59" s="81"/>
      <c r="GW59" s="81"/>
      <c r="GX59" s="81"/>
      <c r="GY59" s="81"/>
      <c r="GZ59" s="81"/>
      <c r="HA59" s="81"/>
      <c r="HB59" s="81"/>
      <c r="HC59" s="81"/>
      <c r="HD59" s="81"/>
      <c r="HE59" s="81"/>
      <c r="HF59" s="81"/>
      <c r="HG59" s="81"/>
      <c r="HH59" s="81"/>
      <c r="HI59" s="81"/>
      <c r="HJ59" s="81"/>
      <c r="HK59" s="81"/>
      <c r="HL59" s="81"/>
      <c r="HM59" s="81"/>
      <c r="HN59" s="81"/>
      <c r="HO59" s="81"/>
      <c r="HP59" s="81"/>
      <c r="HQ59" s="81"/>
      <c r="HR59" s="81"/>
      <c r="HS59" s="81"/>
      <c r="HT59" s="81"/>
      <c r="HU59" s="81"/>
      <c r="HV59" s="81"/>
      <c r="HW59" s="81"/>
      <c r="HX59" s="81"/>
      <c r="HY59" s="81"/>
      <c r="HZ59" s="81"/>
    </row>
    <row r="60" spans="1:234" s="82" customFormat="1" ht="21.75" customHeight="1" hidden="1">
      <c r="A60" s="92"/>
      <c r="B60" s="107"/>
      <c r="C60" s="107"/>
      <c r="D60" s="110"/>
      <c r="E60" s="110"/>
      <c r="F60" s="110"/>
      <c r="G60" s="110"/>
      <c r="H60" s="110"/>
      <c r="I60" s="110"/>
      <c r="J60" s="116"/>
      <c r="K60" s="116"/>
      <c r="L60" s="117"/>
      <c r="M60" s="110"/>
      <c r="N60" s="110"/>
      <c r="O60" s="110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1"/>
      <c r="AJ60" s="81"/>
      <c r="AK60" s="81"/>
      <c r="AL60" s="81"/>
      <c r="AM60" s="81"/>
      <c r="AN60" s="81"/>
      <c r="AO60" s="81"/>
      <c r="AP60" s="81"/>
      <c r="AQ60" s="81"/>
      <c r="AR60" s="81"/>
      <c r="AS60" s="81"/>
      <c r="AT60" s="81"/>
      <c r="AU60" s="81"/>
      <c r="AV60" s="81"/>
      <c r="AW60" s="81"/>
      <c r="AX60" s="81"/>
      <c r="AY60" s="81"/>
      <c r="AZ60" s="81"/>
      <c r="BA60" s="81"/>
      <c r="BB60" s="81"/>
      <c r="BC60" s="81"/>
      <c r="BD60" s="81"/>
      <c r="BE60" s="81"/>
      <c r="BF60" s="81"/>
      <c r="BG60" s="81"/>
      <c r="BH60" s="81"/>
      <c r="BI60" s="81"/>
      <c r="BJ60" s="81"/>
      <c r="BK60" s="81"/>
      <c r="BL60" s="81"/>
      <c r="BM60" s="81"/>
      <c r="BN60" s="81"/>
      <c r="BO60" s="81"/>
      <c r="BP60" s="81"/>
      <c r="BQ60" s="81"/>
      <c r="BR60" s="81"/>
      <c r="BS60" s="81"/>
      <c r="BT60" s="81"/>
      <c r="BU60" s="81"/>
      <c r="BV60" s="81"/>
      <c r="BW60" s="81"/>
      <c r="BX60" s="81"/>
      <c r="BY60" s="81"/>
      <c r="BZ60" s="81"/>
      <c r="CA60" s="81"/>
      <c r="CB60" s="81"/>
      <c r="CC60" s="81"/>
      <c r="CD60" s="81"/>
      <c r="CE60" s="81"/>
      <c r="CF60" s="81"/>
      <c r="CG60" s="81"/>
      <c r="CH60" s="81"/>
      <c r="CI60" s="81"/>
      <c r="CJ60" s="81"/>
      <c r="CK60" s="81"/>
      <c r="CL60" s="81"/>
      <c r="CM60" s="81"/>
      <c r="CN60" s="81"/>
      <c r="CO60" s="81"/>
      <c r="CP60" s="81"/>
      <c r="CQ60" s="81"/>
      <c r="CR60" s="81"/>
      <c r="CS60" s="81"/>
      <c r="CT60" s="81"/>
      <c r="CU60" s="81"/>
      <c r="CV60" s="81"/>
      <c r="CW60" s="81"/>
      <c r="CX60" s="81"/>
      <c r="CY60" s="81"/>
      <c r="CZ60" s="81"/>
      <c r="DA60" s="81"/>
      <c r="DB60" s="81"/>
      <c r="DC60" s="81"/>
      <c r="DD60" s="81"/>
      <c r="DE60" s="81"/>
      <c r="DF60" s="81"/>
      <c r="DG60" s="81"/>
      <c r="DH60" s="81"/>
      <c r="DI60" s="81"/>
      <c r="DJ60" s="81"/>
      <c r="DK60" s="81"/>
      <c r="DL60" s="81"/>
      <c r="DM60" s="81"/>
      <c r="DN60" s="81"/>
      <c r="DO60" s="81"/>
      <c r="DP60" s="81"/>
      <c r="DQ60" s="81"/>
      <c r="DR60" s="81"/>
      <c r="DS60" s="81"/>
      <c r="DT60" s="81"/>
      <c r="DU60" s="81"/>
      <c r="DV60" s="81"/>
      <c r="DW60" s="81"/>
      <c r="DX60" s="81"/>
      <c r="DY60" s="81"/>
      <c r="DZ60" s="81"/>
      <c r="EA60" s="81"/>
      <c r="EB60" s="81"/>
      <c r="EC60" s="81"/>
      <c r="ED60" s="81"/>
      <c r="EE60" s="81"/>
      <c r="EF60" s="81"/>
      <c r="EG60" s="81"/>
      <c r="EH60" s="81"/>
      <c r="EI60" s="81"/>
      <c r="EJ60" s="81"/>
      <c r="EK60" s="81"/>
      <c r="EL60" s="81"/>
      <c r="EM60" s="81"/>
      <c r="EN60" s="81"/>
      <c r="EO60" s="81"/>
      <c r="EP60" s="81"/>
      <c r="EQ60" s="81"/>
      <c r="ER60" s="81"/>
      <c r="ES60" s="81"/>
      <c r="ET60" s="81"/>
      <c r="EU60" s="81"/>
      <c r="EV60" s="81"/>
      <c r="EW60" s="81"/>
      <c r="EX60" s="81"/>
      <c r="EY60" s="81"/>
      <c r="EZ60" s="81"/>
      <c r="FA60" s="81"/>
      <c r="FB60" s="81"/>
      <c r="FC60" s="81"/>
      <c r="FD60" s="81"/>
      <c r="FE60" s="81"/>
      <c r="FF60" s="81"/>
      <c r="FG60" s="81"/>
      <c r="FH60" s="81"/>
      <c r="FI60" s="81"/>
      <c r="FJ60" s="81"/>
      <c r="FK60" s="81"/>
      <c r="FL60" s="81"/>
      <c r="FM60" s="81"/>
      <c r="FN60" s="81"/>
      <c r="FO60" s="81"/>
      <c r="FP60" s="81"/>
      <c r="FQ60" s="81"/>
      <c r="FR60" s="81"/>
      <c r="FS60" s="81"/>
      <c r="FT60" s="81"/>
      <c r="FU60" s="81"/>
      <c r="FV60" s="81"/>
      <c r="FW60" s="81"/>
      <c r="FX60" s="81"/>
      <c r="FY60" s="81"/>
      <c r="FZ60" s="81"/>
      <c r="GA60" s="81"/>
      <c r="GB60" s="81"/>
      <c r="GC60" s="81"/>
      <c r="GD60" s="81"/>
      <c r="GE60" s="81"/>
      <c r="GF60" s="81"/>
      <c r="GG60" s="81"/>
      <c r="GH60" s="81"/>
      <c r="GI60" s="81"/>
      <c r="GJ60" s="81"/>
      <c r="GK60" s="81"/>
      <c r="GL60" s="81"/>
      <c r="GM60" s="81"/>
      <c r="GN60" s="81"/>
      <c r="GO60" s="81"/>
      <c r="GP60" s="81"/>
      <c r="GQ60" s="81"/>
      <c r="GR60" s="81"/>
      <c r="GS60" s="81"/>
      <c r="GT60" s="81"/>
      <c r="GU60" s="81"/>
      <c r="GV60" s="81"/>
      <c r="GW60" s="81"/>
      <c r="GX60" s="81"/>
      <c r="GY60" s="81"/>
      <c r="GZ60" s="81"/>
      <c r="HA60" s="81"/>
      <c r="HB60" s="81"/>
      <c r="HC60" s="81"/>
      <c r="HD60" s="81"/>
      <c r="HE60" s="81"/>
      <c r="HF60" s="81"/>
      <c r="HG60" s="81"/>
      <c r="HH60" s="81"/>
      <c r="HI60" s="81"/>
      <c r="HJ60" s="81"/>
      <c r="HK60" s="81"/>
      <c r="HL60" s="81"/>
      <c r="HM60" s="81"/>
      <c r="HN60" s="81"/>
      <c r="HO60" s="81"/>
      <c r="HP60" s="81"/>
      <c r="HQ60" s="81"/>
      <c r="HR60" s="81"/>
      <c r="HS60" s="81"/>
      <c r="HT60" s="81"/>
      <c r="HU60" s="81"/>
      <c r="HV60" s="81"/>
      <c r="HW60" s="81"/>
      <c r="HX60" s="81"/>
      <c r="HY60" s="81"/>
      <c r="HZ60" s="81"/>
    </row>
    <row r="61" spans="1:234" s="82" customFormat="1" ht="21.75" customHeight="1" hidden="1">
      <c r="A61" s="92"/>
      <c r="B61" s="107"/>
      <c r="C61" s="107"/>
      <c r="D61" s="110"/>
      <c r="E61" s="110"/>
      <c r="F61" s="110"/>
      <c r="G61" s="110"/>
      <c r="H61" s="110"/>
      <c r="I61" s="110"/>
      <c r="J61" s="116"/>
      <c r="K61" s="116"/>
      <c r="L61" s="117"/>
      <c r="M61" s="110"/>
      <c r="N61" s="110"/>
      <c r="O61" s="110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/>
      <c r="AH61" s="81"/>
      <c r="AI61" s="81"/>
      <c r="AJ61" s="81"/>
      <c r="AK61" s="81"/>
      <c r="AL61" s="81"/>
      <c r="AM61" s="81"/>
      <c r="AN61" s="81"/>
      <c r="AO61" s="81"/>
      <c r="AP61" s="81"/>
      <c r="AQ61" s="81"/>
      <c r="AR61" s="81"/>
      <c r="AS61" s="81"/>
      <c r="AT61" s="81"/>
      <c r="AU61" s="81"/>
      <c r="AV61" s="81"/>
      <c r="AW61" s="81"/>
      <c r="AX61" s="81"/>
      <c r="AY61" s="81"/>
      <c r="AZ61" s="81"/>
      <c r="BA61" s="81"/>
      <c r="BB61" s="81"/>
      <c r="BC61" s="81"/>
      <c r="BD61" s="81"/>
      <c r="BE61" s="81"/>
      <c r="BF61" s="81"/>
      <c r="BG61" s="81"/>
      <c r="BH61" s="81"/>
      <c r="BI61" s="81"/>
      <c r="BJ61" s="81"/>
      <c r="BK61" s="81"/>
      <c r="BL61" s="81"/>
      <c r="BM61" s="81"/>
      <c r="BN61" s="81"/>
      <c r="BO61" s="81"/>
      <c r="BP61" s="81"/>
      <c r="BQ61" s="81"/>
      <c r="BR61" s="81"/>
      <c r="BS61" s="81"/>
      <c r="BT61" s="81"/>
      <c r="BU61" s="81"/>
      <c r="BV61" s="81"/>
      <c r="BW61" s="81"/>
      <c r="BX61" s="81"/>
      <c r="BY61" s="81"/>
      <c r="BZ61" s="81"/>
      <c r="CA61" s="81"/>
      <c r="CB61" s="81"/>
      <c r="CC61" s="81"/>
      <c r="CD61" s="81"/>
      <c r="CE61" s="81"/>
      <c r="CF61" s="81"/>
      <c r="CG61" s="81"/>
      <c r="CH61" s="81"/>
      <c r="CI61" s="81"/>
      <c r="CJ61" s="81"/>
      <c r="CK61" s="81"/>
      <c r="CL61" s="81"/>
      <c r="CM61" s="81"/>
      <c r="CN61" s="81"/>
      <c r="CO61" s="81"/>
      <c r="CP61" s="81"/>
      <c r="CQ61" s="81"/>
      <c r="CR61" s="81"/>
      <c r="CS61" s="81"/>
      <c r="CT61" s="81"/>
      <c r="CU61" s="81"/>
      <c r="CV61" s="81"/>
      <c r="CW61" s="81"/>
      <c r="CX61" s="81"/>
      <c r="CY61" s="81"/>
      <c r="CZ61" s="81"/>
      <c r="DA61" s="81"/>
      <c r="DB61" s="81"/>
      <c r="DC61" s="81"/>
      <c r="DD61" s="81"/>
      <c r="DE61" s="81"/>
      <c r="DF61" s="81"/>
      <c r="DG61" s="81"/>
      <c r="DH61" s="81"/>
      <c r="DI61" s="81"/>
      <c r="DJ61" s="81"/>
      <c r="DK61" s="81"/>
      <c r="DL61" s="81"/>
      <c r="DM61" s="81"/>
      <c r="DN61" s="81"/>
      <c r="DO61" s="81"/>
      <c r="DP61" s="81"/>
      <c r="DQ61" s="81"/>
      <c r="DR61" s="81"/>
      <c r="DS61" s="81"/>
      <c r="DT61" s="81"/>
      <c r="DU61" s="81"/>
      <c r="DV61" s="81"/>
      <c r="DW61" s="81"/>
      <c r="DX61" s="81"/>
      <c r="DY61" s="81"/>
      <c r="DZ61" s="81"/>
      <c r="EA61" s="81"/>
      <c r="EB61" s="81"/>
      <c r="EC61" s="81"/>
      <c r="ED61" s="81"/>
      <c r="EE61" s="81"/>
      <c r="EF61" s="81"/>
      <c r="EG61" s="81"/>
      <c r="EH61" s="81"/>
      <c r="EI61" s="81"/>
      <c r="EJ61" s="81"/>
      <c r="EK61" s="81"/>
      <c r="EL61" s="81"/>
      <c r="EM61" s="81"/>
      <c r="EN61" s="81"/>
      <c r="EO61" s="81"/>
      <c r="EP61" s="81"/>
      <c r="EQ61" s="81"/>
      <c r="ER61" s="81"/>
      <c r="ES61" s="81"/>
      <c r="ET61" s="81"/>
      <c r="EU61" s="81"/>
      <c r="EV61" s="81"/>
      <c r="EW61" s="81"/>
      <c r="EX61" s="81"/>
      <c r="EY61" s="81"/>
      <c r="EZ61" s="81"/>
      <c r="FA61" s="81"/>
      <c r="FB61" s="81"/>
      <c r="FC61" s="81"/>
      <c r="FD61" s="81"/>
      <c r="FE61" s="81"/>
      <c r="FF61" s="81"/>
      <c r="FG61" s="81"/>
      <c r="FH61" s="81"/>
      <c r="FI61" s="81"/>
      <c r="FJ61" s="81"/>
      <c r="FK61" s="81"/>
      <c r="FL61" s="81"/>
      <c r="FM61" s="81"/>
      <c r="FN61" s="81"/>
      <c r="FO61" s="81"/>
      <c r="FP61" s="81"/>
      <c r="FQ61" s="81"/>
      <c r="FR61" s="81"/>
      <c r="FS61" s="81"/>
      <c r="FT61" s="81"/>
      <c r="FU61" s="81"/>
      <c r="FV61" s="81"/>
      <c r="FW61" s="81"/>
      <c r="FX61" s="81"/>
      <c r="FY61" s="81"/>
      <c r="FZ61" s="81"/>
      <c r="GA61" s="81"/>
      <c r="GB61" s="81"/>
      <c r="GC61" s="81"/>
      <c r="GD61" s="81"/>
      <c r="GE61" s="81"/>
      <c r="GF61" s="81"/>
      <c r="GG61" s="81"/>
      <c r="GH61" s="81"/>
      <c r="GI61" s="81"/>
      <c r="GJ61" s="81"/>
      <c r="GK61" s="81"/>
      <c r="GL61" s="81"/>
      <c r="GM61" s="81"/>
      <c r="GN61" s="81"/>
      <c r="GO61" s="81"/>
      <c r="GP61" s="81"/>
      <c r="GQ61" s="81"/>
      <c r="GR61" s="81"/>
      <c r="GS61" s="81"/>
      <c r="GT61" s="81"/>
      <c r="GU61" s="81"/>
      <c r="GV61" s="81"/>
      <c r="GW61" s="81"/>
      <c r="GX61" s="81"/>
      <c r="GY61" s="81"/>
      <c r="GZ61" s="81"/>
      <c r="HA61" s="81"/>
      <c r="HB61" s="81"/>
      <c r="HC61" s="81"/>
      <c r="HD61" s="81"/>
      <c r="HE61" s="81"/>
      <c r="HF61" s="81"/>
      <c r="HG61" s="81"/>
      <c r="HH61" s="81"/>
      <c r="HI61" s="81"/>
      <c r="HJ61" s="81"/>
      <c r="HK61" s="81"/>
      <c r="HL61" s="81"/>
      <c r="HM61" s="81"/>
      <c r="HN61" s="81"/>
      <c r="HO61" s="81"/>
      <c r="HP61" s="81"/>
      <c r="HQ61" s="81"/>
      <c r="HR61" s="81"/>
      <c r="HS61" s="81"/>
      <c r="HT61" s="81"/>
      <c r="HU61" s="81"/>
      <c r="HV61" s="81"/>
      <c r="HW61" s="81"/>
      <c r="HX61" s="81"/>
      <c r="HY61" s="81"/>
      <c r="HZ61" s="81"/>
    </row>
    <row r="62" spans="1:234" s="82" customFormat="1" ht="21.75" customHeight="1" hidden="1">
      <c r="A62" s="92"/>
      <c r="B62" s="107"/>
      <c r="C62" s="107"/>
      <c r="D62" s="110"/>
      <c r="E62" s="110"/>
      <c r="F62" s="110"/>
      <c r="G62" s="110"/>
      <c r="H62" s="110"/>
      <c r="I62" s="110"/>
      <c r="J62" s="116"/>
      <c r="K62" s="116"/>
      <c r="L62" s="117"/>
      <c r="M62" s="110"/>
      <c r="N62" s="110"/>
      <c r="O62" s="110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1"/>
      <c r="AG62" s="81"/>
      <c r="AH62" s="81"/>
      <c r="AI62" s="81"/>
      <c r="AJ62" s="81"/>
      <c r="AK62" s="81"/>
      <c r="AL62" s="81"/>
      <c r="AM62" s="81"/>
      <c r="AN62" s="81"/>
      <c r="AO62" s="81"/>
      <c r="AP62" s="81"/>
      <c r="AQ62" s="81"/>
      <c r="AR62" s="81"/>
      <c r="AS62" s="81"/>
      <c r="AT62" s="81"/>
      <c r="AU62" s="81"/>
      <c r="AV62" s="81"/>
      <c r="AW62" s="81"/>
      <c r="AX62" s="81"/>
      <c r="AY62" s="81"/>
      <c r="AZ62" s="81"/>
      <c r="BA62" s="81"/>
      <c r="BB62" s="81"/>
      <c r="BC62" s="81"/>
      <c r="BD62" s="81"/>
      <c r="BE62" s="81"/>
      <c r="BF62" s="81"/>
      <c r="BG62" s="81"/>
      <c r="BH62" s="81"/>
      <c r="BI62" s="81"/>
      <c r="BJ62" s="81"/>
      <c r="BK62" s="81"/>
      <c r="BL62" s="81"/>
      <c r="BM62" s="81"/>
      <c r="BN62" s="81"/>
      <c r="BO62" s="81"/>
      <c r="BP62" s="81"/>
      <c r="BQ62" s="81"/>
      <c r="BR62" s="81"/>
      <c r="BS62" s="81"/>
      <c r="BT62" s="81"/>
      <c r="BU62" s="81"/>
      <c r="BV62" s="81"/>
      <c r="BW62" s="81"/>
      <c r="BX62" s="81"/>
      <c r="BY62" s="81"/>
      <c r="BZ62" s="81"/>
      <c r="CA62" s="81"/>
      <c r="CB62" s="81"/>
      <c r="CC62" s="81"/>
      <c r="CD62" s="81"/>
      <c r="CE62" s="81"/>
      <c r="CF62" s="81"/>
      <c r="CG62" s="81"/>
      <c r="CH62" s="81"/>
      <c r="CI62" s="81"/>
      <c r="CJ62" s="81"/>
      <c r="CK62" s="81"/>
      <c r="CL62" s="81"/>
      <c r="CM62" s="81"/>
      <c r="CN62" s="81"/>
      <c r="CO62" s="81"/>
      <c r="CP62" s="81"/>
      <c r="CQ62" s="81"/>
      <c r="CR62" s="81"/>
      <c r="CS62" s="81"/>
      <c r="CT62" s="81"/>
      <c r="CU62" s="81"/>
      <c r="CV62" s="81"/>
      <c r="CW62" s="81"/>
      <c r="CX62" s="81"/>
      <c r="CY62" s="81"/>
      <c r="CZ62" s="81"/>
      <c r="DA62" s="81"/>
      <c r="DB62" s="81"/>
      <c r="DC62" s="81"/>
      <c r="DD62" s="81"/>
      <c r="DE62" s="81"/>
      <c r="DF62" s="81"/>
      <c r="DG62" s="81"/>
      <c r="DH62" s="81"/>
      <c r="DI62" s="81"/>
      <c r="DJ62" s="81"/>
      <c r="DK62" s="81"/>
      <c r="DL62" s="81"/>
      <c r="DM62" s="81"/>
      <c r="DN62" s="81"/>
      <c r="DO62" s="81"/>
      <c r="DP62" s="81"/>
      <c r="DQ62" s="81"/>
      <c r="DR62" s="81"/>
      <c r="DS62" s="81"/>
      <c r="DT62" s="81"/>
      <c r="DU62" s="81"/>
      <c r="DV62" s="81"/>
      <c r="DW62" s="81"/>
      <c r="DX62" s="81"/>
      <c r="DY62" s="81"/>
      <c r="DZ62" s="81"/>
      <c r="EA62" s="81"/>
      <c r="EB62" s="81"/>
      <c r="EC62" s="81"/>
      <c r="ED62" s="81"/>
      <c r="EE62" s="81"/>
      <c r="EF62" s="81"/>
      <c r="EG62" s="81"/>
      <c r="EH62" s="81"/>
      <c r="EI62" s="81"/>
      <c r="EJ62" s="81"/>
      <c r="EK62" s="81"/>
      <c r="EL62" s="81"/>
      <c r="EM62" s="81"/>
      <c r="EN62" s="81"/>
      <c r="EO62" s="81"/>
      <c r="EP62" s="81"/>
      <c r="EQ62" s="81"/>
      <c r="ER62" s="81"/>
      <c r="ES62" s="81"/>
      <c r="ET62" s="81"/>
      <c r="EU62" s="81"/>
      <c r="EV62" s="81"/>
      <c r="EW62" s="81"/>
      <c r="EX62" s="81"/>
      <c r="EY62" s="81"/>
      <c r="EZ62" s="81"/>
      <c r="FA62" s="81"/>
      <c r="FB62" s="81"/>
      <c r="FC62" s="81"/>
      <c r="FD62" s="81"/>
      <c r="FE62" s="81"/>
      <c r="FF62" s="81"/>
      <c r="FG62" s="81"/>
      <c r="FH62" s="81"/>
      <c r="FI62" s="81"/>
      <c r="FJ62" s="81"/>
      <c r="FK62" s="81"/>
      <c r="FL62" s="81"/>
      <c r="FM62" s="81"/>
      <c r="FN62" s="81"/>
      <c r="FO62" s="81"/>
      <c r="FP62" s="81"/>
      <c r="FQ62" s="81"/>
      <c r="FR62" s="81"/>
      <c r="FS62" s="81"/>
      <c r="FT62" s="81"/>
      <c r="FU62" s="81"/>
      <c r="FV62" s="81"/>
      <c r="FW62" s="81"/>
      <c r="FX62" s="81"/>
      <c r="FY62" s="81"/>
      <c r="FZ62" s="81"/>
      <c r="GA62" s="81"/>
      <c r="GB62" s="81"/>
      <c r="GC62" s="81"/>
      <c r="GD62" s="81"/>
      <c r="GE62" s="81"/>
      <c r="GF62" s="81"/>
      <c r="GG62" s="81"/>
      <c r="GH62" s="81"/>
      <c r="GI62" s="81"/>
      <c r="GJ62" s="81"/>
      <c r="GK62" s="81"/>
      <c r="GL62" s="81"/>
      <c r="GM62" s="81"/>
      <c r="GN62" s="81"/>
      <c r="GO62" s="81"/>
      <c r="GP62" s="81"/>
      <c r="GQ62" s="81"/>
      <c r="GR62" s="81"/>
      <c r="GS62" s="81"/>
      <c r="GT62" s="81"/>
      <c r="GU62" s="81"/>
      <c r="GV62" s="81"/>
      <c r="GW62" s="81"/>
      <c r="GX62" s="81"/>
      <c r="GY62" s="81"/>
      <c r="GZ62" s="81"/>
      <c r="HA62" s="81"/>
      <c r="HB62" s="81"/>
      <c r="HC62" s="81"/>
      <c r="HD62" s="81"/>
      <c r="HE62" s="81"/>
      <c r="HF62" s="81"/>
      <c r="HG62" s="81"/>
      <c r="HH62" s="81"/>
      <c r="HI62" s="81"/>
      <c r="HJ62" s="81"/>
      <c r="HK62" s="81"/>
      <c r="HL62" s="81"/>
      <c r="HM62" s="81"/>
      <c r="HN62" s="81"/>
      <c r="HO62" s="81"/>
      <c r="HP62" s="81"/>
      <c r="HQ62" s="81"/>
      <c r="HR62" s="81"/>
      <c r="HS62" s="81"/>
      <c r="HT62" s="81"/>
      <c r="HU62" s="81"/>
      <c r="HV62" s="81"/>
      <c r="HW62" s="81"/>
      <c r="HX62" s="81"/>
      <c r="HY62" s="81"/>
      <c r="HZ62" s="81"/>
    </row>
    <row r="63" spans="1:234" s="82" customFormat="1" ht="0.75" customHeight="1" hidden="1">
      <c r="A63" s="92"/>
      <c r="B63" s="107"/>
      <c r="C63" s="107"/>
      <c r="D63" s="110"/>
      <c r="E63" s="110"/>
      <c r="F63" s="110"/>
      <c r="G63" s="110"/>
      <c r="H63" s="110"/>
      <c r="I63" s="110"/>
      <c r="J63" s="116"/>
      <c r="K63" s="116"/>
      <c r="L63" s="117"/>
      <c r="M63" s="110"/>
      <c r="N63" s="110"/>
      <c r="O63" s="110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81"/>
      <c r="AG63" s="81"/>
      <c r="AH63" s="81"/>
      <c r="AI63" s="81"/>
      <c r="AJ63" s="81"/>
      <c r="AK63" s="81"/>
      <c r="AL63" s="81"/>
      <c r="AM63" s="81"/>
      <c r="AN63" s="81"/>
      <c r="AO63" s="81"/>
      <c r="AP63" s="81"/>
      <c r="AQ63" s="81"/>
      <c r="AR63" s="81"/>
      <c r="AS63" s="81"/>
      <c r="AT63" s="81"/>
      <c r="AU63" s="81"/>
      <c r="AV63" s="81"/>
      <c r="AW63" s="81"/>
      <c r="AX63" s="81"/>
      <c r="AY63" s="81"/>
      <c r="AZ63" s="81"/>
      <c r="BA63" s="81"/>
      <c r="BB63" s="81"/>
      <c r="BC63" s="81"/>
      <c r="BD63" s="81"/>
      <c r="BE63" s="81"/>
      <c r="BF63" s="81"/>
      <c r="BG63" s="81"/>
      <c r="BH63" s="81"/>
      <c r="BI63" s="81"/>
      <c r="BJ63" s="81"/>
      <c r="BK63" s="81"/>
      <c r="BL63" s="81"/>
      <c r="BM63" s="81"/>
      <c r="BN63" s="81"/>
      <c r="BO63" s="81"/>
      <c r="BP63" s="81"/>
      <c r="BQ63" s="81"/>
      <c r="BR63" s="81"/>
      <c r="BS63" s="81"/>
      <c r="BT63" s="81"/>
      <c r="BU63" s="81"/>
      <c r="BV63" s="81"/>
      <c r="BW63" s="81"/>
      <c r="BX63" s="81"/>
      <c r="BY63" s="81"/>
      <c r="BZ63" s="81"/>
      <c r="CA63" s="81"/>
      <c r="CB63" s="81"/>
      <c r="CC63" s="81"/>
      <c r="CD63" s="81"/>
      <c r="CE63" s="81"/>
      <c r="CF63" s="81"/>
      <c r="CG63" s="81"/>
      <c r="CH63" s="81"/>
      <c r="CI63" s="81"/>
      <c r="CJ63" s="81"/>
      <c r="CK63" s="81"/>
      <c r="CL63" s="81"/>
      <c r="CM63" s="81"/>
      <c r="CN63" s="81"/>
      <c r="CO63" s="81"/>
      <c r="CP63" s="81"/>
      <c r="CQ63" s="81"/>
      <c r="CR63" s="81"/>
      <c r="CS63" s="81"/>
      <c r="CT63" s="81"/>
      <c r="CU63" s="81"/>
      <c r="CV63" s="81"/>
      <c r="CW63" s="81"/>
      <c r="CX63" s="81"/>
      <c r="CY63" s="81"/>
      <c r="CZ63" s="81"/>
      <c r="DA63" s="81"/>
      <c r="DB63" s="81"/>
      <c r="DC63" s="81"/>
      <c r="DD63" s="81"/>
      <c r="DE63" s="81"/>
      <c r="DF63" s="81"/>
      <c r="DG63" s="81"/>
      <c r="DH63" s="81"/>
      <c r="DI63" s="81"/>
      <c r="DJ63" s="81"/>
      <c r="DK63" s="81"/>
      <c r="DL63" s="81"/>
      <c r="DM63" s="81"/>
      <c r="DN63" s="81"/>
      <c r="DO63" s="81"/>
      <c r="DP63" s="81"/>
      <c r="DQ63" s="81"/>
      <c r="DR63" s="81"/>
      <c r="DS63" s="81"/>
      <c r="DT63" s="81"/>
      <c r="DU63" s="81"/>
      <c r="DV63" s="81"/>
      <c r="DW63" s="81"/>
      <c r="DX63" s="81"/>
      <c r="DY63" s="81"/>
      <c r="DZ63" s="81"/>
      <c r="EA63" s="81"/>
      <c r="EB63" s="81"/>
      <c r="EC63" s="81"/>
      <c r="ED63" s="81"/>
      <c r="EE63" s="81"/>
      <c r="EF63" s="81"/>
      <c r="EG63" s="81"/>
      <c r="EH63" s="81"/>
      <c r="EI63" s="81"/>
      <c r="EJ63" s="81"/>
      <c r="EK63" s="81"/>
      <c r="EL63" s="81"/>
      <c r="EM63" s="81"/>
      <c r="EN63" s="81"/>
      <c r="EO63" s="81"/>
      <c r="EP63" s="81"/>
      <c r="EQ63" s="81"/>
      <c r="ER63" s="81"/>
      <c r="ES63" s="81"/>
      <c r="ET63" s="81"/>
      <c r="EU63" s="81"/>
      <c r="EV63" s="81"/>
      <c r="EW63" s="81"/>
      <c r="EX63" s="81"/>
      <c r="EY63" s="81"/>
      <c r="EZ63" s="81"/>
      <c r="FA63" s="81"/>
      <c r="FB63" s="81"/>
      <c r="FC63" s="81"/>
      <c r="FD63" s="81"/>
      <c r="FE63" s="81"/>
      <c r="FF63" s="81"/>
      <c r="FG63" s="81"/>
      <c r="FH63" s="81"/>
      <c r="FI63" s="81"/>
      <c r="FJ63" s="81"/>
      <c r="FK63" s="81"/>
      <c r="FL63" s="81"/>
      <c r="FM63" s="81"/>
      <c r="FN63" s="81"/>
      <c r="FO63" s="81"/>
      <c r="FP63" s="81"/>
      <c r="FQ63" s="81"/>
      <c r="FR63" s="81"/>
      <c r="FS63" s="81"/>
      <c r="FT63" s="81"/>
      <c r="FU63" s="81"/>
      <c r="FV63" s="81"/>
      <c r="FW63" s="81"/>
      <c r="FX63" s="81"/>
      <c r="FY63" s="81"/>
      <c r="FZ63" s="81"/>
      <c r="GA63" s="81"/>
      <c r="GB63" s="81"/>
      <c r="GC63" s="81"/>
      <c r="GD63" s="81"/>
      <c r="GE63" s="81"/>
      <c r="GF63" s="81"/>
      <c r="GG63" s="81"/>
      <c r="GH63" s="81"/>
      <c r="GI63" s="81"/>
      <c r="GJ63" s="81"/>
      <c r="GK63" s="81"/>
      <c r="GL63" s="81"/>
      <c r="GM63" s="81"/>
      <c r="GN63" s="81"/>
      <c r="GO63" s="81"/>
      <c r="GP63" s="81"/>
      <c r="GQ63" s="81"/>
      <c r="GR63" s="81"/>
      <c r="GS63" s="81"/>
      <c r="GT63" s="81"/>
      <c r="GU63" s="81"/>
      <c r="GV63" s="81"/>
      <c r="GW63" s="81"/>
      <c r="GX63" s="81"/>
      <c r="GY63" s="81"/>
      <c r="GZ63" s="81"/>
      <c r="HA63" s="81"/>
      <c r="HB63" s="81"/>
      <c r="HC63" s="81"/>
      <c r="HD63" s="81"/>
      <c r="HE63" s="81"/>
      <c r="HF63" s="81"/>
      <c r="HG63" s="81"/>
      <c r="HH63" s="81"/>
      <c r="HI63" s="81"/>
      <c r="HJ63" s="81"/>
      <c r="HK63" s="81"/>
      <c r="HL63" s="81"/>
      <c r="HM63" s="81"/>
      <c r="HN63" s="81"/>
      <c r="HO63" s="81"/>
      <c r="HP63" s="81"/>
      <c r="HQ63" s="81"/>
      <c r="HR63" s="81"/>
      <c r="HS63" s="81"/>
      <c r="HT63" s="81"/>
      <c r="HU63" s="81"/>
      <c r="HV63" s="81"/>
      <c r="HW63" s="81"/>
      <c r="HX63" s="81"/>
      <c r="HY63" s="81"/>
      <c r="HZ63" s="81"/>
    </row>
    <row r="64" spans="1:234" s="195" customFormat="1" ht="38.25" customHeight="1">
      <c r="A64" s="182" t="s">
        <v>116</v>
      </c>
      <c r="B64" s="191"/>
      <c r="C64" s="191"/>
      <c r="D64" s="193">
        <f>(D68*D70)</f>
        <v>6352700</v>
      </c>
      <c r="E64" s="193"/>
      <c r="F64" s="193">
        <f>(F70*F68)</f>
        <v>6352700</v>
      </c>
      <c r="G64" s="193">
        <f>(G70*G68)+150+3000000</f>
        <v>12600000</v>
      </c>
      <c r="H64" s="193"/>
      <c r="I64" s="193">
        <f>G64+H64</f>
        <v>12600000</v>
      </c>
      <c r="J64" s="217"/>
      <c r="K64" s="217"/>
      <c r="L64" s="218"/>
      <c r="M64" s="193">
        <f>(M68*M70)</f>
        <v>11500000</v>
      </c>
      <c r="N64" s="193"/>
      <c r="O64" s="193">
        <f>(O68*O70)</f>
        <v>11500000</v>
      </c>
      <c r="P64" s="194"/>
      <c r="Q64" s="194"/>
      <c r="R64" s="194"/>
      <c r="S64" s="194"/>
      <c r="T64" s="194"/>
      <c r="U64" s="194"/>
      <c r="V64" s="194"/>
      <c r="W64" s="194"/>
      <c r="X64" s="194"/>
      <c r="Y64" s="194"/>
      <c r="Z64" s="194"/>
      <c r="AA64" s="194"/>
      <c r="AB64" s="194"/>
      <c r="AC64" s="194"/>
      <c r="AD64" s="194"/>
      <c r="AE64" s="194"/>
      <c r="AF64" s="194"/>
      <c r="AG64" s="194"/>
      <c r="AH64" s="194"/>
      <c r="AI64" s="194"/>
      <c r="AJ64" s="194"/>
      <c r="AK64" s="194"/>
      <c r="AL64" s="194"/>
      <c r="AM64" s="194"/>
      <c r="AN64" s="194"/>
      <c r="AO64" s="194"/>
      <c r="AP64" s="194"/>
      <c r="AQ64" s="194"/>
      <c r="AR64" s="194"/>
      <c r="AS64" s="194"/>
      <c r="AT64" s="194"/>
      <c r="AU64" s="194"/>
      <c r="AV64" s="194"/>
      <c r="AW64" s="194"/>
      <c r="AX64" s="194"/>
      <c r="AY64" s="194"/>
      <c r="AZ64" s="194"/>
      <c r="BA64" s="194"/>
      <c r="BB64" s="194"/>
      <c r="BC64" s="194"/>
      <c r="BD64" s="194"/>
      <c r="BE64" s="194"/>
      <c r="BF64" s="194"/>
      <c r="BG64" s="194"/>
      <c r="BH64" s="194"/>
      <c r="BI64" s="194"/>
      <c r="BJ64" s="194"/>
      <c r="BK64" s="194"/>
      <c r="BL64" s="194"/>
      <c r="BM64" s="194"/>
      <c r="BN64" s="194"/>
      <c r="BO64" s="194"/>
      <c r="BP64" s="194"/>
      <c r="BQ64" s="194"/>
      <c r="BR64" s="194"/>
      <c r="BS64" s="194"/>
      <c r="BT64" s="194"/>
      <c r="BU64" s="194"/>
      <c r="BV64" s="194"/>
      <c r="BW64" s="194"/>
      <c r="BX64" s="194"/>
      <c r="BY64" s="194"/>
      <c r="BZ64" s="194"/>
      <c r="CA64" s="194"/>
      <c r="CB64" s="194"/>
      <c r="CC64" s="194"/>
      <c r="CD64" s="194"/>
      <c r="CE64" s="194"/>
      <c r="CF64" s="194"/>
      <c r="CG64" s="194"/>
      <c r="CH64" s="194"/>
      <c r="CI64" s="194"/>
      <c r="CJ64" s="194"/>
      <c r="CK64" s="194"/>
      <c r="CL64" s="194"/>
      <c r="CM64" s="194"/>
      <c r="CN64" s="194"/>
      <c r="CO64" s="194"/>
      <c r="CP64" s="194"/>
      <c r="CQ64" s="194"/>
      <c r="CR64" s="194"/>
      <c r="CS64" s="194"/>
      <c r="CT64" s="194"/>
      <c r="CU64" s="194"/>
      <c r="CV64" s="194"/>
      <c r="CW64" s="194"/>
      <c r="CX64" s="194"/>
      <c r="CY64" s="194"/>
      <c r="CZ64" s="194"/>
      <c r="DA64" s="194"/>
      <c r="DB64" s="194"/>
      <c r="DC64" s="194"/>
      <c r="DD64" s="194"/>
      <c r="DE64" s="194"/>
      <c r="DF64" s="194"/>
      <c r="DG64" s="194"/>
      <c r="DH64" s="194"/>
      <c r="DI64" s="194"/>
      <c r="DJ64" s="194"/>
      <c r="DK64" s="194"/>
      <c r="DL64" s="194"/>
      <c r="DM64" s="194"/>
      <c r="DN64" s="194"/>
      <c r="DO64" s="194"/>
      <c r="DP64" s="194"/>
      <c r="DQ64" s="194"/>
      <c r="DR64" s="194"/>
      <c r="DS64" s="194"/>
      <c r="DT64" s="194"/>
      <c r="DU64" s="194"/>
      <c r="DV64" s="194"/>
      <c r="DW64" s="194"/>
      <c r="DX64" s="194"/>
      <c r="DY64" s="194"/>
      <c r="DZ64" s="194"/>
      <c r="EA64" s="194"/>
      <c r="EB64" s="194"/>
      <c r="EC64" s="194"/>
      <c r="ED64" s="194"/>
      <c r="EE64" s="194"/>
      <c r="EF64" s="194"/>
      <c r="EG64" s="194"/>
      <c r="EH64" s="194"/>
      <c r="EI64" s="194"/>
      <c r="EJ64" s="194"/>
      <c r="EK64" s="194"/>
      <c r="EL64" s="194"/>
      <c r="EM64" s="194"/>
      <c r="EN64" s="194"/>
      <c r="EO64" s="194"/>
      <c r="EP64" s="194"/>
      <c r="EQ64" s="194"/>
      <c r="ER64" s="194"/>
      <c r="ES64" s="194"/>
      <c r="ET64" s="194"/>
      <c r="EU64" s="194"/>
      <c r="EV64" s="194"/>
      <c r="EW64" s="194"/>
      <c r="EX64" s="194"/>
      <c r="EY64" s="194"/>
      <c r="EZ64" s="194"/>
      <c r="FA64" s="194"/>
      <c r="FB64" s="194"/>
      <c r="FC64" s="194"/>
      <c r="FD64" s="194"/>
      <c r="FE64" s="194"/>
      <c r="FF64" s="194"/>
      <c r="FG64" s="194"/>
      <c r="FH64" s="194"/>
      <c r="FI64" s="194"/>
      <c r="FJ64" s="194"/>
      <c r="FK64" s="194"/>
      <c r="FL64" s="194"/>
      <c r="FM64" s="194"/>
      <c r="FN64" s="194"/>
      <c r="FO64" s="194"/>
      <c r="FP64" s="194"/>
      <c r="FQ64" s="194"/>
      <c r="FR64" s="194"/>
      <c r="FS64" s="194"/>
      <c r="FT64" s="194"/>
      <c r="FU64" s="194"/>
      <c r="FV64" s="194"/>
      <c r="FW64" s="194"/>
      <c r="FX64" s="194"/>
      <c r="FY64" s="194"/>
      <c r="FZ64" s="194"/>
      <c r="GA64" s="194"/>
      <c r="GB64" s="194"/>
      <c r="GC64" s="194"/>
      <c r="GD64" s="194"/>
      <c r="GE64" s="194"/>
      <c r="GF64" s="194"/>
      <c r="GG64" s="194"/>
      <c r="GH64" s="194"/>
      <c r="GI64" s="194"/>
      <c r="GJ64" s="194"/>
      <c r="GK64" s="194"/>
      <c r="GL64" s="194"/>
      <c r="GM64" s="194"/>
      <c r="GN64" s="194"/>
      <c r="GO64" s="194"/>
      <c r="GP64" s="194"/>
      <c r="GQ64" s="194"/>
      <c r="GR64" s="194"/>
      <c r="GS64" s="194"/>
      <c r="GT64" s="194"/>
      <c r="GU64" s="194"/>
      <c r="GV64" s="194"/>
      <c r="GW64" s="194"/>
      <c r="GX64" s="194"/>
      <c r="GY64" s="194"/>
      <c r="GZ64" s="194"/>
      <c r="HA64" s="194"/>
      <c r="HB64" s="194"/>
      <c r="HC64" s="194"/>
      <c r="HD64" s="194"/>
      <c r="HE64" s="194"/>
      <c r="HF64" s="194"/>
      <c r="HG64" s="194"/>
      <c r="HH64" s="194"/>
      <c r="HI64" s="194"/>
      <c r="HJ64" s="194"/>
      <c r="HK64" s="194"/>
      <c r="HL64" s="194"/>
      <c r="HM64" s="194"/>
      <c r="HN64" s="194"/>
      <c r="HO64" s="194"/>
      <c r="HP64" s="194"/>
      <c r="HQ64" s="194"/>
      <c r="HR64" s="194"/>
      <c r="HS64" s="194"/>
      <c r="HT64" s="194"/>
      <c r="HU64" s="194"/>
      <c r="HV64" s="194"/>
      <c r="HW64" s="194"/>
      <c r="HX64" s="194"/>
      <c r="HY64" s="194"/>
      <c r="HZ64" s="194"/>
    </row>
    <row r="65" spans="1:15" ht="12">
      <c r="A65" s="91" t="s">
        <v>5</v>
      </c>
      <c r="B65" s="113"/>
      <c r="C65" s="113"/>
      <c r="D65" s="110"/>
      <c r="E65" s="107"/>
      <c r="F65" s="110"/>
      <c r="G65" s="110"/>
      <c r="H65" s="107"/>
      <c r="I65" s="110"/>
      <c r="J65" s="116"/>
      <c r="K65" s="116"/>
      <c r="L65" s="117"/>
      <c r="M65" s="110"/>
      <c r="N65" s="107"/>
      <c r="O65" s="110"/>
    </row>
    <row r="66" spans="1:15" ht="33" customHeight="1">
      <c r="A66" s="92" t="s">
        <v>118</v>
      </c>
      <c r="B66" s="107"/>
      <c r="C66" s="107"/>
      <c r="D66" s="115">
        <v>500000</v>
      </c>
      <c r="E66" s="107"/>
      <c r="F66" s="115">
        <f>D66</f>
        <v>500000</v>
      </c>
      <c r="G66" s="115">
        <f>D66</f>
        <v>500000</v>
      </c>
      <c r="H66" s="107"/>
      <c r="I66" s="115">
        <f>G66</f>
        <v>500000</v>
      </c>
      <c r="J66" s="116"/>
      <c r="K66" s="116"/>
      <c r="L66" s="117"/>
      <c r="M66" s="115">
        <f>D66</f>
        <v>500000</v>
      </c>
      <c r="N66" s="107"/>
      <c r="O66" s="115">
        <f>M66</f>
        <v>500000</v>
      </c>
    </row>
    <row r="67" spans="1:15" ht="12">
      <c r="A67" s="91" t="s">
        <v>6</v>
      </c>
      <c r="B67" s="113"/>
      <c r="C67" s="113"/>
      <c r="D67" s="110"/>
      <c r="E67" s="107"/>
      <c r="F67" s="110"/>
      <c r="G67" s="110"/>
      <c r="H67" s="107"/>
      <c r="I67" s="110"/>
      <c r="J67" s="116"/>
      <c r="K67" s="116"/>
      <c r="L67" s="117"/>
      <c r="M67" s="110"/>
      <c r="N67" s="107"/>
      <c r="O67" s="110"/>
    </row>
    <row r="68" spans="1:15" ht="34.5" customHeight="1">
      <c r="A68" s="92" t="s">
        <v>119</v>
      </c>
      <c r="B68" s="107"/>
      <c r="C68" s="107"/>
      <c r="D68" s="19">
        <v>15881.75</v>
      </c>
      <c r="E68" s="107"/>
      <c r="F68" s="115">
        <f>D68</f>
        <v>15881.75</v>
      </c>
      <c r="G68" s="115">
        <v>21333</v>
      </c>
      <c r="H68" s="107"/>
      <c r="I68" s="115">
        <f>G68</f>
        <v>21333</v>
      </c>
      <c r="J68" s="116"/>
      <c r="K68" s="116"/>
      <c r="L68" s="117"/>
      <c r="M68" s="115">
        <v>23000</v>
      </c>
      <c r="N68" s="107"/>
      <c r="O68" s="115">
        <f>M68</f>
        <v>23000</v>
      </c>
    </row>
    <row r="69" spans="1:15" ht="12">
      <c r="A69" s="91" t="s">
        <v>8</v>
      </c>
      <c r="B69" s="113"/>
      <c r="C69" s="113"/>
      <c r="D69" s="110"/>
      <c r="E69" s="107"/>
      <c r="F69" s="110"/>
      <c r="G69" s="110"/>
      <c r="H69" s="107"/>
      <c r="I69" s="110"/>
      <c r="J69" s="116"/>
      <c r="K69" s="116"/>
      <c r="L69" s="117"/>
      <c r="M69" s="110"/>
      <c r="N69" s="107"/>
      <c r="O69" s="110"/>
    </row>
    <row r="70" spans="1:15" ht="33.75">
      <c r="A70" s="92" t="s">
        <v>120</v>
      </c>
      <c r="B70" s="107"/>
      <c r="C70" s="107"/>
      <c r="D70" s="110">
        <v>400</v>
      </c>
      <c r="E70" s="107"/>
      <c r="F70" s="110">
        <f>D70</f>
        <v>400</v>
      </c>
      <c r="G70" s="110">
        <v>450</v>
      </c>
      <c r="H70" s="107"/>
      <c r="I70" s="110">
        <f>G70</f>
        <v>450</v>
      </c>
      <c r="J70" s="116"/>
      <c r="K70" s="116"/>
      <c r="L70" s="117"/>
      <c r="M70" s="110">
        <v>500</v>
      </c>
      <c r="N70" s="107"/>
      <c r="O70" s="110">
        <f>M70</f>
        <v>500</v>
      </c>
    </row>
    <row r="71" spans="1:15" ht="12">
      <c r="A71" s="91" t="s">
        <v>7</v>
      </c>
      <c r="B71" s="113"/>
      <c r="C71" s="113"/>
      <c r="D71" s="110"/>
      <c r="E71" s="107"/>
      <c r="F71" s="110"/>
      <c r="G71" s="110"/>
      <c r="H71" s="107"/>
      <c r="I71" s="110"/>
      <c r="J71" s="116"/>
      <c r="K71" s="116"/>
      <c r="L71" s="117"/>
      <c r="M71" s="110"/>
      <c r="N71" s="107"/>
      <c r="O71" s="110"/>
    </row>
    <row r="72" spans="1:15" ht="45">
      <c r="A72" s="92" t="s">
        <v>121</v>
      </c>
      <c r="B72" s="107"/>
      <c r="C72" s="107"/>
      <c r="D72" s="110">
        <f>D68/D66*100</f>
        <v>3.1763500000000002</v>
      </c>
      <c r="E72" s="110"/>
      <c r="F72" s="110">
        <f>F68/F66*100</f>
        <v>3.1763500000000002</v>
      </c>
      <c r="G72" s="110">
        <f>G68/G66*100</f>
        <v>4.2666</v>
      </c>
      <c r="H72" s="110"/>
      <c r="I72" s="110">
        <f>I68/I66*100</f>
        <v>4.2666</v>
      </c>
      <c r="J72" s="116"/>
      <c r="K72" s="116"/>
      <c r="L72" s="117"/>
      <c r="M72" s="110">
        <f>M68/M66*100</f>
        <v>4.6</v>
      </c>
      <c r="N72" s="110"/>
      <c r="O72" s="110">
        <f>O68/O66*100</f>
        <v>4.6</v>
      </c>
    </row>
    <row r="73" spans="1:234" s="195" customFormat="1" ht="39" customHeight="1">
      <c r="A73" s="182" t="s">
        <v>117</v>
      </c>
      <c r="B73" s="191"/>
      <c r="C73" s="191"/>
      <c r="D73" s="193"/>
      <c r="E73" s="193">
        <f>(E78*E81)+(E79*E82)</f>
        <v>32417800</v>
      </c>
      <c r="F73" s="193">
        <f>E73</f>
        <v>32417800</v>
      </c>
      <c r="G73" s="193"/>
      <c r="H73" s="193">
        <f>(H78*H81)+(H79*H82)-150+150000</f>
        <v>43200000</v>
      </c>
      <c r="I73" s="193">
        <f>H73</f>
        <v>43200000</v>
      </c>
      <c r="J73" s="193">
        <f aca="true" t="shared" si="4" ref="J73:O73">(J78*J81)+(J79*J82)</f>
        <v>0</v>
      </c>
      <c r="K73" s="193">
        <f t="shared" si="4"/>
        <v>0</v>
      </c>
      <c r="L73" s="193">
        <f t="shared" si="4"/>
        <v>0</v>
      </c>
      <c r="M73" s="193"/>
      <c r="N73" s="193">
        <f>(N78*N81)+(N79*N82)</f>
        <v>44600000</v>
      </c>
      <c r="O73" s="193">
        <f t="shared" si="4"/>
        <v>44600000</v>
      </c>
      <c r="P73" s="194"/>
      <c r="Q73" s="194"/>
      <c r="R73" s="194"/>
      <c r="S73" s="194"/>
      <c r="T73" s="194"/>
      <c r="U73" s="194"/>
      <c r="V73" s="194"/>
      <c r="W73" s="194"/>
      <c r="X73" s="194"/>
      <c r="Y73" s="194"/>
      <c r="Z73" s="194"/>
      <c r="AA73" s="194"/>
      <c r="AB73" s="194"/>
      <c r="AC73" s="194"/>
      <c r="AD73" s="194"/>
      <c r="AE73" s="194"/>
      <c r="AF73" s="194"/>
      <c r="AG73" s="194"/>
      <c r="AH73" s="194"/>
      <c r="AI73" s="194"/>
      <c r="AJ73" s="194"/>
      <c r="AK73" s="194"/>
      <c r="AL73" s="194"/>
      <c r="AM73" s="194"/>
      <c r="AN73" s="194"/>
      <c r="AO73" s="194"/>
      <c r="AP73" s="194"/>
      <c r="AQ73" s="194"/>
      <c r="AR73" s="194"/>
      <c r="AS73" s="194"/>
      <c r="AT73" s="194"/>
      <c r="AU73" s="194"/>
      <c r="AV73" s="194"/>
      <c r="AW73" s="194"/>
      <c r="AX73" s="194"/>
      <c r="AY73" s="194"/>
      <c r="AZ73" s="194"/>
      <c r="BA73" s="194"/>
      <c r="BB73" s="194"/>
      <c r="BC73" s="194"/>
      <c r="BD73" s="194"/>
      <c r="BE73" s="194"/>
      <c r="BF73" s="194"/>
      <c r="BG73" s="194"/>
      <c r="BH73" s="194"/>
      <c r="BI73" s="194"/>
      <c r="BJ73" s="194"/>
      <c r="BK73" s="194"/>
      <c r="BL73" s="194"/>
      <c r="BM73" s="194"/>
      <c r="BN73" s="194"/>
      <c r="BO73" s="194"/>
      <c r="BP73" s="194"/>
      <c r="BQ73" s="194"/>
      <c r="BR73" s="194"/>
      <c r="BS73" s="194"/>
      <c r="BT73" s="194"/>
      <c r="BU73" s="194"/>
      <c r="BV73" s="194"/>
      <c r="BW73" s="194"/>
      <c r="BX73" s="194"/>
      <c r="BY73" s="194"/>
      <c r="BZ73" s="194"/>
      <c r="CA73" s="194"/>
      <c r="CB73" s="194"/>
      <c r="CC73" s="194"/>
      <c r="CD73" s="194"/>
      <c r="CE73" s="194"/>
      <c r="CF73" s="194"/>
      <c r="CG73" s="194"/>
      <c r="CH73" s="194"/>
      <c r="CI73" s="194"/>
      <c r="CJ73" s="194"/>
      <c r="CK73" s="194"/>
      <c r="CL73" s="194"/>
      <c r="CM73" s="194"/>
      <c r="CN73" s="194"/>
      <c r="CO73" s="194"/>
      <c r="CP73" s="194"/>
      <c r="CQ73" s="194"/>
      <c r="CR73" s="194"/>
      <c r="CS73" s="194"/>
      <c r="CT73" s="194"/>
      <c r="CU73" s="194"/>
      <c r="CV73" s="194"/>
      <c r="CW73" s="194"/>
      <c r="CX73" s="194"/>
      <c r="CY73" s="194"/>
      <c r="CZ73" s="194"/>
      <c r="DA73" s="194"/>
      <c r="DB73" s="194"/>
      <c r="DC73" s="194"/>
      <c r="DD73" s="194"/>
      <c r="DE73" s="194"/>
      <c r="DF73" s="194"/>
      <c r="DG73" s="194"/>
      <c r="DH73" s="194"/>
      <c r="DI73" s="194"/>
      <c r="DJ73" s="194"/>
      <c r="DK73" s="194"/>
      <c r="DL73" s="194"/>
      <c r="DM73" s="194"/>
      <c r="DN73" s="194"/>
      <c r="DO73" s="194"/>
      <c r="DP73" s="194"/>
      <c r="DQ73" s="194"/>
      <c r="DR73" s="194"/>
      <c r="DS73" s="194"/>
      <c r="DT73" s="194"/>
      <c r="DU73" s="194"/>
      <c r="DV73" s="194"/>
      <c r="DW73" s="194"/>
      <c r="DX73" s="194"/>
      <c r="DY73" s="194"/>
      <c r="DZ73" s="194"/>
      <c r="EA73" s="194"/>
      <c r="EB73" s="194"/>
      <c r="EC73" s="194"/>
      <c r="ED73" s="194"/>
      <c r="EE73" s="194"/>
      <c r="EF73" s="194"/>
      <c r="EG73" s="194"/>
      <c r="EH73" s="194"/>
      <c r="EI73" s="194"/>
      <c r="EJ73" s="194"/>
      <c r="EK73" s="194"/>
      <c r="EL73" s="194"/>
      <c r="EM73" s="194"/>
      <c r="EN73" s="194"/>
      <c r="EO73" s="194"/>
      <c r="EP73" s="194"/>
      <c r="EQ73" s="194"/>
      <c r="ER73" s="194"/>
      <c r="ES73" s="194"/>
      <c r="ET73" s="194"/>
      <c r="EU73" s="194"/>
      <c r="EV73" s="194"/>
      <c r="EW73" s="194"/>
      <c r="EX73" s="194"/>
      <c r="EY73" s="194"/>
      <c r="EZ73" s="194"/>
      <c r="FA73" s="194"/>
      <c r="FB73" s="194"/>
      <c r="FC73" s="194"/>
      <c r="FD73" s="194"/>
      <c r="FE73" s="194"/>
      <c r="FF73" s="194"/>
      <c r="FG73" s="194"/>
      <c r="FH73" s="194"/>
      <c r="FI73" s="194"/>
      <c r="FJ73" s="194"/>
      <c r="FK73" s="194"/>
      <c r="FL73" s="194"/>
      <c r="FM73" s="194"/>
      <c r="FN73" s="194"/>
      <c r="FO73" s="194"/>
      <c r="FP73" s="194"/>
      <c r="FQ73" s="194"/>
      <c r="FR73" s="194"/>
      <c r="FS73" s="194"/>
      <c r="FT73" s="194"/>
      <c r="FU73" s="194"/>
      <c r="FV73" s="194"/>
      <c r="FW73" s="194"/>
      <c r="FX73" s="194"/>
      <c r="FY73" s="194"/>
      <c r="FZ73" s="194"/>
      <c r="GA73" s="194"/>
      <c r="GB73" s="194"/>
      <c r="GC73" s="194"/>
      <c r="GD73" s="194"/>
      <c r="GE73" s="194"/>
      <c r="GF73" s="194"/>
      <c r="GG73" s="194"/>
      <c r="GH73" s="194"/>
      <c r="GI73" s="194"/>
      <c r="GJ73" s="194"/>
      <c r="GK73" s="194"/>
      <c r="GL73" s="194"/>
      <c r="GM73" s="194"/>
      <c r="GN73" s="194"/>
      <c r="GO73" s="194"/>
      <c r="GP73" s="194"/>
      <c r="GQ73" s="194"/>
      <c r="GR73" s="194"/>
      <c r="GS73" s="194"/>
      <c r="GT73" s="194"/>
      <c r="GU73" s="194"/>
      <c r="GV73" s="194"/>
      <c r="GW73" s="194"/>
      <c r="GX73" s="194"/>
      <c r="GY73" s="194"/>
      <c r="GZ73" s="194"/>
      <c r="HA73" s="194"/>
      <c r="HB73" s="194"/>
      <c r="HC73" s="194"/>
      <c r="HD73" s="194"/>
      <c r="HE73" s="194"/>
      <c r="HF73" s="194"/>
      <c r="HG73" s="194"/>
      <c r="HH73" s="194"/>
      <c r="HI73" s="194"/>
      <c r="HJ73" s="194"/>
      <c r="HK73" s="194"/>
      <c r="HL73" s="194"/>
      <c r="HM73" s="194"/>
      <c r="HN73" s="194"/>
      <c r="HO73" s="194"/>
      <c r="HP73" s="194"/>
      <c r="HQ73" s="194"/>
      <c r="HR73" s="194"/>
      <c r="HS73" s="194"/>
      <c r="HT73" s="194"/>
      <c r="HU73" s="194"/>
      <c r="HV73" s="194"/>
      <c r="HW73" s="194"/>
      <c r="HX73" s="194"/>
      <c r="HY73" s="194"/>
      <c r="HZ73" s="194"/>
    </row>
    <row r="74" spans="1:15" ht="12">
      <c r="A74" s="91" t="s">
        <v>5</v>
      </c>
      <c r="B74" s="107"/>
      <c r="C74" s="107"/>
      <c r="D74" s="110"/>
      <c r="E74" s="110"/>
      <c r="F74" s="110"/>
      <c r="G74" s="110"/>
      <c r="H74" s="110"/>
      <c r="I74" s="112"/>
      <c r="J74" s="116"/>
      <c r="K74" s="116"/>
      <c r="L74" s="117"/>
      <c r="M74" s="110"/>
      <c r="N74" s="110"/>
      <c r="O74" s="110"/>
    </row>
    <row r="75" spans="1:15" ht="30" customHeight="1">
      <c r="A75" s="92" t="s">
        <v>256</v>
      </c>
      <c r="B75" s="107"/>
      <c r="C75" s="107"/>
      <c r="D75" s="110"/>
      <c r="E75" s="110">
        <v>380000</v>
      </c>
      <c r="F75" s="110">
        <f>E75</f>
        <v>380000</v>
      </c>
      <c r="G75" s="110"/>
      <c r="H75" s="110">
        <f>E75</f>
        <v>380000</v>
      </c>
      <c r="I75" s="112">
        <f aca="true" t="shared" si="5" ref="I75:I81">H75</f>
        <v>380000</v>
      </c>
      <c r="J75" s="116"/>
      <c r="K75" s="116"/>
      <c r="L75" s="117"/>
      <c r="M75" s="110"/>
      <c r="N75" s="110">
        <f>H75</f>
        <v>380000</v>
      </c>
      <c r="O75" s="112">
        <f>N75</f>
        <v>380000</v>
      </c>
    </row>
    <row r="76" spans="1:15" ht="29.25" customHeight="1">
      <c r="A76" s="92" t="s">
        <v>257</v>
      </c>
      <c r="B76" s="107"/>
      <c r="C76" s="107"/>
      <c r="D76" s="110"/>
      <c r="E76" s="110">
        <v>76000</v>
      </c>
      <c r="F76" s="110">
        <f>E76</f>
        <v>76000</v>
      </c>
      <c r="G76" s="110"/>
      <c r="H76" s="110">
        <f>E76</f>
        <v>76000</v>
      </c>
      <c r="I76" s="112">
        <f>H76</f>
        <v>76000</v>
      </c>
      <c r="J76" s="116"/>
      <c r="K76" s="116"/>
      <c r="L76" s="117"/>
      <c r="M76" s="110"/>
      <c r="N76" s="110">
        <f>H76</f>
        <v>76000</v>
      </c>
      <c r="O76" s="112">
        <f>N76</f>
        <v>76000</v>
      </c>
    </row>
    <row r="77" spans="1:15" ht="12">
      <c r="A77" s="91" t="s">
        <v>6</v>
      </c>
      <c r="B77" s="107"/>
      <c r="C77" s="107"/>
      <c r="D77" s="110"/>
      <c r="E77" s="110"/>
      <c r="F77" s="110"/>
      <c r="G77" s="110"/>
      <c r="H77" s="110"/>
      <c r="I77" s="112"/>
      <c r="J77" s="116"/>
      <c r="K77" s="116"/>
      <c r="L77" s="117"/>
      <c r="M77" s="110"/>
      <c r="N77" s="110"/>
      <c r="O77" s="110"/>
    </row>
    <row r="78" spans="1:15" ht="34.5" customHeight="1">
      <c r="A78" s="92" t="s">
        <v>258</v>
      </c>
      <c r="B78" s="107"/>
      <c r="C78" s="107"/>
      <c r="D78" s="110"/>
      <c r="E78" s="110">
        <f>65000+5294.5</f>
        <v>70294.5</v>
      </c>
      <c r="F78" s="110">
        <f>E78</f>
        <v>70294.5</v>
      </c>
      <c r="G78" s="110"/>
      <c r="H78" s="110">
        <v>80333</v>
      </c>
      <c r="I78" s="112">
        <f t="shared" si="5"/>
        <v>80333</v>
      </c>
      <c r="J78" s="116"/>
      <c r="K78" s="116"/>
      <c r="L78" s="117"/>
      <c r="M78" s="110"/>
      <c r="N78" s="110">
        <v>74800</v>
      </c>
      <c r="O78" s="112">
        <f>N78</f>
        <v>74800</v>
      </c>
    </row>
    <row r="79" spans="1:15" ht="26.25" customHeight="1">
      <c r="A79" s="92" t="s">
        <v>259</v>
      </c>
      <c r="B79" s="107"/>
      <c r="C79" s="107"/>
      <c r="D79" s="110"/>
      <c r="E79" s="7">
        <v>10750</v>
      </c>
      <c r="F79" s="110">
        <f>E79</f>
        <v>10750</v>
      </c>
      <c r="G79" s="110"/>
      <c r="H79" s="110">
        <v>15334</v>
      </c>
      <c r="I79" s="112">
        <f>H79</f>
        <v>15334</v>
      </c>
      <c r="J79" s="116"/>
      <c r="K79" s="116"/>
      <c r="L79" s="117"/>
      <c r="M79" s="110"/>
      <c r="N79" s="110">
        <v>14400</v>
      </c>
      <c r="O79" s="112">
        <f>N79</f>
        <v>14400</v>
      </c>
    </row>
    <row r="80" spans="1:15" ht="12">
      <c r="A80" s="91" t="s">
        <v>8</v>
      </c>
      <c r="B80" s="107"/>
      <c r="C80" s="107"/>
      <c r="D80" s="110"/>
      <c r="E80" s="110"/>
      <c r="F80" s="110"/>
      <c r="G80" s="110"/>
      <c r="H80" s="110"/>
      <c r="I80" s="112"/>
      <c r="J80" s="116"/>
      <c r="K80" s="116"/>
      <c r="L80" s="117"/>
      <c r="M80" s="110"/>
      <c r="N80" s="110"/>
      <c r="O80" s="110"/>
    </row>
    <row r="81" spans="1:15" ht="22.5" customHeight="1">
      <c r="A81" s="92" t="s">
        <v>262</v>
      </c>
      <c r="B81" s="107"/>
      <c r="C81" s="107"/>
      <c r="D81" s="110"/>
      <c r="E81" s="110">
        <v>400</v>
      </c>
      <c r="F81" s="110">
        <f>E81</f>
        <v>400</v>
      </c>
      <c r="G81" s="110"/>
      <c r="H81" s="110">
        <v>450</v>
      </c>
      <c r="I81" s="112">
        <f t="shared" si="5"/>
        <v>450</v>
      </c>
      <c r="J81" s="116"/>
      <c r="K81" s="116"/>
      <c r="L81" s="117"/>
      <c r="M81" s="110"/>
      <c r="N81" s="110">
        <v>500</v>
      </c>
      <c r="O81" s="112">
        <v>500</v>
      </c>
    </row>
    <row r="82" spans="1:15" ht="22.5" customHeight="1">
      <c r="A82" s="92" t="s">
        <v>263</v>
      </c>
      <c r="B82" s="107"/>
      <c r="C82" s="107"/>
      <c r="D82" s="110"/>
      <c r="E82" s="110">
        <v>400</v>
      </c>
      <c r="F82" s="110">
        <f>E82</f>
        <v>400</v>
      </c>
      <c r="G82" s="110"/>
      <c r="H82" s="110">
        <v>450</v>
      </c>
      <c r="I82" s="112">
        <f>H82</f>
        <v>450</v>
      </c>
      <c r="J82" s="116"/>
      <c r="K82" s="116"/>
      <c r="L82" s="117"/>
      <c r="M82" s="110"/>
      <c r="N82" s="110">
        <v>500</v>
      </c>
      <c r="O82" s="112">
        <f>N82</f>
        <v>500</v>
      </c>
    </row>
    <row r="83" spans="1:15" ht="12">
      <c r="A83" s="91" t="s">
        <v>7</v>
      </c>
      <c r="B83" s="107"/>
      <c r="C83" s="107"/>
      <c r="D83" s="110"/>
      <c r="E83" s="110"/>
      <c r="F83" s="110"/>
      <c r="G83" s="110"/>
      <c r="H83" s="110"/>
      <c r="I83" s="112"/>
      <c r="J83" s="116"/>
      <c r="K83" s="116"/>
      <c r="L83" s="117"/>
      <c r="M83" s="110"/>
      <c r="N83" s="110"/>
      <c r="O83" s="110"/>
    </row>
    <row r="84" spans="1:15" ht="38.25" customHeight="1">
      <c r="A84" s="92" t="s">
        <v>260</v>
      </c>
      <c r="B84" s="107"/>
      <c r="C84" s="107"/>
      <c r="D84" s="110"/>
      <c r="E84" s="108">
        <f>E78/E75*100</f>
        <v>18.498552631578946</v>
      </c>
      <c r="F84" s="108">
        <f aca="true" t="shared" si="6" ref="F84:O84">F78/F75*100</f>
        <v>18.498552631578946</v>
      </c>
      <c r="G84" s="108"/>
      <c r="H84" s="108">
        <f t="shared" si="6"/>
        <v>21.140263157894736</v>
      </c>
      <c r="I84" s="108">
        <f t="shared" si="6"/>
        <v>21.140263157894736</v>
      </c>
      <c r="J84" s="108" t="e">
        <f t="shared" si="6"/>
        <v>#DIV/0!</v>
      </c>
      <c r="K84" s="108" t="e">
        <f t="shared" si="6"/>
        <v>#DIV/0!</v>
      </c>
      <c r="L84" s="108" t="e">
        <f t="shared" si="6"/>
        <v>#DIV/0!</v>
      </c>
      <c r="M84" s="108"/>
      <c r="N84" s="108">
        <f t="shared" si="6"/>
        <v>19.68421052631579</v>
      </c>
      <c r="O84" s="108">
        <f t="shared" si="6"/>
        <v>19.68421052631579</v>
      </c>
    </row>
    <row r="85" spans="1:15" ht="38.25" customHeight="1">
      <c r="A85" s="92" t="s">
        <v>261</v>
      </c>
      <c r="B85" s="107"/>
      <c r="C85" s="107"/>
      <c r="D85" s="110"/>
      <c r="E85" s="108">
        <f>E79/E76*100</f>
        <v>14.144736842105262</v>
      </c>
      <c r="F85" s="108">
        <f aca="true" t="shared" si="7" ref="F85:O85">F79/F76*100</f>
        <v>14.144736842105262</v>
      </c>
      <c r="G85" s="108"/>
      <c r="H85" s="108">
        <f t="shared" si="7"/>
        <v>20.176315789473684</v>
      </c>
      <c r="I85" s="108">
        <f t="shared" si="7"/>
        <v>20.176315789473684</v>
      </c>
      <c r="J85" s="108" t="e">
        <f t="shared" si="7"/>
        <v>#DIV/0!</v>
      </c>
      <c r="K85" s="108" t="e">
        <f t="shared" si="7"/>
        <v>#DIV/0!</v>
      </c>
      <c r="L85" s="108" t="e">
        <f t="shared" si="7"/>
        <v>#DIV/0!</v>
      </c>
      <c r="M85" s="108"/>
      <c r="N85" s="108">
        <f t="shared" si="7"/>
        <v>18.947368421052634</v>
      </c>
      <c r="O85" s="108">
        <f t="shared" si="7"/>
        <v>18.947368421052634</v>
      </c>
    </row>
    <row r="86" spans="1:234" s="195" customFormat="1" ht="33.75">
      <c r="A86" s="182" t="s">
        <v>286</v>
      </c>
      <c r="B86" s="191"/>
      <c r="C86" s="191"/>
      <c r="D86" s="193">
        <f>D88</f>
        <v>37000</v>
      </c>
      <c r="E86" s="233"/>
      <c r="F86" s="193">
        <f>D86</f>
        <v>37000</v>
      </c>
      <c r="G86" s="193">
        <f>G88</f>
        <v>200000</v>
      </c>
      <c r="H86" s="233"/>
      <c r="I86" s="193">
        <f>G86</f>
        <v>200000</v>
      </c>
      <c r="J86" s="233"/>
      <c r="K86" s="233"/>
      <c r="L86" s="233"/>
      <c r="M86" s="233"/>
      <c r="N86" s="233"/>
      <c r="O86" s="233"/>
      <c r="P86" s="194"/>
      <c r="Q86" s="194"/>
      <c r="R86" s="194"/>
      <c r="S86" s="194"/>
      <c r="T86" s="194"/>
      <c r="U86" s="194"/>
      <c r="V86" s="194"/>
      <c r="W86" s="194"/>
      <c r="X86" s="194"/>
      <c r="Y86" s="194"/>
      <c r="Z86" s="194"/>
      <c r="AA86" s="194"/>
      <c r="AB86" s="194"/>
      <c r="AC86" s="194"/>
      <c r="AD86" s="194"/>
      <c r="AE86" s="194"/>
      <c r="AF86" s="194"/>
      <c r="AG86" s="194"/>
      <c r="AH86" s="194"/>
      <c r="AI86" s="194"/>
      <c r="AJ86" s="194"/>
      <c r="AK86" s="194"/>
      <c r="AL86" s="194"/>
      <c r="AM86" s="194"/>
      <c r="AN86" s="194"/>
      <c r="AO86" s="194"/>
      <c r="AP86" s="194"/>
      <c r="AQ86" s="194"/>
      <c r="AR86" s="194"/>
      <c r="AS86" s="194"/>
      <c r="AT86" s="194"/>
      <c r="AU86" s="194"/>
      <c r="AV86" s="194"/>
      <c r="AW86" s="194"/>
      <c r="AX86" s="194"/>
      <c r="AY86" s="194"/>
      <c r="AZ86" s="194"/>
      <c r="BA86" s="194"/>
      <c r="BB86" s="194"/>
      <c r="BC86" s="194"/>
      <c r="BD86" s="194"/>
      <c r="BE86" s="194"/>
      <c r="BF86" s="194"/>
      <c r="BG86" s="194"/>
      <c r="BH86" s="194"/>
      <c r="BI86" s="194"/>
      <c r="BJ86" s="194"/>
      <c r="BK86" s="194"/>
      <c r="BL86" s="194"/>
      <c r="BM86" s="194"/>
      <c r="BN86" s="194"/>
      <c r="BO86" s="194"/>
      <c r="BP86" s="194"/>
      <c r="BQ86" s="194"/>
      <c r="BR86" s="194"/>
      <c r="BS86" s="194"/>
      <c r="BT86" s="194"/>
      <c r="BU86" s="194"/>
      <c r="BV86" s="194"/>
      <c r="BW86" s="194"/>
      <c r="BX86" s="194"/>
      <c r="BY86" s="194"/>
      <c r="BZ86" s="194"/>
      <c r="CA86" s="194"/>
      <c r="CB86" s="194"/>
      <c r="CC86" s="194"/>
      <c r="CD86" s="194"/>
      <c r="CE86" s="194"/>
      <c r="CF86" s="194"/>
      <c r="CG86" s="194"/>
      <c r="CH86" s="194"/>
      <c r="CI86" s="194"/>
      <c r="CJ86" s="194"/>
      <c r="CK86" s="194"/>
      <c r="CL86" s="194"/>
      <c r="CM86" s="194"/>
      <c r="CN86" s="194"/>
      <c r="CO86" s="194"/>
      <c r="CP86" s="194"/>
      <c r="CQ86" s="194"/>
      <c r="CR86" s="194"/>
      <c r="CS86" s="194"/>
      <c r="CT86" s="194"/>
      <c r="CU86" s="194"/>
      <c r="CV86" s="194"/>
      <c r="CW86" s="194"/>
      <c r="CX86" s="194"/>
      <c r="CY86" s="194"/>
      <c r="CZ86" s="194"/>
      <c r="DA86" s="194"/>
      <c r="DB86" s="194"/>
      <c r="DC86" s="194"/>
      <c r="DD86" s="194"/>
      <c r="DE86" s="194"/>
      <c r="DF86" s="194"/>
      <c r="DG86" s="194"/>
      <c r="DH86" s="194"/>
      <c r="DI86" s="194"/>
      <c r="DJ86" s="194"/>
      <c r="DK86" s="194"/>
      <c r="DL86" s="194"/>
      <c r="DM86" s="194"/>
      <c r="DN86" s="194"/>
      <c r="DO86" s="194"/>
      <c r="DP86" s="194"/>
      <c r="DQ86" s="194"/>
      <c r="DR86" s="194"/>
      <c r="DS86" s="194"/>
      <c r="DT86" s="194"/>
      <c r="DU86" s="194"/>
      <c r="DV86" s="194"/>
      <c r="DW86" s="194"/>
      <c r="DX86" s="194"/>
      <c r="DY86" s="194"/>
      <c r="DZ86" s="194"/>
      <c r="EA86" s="194"/>
      <c r="EB86" s="194"/>
      <c r="EC86" s="194"/>
      <c r="ED86" s="194"/>
      <c r="EE86" s="194"/>
      <c r="EF86" s="194"/>
      <c r="EG86" s="194"/>
      <c r="EH86" s="194"/>
      <c r="EI86" s="194"/>
      <c r="EJ86" s="194"/>
      <c r="EK86" s="194"/>
      <c r="EL86" s="194"/>
      <c r="EM86" s="194"/>
      <c r="EN86" s="194"/>
      <c r="EO86" s="194"/>
      <c r="EP86" s="194"/>
      <c r="EQ86" s="194"/>
      <c r="ER86" s="194"/>
      <c r="ES86" s="194"/>
      <c r="ET86" s="194"/>
      <c r="EU86" s="194"/>
      <c r="EV86" s="194"/>
      <c r="EW86" s="194"/>
      <c r="EX86" s="194"/>
      <c r="EY86" s="194"/>
      <c r="EZ86" s="194"/>
      <c r="FA86" s="194"/>
      <c r="FB86" s="194"/>
      <c r="FC86" s="194"/>
      <c r="FD86" s="194"/>
      <c r="FE86" s="194"/>
      <c r="FF86" s="194"/>
      <c r="FG86" s="194"/>
      <c r="FH86" s="194"/>
      <c r="FI86" s="194"/>
      <c r="FJ86" s="194"/>
      <c r="FK86" s="194"/>
      <c r="FL86" s="194"/>
      <c r="FM86" s="194"/>
      <c r="FN86" s="194"/>
      <c r="FO86" s="194"/>
      <c r="FP86" s="194"/>
      <c r="FQ86" s="194"/>
      <c r="FR86" s="194"/>
      <c r="FS86" s="194"/>
      <c r="FT86" s="194"/>
      <c r="FU86" s="194"/>
      <c r="FV86" s="194"/>
      <c r="FW86" s="194"/>
      <c r="FX86" s="194"/>
      <c r="FY86" s="194"/>
      <c r="FZ86" s="194"/>
      <c r="GA86" s="194"/>
      <c r="GB86" s="194"/>
      <c r="GC86" s="194"/>
      <c r="GD86" s="194"/>
      <c r="GE86" s="194"/>
      <c r="GF86" s="194"/>
      <c r="GG86" s="194"/>
      <c r="GH86" s="194"/>
      <c r="GI86" s="194"/>
      <c r="GJ86" s="194"/>
      <c r="GK86" s="194"/>
      <c r="GL86" s="194"/>
      <c r="GM86" s="194"/>
      <c r="GN86" s="194"/>
      <c r="GO86" s="194"/>
      <c r="GP86" s="194"/>
      <c r="GQ86" s="194"/>
      <c r="GR86" s="194"/>
      <c r="GS86" s="194"/>
      <c r="GT86" s="194"/>
      <c r="GU86" s="194"/>
      <c r="GV86" s="194"/>
      <c r="GW86" s="194"/>
      <c r="GX86" s="194"/>
      <c r="GY86" s="194"/>
      <c r="GZ86" s="194"/>
      <c r="HA86" s="194"/>
      <c r="HB86" s="194"/>
      <c r="HC86" s="194"/>
      <c r="HD86" s="194"/>
      <c r="HE86" s="194"/>
      <c r="HF86" s="194"/>
      <c r="HG86" s="194"/>
      <c r="HH86" s="194"/>
      <c r="HI86" s="194"/>
      <c r="HJ86" s="194"/>
      <c r="HK86" s="194"/>
      <c r="HL86" s="194"/>
      <c r="HM86" s="194"/>
      <c r="HN86" s="194"/>
      <c r="HO86" s="194"/>
      <c r="HP86" s="194"/>
      <c r="HQ86" s="194"/>
      <c r="HR86" s="194"/>
      <c r="HS86" s="194"/>
      <c r="HT86" s="194"/>
      <c r="HU86" s="194"/>
      <c r="HV86" s="194"/>
      <c r="HW86" s="194"/>
      <c r="HX86" s="194"/>
      <c r="HY86" s="194"/>
      <c r="HZ86" s="194"/>
    </row>
    <row r="87" spans="1:15" ht="11.25">
      <c r="A87" s="91" t="s">
        <v>5</v>
      </c>
      <c r="B87" s="107"/>
      <c r="C87" s="107"/>
      <c r="D87" s="110"/>
      <c r="E87" s="108"/>
      <c r="F87" s="110"/>
      <c r="G87" s="110"/>
      <c r="H87" s="108"/>
      <c r="I87" s="110"/>
      <c r="J87" s="108"/>
      <c r="K87" s="108"/>
      <c r="L87" s="108"/>
      <c r="M87" s="108"/>
      <c r="N87" s="108"/>
      <c r="O87" s="108"/>
    </row>
    <row r="88" spans="1:15" ht="27" customHeight="1">
      <c r="A88" s="92" t="s">
        <v>287</v>
      </c>
      <c r="B88" s="107"/>
      <c r="C88" s="107"/>
      <c r="D88" s="7">
        <v>37000</v>
      </c>
      <c r="E88" s="108"/>
      <c r="F88" s="110">
        <f>D88</f>
        <v>37000</v>
      </c>
      <c r="G88" s="7">
        <v>200000</v>
      </c>
      <c r="H88" s="108"/>
      <c r="I88" s="110">
        <f>G88</f>
        <v>200000</v>
      </c>
      <c r="J88" s="108"/>
      <c r="K88" s="108"/>
      <c r="L88" s="108"/>
      <c r="M88" s="108"/>
      <c r="N88" s="108"/>
      <c r="O88" s="108"/>
    </row>
    <row r="89" spans="1:15" ht="11.25">
      <c r="A89" s="91" t="s">
        <v>6</v>
      </c>
      <c r="B89" s="107"/>
      <c r="C89" s="107"/>
      <c r="D89" s="110"/>
      <c r="E89" s="108"/>
      <c r="F89" s="110"/>
      <c r="G89" s="110"/>
      <c r="H89" s="108"/>
      <c r="I89" s="110"/>
      <c r="J89" s="108"/>
      <c r="K89" s="108"/>
      <c r="L89" s="108"/>
      <c r="M89" s="108"/>
      <c r="N89" s="108"/>
      <c r="O89" s="108"/>
    </row>
    <row r="90" spans="1:15" ht="25.5" customHeight="1">
      <c r="A90" s="92" t="s">
        <v>288</v>
      </c>
      <c r="B90" s="107"/>
      <c r="C90" s="107"/>
      <c r="D90" s="110">
        <v>1</v>
      </c>
      <c r="E90" s="108"/>
      <c r="F90" s="110">
        <f>D90</f>
        <v>1</v>
      </c>
      <c r="G90" s="110">
        <v>3</v>
      </c>
      <c r="H90" s="108"/>
      <c r="I90" s="110">
        <f>G90</f>
        <v>3</v>
      </c>
      <c r="J90" s="108"/>
      <c r="K90" s="108"/>
      <c r="L90" s="108"/>
      <c r="M90" s="108"/>
      <c r="N90" s="108"/>
      <c r="O90" s="108"/>
    </row>
    <row r="91" spans="1:15" ht="11.25">
      <c r="A91" s="91" t="s">
        <v>8</v>
      </c>
      <c r="B91" s="107"/>
      <c r="C91" s="107"/>
      <c r="D91" s="110"/>
      <c r="E91" s="108"/>
      <c r="F91" s="110"/>
      <c r="G91" s="110"/>
      <c r="H91" s="108"/>
      <c r="I91" s="110"/>
      <c r="J91" s="108"/>
      <c r="K91" s="108"/>
      <c r="L91" s="108"/>
      <c r="M91" s="108"/>
      <c r="N91" s="108"/>
      <c r="O91" s="108"/>
    </row>
    <row r="92" spans="1:15" ht="23.25" customHeight="1">
      <c r="A92" s="92" t="s">
        <v>289</v>
      </c>
      <c r="B92" s="107"/>
      <c r="C92" s="107"/>
      <c r="D92" s="110">
        <f>D88/D90</f>
        <v>37000</v>
      </c>
      <c r="E92" s="108"/>
      <c r="F92" s="110">
        <f>D92</f>
        <v>37000</v>
      </c>
      <c r="G92" s="110">
        <f>G88/G90</f>
        <v>66666.66666666667</v>
      </c>
      <c r="H92" s="108"/>
      <c r="I92" s="110">
        <f>G92</f>
        <v>66666.66666666667</v>
      </c>
      <c r="J92" s="108"/>
      <c r="K92" s="108"/>
      <c r="L92" s="108"/>
      <c r="M92" s="108"/>
      <c r="N92" s="108"/>
      <c r="O92" s="108"/>
    </row>
    <row r="93" spans="1:234" s="195" customFormat="1" ht="31.5" customHeight="1">
      <c r="A93" s="182" t="s">
        <v>290</v>
      </c>
      <c r="B93" s="191"/>
      <c r="C93" s="191"/>
      <c r="D93" s="193"/>
      <c r="E93" s="193">
        <f>E97*E99</f>
        <v>5000000</v>
      </c>
      <c r="F93" s="193">
        <f>E93</f>
        <v>5000000</v>
      </c>
      <c r="G93" s="193"/>
      <c r="H93" s="193">
        <f>H97*H99</f>
        <v>10000000</v>
      </c>
      <c r="I93" s="193">
        <f>H93</f>
        <v>10000000</v>
      </c>
      <c r="J93" s="217"/>
      <c r="K93" s="217"/>
      <c r="L93" s="218"/>
      <c r="M93" s="193"/>
      <c r="N93" s="193">
        <f>N97*N99</f>
        <v>7200000</v>
      </c>
      <c r="O93" s="193">
        <f>N93</f>
        <v>7200000</v>
      </c>
      <c r="P93" s="194"/>
      <c r="Q93" s="194"/>
      <c r="R93" s="194"/>
      <c r="S93" s="194"/>
      <c r="T93" s="194"/>
      <c r="U93" s="194"/>
      <c r="V93" s="194"/>
      <c r="W93" s="194"/>
      <c r="X93" s="194"/>
      <c r="Y93" s="194"/>
      <c r="Z93" s="194"/>
      <c r="AA93" s="194"/>
      <c r="AB93" s="194"/>
      <c r="AC93" s="194"/>
      <c r="AD93" s="194"/>
      <c r="AE93" s="194"/>
      <c r="AF93" s="194"/>
      <c r="AG93" s="194"/>
      <c r="AH93" s="194"/>
      <c r="AI93" s="194"/>
      <c r="AJ93" s="194"/>
      <c r="AK93" s="194"/>
      <c r="AL93" s="194"/>
      <c r="AM93" s="194"/>
      <c r="AN93" s="194"/>
      <c r="AO93" s="194"/>
      <c r="AP93" s="194"/>
      <c r="AQ93" s="194"/>
      <c r="AR93" s="194"/>
      <c r="AS93" s="194"/>
      <c r="AT93" s="194"/>
      <c r="AU93" s="194"/>
      <c r="AV93" s="194"/>
      <c r="AW93" s="194"/>
      <c r="AX93" s="194"/>
      <c r="AY93" s="194"/>
      <c r="AZ93" s="194"/>
      <c r="BA93" s="194"/>
      <c r="BB93" s="194"/>
      <c r="BC93" s="194"/>
      <c r="BD93" s="194"/>
      <c r="BE93" s="194"/>
      <c r="BF93" s="194"/>
      <c r="BG93" s="194"/>
      <c r="BH93" s="194"/>
      <c r="BI93" s="194"/>
      <c r="BJ93" s="194"/>
      <c r="BK93" s="194"/>
      <c r="BL93" s="194"/>
      <c r="BM93" s="194"/>
      <c r="BN93" s="194"/>
      <c r="BO93" s="194"/>
      <c r="BP93" s="194"/>
      <c r="BQ93" s="194"/>
      <c r="BR93" s="194"/>
      <c r="BS93" s="194"/>
      <c r="BT93" s="194"/>
      <c r="BU93" s="194"/>
      <c r="BV93" s="194"/>
      <c r="BW93" s="194"/>
      <c r="BX93" s="194"/>
      <c r="BY93" s="194"/>
      <c r="BZ93" s="194"/>
      <c r="CA93" s="194"/>
      <c r="CB93" s="194"/>
      <c r="CC93" s="194"/>
      <c r="CD93" s="194"/>
      <c r="CE93" s="194"/>
      <c r="CF93" s="194"/>
      <c r="CG93" s="194"/>
      <c r="CH93" s="194"/>
      <c r="CI93" s="194"/>
      <c r="CJ93" s="194"/>
      <c r="CK93" s="194"/>
      <c r="CL93" s="194"/>
      <c r="CM93" s="194"/>
      <c r="CN93" s="194"/>
      <c r="CO93" s="194"/>
      <c r="CP93" s="194"/>
      <c r="CQ93" s="194"/>
      <c r="CR93" s="194"/>
      <c r="CS93" s="194"/>
      <c r="CT93" s="194"/>
      <c r="CU93" s="194"/>
      <c r="CV93" s="194"/>
      <c r="CW93" s="194"/>
      <c r="CX93" s="194"/>
      <c r="CY93" s="194"/>
      <c r="CZ93" s="194"/>
      <c r="DA93" s="194"/>
      <c r="DB93" s="194"/>
      <c r="DC93" s="194"/>
      <c r="DD93" s="194"/>
      <c r="DE93" s="194"/>
      <c r="DF93" s="194"/>
      <c r="DG93" s="194"/>
      <c r="DH93" s="194"/>
      <c r="DI93" s="194"/>
      <c r="DJ93" s="194"/>
      <c r="DK93" s="194"/>
      <c r="DL93" s="194"/>
      <c r="DM93" s="194"/>
      <c r="DN93" s="194"/>
      <c r="DO93" s="194"/>
      <c r="DP93" s="194"/>
      <c r="DQ93" s="194"/>
      <c r="DR93" s="194"/>
      <c r="DS93" s="194"/>
      <c r="DT93" s="194"/>
      <c r="DU93" s="194"/>
      <c r="DV93" s="194"/>
      <c r="DW93" s="194"/>
      <c r="DX93" s="194"/>
      <c r="DY93" s="194"/>
      <c r="DZ93" s="194"/>
      <c r="EA93" s="194"/>
      <c r="EB93" s="194"/>
      <c r="EC93" s="194"/>
      <c r="ED93" s="194"/>
      <c r="EE93" s="194"/>
      <c r="EF93" s="194"/>
      <c r="EG93" s="194"/>
      <c r="EH93" s="194"/>
      <c r="EI93" s="194"/>
      <c r="EJ93" s="194"/>
      <c r="EK93" s="194"/>
      <c r="EL93" s="194"/>
      <c r="EM93" s="194"/>
      <c r="EN93" s="194"/>
      <c r="EO93" s="194"/>
      <c r="EP93" s="194"/>
      <c r="EQ93" s="194"/>
      <c r="ER93" s="194"/>
      <c r="ES93" s="194"/>
      <c r="ET93" s="194"/>
      <c r="EU93" s="194"/>
      <c r="EV93" s="194"/>
      <c r="EW93" s="194"/>
      <c r="EX93" s="194"/>
      <c r="EY93" s="194"/>
      <c r="EZ93" s="194"/>
      <c r="FA93" s="194"/>
      <c r="FB93" s="194"/>
      <c r="FC93" s="194"/>
      <c r="FD93" s="194"/>
      <c r="FE93" s="194"/>
      <c r="FF93" s="194"/>
      <c r="FG93" s="194"/>
      <c r="FH93" s="194"/>
      <c r="FI93" s="194"/>
      <c r="FJ93" s="194"/>
      <c r="FK93" s="194"/>
      <c r="FL93" s="194"/>
      <c r="FM93" s="194"/>
      <c r="FN93" s="194"/>
      <c r="FO93" s="194"/>
      <c r="FP93" s="194"/>
      <c r="FQ93" s="194"/>
      <c r="FR93" s="194"/>
      <c r="FS93" s="194"/>
      <c r="FT93" s="194"/>
      <c r="FU93" s="194"/>
      <c r="FV93" s="194"/>
      <c r="FW93" s="194"/>
      <c r="FX93" s="194"/>
      <c r="FY93" s="194"/>
      <c r="FZ93" s="194"/>
      <c r="GA93" s="194"/>
      <c r="GB93" s="194"/>
      <c r="GC93" s="194"/>
      <c r="GD93" s="194"/>
      <c r="GE93" s="194"/>
      <c r="GF93" s="194"/>
      <c r="GG93" s="194"/>
      <c r="GH93" s="194"/>
      <c r="GI93" s="194"/>
      <c r="GJ93" s="194"/>
      <c r="GK93" s="194"/>
      <c r="GL93" s="194"/>
      <c r="GM93" s="194"/>
      <c r="GN93" s="194"/>
      <c r="GO93" s="194"/>
      <c r="GP93" s="194"/>
      <c r="GQ93" s="194"/>
      <c r="GR93" s="194"/>
      <c r="GS93" s="194"/>
      <c r="GT93" s="194"/>
      <c r="GU93" s="194"/>
      <c r="GV93" s="194"/>
      <c r="GW93" s="194"/>
      <c r="GX93" s="194"/>
      <c r="GY93" s="194"/>
      <c r="GZ93" s="194"/>
      <c r="HA93" s="194"/>
      <c r="HB93" s="194"/>
      <c r="HC93" s="194"/>
      <c r="HD93" s="194"/>
      <c r="HE93" s="194"/>
      <c r="HF93" s="194"/>
      <c r="HG93" s="194"/>
      <c r="HH93" s="194"/>
      <c r="HI93" s="194"/>
      <c r="HJ93" s="194"/>
      <c r="HK93" s="194"/>
      <c r="HL93" s="194"/>
      <c r="HM93" s="194"/>
      <c r="HN93" s="194"/>
      <c r="HO93" s="194"/>
      <c r="HP93" s="194"/>
      <c r="HQ93" s="194"/>
      <c r="HR93" s="194"/>
      <c r="HS93" s="194"/>
      <c r="HT93" s="194"/>
      <c r="HU93" s="194"/>
      <c r="HV93" s="194"/>
      <c r="HW93" s="194"/>
      <c r="HX93" s="194"/>
      <c r="HY93" s="194"/>
      <c r="HZ93" s="194"/>
    </row>
    <row r="94" spans="1:15" ht="12">
      <c r="A94" s="91" t="s">
        <v>5</v>
      </c>
      <c r="B94" s="107"/>
      <c r="C94" s="107"/>
      <c r="D94" s="110"/>
      <c r="E94" s="110"/>
      <c r="F94" s="110"/>
      <c r="G94" s="110"/>
      <c r="H94" s="110"/>
      <c r="I94" s="112"/>
      <c r="J94" s="116"/>
      <c r="K94" s="116"/>
      <c r="L94" s="117"/>
      <c r="M94" s="110"/>
      <c r="N94" s="110"/>
      <c r="O94" s="110"/>
    </row>
    <row r="95" spans="1:15" ht="20.25" customHeight="1">
      <c r="A95" s="92" t="s">
        <v>124</v>
      </c>
      <c r="B95" s="107"/>
      <c r="C95" s="107"/>
      <c r="D95" s="110"/>
      <c r="E95" s="110">
        <v>5000000</v>
      </c>
      <c r="F95" s="112">
        <f>E95</f>
        <v>5000000</v>
      </c>
      <c r="G95" s="110"/>
      <c r="H95" s="110">
        <v>10000000</v>
      </c>
      <c r="I95" s="112">
        <f>H95</f>
        <v>10000000</v>
      </c>
      <c r="J95" s="116"/>
      <c r="K95" s="116"/>
      <c r="L95" s="117"/>
      <c r="M95" s="110"/>
      <c r="N95" s="110">
        <v>7200000</v>
      </c>
      <c r="O95" s="112">
        <f>N95</f>
        <v>7200000</v>
      </c>
    </row>
    <row r="96" spans="1:15" ht="12">
      <c r="A96" s="91" t="s">
        <v>6</v>
      </c>
      <c r="B96" s="107"/>
      <c r="C96" s="107"/>
      <c r="D96" s="110"/>
      <c r="E96" s="110"/>
      <c r="F96" s="112"/>
      <c r="G96" s="110"/>
      <c r="H96" s="110"/>
      <c r="I96" s="112"/>
      <c r="J96" s="116"/>
      <c r="K96" s="116"/>
      <c r="L96" s="117"/>
      <c r="M96" s="110"/>
      <c r="N96" s="110"/>
      <c r="O96" s="112"/>
    </row>
    <row r="97" spans="1:15" ht="21" customHeight="1">
      <c r="A97" s="92" t="s">
        <v>125</v>
      </c>
      <c r="B97" s="107"/>
      <c r="C97" s="107"/>
      <c r="D97" s="110"/>
      <c r="E97" s="108">
        <v>1</v>
      </c>
      <c r="F97" s="114">
        <f>E97</f>
        <v>1</v>
      </c>
      <c r="G97" s="110"/>
      <c r="H97" s="108">
        <v>2</v>
      </c>
      <c r="I97" s="114">
        <v>2</v>
      </c>
      <c r="J97" s="116"/>
      <c r="K97" s="116"/>
      <c r="L97" s="117"/>
      <c r="M97" s="110"/>
      <c r="N97" s="108">
        <v>1</v>
      </c>
      <c r="O97" s="114">
        <f>N97</f>
        <v>1</v>
      </c>
    </row>
    <row r="98" spans="1:15" ht="12">
      <c r="A98" s="91" t="s">
        <v>8</v>
      </c>
      <c r="B98" s="107"/>
      <c r="C98" s="107"/>
      <c r="D98" s="110"/>
      <c r="E98" s="110"/>
      <c r="F98" s="112"/>
      <c r="G98" s="110"/>
      <c r="H98" s="110"/>
      <c r="I98" s="112"/>
      <c r="J98" s="116"/>
      <c r="K98" s="116"/>
      <c r="L98" s="117"/>
      <c r="M98" s="110"/>
      <c r="N98" s="110"/>
      <c r="O98" s="112"/>
    </row>
    <row r="99" spans="1:15" ht="27" customHeight="1">
      <c r="A99" s="92" t="s">
        <v>126</v>
      </c>
      <c r="B99" s="107"/>
      <c r="C99" s="107"/>
      <c r="D99" s="110"/>
      <c r="E99" s="110">
        <f>E95/E97</f>
        <v>5000000</v>
      </c>
      <c r="F99" s="112">
        <f>E99</f>
        <v>5000000</v>
      </c>
      <c r="G99" s="110"/>
      <c r="H99" s="110">
        <f>H95/H97</f>
        <v>5000000</v>
      </c>
      <c r="I99" s="112">
        <f>H99</f>
        <v>5000000</v>
      </c>
      <c r="J99" s="116"/>
      <c r="K99" s="116"/>
      <c r="L99" s="117"/>
      <c r="M99" s="110"/>
      <c r="N99" s="110">
        <f>N95/N97</f>
        <v>7200000</v>
      </c>
      <c r="O99" s="112">
        <f>O95/O97</f>
        <v>7200000</v>
      </c>
    </row>
    <row r="100" spans="1:234" s="195" customFormat="1" ht="34.5" customHeight="1">
      <c r="A100" s="182" t="s">
        <v>291</v>
      </c>
      <c r="B100" s="191"/>
      <c r="C100" s="191"/>
      <c r="D100" s="193">
        <f>(D108*D115)+(D109*D116)+(D110*D117)+(D111*D118)+(D112*D119)+(D120*D109*D121)</f>
        <v>2368300</v>
      </c>
      <c r="E100" s="193">
        <f aca="true" t="shared" si="8" ref="E100:N100">(E108*E115)+(E109*E116)+(E110*E117)+(E111*E118)+(E112*E119)+(E120*E109*E121)</f>
        <v>3200000</v>
      </c>
      <c r="F100" s="193">
        <f>D100+E100</f>
        <v>5568300</v>
      </c>
      <c r="G100" s="193">
        <f>(G108*G115)+(G109*G116)+(G110*G117)+(G111*G118)+(G112*G119)+(G120*G109*G121)+148.8</f>
        <v>2818200</v>
      </c>
      <c r="H100" s="193">
        <f t="shared" si="8"/>
        <v>1200000</v>
      </c>
      <c r="I100" s="193">
        <f>G100+H100</f>
        <v>4018200</v>
      </c>
      <c r="J100" s="193">
        <f t="shared" si="8"/>
        <v>0</v>
      </c>
      <c r="K100" s="193">
        <f t="shared" si="8"/>
        <v>0</v>
      </c>
      <c r="L100" s="193">
        <f t="shared" si="8"/>
        <v>0</v>
      </c>
      <c r="M100" s="193">
        <f>(M108*M115)+(M109*M116)+(M110*M117)+(M111*M118)+(M112*M119)+(M120*M109*M121)+452.4-0.02</f>
        <v>3385000</v>
      </c>
      <c r="N100" s="193">
        <f t="shared" si="8"/>
        <v>2250000</v>
      </c>
      <c r="O100" s="193">
        <f>M100+N100</f>
        <v>5635000</v>
      </c>
      <c r="P100" s="194"/>
      <c r="Q100" s="194"/>
      <c r="R100" s="194"/>
      <c r="S100" s="194"/>
      <c r="T100" s="194"/>
      <c r="U100" s="194"/>
      <c r="V100" s="194"/>
      <c r="W100" s="194"/>
      <c r="X100" s="194"/>
      <c r="Y100" s="194"/>
      <c r="Z100" s="194"/>
      <c r="AA100" s="194"/>
      <c r="AB100" s="194"/>
      <c r="AC100" s="194"/>
      <c r="AD100" s="194"/>
      <c r="AE100" s="194"/>
      <c r="AF100" s="194"/>
      <c r="AG100" s="194"/>
      <c r="AH100" s="194"/>
      <c r="AI100" s="194"/>
      <c r="AJ100" s="194"/>
      <c r="AK100" s="194"/>
      <c r="AL100" s="194"/>
      <c r="AM100" s="194"/>
      <c r="AN100" s="194"/>
      <c r="AO100" s="194"/>
      <c r="AP100" s="194"/>
      <c r="AQ100" s="194"/>
      <c r="AR100" s="194"/>
      <c r="AS100" s="194"/>
      <c r="AT100" s="194"/>
      <c r="AU100" s="194"/>
      <c r="AV100" s="194"/>
      <c r="AW100" s="194"/>
      <c r="AX100" s="194"/>
      <c r="AY100" s="194"/>
      <c r="AZ100" s="194"/>
      <c r="BA100" s="194"/>
      <c r="BB100" s="194"/>
      <c r="BC100" s="194"/>
      <c r="BD100" s="194"/>
      <c r="BE100" s="194"/>
      <c r="BF100" s="194"/>
      <c r="BG100" s="194"/>
      <c r="BH100" s="194"/>
      <c r="BI100" s="194"/>
      <c r="BJ100" s="194"/>
      <c r="BK100" s="194"/>
      <c r="BL100" s="194"/>
      <c r="BM100" s="194"/>
      <c r="BN100" s="194"/>
      <c r="BO100" s="194"/>
      <c r="BP100" s="194"/>
      <c r="BQ100" s="194"/>
      <c r="BR100" s="194"/>
      <c r="BS100" s="194"/>
      <c r="BT100" s="194"/>
      <c r="BU100" s="194"/>
      <c r="BV100" s="194"/>
      <c r="BW100" s="194"/>
      <c r="BX100" s="194"/>
      <c r="BY100" s="194"/>
      <c r="BZ100" s="194"/>
      <c r="CA100" s="194"/>
      <c r="CB100" s="194"/>
      <c r="CC100" s="194"/>
      <c r="CD100" s="194"/>
      <c r="CE100" s="194"/>
      <c r="CF100" s="194"/>
      <c r="CG100" s="194"/>
      <c r="CH100" s="194"/>
      <c r="CI100" s="194"/>
      <c r="CJ100" s="194"/>
      <c r="CK100" s="194"/>
      <c r="CL100" s="194"/>
      <c r="CM100" s="194"/>
      <c r="CN100" s="194"/>
      <c r="CO100" s="194"/>
      <c r="CP100" s="194"/>
      <c r="CQ100" s="194"/>
      <c r="CR100" s="194"/>
      <c r="CS100" s="194"/>
      <c r="CT100" s="194"/>
      <c r="CU100" s="194"/>
      <c r="CV100" s="194"/>
      <c r="CW100" s="194"/>
      <c r="CX100" s="194"/>
      <c r="CY100" s="194"/>
      <c r="CZ100" s="194"/>
      <c r="DA100" s="194"/>
      <c r="DB100" s="194"/>
      <c r="DC100" s="194"/>
      <c r="DD100" s="194"/>
      <c r="DE100" s="194"/>
      <c r="DF100" s="194"/>
      <c r="DG100" s="194"/>
      <c r="DH100" s="194"/>
      <c r="DI100" s="194"/>
      <c r="DJ100" s="194"/>
      <c r="DK100" s="194"/>
      <c r="DL100" s="194"/>
      <c r="DM100" s="194"/>
      <c r="DN100" s="194"/>
      <c r="DO100" s="194"/>
      <c r="DP100" s="194"/>
      <c r="DQ100" s="194"/>
      <c r="DR100" s="194"/>
      <c r="DS100" s="194"/>
      <c r="DT100" s="194"/>
      <c r="DU100" s="194"/>
      <c r="DV100" s="194"/>
      <c r="DW100" s="194"/>
      <c r="DX100" s="194"/>
      <c r="DY100" s="194"/>
      <c r="DZ100" s="194"/>
      <c r="EA100" s="194"/>
      <c r="EB100" s="194"/>
      <c r="EC100" s="194"/>
      <c r="ED100" s="194"/>
      <c r="EE100" s="194"/>
      <c r="EF100" s="194"/>
      <c r="EG100" s="194"/>
      <c r="EH100" s="194"/>
      <c r="EI100" s="194"/>
      <c r="EJ100" s="194"/>
      <c r="EK100" s="194"/>
      <c r="EL100" s="194"/>
      <c r="EM100" s="194"/>
      <c r="EN100" s="194"/>
      <c r="EO100" s="194"/>
      <c r="EP100" s="194"/>
      <c r="EQ100" s="194"/>
      <c r="ER100" s="194"/>
      <c r="ES100" s="194"/>
      <c r="ET100" s="194"/>
      <c r="EU100" s="194"/>
      <c r="EV100" s="194"/>
      <c r="EW100" s="194"/>
      <c r="EX100" s="194"/>
      <c r="EY100" s="194"/>
      <c r="EZ100" s="194"/>
      <c r="FA100" s="194"/>
      <c r="FB100" s="194"/>
      <c r="FC100" s="194"/>
      <c r="FD100" s="194"/>
      <c r="FE100" s="194"/>
      <c r="FF100" s="194"/>
      <c r="FG100" s="194"/>
      <c r="FH100" s="194"/>
      <c r="FI100" s="194"/>
      <c r="FJ100" s="194"/>
      <c r="FK100" s="194"/>
      <c r="FL100" s="194"/>
      <c r="FM100" s="194"/>
      <c r="FN100" s="194"/>
      <c r="FO100" s="194"/>
      <c r="FP100" s="194"/>
      <c r="FQ100" s="194"/>
      <c r="FR100" s="194"/>
      <c r="FS100" s="194"/>
      <c r="FT100" s="194"/>
      <c r="FU100" s="194"/>
      <c r="FV100" s="194"/>
      <c r="FW100" s="194"/>
      <c r="FX100" s="194"/>
      <c r="FY100" s="194"/>
      <c r="FZ100" s="194"/>
      <c r="GA100" s="194"/>
      <c r="GB100" s="194"/>
      <c r="GC100" s="194"/>
      <c r="GD100" s="194"/>
      <c r="GE100" s="194"/>
      <c r="GF100" s="194"/>
      <c r="GG100" s="194"/>
      <c r="GH100" s="194"/>
      <c r="GI100" s="194"/>
      <c r="GJ100" s="194"/>
      <c r="GK100" s="194"/>
      <c r="GL100" s="194"/>
      <c r="GM100" s="194"/>
      <c r="GN100" s="194"/>
      <c r="GO100" s="194"/>
      <c r="GP100" s="194"/>
      <c r="GQ100" s="194"/>
      <c r="GR100" s="194"/>
      <c r="GS100" s="194"/>
      <c r="GT100" s="194"/>
      <c r="GU100" s="194"/>
      <c r="GV100" s="194"/>
      <c r="GW100" s="194"/>
      <c r="GX100" s="194"/>
      <c r="GY100" s="194"/>
      <c r="GZ100" s="194"/>
      <c r="HA100" s="194"/>
      <c r="HB100" s="194"/>
      <c r="HC100" s="194"/>
      <c r="HD100" s="194"/>
      <c r="HE100" s="194"/>
      <c r="HF100" s="194"/>
      <c r="HG100" s="194"/>
      <c r="HH100" s="194"/>
      <c r="HI100" s="194"/>
      <c r="HJ100" s="194"/>
      <c r="HK100" s="194"/>
      <c r="HL100" s="194"/>
      <c r="HM100" s="194"/>
      <c r="HN100" s="194"/>
      <c r="HO100" s="194"/>
      <c r="HP100" s="194"/>
      <c r="HQ100" s="194"/>
      <c r="HR100" s="194"/>
      <c r="HS100" s="194"/>
      <c r="HT100" s="194"/>
      <c r="HU100" s="194"/>
      <c r="HV100" s="194"/>
      <c r="HW100" s="194"/>
      <c r="HX100" s="194"/>
      <c r="HY100" s="194"/>
      <c r="HZ100" s="194"/>
    </row>
    <row r="101" spans="1:234" s="82" customFormat="1" ht="12">
      <c r="A101" s="91" t="s">
        <v>5</v>
      </c>
      <c r="B101" s="113"/>
      <c r="C101" s="113"/>
      <c r="D101" s="110"/>
      <c r="E101" s="107"/>
      <c r="F101" s="110"/>
      <c r="G101" s="110"/>
      <c r="H101" s="107"/>
      <c r="I101" s="110"/>
      <c r="J101" s="116"/>
      <c r="K101" s="116"/>
      <c r="L101" s="117"/>
      <c r="M101" s="110"/>
      <c r="N101" s="107"/>
      <c r="O101" s="110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  <c r="AA101" s="81"/>
      <c r="AB101" s="81"/>
      <c r="AC101" s="81"/>
      <c r="AD101" s="81"/>
      <c r="AE101" s="81"/>
      <c r="AF101" s="81"/>
      <c r="AG101" s="81"/>
      <c r="AH101" s="81"/>
      <c r="AI101" s="81"/>
      <c r="AJ101" s="81"/>
      <c r="AK101" s="81"/>
      <c r="AL101" s="81"/>
      <c r="AM101" s="81"/>
      <c r="AN101" s="81"/>
      <c r="AO101" s="81"/>
      <c r="AP101" s="81"/>
      <c r="AQ101" s="81"/>
      <c r="AR101" s="81"/>
      <c r="AS101" s="81"/>
      <c r="AT101" s="81"/>
      <c r="AU101" s="81"/>
      <c r="AV101" s="81"/>
      <c r="AW101" s="81"/>
      <c r="AX101" s="81"/>
      <c r="AY101" s="81"/>
      <c r="AZ101" s="81"/>
      <c r="BA101" s="81"/>
      <c r="BB101" s="81"/>
      <c r="BC101" s="81"/>
      <c r="BD101" s="81"/>
      <c r="BE101" s="81"/>
      <c r="BF101" s="81"/>
      <c r="BG101" s="81"/>
      <c r="BH101" s="81"/>
      <c r="BI101" s="81"/>
      <c r="BJ101" s="81"/>
      <c r="BK101" s="81"/>
      <c r="BL101" s="81"/>
      <c r="BM101" s="81"/>
      <c r="BN101" s="81"/>
      <c r="BO101" s="81"/>
      <c r="BP101" s="81"/>
      <c r="BQ101" s="81"/>
      <c r="BR101" s="81"/>
      <c r="BS101" s="81"/>
      <c r="BT101" s="81"/>
      <c r="BU101" s="81"/>
      <c r="BV101" s="81"/>
      <c r="BW101" s="81"/>
      <c r="BX101" s="81"/>
      <c r="BY101" s="81"/>
      <c r="BZ101" s="81"/>
      <c r="CA101" s="81"/>
      <c r="CB101" s="81"/>
      <c r="CC101" s="81"/>
      <c r="CD101" s="81"/>
      <c r="CE101" s="81"/>
      <c r="CF101" s="81"/>
      <c r="CG101" s="81"/>
      <c r="CH101" s="81"/>
      <c r="CI101" s="81"/>
      <c r="CJ101" s="81"/>
      <c r="CK101" s="81"/>
      <c r="CL101" s="81"/>
      <c r="CM101" s="81"/>
      <c r="CN101" s="81"/>
      <c r="CO101" s="81"/>
      <c r="CP101" s="81"/>
      <c r="CQ101" s="81"/>
      <c r="CR101" s="81"/>
      <c r="CS101" s="81"/>
      <c r="CT101" s="81"/>
      <c r="CU101" s="81"/>
      <c r="CV101" s="81"/>
      <c r="CW101" s="81"/>
      <c r="CX101" s="81"/>
      <c r="CY101" s="81"/>
      <c r="CZ101" s="81"/>
      <c r="DA101" s="81"/>
      <c r="DB101" s="81"/>
      <c r="DC101" s="81"/>
      <c r="DD101" s="81"/>
      <c r="DE101" s="81"/>
      <c r="DF101" s="81"/>
      <c r="DG101" s="81"/>
      <c r="DH101" s="81"/>
      <c r="DI101" s="81"/>
      <c r="DJ101" s="81"/>
      <c r="DK101" s="81"/>
      <c r="DL101" s="81"/>
      <c r="DM101" s="81"/>
      <c r="DN101" s="81"/>
      <c r="DO101" s="81"/>
      <c r="DP101" s="81"/>
      <c r="DQ101" s="81"/>
      <c r="DR101" s="81"/>
      <c r="DS101" s="81"/>
      <c r="DT101" s="81"/>
      <c r="DU101" s="81"/>
      <c r="DV101" s="81"/>
      <c r="DW101" s="81"/>
      <c r="DX101" s="81"/>
      <c r="DY101" s="81"/>
      <c r="DZ101" s="81"/>
      <c r="EA101" s="81"/>
      <c r="EB101" s="81"/>
      <c r="EC101" s="81"/>
      <c r="ED101" s="81"/>
      <c r="EE101" s="81"/>
      <c r="EF101" s="81"/>
      <c r="EG101" s="81"/>
      <c r="EH101" s="81"/>
      <c r="EI101" s="81"/>
      <c r="EJ101" s="81"/>
      <c r="EK101" s="81"/>
      <c r="EL101" s="81"/>
      <c r="EM101" s="81"/>
      <c r="EN101" s="81"/>
      <c r="EO101" s="81"/>
      <c r="EP101" s="81"/>
      <c r="EQ101" s="81"/>
      <c r="ER101" s="81"/>
      <c r="ES101" s="81"/>
      <c r="ET101" s="81"/>
      <c r="EU101" s="81"/>
      <c r="EV101" s="81"/>
      <c r="EW101" s="81"/>
      <c r="EX101" s="81"/>
      <c r="EY101" s="81"/>
      <c r="EZ101" s="81"/>
      <c r="FA101" s="81"/>
      <c r="FB101" s="81"/>
      <c r="FC101" s="81"/>
      <c r="FD101" s="81"/>
      <c r="FE101" s="81"/>
      <c r="FF101" s="81"/>
      <c r="FG101" s="81"/>
      <c r="FH101" s="81"/>
      <c r="FI101" s="81"/>
      <c r="FJ101" s="81"/>
      <c r="FK101" s="81"/>
      <c r="FL101" s="81"/>
      <c r="FM101" s="81"/>
      <c r="FN101" s="81"/>
      <c r="FO101" s="81"/>
      <c r="FP101" s="81"/>
      <c r="FQ101" s="81"/>
      <c r="FR101" s="81"/>
      <c r="FS101" s="81"/>
      <c r="FT101" s="81"/>
      <c r="FU101" s="81"/>
      <c r="FV101" s="81"/>
      <c r="FW101" s="81"/>
      <c r="FX101" s="81"/>
      <c r="FY101" s="81"/>
      <c r="FZ101" s="81"/>
      <c r="GA101" s="81"/>
      <c r="GB101" s="81"/>
      <c r="GC101" s="81"/>
      <c r="GD101" s="81"/>
      <c r="GE101" s="81"/>
      <c r="GF101" s="81"/>
      <c r="GG101" s="81"/>
      <c r="GH101" s="81"/>
      <c r="GI101" s="81"/>
      <c r="GJ101" s="81"/>
      <c r="GK101" s="81"/>
      <c r="GL101" s="81"/>
      <c r="GM101" s="81"/>
      <c r="GN101" s="81"/>
      <c r="GO101" s="81"/>
      <c r="GP101" s="81"/>
      <c r="GQ101" s="81"/>
      <c r="GR101" s="81"/>
      <c r="GS101" s="81"/>
      <c r="GT101" s="81"/>
      <c r="GU101" s="81"/>
      <c r="GV101" s="81"/>
      <c r="GW101" s="81"/>
      <c r="GX101" s="81"/>
      <c r="GY101" s="81"/>
      <c r="GZ101" s="81"/>
      <c r="HA101" s="81"/>
      <c r="HB101" s="81"/>
      <c r="HC101" s="81"/>
      <c r="HD101" s="81"/>
      <c r="HE101" s="81"/>
      <c r="HF101" s="81"/>
      <c r="HG101" s="81"/>
      <c r="HH101" s="81"/>
      <c r="HI101" s="81"/>
      <c r="HJ101" s="81"/>
      <c r="HK101" s="81"/>
      <c r="HL101" s="81"/>
      <c r="HM101" s="81"/>
      <c r="HN101" s="81"/>
      <c r="HO101" s="81"/>
      <c r="HP101" s="81"/>
      <c r="HQ101" s="81"/>
      <c r="HR101" s="81"/>
      <c r="HS101" s="81"/>
      <c r="HT101" s="81"/>
      <c r="HU101" s="81"/>
      <c r="HV101" s="81"/>
      <c r="HW101" s="81"/>
      <c r="HX101" s="81"/>
      <c r="HY101" s="81"/>
      <c r="HZ101" s="81"/>
    </row>
    <row r="102" spans="1:234" s="82" customFormat="1" ht="12">
      <c r="A102" s="92" t="s">
        <v>127</v>
      </c>
      <c r="B102" s="107"/>
      <c r="C102" s="107"/>
      <c r="D102" s="108">
        <v>56</v>
      </c>
      <c r="E102" s="108"/>
      <c r="F102" s="108">
        <f>D102</f>
        <v>56</v>
      </c>
      <c r="G102" s="108">
        <v>64</v>
      </c>
      <c r="H102" s="108"/>
      <c r="I102" s="108">
        <f>G102</f>
        <v>64</v>
      </c>
      <c r="J102" s="118"/>
      <c r="K102" s="118"/>
      <c r="L102" s="118"/>
      <c r="M102" s="108">
        <v>67</v>
      </c>
      <c r="N102" s="108"/>
      <c r="O102" s="108">
        <f>M102</f>
        <v>67</v>
      </c>
      <c r="P102" s="81"/>
      <c r="Q102" s="81"/>
      <c r="R102" s="81"/>
      <c r="S102" s="81"/>
      <c r="T102" s="81"/>
      <c r="U102" s="81"/>
      <c r="V102" s="81"/>
      <c r="W102" s="81"/>
      <c r="X102" s="81"/>
      <c r="Y102" s="81"/>
      <c r="Z102" s="81"/>
      <c r="AA102" s="81"/>
      <c r="AB102" s="81"/>
      <c r="AC102" s="81"/>
      <c r="AD102" s="81"/>
      <c r="AE102" s="81"/>
      <c r="AF102" s="81"/>
      <c r="AG102" s="81"/>
      <c r="AH102" s="81"/>
      <c r="AI102" s="81"/>
      <c r="AJ102" s="81"/>
      <c r="AK102" s="81"/>
      <c r="AL102" s="81"/>
      <c r="AM102" s="81"/>
      <c r="AN102" s="81"/>
      <c r="AO102" s="81"/>
      <c r="AP102" s="81"/>
      <c r="AQ102" s="81"/>
      <c r="AR102" s="81"/>
      <c r="AS102" s="81"/>
      <c r="AT102" s="81"/>
      <c r="AU102" s="81"/>
      <c r="AV102" s="81"/>
      <c r="AW102" s="81"/>
      <c r="AX102" s="81"/>
      <c r="AY102" s="81"/>
      <c r="AZ102" s="81"/>
      <c r="BA102" s="81"/>
      <c r="BB102" s="81"/>
      <c r="BC102" s="81"/>
      <c r="BD102" s="81"/>
      <c r="BE102" s="81"/>
      <c r="BF102" s="81"/>
      <c r="BG102" s="81"/>
      <c r="BH102" s="81"/>
      <c r="BI102" s="81"/>
      <c r="BJ102" s="81"/>
      <c r="BK102" s="81"/>
      <c r="BL102" s="81"/>
      <c r="BM102" s="81"/>
      <c r="BN102" s="81"/>
      <c r="BO102" s="81"/>
      <c r="BP102" s="81"/>
      <c r="BQ102" s="81"/>
      <c r="BR102" s="81"/>
      <c r="BS102" s="81"/>
      <c r="BT102" s="81"/>
      <c r="BU102" s="81"/>
      <c r="BV102" s="81"/>
      <c r="BW102" s="81"/>
      <c r="BX102" s="81"/>
      <c r="BY102" s="81"/>
      <c r="BZ102" s="81"/>
      <c r="CA102" s="81"/>
      <c r="CB102" s="81"/>
      <c r="CC102" s="81"/>
      <c r="CD102" s="81"/>
      <c r="CE102" s="81"/>
      <c r="CF102" s="81"/>
      <c r="CG102" s="81"/>
      <c r="CH102" s="81"/>
      <c r="CI102" s="81"/>
      <c r="CJ102" s="81"/>
      <c r="CK102" s="81"/>
      <c r="CL102" s="81"/>
      <c r="CM102" s="81"/>
      <c r="CN102" s="81"/>
      <c r="CO102" s="81"/>
      <c r="CP102" s="81"/>
      <c r="CQ102" s="81"/>
      <c r="CR102" s="81"/>
      <c r="CS102" s="81"/>
      <c r="CT102" s="81"/>
      <c r="CU102" s="81"/>
      <c r="CV102" s="81"/>
      <c r="CW102" s="81"/>
      <c r="CX102" s="81"/>
      <c r="CY102" s="81"/>
      <c r="CZ102" s="81"/>
      <c r="DA102" s="81"/>
      <c r="DB102" s="81"/>
      <c r="DC102" s="81"/>
      <c r="DD102" s="81"/>
      <c r="DE102" s="81"/>
      <c r="DF102" s="81"/>
      <c r="DG102" s="81"/>
      <c r="DH102" s="81"/>
      <c r="DI102" s="81"/>
      <c r="DJ102" s="81"/>
      <c r="DK102" s="81"/>
      <c r="DL102" s="81"/>
      <c r="DM102" s="81"/>
      <c r="DN102" s="81"/>
      <c r="DO102" s="81"/>
      <c r="DP102" s="81"/>
      <c r="DQ102" s="81"/>
      <c r="DR102" s="81"/>
      <c r="DS102" s="81"/>
      <c r="DT102" s="81"/>
      <c r="DU102" s="81"/>
      <c r="DV102" s="81"/>
      <c r="DW102" s="81"/>
      <c r="DX102" s="81"/>
      <c r="DY102" s="81"/>
      <c r="DZ102" s="81"/>
      <c r="EA102" s="81"/>
      <c r="EB102" s="81"/>
      <c r="EC102" s="81"/>
      <c r="ED102" s="81"/>
      <c r="EE102" s="81"/>
      <c r="EF102" s="81"/>
      <c r="EG102" s="81"/>
      <c r="EH102" s="81"/>
      <c r="EI102" s="81"/>
      <c r="EJ102" s="81"/>
      <c r="EK102" s="81"/>
      <c r="EL102" s="81"/>
      <c r="EM102" s="81"/>
      <c r="EN102" s="81"/>
      <c r="EO102" s="81"/>
      <c r="EP102" s="81"/>
      <c r="EQ102" s="81"/>
      <c r="ER102" s="81"/>
      <c r="ES102" s="81"/>
      <c r="ET102" s="81"/>
      <c r="EU102" s="81"/>
      <c r="EV102" s="81"/>
      <c r="EW102" s="81"/>
      <c r="EX102" s="81"/>
      <c r="EY102" s="81"/>
      <c r="EZ102" s="81"/>
      <c r="FA102" s="81"/>
      <c r="FB102" s="81"/>
      <c r="FC102" s="81"/>
      <c r="FD102" s="81"/>
      <c r="FE102" s="81"/>
      <c r="FF102" s="81"/>
      <c r="FG102" s="81"/>
      <c r="FH102" s="81"/>
      <c r="FI102" s="81"/>
      <c r="FJ102" s="81"/>
      <c r="FK102" s="81"/>
      <c r="FL102" s="81"/>
      <c r="FM102" s="81"/>
      <c r="FN102" s="81"/>
      <c r="FO102" s="81"/>
      <c r="FP102" s="81"/>
      <c r="FQ102" s="81"/>
      <c r="FR102" s="81"/>
      <c r="FS102" s="81"/>
      <c r="FT102" s="81"/>
      <c r="FU102" s="81"/>
      <c r="FV102" s="81"/>
      <c r="FW102" s="81"/>
      <c r="FX102" s="81"/>
      <c r="FY102" s="81"/>
      <c r="FZ102" s="81"/>
      <c r="GA102" s="81"/>
      <c r="GB102" s="81"/>
      <c r="GC102" s="81"/>
      <c r="GD102" s="81"/>
      <c r="GE102" s="81"/>
      <c r="GF102" s="81"/>
      <c r="GG102" s="81"/>
      <c r="GH102" s="81"/>
      <c r="GI102" s="81"/>
      <c r="GJ102" s="81"/>
      <c r="GK102" s="81"/>
      <c r="GL102" s="81"/>
      <c r="GM102" s="81"/>
      <c r="GN102" s="81"/>
      <c r="GO102" s="81"/>
      <c r="GP102" s="81"/>
      <c r="GQ102" s="81"/>
      <c r="GR102" s="81"/>
      <c r="GS102" s="81"/>
      <c r="GT102" s="81"/>
      <c r="GU102" s="81"/>
      <c r="GV102" s="81"/>
      <c r="GW102" s="81"/>
      <c r="GX102" s="81"/>
      <c r="GY102" s="81"/>
      <c r="GZ102" s="81"/>
      <c r="HA102" s="81"/>
      <c r="HB102" s="81"/>
      <c r="HC102" s="81"/>
      <c r="HD102" s="81"/>
      <c r="HE102" s="81"/>
      <c r="HF102" s="81"/>
      <c r="HG102" s="81"/>
      <c r="HH102" s="81"/>
      <c r="HI102" s="81"/>
      <c r="HJ102" s="81"/>
      <c r="HK102" s="81"/>
      <c r="HL102" s="81"/>
      <c r="HM102" s="81"/>
      <c r="HN102" s="81"/>
      <c r="HO102" s="81"/>
      <c r="HP102" s="81"/>
      <c r="HQ102" s="81"/>
      <c r="HR102" s="81"/>
      <c r="HS102" s="81"/>
      <c r="HT102" s="81"/>
      <c r="HU102" s="81"/>
      <c r="HV102" s="81"/>
      <c r="HW102" s="81"/>
      <c r="HX102" s="81"/>
      <c r="HY102" s="81"/>
      <c r="HZ102" s="81"/>
    </row>
    <row r="103" spans="1:234" s="82" customFormat="1" ht="12">
      <c r="A103" s="92" t="s">
        <v>9</v>
      </c>
      <c r="B103" s="107"/>
      <c r="C103" s="107"/>
      <c r="D103" s="115">
        <v>37000</v>
      </c>
      <c r="E103" s="107"/>
      <c r="F103" s="115">
        <f>D103</f>
        <v>37000</v>
      </c>
      <c r="G103" s="115">
        <v>37400</v>
      </c>
      <c r="H103" s="107"/>
      <c r="I103" s="115">
        <f>G103</f>
        <v>37400</v>
      </c>
      <c r="J103" s="116"/>
      <c r="K103" s="116"/>
      <c r="L103" s="117"/>
      <c r="M103" s="115">
        <v>37400</v>
      </c>
      <c r="N103" s="107"/>
      <c r="O103" s="115">
        <f>M103</f>
        <v>37400</v>
      </c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  <c r="AA103" s="81"/>
      <c r="AB103" s="81"/>
      <c r="AC103" s="81"/>
      <c r="AD103" s="81"/>
      <c r="AE103" s="81"/>
      <c r="AF103" s="81"/>
      <c r="AG103" s="81"/>
      <c r="AH103" s="81"/>
      <c r="AI103" s="81"/>
      <c r="AJ103" s="81"/>
      <c r="AK103" s="81"/>
      <c r="AL103" s="81"/>
      <c r="AM103" s="81"/>
      <c r="AN103" s="81"/>
      <c r="AO103" s="81"/>
      <c r="AP103" s="81"/>
      <c r="AQ103" s="81"/>
      <c r="AR103" s="81"/>
      <c r="AS103" s="81"/>
      <c r="AT103" s="81"/>
      <c r="AU103" s="81"/>
      <c r="AV103" s="81"/>
      <c r="AW103" s="81"/>
      <c r="AX103" s="81"/>
      <c r="AY103" s="81"/>
      <c r="AZ103" s="81"/>
      <c r="BA103" s="81"/>
      <c r="BB103" s="81"/>
      <c r="BC103" s="81"/>
      <c r="BD103" s="81"/>
      <c r="BE103" s="81"/>
      <c r="BF103" s="81"/>
      <c r="BG103" s="81"/>
      <c r="BH103" s="81"/>
      <c r="BI103" s="81"/>
      <c r="BJ103" s="81"/>
      <c r="BK103" s="81"/>
      <c r="BL103" s="81"/>
      <c r="BM103" s="81"/>
      <c r="BN103" s="81"/>
      <c r="BO103" s="81"/>
      <c r="BP103" s="81"/>
      <c r="BQ103" s="81"/>
      <c r="BR103" s="81"/>
      <c r="BS103" s="81"/>
      <c r="BT103" s="81"/>
      <c r="BU103" s="81"/>
      <c r="BV103" s="81"/>
      <c r="BW103" s="81"/>
      <c r="BX103" s="81"/>
      <c r="BY103" s="81"/>
      <c r="BZ103" s="81"/>
      <c r="CA103" s="81"/>
      <c r="CB103" s="81"/>
      <c r="CC103" s="81"/>
      <c r="CD103" s="81"/>
      <c r="CE103" s="81"/>
      <c r="CF103" s="81"/>
      <c r="CG103" s="81"/>
      <c r="CH103" s="81"/>
      <c r="CI103" s="81"/>
      <c r="CJ103" s="81"/>
      <c r="CK103" s="81"/>
      <c r="CL103" s="81"/>
      <c r="CM103" s="81"/>
      <c r="CN103" s="81"/>
      <c r="CO103" s="81"/>
      <c r="CP103" s="81"/>
      <c r="CQ103" s="81"/>
      <c r="CR103" s="81"/>
      <c r="CS103" s="81"/>
      <c r="CT103" s="81"/>
      <c r="CU103" s="81"/>
      <c r="CV103" s="81"/>
      <c r="CW103" s="81"/>
      <c r="CX103" s="81"/>
      <c r="CY103" s="81"/>
      <c r="CZ103" s="81"/>
      <c r="DA103" s="81"/>
      <c r="DB103" s="81"/>
      <c r="DC103" s="81"/>
      <c r="DD103" s="81"/>
      <c r="DE103" s="81"/>
      <c r="DF103" s="81"/>
      <c r="DG103" s="81"/>
      <c r="DH103" s="81"/>
      <c r="DI103" s="81"/>
      <c r="DJ103" s="81"/>
      <c r="DK103" s="81"/>
      <c r="DL103" s="81"/>
      <c r="DM103" s="81"/>
      <c r="DN103" s="81"/>
      <c r="DO103" s="81"/>
      <c r="DP103" s="81"/>
      <c r="DQ103" s="81"/>
      <c r="DR103" s="81"/>
      <c r="DS103" s="81"/>
      <c r="DT103" s="81"/>
      <c r="DU103" s="81"/>
      <c r="DV103" s="81"/>
      <c r="DW103" s="81"/>
      <c r="DX103" s="81"/>
      <c r="DY103" s="81"/>
      <c r="DZ103" s="81"/>
      <c r="EA103" s="81"/>
      <c r="EB103" s="81"/>
      <c r="EC103" s="81"/>
      <c r="ED103" s="81"/>
      <c r="EE103" s="81"/>
      <c r="EF103" s="81"/>
      <c r="EG103" s="81"/>
      <c r="EH103" s="81"/>
      <c r="EI103" s="81"/>
      <c r="EJ103" s="81"/>
      <c r="EK103" s="81"/>
      <c r="EL103" s="81"/>
      <c r="EM103" s="81"/>
      <c r="EN103" s="81"/>
      <c r="EO103" s="81"/>
      <c r="EP103" s="81"/>
      <c r="EQ103" s="81"/>
      <c r="ER103" s="81"/>
      <c r="ES103" s="81"/>
      <c r="ET103" s="81"/>
      <c r="EU103" s="81"/>
      <c r="EV103" s="81"/>
      <c r="EW103" s="81"/>
      <c r="EX103" s="81"/>
      <c r="EY103" s="81"/>
      <c r="EZ103" s="81"/>
      <c r="FA103" s="81"/>
      <c r="FB103" s="81"/>
      <c r="FC103" s="81"/>
      <c r="FD103" s="81"/>
      <c r="FE103" s="81"/>
      <c r="FF103" s="81"/>
      <c r="FG103" s="81"/>
      <c r="FH103" s="81"/>
      <c r="FI103" s="81"/>
      <c r="FJ103" s="81"/>
      <c r="FK103" s="81"/>
      <c r="FL103" s="81"/>
      <c r="FM103" s="81"/>
      <c r="FN103" s="81"/>
      <c r="FO103" s="81"/>
      <c r="FP103" s="81"/>
      <c r="FQ103" s="81"/>
      <c r="FR103" s="81"/>
      <c r="FS103" s="81"/>
      <c r="FT103" s="81"/>
      <c r="FU103" s="81"/>
      <c r="FV103" s="81"/>
      <c r="FW103" s="81"/>
      <c r="FX103" s="81"/>
      <c r="FY103" s="81"/>
      <c r="FZ103" s="81"/>
      <c r="GA103" s="81"/>
      <c r="GB103" s="81"/>
      <c r="GC103" s="81"/>
      <c r="GD103" s="81"/>
      <c r="GE103" s="81"/>
      <c r="GF103" s="81"/>
      <c r="GG103" s="81"/>
      <c r="GH103" s="81"/>
      <c r="GI103" s="81"/>
      <c r="GJ103" s="81"/>
      <c r="GK103" s="81"/>
      <c r="GL103" s="81"/>
      <c r="GM103" s="81"/>
      <c r="GN103" s="81"/>
      <c r="GO103" s="81"/>
      <c r="GP103" s="81"/>
      <c r="GQ103" s="81"/>
      <c r="GR103" s="81"/>
      <c r="GS103" s="81"/>
      <c r="GT103" s="81"/>
      <c r="GU103" s="81"/>
      <c r="GV103" s="81"/>
      <c r="GW103" s="81"/>
      <c r="GX103" s="81"/>
      <c r="GY103" s="81"/>
      <c r="GZ103" s="81"/>
      <c r="HA103" s="81"/>
      <c r="HB103" s="81"/>
      <c r="HC103" s="81"/>
      <c r="HD103" s="81"/>
      <c r="HE103" s="81"/>
      <c r="HF103" s="81"/>
      <c r="HG103" s="81"/>
      <c r="HH103" s="81"/>
      <c r="HI103" s="81"/>
      <c r="HJ103" s="81"/>
      <c r="HK103" s="81"/>
      <c r="HL103" s="81"/>
      <c r="HM103" s="81"/>
      <c r="HN103" s="81"/>
      <c r="HO103" s="81"/>
      <c r="HP103" s="81"/>
      <c r="HQ103" s="81"/>
      <c r="HR103" s="81"/>
      <c r="HS103" s="81"/>
      <c r="HT103" s="81"/>
      <c r="HU103" s="81"/>
      <c r="HV103" s="81"/>
      <c r="HW103" s="81"/>
      <c r="HX103" s="81"/>
      <c r="HY103" s="81"/>
      <c r="HZ103" s="81"/>
    </row>
    <row r="104" spans="1:234" s="82" customFormat="1" ht="33.75">
      <c r="A104" s="92" t="s">
        <v>133</v>
      </c>
      <c r="B104" s="107"/>
      <c r="C104" s="107"/>
      <c r="D104" s="115">
        <v>37400</v>
      </c>
      <c r="E104" s="107"/>
      <c r="F104" s="115">
        <v>37400</v>
      </c>
      <c r="G104" s="115">
        <v>37400</v>
      </c>
      <c r="H104" s="107"/>
      <c r="I104" s="115">
        <v>37400</v>
      </c>
      <c r="J104" s="116"/>
      <c r="K104" s="116"/>
      <c r="L104" s="117"/>
      <c r="M104" s="115">
        <v>37400</v>
      </c>
      <c r="N104" s="107"/>
      <c r="O104" s="115">
        <v>37400</v>
      </c>
      <c r="P104" s="81"/>
      <c r="Q104" s="81"/>
      <c r="R104" s="81"/>
      <c r="S104" s="81"/>
      <c r="T104" s="81"/>
      <c r="U104" s="81"/>
      <c r="V104" s="81"/>
      <c r="W104" s="81"/>
      <c r="X104" s="81"/>
      <c r="Y104" s="81"/>
      <c r="Z104" s="81"/>
      <c r="AA104" s="81"/>
      <c r="AB104" s="81"/>
      <c r="AC104" s="81"/>
      <c r="AD104" s="81"/>
      <c r="AE104" s="81"/>
      <c r="AF104" s="81"/>
      <c r="AG104" s="81"/>
      <c r="AH104" s="81"/>
      <c r="AI104" s="81"/>
      <c r="AJ104" s="81"/>
      <c r="AK104" s="81"/>
      <c r="AL104" s="81"/>
      <c r="AM104" s="81"/>
      <c r="AN104" s="81"/>
      <c r="AO104" s="81"/>
      <c r="AP104" s="81"/>
      <c r="AQ104" s="81"/>
      <c r="AR104" s="81"/>
      <c r="AS104" s="81"/>
      <c r="AT104" s="81"/>
      <c r="AU104" s="81"/>
      <c r="AV104" s="81"/>
      <c r="AW104" s="81"/>
      <c r="AX104" s="81"/>
      <c r="AY104" s="81"/>
      <c r="AZ104" s="81"/>
      <c r="BA104" s="81"/>
      <c r="BB104" s="81"/>
      <c r="BC104" s="81"/>
      <c r="BD104" s="81"/>
      <c r="BE104" s="81"/>
      <c r="BF104" s="81"/>
      <c r="BG104" s="81"/>
      <c r="BH104" s="81"/>
      <c r="BI104" s="81"/>
      <c r="BJ104" s="81"/>
      <c r="BK104" s="81"/>
      <c r="BL104" s="81"/>
      <c r="BM104" s="81"/>
      <c r="BN104" s="81"/>
      <c r="BO104" s="81"/>
      <c r="BP104" s="81"/>
      <c r="BQ104" s="81"/>
      <c r="BR104" s="81"/>
      <c r="BS104" s="81"/>
      <c r="BT104" s="81"/>
      <c r="BU104" s="81"/>
      <c r="BV104" s="81"/>
      <c r="BW104" s="81"/>
      <c r="BX104" s="81"/>
      <c r="BY104" s="81"/>
      <c r="BZ104" s="81"/>
      <c r="CA104" s="81"/>
      <c r="CB104" s="81"/>
      <c r="CC104" s="81"/>
      <c r="CD104" s="81"/>
      <c r="CE104" s="81"/>
      <c r="CF104" s="81"/>
      <c r="CG104" s="81"/>
      <c r="CH104" s="81"/>
      <c r="CI104" s="81"/>
      <c r="CJ104" s="81"/>
      <c r="CK104" s="81"/>
      <c r="CL104" s="81"/>
      <c r="CM104" s="81"/>
      <c r="CN104" s="81"/>
      <c r="CO104" s="81"/>
      <c r="CP104" s="81"/>
      <c r="CQ104" s="81"/>
      <c r="CR104" s="81"/>
      <c r="CS104" s="81"/>
      <c r="CT104" s="81"/>
      <c r="CU104" s="81"/>
      <c r="CV104" s="81"/>
      <c r="CW104" s="81"/>
      <c r="CX104" s="81"/>
      <c r="CY104" s="81"/>
      <c r="CZ104" s="81"/>
      <c r="DA104" s="81"/>
      <c r="DB104" s="81"/>
      <c r="DC104" s="81"/>
      <c r="DD104" s="81"/>
      <c r="DE104" s="81"/>
      <c r="DF104" s="81"/>
      <c r="DG104" s="81"/>
      <c r="DH104" s="81"/>
      <c r="DI104" s="81"/>
      <c r="DJ104" s="81"/>
      <c r="DK104" s="81"/>
      <c r="DL104" s="81"/>
      <c r="DM104" s="81"/>
      <c r="DN104" s="81"/>
      <c r="DO104" s="81"/>
      <c r="DP104" s="81"/>
      <c r="DQ104" s="81"/>
      <c r="DR104" s="81"/>
      <c r="DS104" s="81"/>
      <c r="DT104" s="81"/>
      <c r="DU104" s="81"/>
      <c r="DV104" s="81"/>
      <c r="DW104" s="81"/>
      <c r="DX104" s="81"/>
      <c r="DY104" s="81"/>
      <c r="DZ104" s="81"/>
      <c r="EA104" s="81"/>
      <c r="EB104" s="81"/>
      <c r="EC104" s="81"/>
      <c r="ED104" s="81"/>
      <c r="EE104" s="81"/>
      <c r="EF104" s="81"/>
      <c r="EG104" s="81"/>
      <c r="EH104" s="81"/>
      <c r="EI104" s="81"/>
      <c r="EJ104" s="81"/>
      <c r="EK104" s="81"/>
      <c r="EL104" s="81"/>
      <c r="EM104" s="81"/>
      <c r="EN104" s="81"/>
      <c r="EO104" s="81"/>
      <c r="EP104" s="81"/>
      <c r="EQ104" s="81"/>
      <c r="ER104" s="81"/>
      <c r="ES104" s="81"/>
      <c r="ET104" s="81"/>
      <c r="EU104" s="81"/>
      <c r="EV104" s="81"/>
      <c r="EW104" s="81"/>
      <c r="EX104" s="81"/>
      <c r="EY104" s="81"/>
      <c r="EZ104" s="81"/>
      <c r="FA104" s="81"/>
      <c r="FB104" s="81"/>
      <c r="FC104" s="81"/>
      <c r="FD104" s="81"/>
      <c r="FE104" s="81"/>
      <c r="FF104" s="81"/>
      <c r="FG104" s="81"/>
      <c r="FH104" s="81"/>
      <c r="FI104" s="81"/>
      <c r="FJ104" s="81"/>
      <c r="FK104" s="81"/>
      <c r="FL104" s="81"/>
      <c r="FM104" s="81"/>
      <c r="FN104" s="81"/>
      <c r="FO104" s="81"/>
      <c r="FP104" s="81"/>
      <c r="FQ104" s="81"/>
      <c r="FR104" s="81"/>
      <c r="FS104" s="81"/>
      <c r="FT104" s="81"/>
      <c r="FU104" s="81"/>
      <c r="FV104" s="81"/>
      <c r="FW104" s="81"/>
      <c r="FX104" s="81"/>
      <c r="FY104" s="81"/>
      <c r="FZ104" s="81"/>
      <c r="GA104" s="81"/>
      <c r="GB104" s="81"/>
      <c r="GC104" s="81"/>
      <c r="GD104" s="81"/>
      <c r="GE104" s="81"/>
      <c r="GF104" s="81"/>
      <c r="GG104" s="81"/>
      <c r="GH104" s="81"/>
      <c r="GI104" s="81"/>
      <c r="GJ104" s="81"/>
      <c r="GK104" s="81"/>
      <c r="GL104" s="81"/>
      <c r="GM104" s="81"/>
      <c r="GN104" s="81"/>
      <c r="GO104" s="81"/>
      <c r="GP104" s="81"/>
      <c r="GQ104" s="81"/>
      <c r="GR104" s="81"/>
      <c r="GS104" s="81"/>
      <c r="GT104" s="81"/>
      <c r="GU104" s="81"/>
      <c r="GV104" s="81"/>
      <c r="GW104" s="81"/>
      <c r="GX104" s="81"/>
      <c r="GY104" s="81"/>
      <c r="GZ104" s="81"/>
      <c r="HA104" s="81"/>
      <c r="HB104" s="81"/>
      <c r="HC104" s="81"/>
      <c r="HD104" s="81"/>
      <c r="HE104" s="81"/>
      <c r="HF104" s="81"/>
      <c r="HG104" s="81"/>
      <c r="HH104" s="81"/>
      <c r="HI104" s="81"/>
      <c r="HJ104" s="81"/>
      <c r="HK104" s="81"/>
      <c r="HL104" s="81"/>
      <c r="HM104" s="81"/>
      <c r="HN104" s="81"/>
      <c r="HO104" s="81"/>
      <c r="HP104" s="81"/>
      <c r="HQ104" s="81"/>
      <c r="HR104" s="81"/>
      <c r="HS104" s="81"/>
      <c r="HT104" s="81"/>
      <c r="HU104" s="81"/>
      <c r="HV104" s="81"/>
      <c r="HW104" s="81"/>
      <c r="HX104" s="81"/>
      <c r="HY104" s="81"/>
      <c r="HZ104" s="81"/>
    </row>
    <row r="105" spans="1:234" s="84" customFormat="1" ht="22.5">
      <c r="A105" s="32" t="s">
        <v>91</v>
      </c>
      <c r="B105" s="8"/>
      <c r="C105" s="8"/>
      <c r="D105" s="10">
        <v>73500</v>
      </c>
      <c r="E105" s="10"/>
      <c r="F105" s="10">
        <f>D105</f>
        <v>73500</v>
      </c>
      <c r="G105" s="10">
        <v>81756</v>
      </c>
      <c r="H105" s="10"/>
      <c r="I105" s="10">
        <f>G105</f>
        <v>81756</v>
      </c>
      <c r="J105" s="134"/>
      <c r="K105" s="134"/>
      <c r="L105" s="134"/>
      <c r="M105" s="10">
        <v>89932</v>
      </c>
      <c r="N105" s="10"/>
      <c r="O105" s="10">
        <f>M105</f>
        <v>89932</v>
      </c>
      <c r="P105" s="83"/>
      <c r="Q105" s="83"/>
      <c r="R105" s="83"/>
      <c r="S105" s="83"/>
      <c r="T105" s="83"/>
      <c r="U105" s="83"/>
      <c r="V105" s="83"/>
      <c r="W105" s="83"/>
      <c r="X105" s="83"/>
      <c r="Y105" s="83"/>
      <c r="Z105" s="83"/>
      <c r="AA105" s="83"/>
      <c r="AB105" s="83"/>
      <c r="AC105" s="83"/>
      <c r="AD105" s="83"/>
      <c r="AE105" s="83"/>
      <c r="AF105" s="83"/>
      <c r="AG105" s="83"/>
      <c r="AH105" s="83"/>
      <c r="AI105" s="83"/>
      <c r="AJ105" s="83"/>
      <c r="AK105" s="83"/>
      <c r="AL105" s="83"/>
      <c r="AM105" s="83"/>
      <c r="AN105" s="83"/>
      <c r="AO105" s="83"/>
      <c r="AP105" s="83"/>
      <c r="AQ105" s="83"/>
      <c r="AR105" s="83"/>
      <c r="AS105" s="83"/>
      <c r="AT105" s="83"/>
      <c r="AU105" s="83"/>
      <c r="AV105" s="83"/>
      <c r="AW105" s="83"/>
      <c r="AX105" s="83"/>
      <c r="AY105" s="83"/>
      <c r="AZ105" s="83"/>
      <c r="BA105" s="83"/>
      <c r="BB105" s="83"/>
      <c r="BC105" s="83"/>
      <c r="BD105" s="83"/>
      <c r="BE105" s="83"/>
      <c r="BF105" s="83"/>
      <c r="BG105" s="83"/>
      <c r="BH105" s="83"/>
      <c r="BI105" s="83"/>
      <c r="BJ105" s="83"/>
      <c r="BK105" s="83"/>
      <c r="BL105" s="83"/>
      <c r="BM105" s="83"/>
      <c r="BN105" s="83"/>
      <c r="BO105" s="83"/>
      <c r="BP105" s="83"/>
      <c r="BQ105" s="83"/>
      <c r="BR105" s="83"/>
      <c r="BS105" s="83"/>
      <c r="BT105" s="83"/>
      <c r="BU105" s="83"/>
      <c r="BV105" s="83"/>
      <c r="BW105" s="83"/>
      <c r="BX105" s="83"/>
      <c r="BY105" s="83"/>
      <c r="BZ105" s="83"/>
      <c r="CA105" s="83"/>
      <c r="CB105" s="83"/>
      <c r="CC105" s="83"/>
      <c r="CD105" s="83"/>
      <c r="CE105" s="83"/>
      <c r="CF105" s="83"/>
      <c r="CG105" s="83"/>
      <c r="CH105" s="83"/>
      <c r="CI105" s="83"/>
      <c r="CJ105" s="83"/>
      <c r="CK105" s="83"/>
      <c r="CL105" s="83"/>
      <c r="CM105" s="83"/>
      <c r="CN105" s="83"/>
      <c r="CO105" s="83"/>
      <c r="CP105" s="83"/>
      <c r="CQ105" s="83"/>
      <c r="CR105" s="83"/>
      <c r="CS105" s="83"/>
      <c r="CT105" s="83"/>
      <c r="CU105" s="83"/>
      <c r="CV105" s="83"/>
      <c r="CW105" s="83"/>
      <c r="CX105" s="83"/>
      <c r="CY105" s="83"/>
      <c r="CZ105" s="83"/>
      <c r="DA105" s="83"/>
      <c r="DB105" s="83"/>
      <c r="DC105" s="83"/>
      <c r="DD105" s="83"/>
      <c r="DE105" s="83"/>
      <c r="DF105" s="83"/>
      <c r="DG105" s="83"/>
      <c r="DH105" s="83"/>
      <c r="DI105" s="83"/>
      <c r="DJ105" s="83"/>
      <c r="DK105" s="83"/>
      <c r="DL105" s="83"/>
      <c r="DM105" s="83"/>
      <c r="DN105" s="83"/>
      <c r="DO105" s="83"/>
      <c r="DP105" s="83"/>
      <c r="DQ105" s="83"/>
      <c r="DR105" s="83"/>
      <c r="DS105" s="83"/>
      <c r="DT105" s="83"/>
      <c r="DU105" s="83"/>
      <c r="DV105" s="83"/>
      <c r="DW105" s="83"/>
      <c r="DX105" s="83"/>
      <c r="DY105" s="83"/>
      <c r="DZ105" s="83"/>
      <c r="EA105" s="83"/>
      <c r="EB105" s="83"/>
      <c r="EC105" s="83"/>
      <c r="ED105" s="83"/>
      <c r="EE105" s="83"/>
      <c r="EF105" s="83"/>
      <c r="EG105" s="83"/>
      <c r="EH105" s="83"/>
      <c r="EI105" s="83"/>
      <c r="EJ105" s="83"/>
      <c r="EK105" s="83"/>
      <c r="EL105" s="83"/>
      <c r="EM105" s="83"/>
      <c r="EN105" s="83"/>
      <c r="EO105" s="83"/>
      <c r="EP105" s="83"/>
      <c r="EQ105" s="83"/>
      <c r="ER105" s="83"/>
      <c r="ES105" s="83"/>
      <c r="ET105" s="83"/>
      <c r="EU105" s="83"/>
      <c r="EV105" s="83"/>
      <c r="EW105" s="83"/>
      <c r="EX105" s="83"/>
      <c r="EY105" s="83"/>
      <c r="EZ105" s="83"/>
      <c r="FA105" s="83"/>
      <c r="FB105" s="83"/>
      <c r="FC105" s="83"/>
      <c r="FD105" s="83"/>
      <c r="FE105" s="83"/>
      <c r="FF105" s="83"/>
      <c r="FG105" s="83"/>
      <c r="FH105" s="83"/>
      <c r="FI105" s="83"/>
      <c r="FJ105" s="83"/>
      <c r="FK105" s="83"/>
      <c r="FL105" s="83"/>
      <c r="FM105" s="83"/>
      <c r="FN105" s="83"/>
      <c r="FO105" s="83"/>
      <c r="FP105" s="83"/>
      <c r="FQ105" s="83"/>
      <c r="FR105" s="83"/>
      <c r="FS105" s="83"/>
      <c r="FT105" s="83"/>
      <c r="FU105" s="83"/>
      <c r="FV105" s="83"/>
      <c r="FW105" s="83"/>
      <c r="FX105" s="83"/>
      <c r="FY105" s="83"/>
      <c r="FZ105" s="83"/>
      <c r="GA105" s="83"/>
      <c r="GB105" s="83"/>
      <c r="GC105" s="83"/>
      <c r="GD105" s="83"/>
      <c r="GE105" s="83"/>
      <c r="GF105" s="83"/>
      <c r="GG105" s="83"/>
      <c r="GH105" s="83"/>
      <c r="GI105" s="83"/>
      <c r="GJ105" s="83"/>
      <c r="GK105" s="83"/>
      <c r="GL105" s="83"/>
      <c r="GM105" s="83"/>
      <c r="GN105" s="83"/>
      <c r="GO105" s="83"/>
      <c r="GP105" s="83"/>
      <c r="GQ105" s="83"/>
      <c r="GR105" s="83"/>
      <c r="GS105" s="83"/>
      <c r="GT105" s="83"/>
      <c r="GU105" s="83"/>
      <c r="GV105" s="83"/>
      <c r="GW105" s="83"/>
      <c r="GX105" s="83"/>
      <c r="GY105" s="83"/>
      <c r="GZ105" s="83"/>
      <c r="HA105" s="83"/>
      <c r="HB105" s="83"/>
      <c r="HC105" s="83"/>
      <c r="HD105" s="83"/>
      <c r="HE105" s="83"/>
      <c r="HF105" s="83"/>
      <c r="HG105" s="83"/>
      <c r="HH105" s="83"/>
      <c r="HI105" s="83"/>
      <c r="HJ105" s="83"/>
      <c r="HK105" s="83"/>
      <c r="HL105" s="83"/>
      <c r="HM105" s="83"/>
      <c r="HN105" s="83"/>
      <c r="HO105" s="83"/>
      <c r="HP105" s="83"/>
      <c r="HQ105" s="83"/>
      <c r="HR105" s="83"/>
      <c r="HS105" s="83"/>
      <c r="HT105" s="83"/>
      <c r="HU105" s="83"/>
      <c r="HV105" s="83"/>
      <c r="HW105" s="83"/>
      <c r="HX105" s="83"/>
      <c r="HY105" s="83"/>
      <c r="HZ105" s="83"/>
    </row>
    <row r="106" spans="1:240" s="81" customFormat="1" ht="12" customHeight="1">
      <c r="A106" s="91" t="s">
        <v>6</v>
      </c>
      <c r="B106" s="113"/>
      <c r="C106" s="113"/>
      <c r="D106" s="107"/>
      <c r="E106" s="107"/>
      <c r="F106" s="107"/>
      <c r="G106" s="107"/>
      <c r="H106" s="107"/>
      <c r="I106" s="107"/>
      <c r="J106" s="116"/>
      <c r="K106" s="116"/>
      <c r="L106" s="117"/>
      <c r="M106" s="107"/>
      <c r="N106" s="107"/>
      <c r="O106" s="107"/>
      <c r="IA106" s="82"/>
      <c r="IB106" s="82"/>
      <c r="IC106" s="82"/>
      <c r="ID106" s="82"/>
      <c r="IE106" s="82"/>
      <c r="IF106" s="82"/>
    </row>
    <row r="107" spans="1:240" s="81" customFormat="1" ht="22.5">
      <c r="A107" s="92" t="s">
        <v>15</v>
      </c>
      <c r="B107" s="107"/>
      <c r="C107" s="107"/>
      <c r="D107" s="110"/>
      <c r="E107" s="107"/>
      <c r="F107" s="115">
        <f>D107</f>
        <v>0</v>
      </c>
      <c r="G107" s="110"/>
      <c r="H107" s="107"/>
      <c r="I107" s="115">
        <f>G107</f>
        <v>0</v>
      </c>
      <c r="J107" s="116"/>
      <c r="K107" s="116"/>
      <c r="L107" s="117"/>
      <c r="M107" s="110"/>
      <c r="N107" s="107"/>
      <c r="O107" s="115">
        <f>M107</f>
        <v>0</v>
      </c>
      <c r="IA107" s="82"/>
      <c r="IB107" s="82"/>
      <c r="IC107" s="82"/>
      <c r="ID107" s="82"/>
      <c r="IE107" s="82"/>
      <c r="IF107" s="82"/>
    </row>
    <row r="108" spans="1:240" s="81" customFormat="1" ht="27.75" customHeight="1">
      <c r="A108" s="92" t="s">
        <v>128</v>
      </c>
      <c r="B108" s="107"/>
      <c r="C108" s="113"/>
      <c r="D108" s="110"/>
      <c r="E108" s="107">
        <v>8</v>
      </c>
      <c r="F108" s="122">
        <f>E108</f>
        <v>8</v>
      </c>
      <c r="G108" s="107"/>
      <c r="H108" s="108">
        <v>3</v>
      </c>
      <c r="I108" s="108">
        <v>3</v>
      </c>
      <c r="J108" s="116"/>
      <c r="K108" s="116"/>
      <c r="L108" s="117"/>
      <c r="M108" s="107"/>
      <c r="N108" s="108">
        <v>5</v>
      </c>
      <c r="O108" s="108">
        <f>N108</f>
        <v>5</v>
      </c>
      <c r="IA108" s="82"/>
      <c r="IB108" s="82"/>
      <c r="IC108" s="82"/>
      <c r="ID108" s="82"/>
      <c r="IE108" s="82"/>
      <c r="IF108" s="82"/>
    </row>
    <row r="109" spans="1:240" s="81" customFormat="1" ht="27" customHeight="1">
      <c r="A109" s="92" t="s">
        <v>129</v>
      </c>
      <c r="B109" s="107"/>
      <c r="C109" s="113"/>
      <c r="D109" s="108">
        <v>56</v>
      </c>
      <c r="E109" s="108"/>
      <c r="F109" s="108">
        <f>D109</f>
        <v>56</v>
      </c>
      <c r="G109" s="108">
        <v>64</v>
      </c>
      <c r="H109" s="108"/>
      <c r="I109" s="108">
        <f>G109</f>
        <v>64</v>
      </c>
      <c r="J109" s="118"/>
      <c r="K109" s="118"/>
      <c r="L109" s="118"/>
      <c r="M109" s="108">
        <v>67</v>
      </c>
      <c r="N109" s="108"/>
      <c r="O109" s="108">
        <f>M109</f>
        <v>67</v>
      </c>
      <c r="IA109" s="82"/>
      <c r="IB109" s="82"/>
      <c r="IC109" s="82"/>
      <c r="ID109" s="82"/>
      <c r="IE109" s="82"/>
      <c r="IF109" s="82"/>
    </row>
    <row r="110" spans="1:240" s="81" customFormat="1" ht="16.5" customHeight="1">
      <c r="A110" s="92" t="s">
        <v>55</v>
      </c>
      <c r="B110" s="107"/>
      <c r="C110" s="113"/>
      <c r="D110" s="107">
        <v>300</v>
      </c>
      <c r="E110" s="108"/>
      <c r="F110" s="115">
        <f>D110</f>
        <v>300</v>
      </c>
      <c r="G110" s="107">
        <v>300</v>
      </c>
      <c r="H110" s="108"/>
      <c r="I110" s="115">
        <f>G110</f>
        <v>300</v>
      </c>
      <c r="J110" s="116"/>
      <c r="K110" s="116"/>
      <c r="L110" s="117"/>
      <c r="M110" s="107">
        <v>300</v>
      </c>
      <c r="N110" s="108"/>
      <c r="O110" s="115">
        <v>300</v>
      </c>
      <c r="IA110" s="82"/>
      <c r="IB110" s="82"/>
      <c r="IC110" s="82"/>
      <c r="ID110" s="82"/>
      <c r="IE110" s="82"/>
      <c r="IF110" s="82"/>
    </row>
    <row r="111" spans="1:240" s="81" customFormat="1" ht="22.5">
      <c r="A111" s="92" t="s">
        <v>61</v>
      </c>
      <c r="B111" s="107"/>
      <c r="C111" s="113"/>
      <c r="D111" s="108">
        <v>300</v>
      </c>
      <c r="E111" s="108"/>
      <c r="F111" s="108">
        <f>D111</f>
        <v>300</v>
      </c>
      <c r="G111" s="108">
        <v>300</v>
      </c>
      <c r="H111" s="108"/>
      <c r="I111" s="108">
        <v>300</v>
      </c>
      <c r="J111" s="118"/>
      <c r="K111" s="118"/>
      <c r="L111" s="118"/>
      <c r="M111" s="108">
        <v>300</v>
      </c>
      <c r="N111" s="108"/>
      <c r="O111" s="108">
        <f>M111</f>
        <v>300</v>
      </c>
      <c r="IA111" s="82"/>
      <c r="IB111" s="82"/>
      <c r="IC111" s="82"/>
      <c r="ID111" s="82"/>
      <c r="IE111" s="82"/>
      <c r="IF111" s="82"/>
    </row>
    <row r="112" spans="1:240" s="81" customFormat="1" ht="22.5">
      <c r="A112" s="92" t="s">
        <v>14</v>
      </c>
      <c r="B112" s="107"/>
      <c r="C112" s="113"/>
      <c r="D112" s="115">
        <v>37400</v>
      </c>
      <c r="E112" s="107"/>
      <c r="F112" s="115">
        <f aca="true" t="shared" si="9" ref="F112:F127">D112</f>
        <v>37400</v>
      </c>
      <c r="G112" s="115">
        <v>37400</v>
      </c>
      <c r="H112" s="107"/>
      <c r="I112" s="115">
        <f>G112</f>
        <v>37400</v>
      </c>
      <c r="J112" s="116"/>
      <c r="K112" s="116"/>
      <c r="L112" s="117"/>
      <c r="M112" s="115">
        <v>37400</v>
      </c>
      <c r="N112" s="107"/>
      <c r="O112" s="115">
        <f>M112</f>
        <v>37400</v>
      </c>
      <c r="IA112" s="82"/>
      <c r="IB112" s="82"/>
      <c r="IC112" s="82"/>
      <c r="ID112" s="82"/>
      <c r="IE112" s="82"/>
      <c r="IF112" s="82"/>
    </row>
    <row r="113" spans="1:240" s="81" customFormat="1" ht="12">
      <c r="A113" s="91" t="s">
        <v>8</v>
      </c>
      <c r="B113" s="113"/>
      <c r="C113" s="113"/>
      <c r="D113" s="110"/>
      <c r="E113" s="107"/>
      <c r="F113" s="115">
        <f t="shared" si="9"/>
        <v>0</v>
      </c>
      <c r="G113" s="110"/>
      <c r="H113" s="107"/>
      <c r="I113" s="115"/>
      <c r="J113" s="116"/>
      <c r="K113" s="116"/>
      <c r="L113" s="117"/>
      <c r="M113" s="110"/>
      <c r="N113" s="107"/>
      <c r="O113" s="115"/>
      <c r="IA113" s="82"/>
      <c r="IB113" s="82"/>
      <c r="IC113" s="82"/>
      <c r="ID113" s="82"/>
      <c r="IE113" s="82"/>
      <c r="IF113" s="82"/>
    </row>
    <row r="114" spans="1:240" s="81" customFormat="1" ht="22.5" customHeight="1">
      <c r="A114" s="92" t="s">
        <v>17</v>
      </c>
      <c r="B114" s="107"/>
      <c r="C114" s="107"/>
      <c r="D114" s="115"/>
      <c r="E114" s="107"/>
      <c r="F114" s="115">
        <f t="shared" si="9"/>
        <v>0</v>
      </c>
      <c r="G114" s="115"/>
      <c r="H114" s="107"/>
      <c r="I114" s="110">
        <f>G114</f>
        <v>0</v>
      </c>
      <c r="J114" s="116"/>
      <c r="K114" s="116"/>
      <c r="L114" s="117"/>
      <c r="M114" s="115"/>
      <c r="N114" s="107"/>
      <c r="O114" s="110">
        <f>M114</f>
        <v>0</v>
      </c>
      <c r="IA114" s="82"/>
      <c r="IB114" s="82"/>
      <c r="IC114" s="82"/>
      <c r="ID114" s="82"/>
      <c r="IE114" s="82"/>
      <c r="IF114" s="82"/>
    </row>
    <row r="115" spans="1:240" s="81" customFormat="1" ht="27" customHeight="1">
      <c r="A115" s="32" t="s">
        <v>130</v>
      </c>
      <c r="B115" s="8"/>
      <c r="C115" s="8"/>
      <c r="D115" s="8"/>
      <c r="E115" s="19">
        <v>400000</v>
      </c>
      <c r="F115" s="19">
        <f>E115</f>
        <v>400000</v>
      </c>
      <c r="G115" s="8"/>
      <c r="H115" s="19">
        <v>400000</v>
      </c>
      <c r="I115" s="7">
        <f>H115</f>
        <v>400000</v>
      </c>
      <c r="J115" s="21"/>
      <c r="K115" s="21"/>
      <c r="L115" s="22"/>
      <c r="M115" s="19"/>
      <c r="N115" s="19">
        <v>450000</v>
      </c>
      <c r="O115" s="7">
        <f>N115</f>
        <v>450000</v>
      </c>
      <c r="IA115" s="82"/>
      <c r="IB115" s="82"/>
      <c r="IC115" s="82"/>
      <c r="ID115" s="82"/>
      <c r="IE115" s="82"/>
      <c r="IF115" s="82"/>
    </row>
    <row r="116" spans="1:240" s="81" customFormat="1" ht="22.5">
      <c r="A116" s="92" t="s">
        <v>131</v>
      </c>
      <c r="B116" s="107"/>
      <c r="C116" s="107"/>
      <c r="D116" s="110">
        <v>10000</v>
      </c>
      <c r="E116" s="107"/>
      <c r="F116" s="115">
        <f t="shared" si="9"/>
        <v>10000</v>
      </c>
      <c r="G116" s="115">
        <v>15737.5</v>
      </c>
      <c r="H116" s="107"/>
      <c r="I116" s="110">
        <f aca="true" t="shared" si="10" ref="I116:I121">G116</f>
        <v>15737.5</v>
      </c>
      <c r="J116" s="116"/>
      <c r="K116" s="116"/>
      <c r="L116" s="117"/>
      <c r="M116" s="115">
        <v>17015</v>
      </c>
      <c r="N116" s="107"/>
      <c r="O116" s="110">
        <f aca="true" t="shared" si="11" ref="O116:O121">M116</f>
        <v>17015</v>
      </c>
      <c r="IA116" s="82"/>
      <c r="IB116" s="82"/>
      <c r="IC116" s="82"/>
      <c r="ID116" s="82"/>
      <c r="IE116" s="82"/>
      <c r="IF116" s="82"/>
    </row>
    <row r="117" spans="1:240" s="81" customFormat="1" ht="27" customHeight="1">
      <c r="A117" s="92" t="s">
        <v>56</v>
      </c>
      <c r="B117" s="107"/>
      <c r="C117" s="107"/>
      <c r="D117" s="110">
        <v>300</v>
      </c>
      <c r="E117" s="110"/>
      <c r="F117" s="110">
        <f>D117</f>
        <v>300</v>
      </c>
      <c r="G117" s="110">
        <v>300</v>
      </c>
      <c r="H117" s="110"/>
      <c r="I117" s="110">
        <f t="shared" si="10"/>
        <v>300</v>
      </c>
      <c r="J117" s="116"/>
      <c r="K117" s="116"/>
      <c r="L117" s="117"/>
      <c r="M117" s="110">
        <v>350</v>
      </c>
      <c r="N117" s="110"/>
      <c r="O117" s="110">
        <f t="shared" si="11"/>
        <v>350</v>
      </c>
      <c r="IA117" s="82"/>
      <c r="IB117" s="82"/>
      <c r="IC117" s="82"/>
      <c r="ID117" s="82"/>
      <c r="IE117" s="82"/>
      <c r="IF117" s="82"/>
    </row>
    <row r="118" spans="1:240" s="81" customFormat="1" ht="27" customHeight="1">
      <c r="A118" s="92" t="s">
        <v>20</v>
      </c>
      <c r="B118" s="107"/>
      <c r="C118" s="107"/>
      <c r="D118" s="110">
        <v>300</v>
      </c>
      <c r="E118" s="107"/>
      <c r="F118" s="115">
        <f t="shared" si="9"/>
        <v>300</v>
      </c>
      <c r="G118" s="110">
        <v>300</v>
      </c>
      <c r="H118" s="107"/>
      <c r="I118" s="110">
        <f t="shared" si="10"/>
        <v>300</v>
      </c>
      <c r="J118" s="116"/>
      <c r="K118" s="116"/>
      <c r="L118" s="117"/>
      <c r="M118" s="110">
        <v>350</v>
      </c>
      <c r="N118" s="107"/>
      <c r="O118" s="110">
        <f t="shared" si="11"/>
        <v>350</v>
      </c>
      <c r="IA118" s="82"/>
      <c r="IB118" s="82"/>
      <c r="IC118" s="82"/>
      <c r="ID118" s="82"/>
      <c r="IE118" s="82"/>
      <c r="IF118" s="82"/>
    </row>
    <row r="119" spans="1:240" s="81" customFormat="1" ht="22.5">
      <c r="A119" s="92" t="s">
        <v>16</v>
      </c>
      <c r="B119" s="107"/>
      <c r="C119" s="107"/>
      <c r="D119" s="110">
        <v>40</v>
      </c>
      <c r="E119" s="107"/>
      <c r="F119" s="115">
        <f t="shared" si="9"/>
        <v>40</v>
      </c>
      <c r="G119" s="110">
        <v>40</v>
      </c>
      <c r="H119" s="107"/>
      <c r="I119" s="110">
        <f t="shared" si="10"/>
        <v>40</v>
      </c>
      <c r="J119" s="116"/>
      <c r="K119" s="116"/>
      <c r="L119" s="117"/>
      <c r="M119" s="110">
        <v>50</v>
      </c>
      <c r="N119" s="107"/>
      <c r="O119" s="110">
        <f t="shared" si="11"/>
        <v>50</v>
      </c>
      <c r="IA119" s="82"/>
      <c r="IB119" s="82"/>
      <c r="IC119" s="82"/>
      <c r="ID119" s="82"/>
      <c r="IE119" s="82"/>
      <c r="IF119" s="82"/>
    </row>
    <row r="120" spans="1:240" s="81" customFormat="1" ht="22.5">
      <c r="A120" s="92" t="s">
        <v>92</v>
      </c>
      <c r="B120" s="107"/>
      <c r="C120" s="107"/>
      <c r="D120" s="108">
        <v>1312.5</v>
      </c>
      <c r="E120" s="108"/>
      <c r="F120" s="108">
        <f>D120</f>
        <v>1312.5</v>
      </c>
      <c r="G120" s="108">
        <v>1277</v>
      </c>
      <c r="H120" s="108"/>
      <c r="I120" s="108">
        <f t="shared" si="10"/>
        <v>1277</v>
      </c>
      <c r="J120" s="118"/>
      <c r="K120" s="118"/>
      <c r="L120" s="118"/>
      <c r="M120" s="108">
        <v>1342</v>
      </c>
      <c r="N120" s="108"/>
      <c r="O120" s="108">
        <f t="shared" si="11"/>
        <v>1342</v>
      </c>
      <c r="IA120" s="82"/>
      <c r="IB120" s="82"/>
      <c r="IC120" s="82"/>
      <c r="ID120" s="82"/>
      <c r="IE120" s="82"/>
      <c r="IF120" s="82"/>
    </row>
    <row r="121" spans="1:240" s="81" customFormat="1" ht="22.5">
      <c r="A121" s="32" t="s">
        <v>93</v>
      </c>
      <c r="B121" s="8"/>
      <c r="C121" s="8"/>
      <c r="D121" s="7">
        <v>1.8</v>
      </c>
      <c r="E121" s="7"/>
      <c r="F121" s="7">
        <f>D121</f>
        <v>1.8</v>
      </c>
      <c r="G121" s="7">
        <v>1.65</v>
      </c>
      <c r="H121" s="7"/>
      <c r="I121" s="7">
        <f t="shared" si="10"/>
        <v>1.65</v>
      </c>
      <c r="J121" s="135"/>
      <c r="K121" s="135"/>
      <c r="L121" s="135"/>
      <c r="M121" s="7">
        <v>1.83</v>
      </c>
      <c r="N121" s="7"/>
      <c r="O121" s="7">
        <f t="shared" si="11"/>
        <v>1.83</v>
      </c>
      <c r="IA121" s="82"/>
      <c r="IB121" s="82"/>
      <c r="IC121" s="82"/>
      <c r="ID121" s="82"/>
      <c r="IE121" s="82"/>
      <c r="IF121" s="82"/>
    </row>
    <row r="122" spans="1:240" s="81" customFormat="1" ht="12">
      <c r="A122" s="91" t="s">
        <v>7</v>
      </c>
      <c r="B122" s="113"/>
      <c r="C122" s="113"/>
      <c r="D122" s="110"/>
      <c r="E122" s="107"/>
      <c r="F122" s="115"/>
      <c r="G122" s="110"/>
      <c r="H122" s="107"/>
      <c r="I122" s="110"/>
      <c r="J122" s="116"/>
      <c r="K122" s="116"/>
      <c r="L122" s="117"/>
      <c r="M122" s="110"/>
      <c r="N122" s="107"/>
      <c r="O122" s="110"/>
      <c r="IA122" s="82"/>
      <c r="IB122" s="82"/>
      <c r="IC122" s="82"/>
      <c r="ID122" s="82"/>
      <c r="IE122" s="82"/>
      <c r="IF122" s="82"/>
    </row>
    <row r="123" spans="1:240" s="81" customFormat="1" ht="22.5" customHeight="1">
      <c r="A123" s="92" t="s">
        <v>60</v>
      </c>
      <c r="B123" s="107"/>
      <c r="C123" s="107"/>
      <c r="D123" s="110"/>
      <c r="E123" s="107"/>
      <c r="F123" s="115">
        <f t="shared" si="9"/>
        <v>0</v>
      </c>
      <c r="G123" s="110"/>
      <c r="H123" s="107"/>
      <c r="I123" s="110"/>
      <c r="J123" s="116"/>
      <c r="K123" s="116"/>
      <c r="L123" s="117"/>
      <c r="M123" s="110"/>
      <c r="N123" s="107"/>
      <c r="O123" s="110"/>
      <c r="IA123" s="82"/>
      <c r="IB123" s="82"/>
      <c r="IC123" s="82"/>
      <c r="ID123" s="82"/>
      <c r="IE123" s="82"/>
      <c r="IF123" s="82"/>
    </row>
    <row r="124" spans="1:240" s="81" customFormat="1" ht="30.75" customHeight="1">
      <c r="A124" s="92" t="s">
        <v>132</v>
      </c>
      <c r="B124" s="107"/>
      <c r="C124" s="107"/>
      <c r="D124" s="108">
        <v>100</v>
      </c>
      <c r="E124" s="108"/>
      <c r="F124" s="108">
        <f t="shared" si="9"/>
        <v>100</v>
      </c>
      <c r="G124" s="108">
        <v>100</v>
      </c>
      <c r="H124" s="108"/>
      <c r="I124" s="108">
        <v>100</v>
      </c>
      <c r="J124" s="118"/>
      <c r="K124" s="118"/>
      <c r="L124" s="118"/>
      <c r="M124" s="108">
        <v>100</v>
      </c>
      <c r="N124" s="108"/>
      <c r="O124" s="108">
        <v>100</v>
      </c>
      <c r="IA124" s="82"/>
      <c r="IB124" s="82"/>
      <c r="IC124" s="82"/>
      <c r="ID124" s="82"/>
      <c r="IE124" s="82"/>
      <c r="IF124" s="82"/>
    </row>
    <row r="125" spans="1:240" s="81" customFormat="1" ht="22.5" customHeight="1">
      <c r="A125" s="92" t="s">
        <v>62</v>
      </c>
      <c r="B125" s="107"/>
      <c r="C125" s="107"/>
      <c r="D125" s="108"/>
      <c r="E125" s="108"/>
      <c r="F125" s="108">
        <f t="shared" si="9"/>
        <v>0</v>
      </c>
      <c r="G125" s="108"/>
      <c r="H125" s="108"/>
      <c r="I125" s="108"/>
      <c r="J125" s="118"/>
      <c r="K125" s="118"/>
      <c r="L125" s="118"/>
      <c r="M125" s="108"/>
      <c r="N125" s="108"/>
      <c r="O125" s="108"/>
      <c r="IA125" s="82"/>
      <c r="IB125" s="82"/>
      <c r="IC125" s="82"/>
      <c r="ID125" s="82"/>
      <c r="IE125" s="82"/>
      <c r="IF125" s="82"/>
    </row>
    <row r="126" spans="1:240" s="81" customFormat="1" ht="23.25" customHeight="1">
      <c r="A126" s="92" t="s">
        <v>22</v>
      </c>
      <c r="B126" s="107"/>
      <c r="C126" s="107"/>
      <c r="D126" s="108">
        <v>100</v>
      </c>
      <c r="E126" s="108"/>
      <c r="F126" s="108">
        <f t="shared" si="9"/>
        <v>100</v>
      </c>
      <c r="G126" s="108">
        <v>100</v>
      </c>
      <c r="H126" s="108"/>
      <c r="I126" s="108">
        <v>100</v>
      </c>
      <c r="J126" s="118"/>
      <c r="K126" s="118"/>
      <c r="L126" s="118"/>
      <c r="M126" s="108">
        <v>100</v>
      </c>
      <c r="N126" s="108"/>
      <c r="O126" s="108">
        <v>100</v>
      </c>
      <c r="IA126" s="82"/>
      <c r="IB126" s="82"/>
      <c r="IC126" s="82"/>
      <c r="ID126" s="82"/>
      <c r="IE126" s="82"/>
      <c r="IF126" s="82"/>
    </row>
    <row r="127" spans="1:240" s="81" customFormat="1" ht="30" customHeight="1">
      <c r="A127" s="92" t="s">
        <v>76</v>
      </c>
      <c r="B127" s="107"/>
      <c r="C127" s="107"/>
      <c r="D127" s="108">
        <v>100</v>
      </c>
      <c r="E127" s="108"/>
      <c r="F127" s="108">
        <f t="shared" si="9"/>
        <v>100</v>
      </c>
      <c r="G127" s="108">
        <f>G112/G104*100</f>
        <v>100</v>
      </c>
      <c r="H127" s="108"/>
      <c r="I127" s="108">
        <f>I112/I104*100</f>
        <v>100</v>
      </c>
      <c r="J127" s="118"/>
      <c r="K127" s="118"/>
      <c r="L127" s="118"/>
      <c r="M127" s="108">
        <f>M112/M104*100</f>
        <v>100</v>
      </c>
      <c r="N127" s="108"/>
      <c r="O127" s="108">
        <f>O112/O104*100</f>
        <v>100</v>
      </c>
      <c r="IA127" s="82"/>
      <c r="IB127" s="82"/>
      <c r="IC127" s="82"/>
      <c r="ID127" s="82"/>
      <c r="IE127" s="82"/>
      <c r="IF127" s="82"/>
    </row>
    <row r="128" spans="1:240" s="194" customFormat="1" ht="24" customHeight="1">
      <c r="A128" s="182" t="s">
        <v>292</v>
      </c>
      <c r="B128" s="191"/>
      <c r="C128" s="191"/>
      <c r="D128" s="193">
        <f>(D139*D145)+(D140*D146)+(D142*D148)+(D141*D147)+(D143*D150)+100</f>
        <v>10575000</v>
      </c>
      <c r="E128" s="193">
        <f>(E139*E145)+(E140*E146)+(E142*E148)+(E141*E147)+(E143*E150)+4.4</f>
        <v>6200000.000000001</v>
      </c>
      <c r="F128" s="193">
        <f>D128+E128</f>
        <v>16775000</v>
      </c>
      <c r="G128" s="193">
        <f>(G139*G145)+(G140*G146)+(G142*G148)+(G141*G147)+(G143*G150)-364.8+3000000</f>
        <v>15600000</v>
      </c>
      <c r="H128" s="193">
        <f>(H139*H145)+(H140*H146)+(H142*H148)+(H141*H147)+(H143*H150)+6.2-774.52+1800</f>
        <v>10001800</v>
      </c>
      <c r="I128" s="193">
        <f>G128+H128</f>
        <v>25601800</v>
      </c>
      <c r="J128" s="193">
        <f>(J139*J145)+(J140*J146)+(J142*J148)+(J141*J147)+(J143*J150)+100</f>
        <v>100</v>
      </c>
      <c r="K128" s="193">
        <f>(K139*K145)+(K140*K146)+(K142*K148)+(K141*K147)+(K143*K150)+100</f>
        <v>100</v>
      </c>
      <c r="L128" s="193">
        <f>(L139*L145)+(L140*L146)+(L142*L148)+(L141*L147)+(L143*L150)+100</f>
        <v>100</v>
      </c>
      <c r="M128" s="193">
        <f>(M139*M145)+(M140*M146)+(M142*M148)+(M141*M147)+(M143*M150)-189</f>
        <v>15100000</v>
      </c>
      <c r="N128" s="193">
        <f>(N139*N145)+(N140*N146)+(N142*N148)+(N141*N147)+(N143*N150)-26</f>
        <v>8800000</v>
      </c>
      <c r="O128" s="193">
        <f>M128+N128</f>
        <v>23900000</v>
      </c>
      <c r="IA128" s="195"/>
      <c r="IB128" s="195"/>
      <c r="IC128" s="195"/>
      <c r="ID128" s="195"/>
      <c r="IE128" s="195"/>
      <c r="IF128" s="195"/>
    </row>
    <row r="129" spans="1:240" s="1" customFormat="1" ht="0.75" customHeight="1">
      <c r="A129" s="34" t="s">
        <v>63</v>
      </c>
      <c r="B129" s="20"/>
      <c r="C129" s="20"/>
      <c r="D129" s="8" t="e">
        <f>#REF!*D145+D142*D147+D141*D148</f>
        <v>#REF!</v>
      </c>
      <c r="E129" s="8" t="e">
        <f>#REF!*E145+E142*E147+E141*E148</f>
        <v>#REF!</v>
      </c>
      <c r="F129" s="8" t="e">
        <f>#REF!*F145+F142*F147+F141*F148</f>
        <v>#REF!</v>
      </c>
      <c r="G129" s="8" t="e">
        <f>#REF!*G145+G142*G147+G141*G148</f>
        <v>#REF!</v>
      </c>
      <c r="H129" s="8"/>
      <c r="I129" s="8" t="e">
        <f>#REF!*I145+I142*I147+I141*I148</f>
        <v>#REF!</v>
      </c>
      <c r="J129" s="14"/>
      <c r="K129" s="14"/>
      <c r="L129" s="15"/>
      <c r="M129" s="8" t="e">
        <f>#REF!*M145+M142*M147+M141*M148</f>
        <v>#REF!</v>
      </c>
      <c r="N129" s="8"/>
      <c r="O129" s="8" t="e">
        <f>#REF!*O145+O142*O147+O141*O148</f>
        <v>#REF!</v>
      </c>
      <c r="IA129"/>
      <c r="IB129"/>
      <c r="IC129"/>
      <c r="ID129"/>
      <c r="IE129"/>
      <c r="IF129"/>
    </row>
    <row r="130" spans="1:240" s="1" customFormat="1" ht="12">
      <c r="A130" s="91" t="s">
        <v>5</v>
      </c>
      <c r="B130" s="113"/>
      <c r="C130" s="113"/>
      <c r="D130" s="113"/>
      <c r="E130" s="113"/>
      <c r="F130" s="113"/>
      <c r="G130" s="113"/>
      <c r="H130" s="113"/>
      <c r="I130" s="113"/>
      <c r="J130" s="116"/>
      <c r="K130" s="116"/>
      <c r="L130" s="117"/>
      <c r="M130" s="113"/>
      <c r="N130" s="113"/>
      <c r="O130" s="113"/>
      <c r="IA130"/>
      <c r="IB130"/>
      <c r="IC130"/>
      <c r="ID130"/>
      <c r="IE130"/>
      <c r="IF130"/>
    </row>
    <row r="131" spans="1:240" s="1" customFormat="1" ht="21" customHeight="1">
      <c r="A131" s="92" t="s">
        <v>134</v>
      </c>
      <c r="B131" s="107"/>
      <c r="C131" s="107"/>
      <c r="D131" s="125">
        <v>600.663</v>
      </c>
      <c r="E131" s="125"/>
      <c r="F131" s="125">
        <f>D131</f>
        <v>600.663</v>
      </c>
      <c r="G131" s="125">
        <f>D131</f>
        <v>600.663</v>
      </c>
      <c r="H131" s="125"/>
      <c r="I131" s="125">
        <f>G131</f>
        <v>600.663</v>
      </c>
      <c r="J131" s="126"/>
      <c r="K131" s="126"/>
      <c r="L131" s="126"/>
      <c r="M131" s="125">
        <f>I131</f>
        <v>600.663</v>
      </c>
      <c r="N131" s="125"/>
      <c r="O131" s="125">
        <f>M131</f>
        <v>600.663</v>
      </c>
      <c r="IA131"/>
      <c r="IB131"/>
      <c r="IC131"/>
      <c r="ID131"/>
      <c r="IE131"/>
      <c r="IF131"/>
    </row>
    <row r="132" spans="1:240" s="1" customFormat="1" ht="27" customHeight="1">
      <c r="A132" s="92" t="s">
        <v>135</v>
      </c>
      <c r="B132" s="107"/>
      <c r="C132" s="107"/>
      <c r="D132" s="107"/>
      <c r="E132" s="110">
        <v>427.5</v>
      </c>
      <c r="F132" s="110">
        <f>E132</f>
        <v>427.5</v>
      </c>
      <c r="G132" s="107"/>
      <c r="H132" s="110">
        <v>427.5</v>
      </c>
      <c r="I132" s="110">
        <f>H132</f>
        <v>427.5</v>
      </c>
      <c r="J132" s="116"/>
      <c r="K132" s="116"/>
      <c r="L132" s="117"/>
      <c r="M132" s="107"/>
      <c r="N132" s="110">
        <v>427.5</v>
      </c>
      <c r="O132" s="110">
        <f>N132</f>
        <v>427.5</v>
      </c>
      <c r="IA132"/>
      <c r="IB132"/>
      <c r="IC132"/>
      <c r="ID132"/>
      <c r="IE132"/>
      <c r="IF132"/>
    </row>
    <row r="133" spans="1:240" s="1" customFormat="1" ht="30.75" customHeight="1">
      <c r="A133" s="92" t="s">
        <v>136</v>
      </c>
      <c r="B133" s="107"/>
      <c r="C133" s="107"/>
      <c r="D133" s="110">
        <v>97.9</v>
      </c>
      <c r="E133" s="107"/>
      <c r="F133" s="110">
        <f>D133</f>
        <v>97.9</v>
      </c>
      <c r="G133" s="110">
        <v>97.9</v>
      </c>
      <c r="H133" s="107"/>
      <c r="I133" s="110">
        <f>G133</f>
        <v>97.9</v>
      </c>
      <c r="J133" s="116"/>
      <c r="K133" s="116"/>
      <c r="L133" s="117"/>
      <c r="M133" s="110">
        <v>97.9</v>
      </c>
      <c r="N133" s="107"/>
      <c r="O133" s="110">
        <f>M133</f>
        <v>97.9</v>
      </c>
      <c r="IA133"/>
      <c r="IB133"/>
      <c r="IC133"/>
      <c r="ID133"/>
      <c r="IE133"/>
      <c r="IF133"/>
    </row>
    <row r="134" spans="1:240" s="1" customFormat="1" ht="25.5" customHeight="1">
      <c r="A134" s="92" t="s">
        <v>137</v>
      </c>
      <c r="B134" s="107"/>
      <c r="C134" s="107"/>
      <c r="D134" s="115">
        <v>15870</v>
      </c>
      <c r="E134" s="107"/>
      <c r="F134" s="110">
        <f>D134</f>
        <v>15870</v>
      </c>
      <c r="G134" s="115">
        <v>15920</v>
      </c>
      <c r="H134" s="107"/>
      <c r="I134" s="110">
        <f aca="true" t="shared" si="12" ref="I134:I152">G134</f>
        <v>15920</v>
      </c>
      <c r="J134" s="116"/>
      <c r="K134" s="116"/>
      <c r="L134" s="117"/>
      <c r="M134" s="115">
        <v>15970</v>
      </c>
      <c r="N134" s="107"/>
      <c r="O134" s="110">
        <f aca="true" t="shared" si="13" ref="O134:O152">M134</f>
        <v>15970</v>
      </c>
      <c r="IA134"/>
      <c r="IB134"/>
      <c r="IC134"/>
      <c r="ID134"/>
      <c r="IE134"/>
      <c r="IF134"/>
    </row>
    <row r="135" spans="1:240" s="1" customFormat="1" ht="16.5" customHeight="1">
      <c r="A135" s="92" t="s">
        <v>138</v>
      </c>
      <c r="B135" s="107"/>
      <c r="C135" s="107"/>
      <c r="D135" s="115">
        <v>8286</v>
      </c>
      <c r="E135" s="107"/>
      <c r="F135" s="110">
        <f>D135</f>
        <v>8286</v>
      </c>
      <c r="G135" s="115">
        <f>F135</f>
        <v>8286</v>
      </c>
      <c r="H135" s="107"/>
      <c r="I135" s="110">
        <f t="shared" si="12"/>
        <v>8286</v>
      </c>
      <c r="J135" s="116"/>
      <c r="K135" s="116"/>
      <c r="L135" s="117"/>
      <c r="M135" s="115">
        <f>G135</f>
        <v>8286</v>
      </c>
      <c r="N135" s="107"/>
      <c r="O135" s="110">
        <f t="shared" si="13"/>
        <v>8286</v>
      </c>
      <c r="IA135"/>
      <c r="IB135"/>
      <c r="IC135"/>
      <c r="ID135"/>
      <c r="IE135"/>
      <c r="IF135"/>
    </row>
    <row r="136" spans="1:240" s="1" customFormat="1" ht="29.25" customHeight="1">
      <c r="A136" s="92" t="s">
        <v>139</v>
      </c>
      <c r="B136" s="107"/>
      <c r="C136" s="107"/>
      <c r="D136" s="115">
        <v>7800</v>
      </c>
      <c r="E136" s="107"/>
      <c r="F136" s="110">
        <f>D136</f>
        <v>7800</v>
      </c>
      <c r="G136" s="115">
        <f>F136</f>
        <v>7800</v>
      </c>
      <c r="H136" s="107"/>
      <c r="I136" s="110">
        <f>G136</f>
        <v>7800</v>
      </c>
      <c r="J136" s="116"/>
      <c r="K136" s="116"/>
      <c r="L136" s="117"/>
      <c r="M136" s="115">
        <f>I136</f>
        <v>7800</v>
      </c>
      <c r="N136" s="107"/>
      <c r="O136" s="110">
        <f>M136</f>
        <v>7800</v>
      </c>
      <c r="IA136"/>
      <c r="IB136"/>
      <c r="IC136"/>
      <c r="ID136"/>
      <c r="IE136"/>
      <c r="IF136"/>
    </row>
    <row r="137" spans="1:240" s="1" customFormat="1" ht="12">
      <c r="A137" s="91" t="s">
        <v>6</v>
      </c>
      <c r="B137" s="113"/>
      <c r="C137" s="113"/>
      <c r="D137" s="113"/>
      <c r="E137" s="113"/>
      <c r="F137" s="110"/>
      <c r="G137" s="113"/>
      <c r="H137" s="113"/>
      <c r="I137" s="110">
        <f t="shared" si="12"/>
        <v>0</v>
      </c>
      <c r="J137" s="116"/>
      <c r="K137" s="116"/>
      <c r="L137" s="117"/>
      <c r="M137" s="113"/>
      <c r="N137" s="113"/>
      <c r="O137" s="110">
        <f t="shared" si="13"/>
        <v>0</v>
      </c>
      <c r="IA137"/>
      <c r="IB137"/>
      <c r="IC137"/>
      <c r="ID137"/>
      <c r="IE137"/>
      <c r="IF137"/>
    </row>
    <row r="138" spans="1:240" s="1" customFormat="1" ht="22.5" customHeight="1">
      <c r="A138" s="92" t="s">
        <v>25</v>
      </c>
      <c r="B138" s="107"/>
      <c r="C138" s="107"/>
      <c r="D138" s="110"/>
      <c r="E138" s="107"/>
      <c r="F138" s="110"/>
      <c r="G138" s="110"/>
      <c r="H138" s="107"/>
      <c r="I138" s="110">
        <f t="shared" si="12"/>
        <v>0</v>
      </c>
      <c r="J138" s="116"/>
      <c r="K138" s="116"/>
      <c r="L138" s="117"/>
      <c r="M138" s="110"/>
      <c r="N138" s="107"/>
      <c r="O138" s="110">
        <f t="shared" si="13"/>
        <v>0</v>
      </c>
      <c r="IA138"/>
      <c r="IB138"/>
      <c r="IC138"/>
      <c r="ID138"/>
      <c r="IE138"/>
      <c r="IF138"/>
    </row>
    <row r="139" spans="1:240" s="1" customFormat="1" ht="29.25" customHeight="1">
      <c r="A139" s="92" t="s">
        <v>140</v>
      </c>
      <c r="B139" s="107"/>
      <c r="C139" s="107"/>
      <c r="D139" s="108">
        <v>3</v>
      </c>
      <c r="E139" s="108"/>
      <c r="F139" s="108">
        <f>D139</f>
        <v>3</v>
      </c>
      <c r="G139" s="108">
        <v>4</v>
      </c>
      <c r="H139" s="108"/>
      <c r="I139" s="108">
        <f>G139</f>
        <v>4</v>
      </c>
      <c r="J139" s="118"/>
      <c r="K139" s="118"/>
      <c r="L139" s="118"/>
      <c r="M139" s="120">
        <v>5</v>
      </c>
      <c r="N139" s="120"/>
      <c r="O139" s="120">
        <f>M139</f>
        <v>5</v>
      </c>
      <c r="IA139"/>
      <c r="IB139"/>
      <c r="IC139"/>
      <c r="ID139"/>
      <c r="IE139"/>
      <c r="IF139"/>
    </row>
    <row r="140" spans="1:240" s="1" customFormat="1" ht="30" customHeight="1">
      <c r="A140" s="92" t="s">
        <v>141</v>
      </c>
      <c r="B140" s="107"/>
      <c r="C140" s="107"/>
      <c r="D140" s="107"/>
      <c r="E140" s="110">
        <v>18.8</v>
      </c>
      <c r="F140" s="110">
        <f>E140</f>
        <v>18.8</v>
      </c>
      <c r="G140" s="107"/>
      <c r="H140" s="110">
        <v>27.84</v>
      </c>
      <c r="I140" s="110">
        <f>H140</f>
        <v>27.84</v>
      </c>
      <c r="J140" s="116"/>
      <c r="K140" s="116"/>
      <c r="L140" s="117"/>
      <c r="M140" s="107"/>
      <c r="N140" s="110">
        <v>22.3</v>
      </c>
      <c r="O140" s="110">
        <f>N140</f>
        <v>22.3</v>
      </c>
      <c r="IA140"/>
      <c r="IB140"/>
      <c r="IC140"/>
      <c r="ID140"/>
      <c r="IE140"/>
      <c r="IF140"/>
    </row>
    <row r="141" spans="1:240" s="1" customFormat="1" ht="26.25" customHeight="1">
      <c r="A141" s="92" t="s">
        <v>185</v>
      </c>
      <c r="B141" s="107"/>
      <c r="C141" s="107"/>
      <c r="D141" s="110">
        <v>15870</v>
      </c>
      <c r="E141" s="107"/>
      <c r="F141" s="110">
        <f>D141</f>
        <v>15870</v>
      </c>
      <c r="G141" s="110">
        <f>G134</f>
        <v>15920</v>
      </c>
      <c r="H141" s="107"/>
      <c r="I141" s="110">
        <f>G141</f>
        <v>15920</v>
      </c>
      <c r="J141" s="116"/>
      <c r="K141" s="116"/>
      <c r="L141" s="117"/>
      <c r="M141" s="110">
        <f>M134</f>
        <v>15970</v>
      </c>
      <c r="N141" s="107"/>
      <c r="O141" s="110">
        <f>M141</f>
        <v>15970</v>
      </c>
      <c r="IA141"/>
      <c r="IB141"/>
      <c r="IC141"/>
      <c r="ID141"/>
      <c r="IE141"/>
      <c r="IF141"/>
    </row>
    <row r="142" spans="1:240" s="1" customFormat="1" ht="24.75" customHeight="1">
      <c r="A142" s="92" t="s">
        <v>142</v>
      </c>
      <c r="B142" s="107"/>
      <c r="C142" s="107"/>
      <c r="D142" s="110">
        <v>800</v>
      </c>
      <c r="E142" s="107"/>
      <c r="F142" s="110">
        <f aca="true" t="shared" si="14" ref="F142:F152">D142</f>
        <v>800</v>
      </c>
      <c r="G142" s="110">
        <v>900</v>
      </c>
      <c r="H142" s="107"/>
      <c r="I142" s="110">
        <f t="shared" si="12"/>
        <v>900</v>
      </c>
      <c r="J142" s="116"/>
      <c r="K142" s="116"/>
      <c r="L142" s="117"/>
      <c r="M142" s="110">
        <v>1000</v>
      </c>
      <c r="N142" s="107"/>
      <c r="O142" s="110">
        <f t="shared" si="13"/>
        <v>1000</v>
      </c>
      <c r="IA142"/>
      <c r="IB142"/>
      <c r="IC142"/>
      <c r="ID142"/>
      <c r="IE142"/>
      <c r="IF142"/>
    </row>
    <row r="143" spans="1:240" s="1" customFormat="1" ht="24.75" customHeight="1">
      <c r="A143" s="92" t="s">
        <v>143</v>
      </c>
      <c r="B143" s="107"/>
      <c r="C143" s="107"/>
      <c r="D143" s="115">
        <v>7800000</v>
      </c>
      <c r="E143" s="107"/>
      <c r="F143" s="110">
        <f>D143</f>
        <v>7800000</v>
      </c>
      <c r="G143" s="110">
        <v>7816720</v>
      </c>
      <c r="H143" s="107"/>
      <c r="I143" s="110">
        <f>G143</f>
        <v>7816720</v>
      </c>
      <c r="J143" s="116"/>
      <c r="K143" s="116"/>
      <c r="L143" s="117"/>
      <c r="M143" s="115">
        <v>7841270</v>
      </c>
      <c r="N143" s="107"/>
      <c r="O143" s="110">
        <f>M143</f>
        <v>7841270</v>
      </c>
      <c r="IA143"/>
      <c r="IB143"/>
      <c r="IC143"/>
      <c r="ID143"/>
      <c r="IE143"/>
      <c r="IF143"/>
    </row>
    <row r="144" spans="1:240" s="1" customFormat="1" ht="12">
      <c r="A144" s="91" t="s">
        <v>8</v>
      </c>
      <c r="B144" s="113"/>
      <c r="C144" s="113"/>
      <c r="D144" s="113"/>
      <c r="E144" s="113"/>
      <c r="F144" s="110">
        <f t="shared" si="14"/>
        <v>0</v>
      </c>
      <c r="G144" s="113"/>
      <c r="H144" s="113"/>
      <c r="I144" s="110">
        <f t="shared" si="12"/>
        <v>0</v>
      </c>
      <c r="J144" s="116"/>
      <c r="K144" s="116"/>
      <c r="L144" s="117"/>
      <c r="M144" s="113"/>
      <c r="N144" s="113"/>
      <c r="O144" s="110">
        <f t="shared" si="13"/>
        <v>0</v>
      </c>
      <c r="IA144"/>
      <c r="IB144"/>
      <c r="IC144"/>
      <c r="ID144"/>
      <c r="IE144"/>
      <c r="IF144"/>
    </row>
    <row r="145" spans="1:240" s="1" customFormat="1" ht="27" customHeight="1">
      <c r="A145" s="92" t="s">
        <v>144</v>
      </c>
      <c r="B145" s="107"/>
      <c r="C145" s="107"/>
      <c r="D145" s="115">
        <v>74500</v>
      </c>
      <c r="E145" s="107"/>
      <c r="F145" s="110">
        <f>D145</f>
        <v>74500</v>
      </c>
      <c r="G145" s="115">
        <v>83000</v>
      </c>
      <c r="H145" s="107"/>
      <c r="I145" s="110">
        <f>G145</f>
        <v>83000</v>
      </c>
      <c r="J145" s="116"/>
      <c r="K145" s="116"/>
      <c r="L145" s="117"/>
      <c r="M145" s="115">
        <v>96000</v>
      </c>
      <c r="N145" s="107"/>
      <c r="O145" s="110">
        <f>M145</f>
        <v>96000</v>
      </c>
      <c r="IA145"/>
      <c r="IB145"/>
      <c r="IC145"/>
      <c r="ID145"/>
      <c r="IE145"/>
      <c r="IF145"/>
    </row>
    <row r="146" spans="1:240" s="1" customFormat="1" ht="27.75" customHeight="1">
      <c r="A146" s="92" t="s">
        <v>145</v>
      </c>
      <c r="B146" s="107"/>
      <c r="C146" s="107"/>
      <c r="D146" s="107"/>
      <c r="E146" s="115">
        <v>329787</v>
      </c>
      <c r="F146" s="110">
        <f>E146</f>
        <v>329787</v>
      </c>
      <c r="G146" s="107"/>
      <c r="H146" s="115">
        <v>359223</v>
      </c>
      <c r="I146" s="110">
        <f>H146</f>
        <v>359223</v>
      </c>
      <c r="J146" s="116"/>
      <c r="K146" s="116"/>
      <c r="L146" s="117"/>
      <c r="M146" s="107"/>
      <c r="N146" s="115">
        <v>394620</v>
      </c>
      <c r="O146" s="110">
        <f>N146</f>
        <v>394620</v>
      </c>
      <c r="IA146"/>
      <c r="IB146"/>
      <c r="IC146"/>
      <c r="ID146"/>
      <c r="IE146"/>
      <c r="IF146"/>
    </row>
    <row r="147" spans="1:240" s="1" customFormat="1" ht="23.25" customHeight="1">
      <c r="A147" s="92" t="s">
        <v>146</v>
      </c>
      <c r="B147" s="107"/>
      <c r="C147" s="107"/>
      <c r="D147" s="115">
        <v>220</v>
      </c>
      <c r="E147" s="107"/>
      <c r="F147" s="110">
        <f>D147</f>
        <v>220</v>
      </c>
      <c r="G147" s="115">
        <v>250</v>
      </c>
      <c r="H147" s="107"/>
      <c r="I147" s="110">
        <f>G147</f>
        <v>250</v>
      </c>
      <c r="J147" s="116"/>
      <c r="K147" s="116"/>
      <c r="L147" s="117"/>
      <c r="M147" s="115">
        <v>290</v>
      </c>
      <c r="N147" s="107"/>
      <c r="O147" s="110">
        <f>M147</f>
        <v>290</v>
      </c>
      <c r="IA147"/>
      <c r="IB147"/>
      <c r="IC147"/>
      <c r="ID147"/>
      <c r="IE147"/>
      <c r="IF147"/>
    </row>
    <row r="148" spans="1:240" s="1" customFormat="1" ht="22.5">
      <c r="A148" s="92" t="s">
        <v>147</v>
      </c>
      <c r="B148" s="107"/>
      <c r="C148" s="107"/>
      <c r="D148" s="115">
        <v>3700</v>
      </c>
      <c r="E148" s="107"/>
      <c r="F148" s="110">
        <f t="shared" si="14"/>
        <v>3700</v>
      </c>
      <c r="G148" s="115">
        <v>4085</v>
      </c>
      <c r="H148" s="107"/>
      <c r="I148" s="110">
        <f t="shared" si="12"/>
        <v>4085</v>
      </c>
      <c r="J148" s="116"/>
      <c r="K148" s="116"/>
      <c r="L148" s="117"/>
      <c r="M148" s="115">
        <v>4500</v>
      </c>
      <c r="N148" s="107"/>
      <c r="O148" s="110">
        <f t="shared" si="13"/>
        <v>4500</v>
      </c>
      <c r="IA148"/>
      <c r="IB148"/>
      <c r="IC148"/>
      <c r="ID148"/>
      <c r="IE148"/>
      <c r="IF148"/>
    </row>
    <row r="149" spans="1:240" s="1" customFormat="1" ht="22.5">
      <c r="A149" s="92" t="s">
        <v>90</v>
      </c>
      <c r="B149" s="107"/>
      <c r="C149" s="107"/>
      <c r="D149" s="115">
        <f>D143/D141-0.49</f>
        <v>491.0033837429111</v>
      </c>
      <c r="E149" s="107"/>
      <c r="F149" s="110">
        <f>D149</f>
        <v>491.0033837429111</v>
      </c>
      <c r="G149" s="115">
        <f>G143/G141</f>
        <v>491</v>
      </c>
      <c r="H149" s="107"/>
      <c r="I149" s="110">
        <f>G149</f>
        <v>491</v>
      </c>
      <c r="J149" s="116"/>
      <c r="K149" s="116"/>
      <c r="L149" s="117"/>
      <c r="M149" s="115">
        <f>M143/M141</f>
        <v>491</v>
      </c>
      <c r="N149" s="107"/>
      <c r="O149" s="110">
        <f>M149</f>
        <v>491</v>
      </c>
      <c r="IA149"/>
      <c r="IB149"/>
      <c r="IC149"/>
      <c r="ID149"/>
      <c r="IE149"/>
      <c r="IF149"/>
    </row>
    <row r="150" spans="1:240" s="1" customFormat="1" ht="33.75">
      <c r="A150" s="92" t="s">
        <v>148</v>
      </c>
      <c r="B150" s="107"/>
      <c r="C150" s="107"/>
      <c r="D150" s="115">
        <v>0.5</v>
      </c>
      <c r="E150" s="107"/>
      <c r="F150" s="110">
        <f>D150</f>
        <v>0.5</v>
      </c>
      <c r="G150" s="115">
        <v>0.59</v>
      </c>
      <c r="H150" s="107"/>
      <c r="I150" s="110">
        <f>G150</f>
        <v>0.59</v>
      </c>
      <c r="J150" s="116"/>
      <c r="K150" s="116"/>
      <c r="L150" s="117"/>
      <c r="M150" s="115">
        <v>0.7</v>
      </c>
      <c r="N150" s="107"/>
      <c r="O150" s="110">
        <f>M150</f>
        <v>0.7</v>
      </c>
      <c r="IA150"/>
      <c r="IB150"/>
      <c r="IC150"/>
      <c r="ID150"/>
      <c r="IE150"/>
      <c r="IF150"/>
    </row>
    <row r="151" spans="1:240" s="1" customFormat="1" ht="12">
      <c r="A151" s="91" t="s">
        <v>7</v>
      </c>
      <c r="B151" s="113"/>
      <c r="C151" s="113"/>
      <c r="D151" s="113"/>
      <c r="E151" s="113"/>
      <c r="F151" s="110">
        <f t="shared" si="14"/>
        <v>0</v>
      </c>
      <c r="G151" s="113"/>
      <c r="H151" s="113"/>
      <c r="I151" s="110">
        <f t="shared" si="12"/>
        <v>0</v>
      </c>
      <c r="J151" s="116"/>
      <c r="K151" s="116"/>
      <c r="L151" s="117"/>
      <c r="M151" s="113"/>
      <c r="N151" s="113"/>
      <c r="O151" s="110">
        <f t="shared" si="13"/>
        <v>0</v>
      </c>
      <c r="IA151"/>
      <c r="IB151"/>
      <c r="IC151"/>
      <c r="ID151"/>
      <c r="IE151"/>
      <c r="IF151"/>
    </row>
    <row r="152" spans="1:240" s="1" customFormat="1" ht="33.75" customHeight="1">
      <c r="A152" s="92" t="s">
        <v>26</v>
      </c>
      <c r="B152" s="107"/>
      <c r="C152" s="107"/>
      <c r="D152" s="110"/>
      <c r="E152" s="107"/>
      <c r="F152" s="110">
        <f t="shared" si="14"/>
        <v>0</v>
      </c>
      <c r="G152" s="110"/>
      <c r="H152" s="107"/>
      <c r="I152" s="110">
        <f t="shared" si="12"/>
        <v>0</v>
      </c>
      <c r="J152" s="116"/>
      <c r="K152" s="116"/>
      <c r="L152" s="117"/>
      <c r="M152" s="110"/>
      <c r="N152" s="107"/>
      <c r="O152" s="110">
        <f t="shared" si="13"/>
        <v>0</v>
      </c>
      <c r="IA152"/>
      <c r="IB152"/>
      <c r="IC152"/>
      <c r="ID152"/>
      <c r="IE152"/>
      <c r="IF152"/>
    </row>
    <row r="153" spans="1:240" s="1" customFormat="1" ht="33.75">
      <c r="A153" s="92" t="s">
        <v>150</v>
      </c>
      <c r="B153" s="107"/>
      <c r="C153" s="107"/>
      <c r="D153" s="120"/>
      <c r="E153" s="120">
        <f>E140/E132*100</f>
        <v>4.39766081871345</v>
      </c>
      <c r="F153" s="120">
        <f>E153</f>
        <v>4.39766081871345</v>
      </c>
      <c r="G153" s="120"/>
      <c r="H153" s="120">
        <f>H140/H132*100</f>
        <v>6.512280701754386</v>
      </c>
      <c r="I153" s="120">
        <f>H153</f>
        <v>6.512280701754386</v>
      </c>
      <c r="J153" s="121"/>
      <c r="K153" s="121"/>
      <c r="L153" s="121"/>
      <c r="M153" s="120"/>
      <c r="N153" s="120">
        <f>N140/N132*100</f>
        <v>5.216374269005848</v>
      </c>
      <c r="O153" s="120">
        <f>N153</f>
        <v>5.216374269005848</v>
      </c>
      <c r="IA153"/>
      <c r="IB153"/>
      <c r="IC153"/>
      <c r="ID153"/>
      <c r="IE153"/>
      <c r="IF153"/>
    </row>
    <row r="154" spans="1:240" s="1" customFormat="1" ht="36" customHeight="1">
      <c r="A154" s="92" t="s">
        <v>149</v>
      </c>
      <c r="B154" s="107"/>
      <c r="C154" s="107"/>
      <c r="D154" s="120">
        <f>D139/D133*100</f>
        <v>3.0643513789581203</v>
      </c>
      <c r="E154" s="120"/>
      <c r="F154" s="120">
        <f>D154</f>
        <v>3.0643513789581203</v>
      </c>
      <c r="G154" s="120">
        <f>G139/G133*100</f>
        <v>4.085801838610827</v>
      </c>
      <c r="H154" s="120"/>
      <c r="I154" s="120">
        <f>G154</f>
        <v>4.085801838610827</v>
      </c>
      <c r="J154" s="121"/>
      <c r="K154" s="121"/>
      <c r="L154" s="121"/>
      <c r="M154" s="120">
        <f>M139/M133*100</f>
        <v>5.107252298263534</v>
      </c>
      <c r="N154" s="120"/>
      <c r="O154" s="120">
        <f>M154</f>
        <v>5.107252298263534</v>
      </c>
      <c r="IA154"/>
      <c r="IB154"/>
      <c r="IC154"/>
      <c r="ID154"/>
      <c r="IE154"/>
      <c r="IF154"/>
    </row>
    <row r="155" spans="1:240" s="1" customFormat="1" ht="24" customHeight="1">
      <c r="A155" s="92" t="s">
        <v>151</v>
      </c>
      <c r="B155" s="107"/>
      <c r="C155" s="107"/>
      <c r="D155" s="120">
        <f>D142/D135*100</f>
        <v>9.654839488293506</v>
      </c>
      <c r="E155" s="120"/>
      <c r="F155" s="120">
        <f>D155</f>
        <v>9.654839488293506</v>
      </c>
      <c r="G155" s="120">
        <f>G142/G135*100</f>
        <v>10.861694424330196</v>
      </c>
      <c r="H155" s="120"/>
      <c r="I155" s="120">
        <f>G155</f>
        <v>10.861694424330196</v>
      </c>
      <c r="J155" s="121"/>
      <c r="K155" s="121"/>
      <c r="L155" s="121"/>
      <c r="M155" s="120">
        <f>M142/M135*100</f>
        <v>12.068549360366884</v>
      </c>
      <c r="N155" s="120"/>
      <c r="O155" s="120">
        <f>M155</f>
        <v>12.068549360366884</v>
      </c>
      <c r="IA155"/>
      <c r="IB155"/>
      <c r="IC155"/>
      <c r="ID155"/>
      <c r="IE155"/>
      <c r="IF155"/>
    </row>
    <row r="156" spans="1:240" s="194" customFormat="1" ht="38.25" customHeight="1">
      <c r="A156" s="182" t="s">
        <v>293</v>
      </c>
      <c r="B156" s="191"/>
      <c r="C156" s="191"/>
      <c r="D156" s="192">
        <f>(D168*D179)+(D169*D180)+(D170*D181)+(D172*D183)+(D173*D184)+(D185*D174)+(D176*D187)+1079.17+(D175*D186)+(D177*D188)+396.52</f>
        <v>7377800</v>
      </c>
      <c r="E156" s="192">
        <f>E171*E182+200</f>
        <v>102500</v>
      </c>
      <c r="F156" s="192">
        <f>D156+E156</f>
        <v>7480300</v>
      </c>
      <c r="G156" s="192">
        <f>(G168*G179)+(G169*G180)+(G170*G181)+(G172*G183)+(G173*G184)+(G185*G174)+(G176*G187)-1036.73+300+1174300-300000</f>
        <v>9232700</v>
      </c>
      <c r="H156" s="192">
        <f>H171*H182</f>
        <v>82500</v>
      </c>
      <c r="I156" s="192">
        <f>G156+H156</f>
        <v>9315200</v>
      </c>
      <c r="J156" s="192">
        <f>(J168*J179)+(J169*J180)+(J170*J181)+(J172*J183)+(J173*J184)+(J185*J174)+(J176*J187)-1036.73</f>
        <v>-1036.73</v>
      </c>
      <c r="K156" s="192">
        <f>(K168*K179)+(K169*K180)+(K170*K181)+(K172*K183)+(K173*K184)+(K185*K174)+(K176*K187)-1036.73</f>
        <v>-1036.73</v>
      </c>
      <c r="L156" s="192">
        <f>(L168*L179)+(L169*L180)+(L170*L181)+(L172*L183)+(L173*L184)+(L185*L174)+(L176*L187)-1036.73</f>
        <v>-1036.73</v>
      </c>
      <c r="M156" s="192">
        <f>(M168*M179)+(M169*M180)+(M170*M181)+(M172*M183)+(M173*M184)+(M185*M174)+(M176*M187)+1714.29-600</f>
        <v>10023500</v>
      </c>
      <c r="N156" s="192">
        <f>N171*N182</f>
        <v>82500</v>
      </c>
      <c r="O156" s="192">
        <f>M156+N156</f>
        <v>10106000</v>
      </c>
      <c r="IA156" s="195"/>
      <c r="IB156" s="195"/>
      <c r="IC156" s="195"/>
      <c r="ID156" s="195"/>
      <c r="IE156" s="195"/>
      <c r="IF156" s="195"/>
    </row>
    <row r="157" spans="1:240" s="1" customFormat="1" ht="30.75" customHeight="1" hidden="1">
      <c r="A157" s="33" t="s">
        <v>64</v>
      </c>
      <c r="B157" s="17"/>
      <c r="C157" s="17"/>
      <c r="D157" s="17" t="e">
        <f>D168*D181+E169*#REF!+D172*#REF!+#REF!*#REF!+#REF!*E183+#REF!*D185+#REF!*D180+E173*E184</f>
        <v>#REF!</v>
      </c>
      <c r="E157" s="17" t="e">
        <f>E168*E181+#REF!*#REF!+E172*#REF!+#REF!*#REF!+#REF!*#REF!+#REF!*E185+#REF!*E180+#REF!*#REF!</f>
        <v>#REF!</v>
      </c>
      <c r="F157" s="17" t="e">
        <f>F168*F181+F169*#REF!+F172*#REF!+#REF!*#REF!+#REF!*F183+#REF!*F185+#REF!*F180+F173*F184</f>
        <v>#REF!</v>
      </c>
      <c r="G157" s="17" t="e">
        <f>G168*G181+H169*#REF!+G172*#REF!+#REF!*#REF!+#REF!*H183+#REF!*G185+#REF!*G180+H173*H184</f>
        <v>#REF!</v>
      </c>
      <c r="H157" s="17" t="e">
        <f>H168*H181+#REF!*#REF!+H172*#REF!+#REF!*#REF!+#REF!*#REF!+#REF!*H185+#REF!*H180+#REF!*#REF!</f>
        <v>#REF!</v>
      </c>
      <c r="I157" s="17" t="e">
        <f>I168*I181+I169*#REF!+I172*#REF!+#REF!*#REF!+#REF!*I183+#REF!*I185+#REF!*I180+I173*I184</f>
        <v>#REF!</v>
      </c>
      <c r="J157" s="21"/>
      <c r="K157" s="21"/>
      <c r="L157" s="22"/>
      <c r="M157" s="17" t="e">
        <f>M168*M181+N169*#REF!+M172*#REF!+#REF!*#REF!+#REF!*N183+#REF!*M185+#REF!*M180+N173*M184</f>
        <v>#REF!</v>
      </c>
      <c r="N157" s="17" t="e">
        <f>N168*N181+#REF!*#REF!+N172*#REF!+#REF!*#REF!+#REF!*#REF!+#REF!*N185+#REF!*N180+#REF!*N184</f>
        <v>#REF!</v>
      </c>
      <c r="O157" s="17" t="e">
        <f>O168*O181+O169*#REF!+O172*#REF!+#REF!*#REF!+#REF!*O183+#REF!*O185+#REF!*O180+O173*O184</f>
        <v>#REF!</v>
      </c>
      <c r="IA157"/>
      <c r="IB157"/>
      <c r="IC157"/>
      <c r="ID157"/>
      <c r="IE157"/>
      <c r="IF157"/>
    </row>
    <row r="158" spans="1:240" s="1" customFormat="1" ht="12">
      <c r="A158" s="91" t="s">
        <v>5</v>
      </c>
      <c r="B158" s="113"/>
      <c r="C158" s="113"/>
      <c r="D158" s="113"/>
      <c r="E158" s="113"/>
      <c r="F158" s="113"/>
      <c r="G158" s="113"/>
      <c r="H158" s="113"/>
      <c r="I158" s="113"/>
      <c r="J158" s="116"/>
      <c r="K158" s="116"/>
      <c r="L158" s="117"/>
      <c r="M158" s="113"/>
      <c r="N158" s="113"/>
      <c r="O158" s="113"/>
      <c r="IA158"/>
      <c r="IB158"/>
      <c r="IC158"/>
      <c r="ID158"/>
      <c r="IE158"/>
      <c r="IF158"/>
    </row>
    <row r="159" spans="1:240" s="1" customFormat="1" ht="34.5" customHeight="1">
      <c r="A159" s="92" t="s">
        <v>152</v>
      </c>
      <c r="B159" s="107"/>
      <c r="C159" s="107"/>
      <c r="D159" s="115">
        <v>76.23</v>
      </c>
      <c r="E159" s="107"/>
      <c r="F159" s="115">
        <f aca="true" t="shared" si="15" ref="F159:F166">D159</f>
        <v>76.23</v>
      </c>
      <c r="G159" s="115">
        <f>F159</f>
        <v>76.23</v>
      </c>
      <c r="H159" s="107"/>
      <c r="I159" s="110">
        <f>G159</f>
        <v>76.23</v>
      </c>
      <c r="J159" s="116"/>
      <c r="K159" s="116"/>
      <c r="L159" s="117"/>
      <c r="M159" s="115">
        <f>G159</f>
        <v>76.23</v>
      </c>
      <c r="N159" s="110"/>
      <c r="O159" s="110">
        <f>M159</f>
        <v>76.23</v>
      </c>
      <c r="IA159"/>
      <c r="IB159"/>
      <c r="IC159"/>
      <c r="ID159"/>
      <c r="IE159"/>
      <c r="IF159"/>
    </row>
    <row r="160" spans="1:240" s="1" customFormat="1" ht="22.5">
      <c r="A160" s="92" t="s">
        <v>153</v>
      </c>
      <c r="B160" s="107"/>
      <c r="C160" s="107"/>
      <c r="D160" s="108">
        <v>4850</v>
      </c>
      <c r="E160" s="108"/>
      <c r="F160" s="108">
        <f t="shared" si="15"/>
        <v>4850</v>
      </c>
      <c r="G160" s="108">
        <f>F160</f>
        <v>4850</v>
      </c>
      <c r="H160" s="108"/>
      <c r="I160" s="108">
        <f>G160</f>
        <v>4850</v>
      </c>
      <c r="J160" s="118"/>
      <c r="K160" s="118"/>
      <c r="L160" s="118"/>
      <c r="M160" s="108">
        <v>4850</v>
      </c>
      <c r="N160" s="108"/>
      <c r="O160" s="108">
        <f>M160</f>
        <v>4850</v>
      </c>
      <c r="IA160"/>
      <c r="IB160"/>
      <c r="IC160"/>
      <c r="ID160"/>
      <c r="IE160"/>
      <c r="IF160"/>
    </row>
    <row r="161" spans="1:240" s="1" customFormat="1" ht="19.5" customHeight="1">
      <c r="A161" s="92" t="s">
        <v>154</v>
      </c>
      <c r="B161" s="107"/>
      <c r="C161" s="107"/>
      <c r="D161" s="108">
        <v>2005</v>
      </c>
      <c r="E161" s="108"/>
      <c r="F161" s="108">
        <f t="shared" si="15"/>
        <v>2005</v>
      </c>
      <c r="G161" s="108">
        <f>F161</f>
        <v>2005</v>
      </c>
      <c r="H161" s="108"/>
      <c r="I161" s="108">
        <f>G161</f>
        <v>2005</v>
      </c>
      <c r="J161" s="118"/>
      <c r="K161" s="118"/>
      <c r="L161" s="118"/>
      <c r="M161" s="108">
        <v>2005</v>
      </c>
      <c r="N161" s="108"/>
      <c r="O161" s="108">
        <f>M161</f>
        <v>2005</v>
      </c>
      <c r="IA161"/>
      <c r="IB161"/>
      <c r="IC161"/>
      <c r="ID161"/>
      <c r="IE161"/>
      <c r="IF161"/>
    </row>
    <row r="162" spans="1:240" s="1" customFormat="1" ht="24.75" customHeight="1">
      <c r="A162" s="92" t="s">
        <v>246</v>
      </c>
      <c r="B162" s="107"/>
      <c r="C162" s="107"/>
      <c r="D162" s="115"/>
      <c r="E162" s="109">
        <v>5396</v>
      </c>
      <c r="F162" s="109">
        <f>E162</f>
        <v>5396</v>
      </c>
      <c r="G162" s="109"/>
      <c r="H162" s="109">
        <f>E162</f>
        <v>5396</v>
      </c>
      <c r="I162" s="109">
        <f>H162</f>
        <v>5396</v>
      </c>
      <c r="J162" s="123"/>
      <c r="K162" s="123"/>
      <c r="L162" s="123"/>
      <c r="M162" s="109"/>
      <c r="N162" s="109">
        <f>H162</f>
        <v>5396</v>
      </c>
      <c r="O162" s="109">
        <f>N162</f>
        <v>5396</v>
      </c>
      <c r="IA162"/>
      <c r="IB162"/>
      <c r="IC162"/>
      <c r="ID162"/>
      <c r="IE162"/>
      <c r="IF162"/>
    </row>
    <row r="163" spans="1:240" s="1" customFormat="1" ht="25.5" customHeight="1">
      <c r="A163" s="92" t="s">
        <v>173</v>
      </c>
      <c r="B163" s="107"/>
      <c r="C163" s="107"/>
      <c r="D163" s="115">
        <v>230</v>
      </c>
      <c r="E163" s="107"/>
      <c r="F163" s="115">
        <f t="shared" si="15"/>
        <v>230</v>
      </c>
      <c r="G163" s="115">
        <v>250</v>
      </c>
      <c r="H163" s="107"/>
      <c r="I163" s="110">
        <f>G163</f>
        <v>250</v>
      </c>
      <c r="J163" s="116"/>
      <c r="K163" s="116"/>
      <c r="L163" s="117"/>
      <c r="M163" s="115">
        <v>270</v>
      </c>
      <c r="N163" s="107"/>
      <c r="O163" s="110">
        <f>M163</f>
        <v>270</v>
      </c>
      <c r="IA163"/>
      <c r="IB163"/>
      <c r="IC163"/>
      <c r="ID163"/>
      <c r="IE163"/>
      <c r="IF163"/>
    </row>
    <row r="164" spans="1:240" s="1" customFormat="1" ht="29.25" customHeight="1">
      <c r="A164" s="92" t="s">
        <v>155</v>
      </c>
      <c r="B164" s="107"/>
      <c r="C164" s="107"/>
      <c r="D164" s="115">
        <v>76.26</v>
      </c>
      <c r="E164" s="107"/>
      <c r="F164" s="115">
        <f t="shared" si="15"/>
        <v>76.26</v>
      </c>
      <c r="G164" s="115">
        <f>F164</f>
        <v>76.26</v>
      </c>
      <c r="H164" s="107"/>
      <c r="I164" s="110">
        <f>G164</f>
        <v>76.26</v>
      </c>
      <c r="J164" s="116"/>
      <c r="K164" s="116"/>
      <c r="L164" s="117"/>
      <c r="M164" s="115">
        <f>I164</f>
        <v>76.26</v>
      </c>
      <c r="N164" s="107"/>
      <c r="O164" s="110">
        <f>M164</f>
        <v>76.26</v>
      </c>
      <c r="IA164"/>
      <c r="IB164"/>
      <c r="IC164"/>
      <c r="ID164"/>
      <c r="IE164"/>
      <c r="IF164"/>
    </row>
    <row r="165" spans="1:240" s="1" customFormat="1" ht="31.5" customHeight="1">
      <c r="A165" s="92" t="s">
        <v>98</v>
      </c>
      <c r="B165" s="107"/>
      <c r="C165" s="107"/>
      <c r="D165" s="115">
        <v>280000</v>
      </c>
      <c r="E165" s="107"/>
      <c r="F165" s="115">
        <f t="shared" si="15"/>
        <v>280000</v>
      </c>
      <c r="G165" s="115">
        <f>300000-300000</f>
        <v>0</v>
      </c>
      <c r="H165" s="107"/>
      <c r="I165" s="110">
        <f>G165</f>
        <v>0</v>
      </c>
      <c r="J165" s="116"/>
      <c r="K165" s="116"/>
      <c r="L165" s="117"/>
      <c r="M165" s="115"/>
      <c r="N165" s="107"/>
      <c r="O165" s="110"/>
      <c r="IA165"/>
      <c r="IB165"/>
      <c r="IC165"/>
      <c r="ID165"/>
      <c r="IE165"/>
      <c r="IF165"/>
    </row>
    <row r="166" spans="1:240" s="1" customFormat="1" ht="29.25" customHeight="1">
      <c r="A166" s="92" t="s">
        <v>264</v>
      </c>
      <c r="B166" s="107"/>
      <c r="C166" s="107"/>
      <c r="D166" s="128">
        <v>11.549</v>
      </c>
      <c r="E166" s="128"/>
      <c r="F166" s="128">
        <f t="shared" si="15"/>
        <v>11.549</v>
      </c>
      <c r="G166" s="115"/>
      <c r="H166" s="107"/>
      <c r="I166" s="110"/>
      <c r="J166" s="116"/>
      <c r="K166" s="116"/>
      <c r="L166" s="117"/>
      <c r="M166" s="115"/>
      <c r="N166" s="107"/>
      <c r="O166" s="110"/>
      <c r="IA166"/>
      <c r="IB166"/>
      <c r="IC166"/>
      <c r="ID166"/>
      <c r="IE166"/>
      <c r="IF166"/>
    </row>
    <row r="167" spans="1:240" s="1" customFormat="1" ht="12">
      <c r="A167" s="91" t="s">
        <v>6</v>
      </c>
      <c r="B167" s="113"/>
      <c r="C167" s="113"/>
      <c r="D167" s="113"/>
      <c r="E167" s="113"/>
      <c r="F167" s="113"/>
      <c r="G167" s="113"/>
      <c r="H167" s="113"/>
      <c r="I167" s="110"/>
      <c r="J167" s="116"/>
      <c r="K167" s="116"/>
      <c r="L167" s="117"/>
      <c r="M167" s="113"/>
      <c r="N167" s="113"/>
      <c r="O167" s="110"/>
      <c r="IA167"/>
      <c r="IB167"/>
      <c r="IC167"/>
      <c r="ID167"/>
      <c r="IE167"/>
      <c r="IF167"/>
    </row>
    <row r="168" spans="1:240" s="1" customFormat="1" ht="28.5" customHeight="1">
      <c r="A168" s="92" t="s">
        <v>156</v>
      </c>
      <c r="B168" s="107"/>
      <c r="C168" s="107"/>
      <c r="D168" s="110">
        <v>76.23</v>
      </c>
      <c r="E168" s="107"/>
      <c r="F168" s="110">
        <f>D168</f>
        <v>76.23</v>
      </c>
      <c r="G168" s="110">
        <f>F168</f>
        <v>76.23</v>
      </c>
      <c r="H168" s="107"/>
      <c r="I168" s="110">
        <f aca="true" t="shared" si="16" ref="I168:I174">G168</f>
        <v>76.23</v>
      </c>
      <c r="J168" s="116"/>
      <c r="K168" s="116"/>
      <c r="L168" s="117"/>
      <c r="M168" s="110">
        <f>I168</f>
        <v>76.23</v>
      </c>
      <c r="N168" s="107"/>
      <c r="O168" s="110">
        <f aca="true" t="shared" si="17" ref="O168:O174">M168</f>
        <v>76.23</v>
      </c>
      <c r="IA168"/>
      <c r="IB168"/>
      <c r="IC168"/>
      <c r="ID168"/>
      <c r="IE168"/>
      <c r="IF168"/>
    </row>
    <row r="169" spans="1:240" s="1" customFormat="1" ht="22.5">
      <c r="A169" s="92" t="s">
        <v>157</v>
      </c>
      <c r="B169" s="107"/>
      <c r="C169" s="107"/>
      <c r="D169" s="108">
        <f>520+17</f>
        <v>537</v>
      </c>
      <c r="E169" s="108"/>
      <c r="F169" s="108">
        <f aca="true" t="shared" si="18" ref="F169:F177">D169</f>
        <v>537</v>
      </c>
      <c r="G169" s="108">
        <f>565+18</f>
        <v>583</v>
      </c>
      <c r="H169" s="108"/>
      <c r="I169" s="108">
        <f t="shared" si="16"/>
        <v>583</v>
      </c>
      <c r="J169" s="118"/>
      <c r="K169" s="118"/>
      <c r="L169" s="118"/>
      <c r="M169" s="108">
        <f>622+17</f>
        <v>639</v>
      </c>
      <c r="N169" s="108"/>
      <c r="O169" s="108">
        <f t="shared" si="17"/>
        <v>639</v>
      </c>
      <c r="IA169"/>
      <c r="IB169"/>
      <c r="IC169"/>
      <c r="ID169"/>
      <c r="IE169"/>
      <c r="IF169"/>
    </row>
    <row r="170" spans="1:240" s="1" customFormat="1" ht="26.25" customHeight="1">
      <c r="A170" s="92" t="s">
        <v>158</v>
      </c>
      <c r="B170" s="107"/>
      <c r="C170" s="107"/>
      <c r="D170" s="108">
        <v>366</v>
      </c>
      <c r="E170" s="108"/>
      <c r="F170" s="108">
        <f t="shared" si="18"/>
        <v>366</v>
      </c>
      <c r="G170" s="108">
        <v>403</v>
      </c>
      <c r="H170" s="108"/>
      <c r="I170" s="108">
        <f t="shared" si="16"/>
        <v>403</v>
      </c>
      <c r="J170" s="118"/>
      <c r="K170" s="118"/>
      <c r="L170" s="118"/>
      <c r="M170" s="108">
        <v>444</v>
      </c>
      <c r="N170" s="108"/>
      <c r="O170" s="108">
        <f t="shared" si="17"/>
        <v>444</v>
      </c>
      <c r="IA170"/>
      <c r="IB170"/>
      <c r="IC170"/>
      <c r="ID170"/>
      <c r="IE170"/>
      <c r="IF170"/>
    </row>
    <row r="171" spans="1:240" s="1" customFormat="1" ht="26.25" customHeight="1">
      <c r="A171" s="92" t="s">
        <v>247</v>
      </c>
      <c r="B171" s="107"/>
      <c r="C171" s="107"/>
      <c r="D171" s="108"/>
      <c r="E171" s="108">
        <f>150+36</f>
        <v>186</v>
      </c>
      <c r="F171" s="108">
        <f>E171</f>
        <v>186</v>
      </c>
      <c r="G171" s="108"/>
      <c r="H171" s="108">
        <v>150</v>
      </c>
      <c r="I171" s="108">
        <f>H171</f>
        <v>150</v>
      </c>
      <c r="J171" s="118"/>
      <c r="K171" s="118"/>
      <c r="L171" s="118"/>
      <c r="M171" s="108"/>
      <c r="N171" s="108">
        <v>150</v>
      </c>
      <c r="O171" s="108">
        <f>N171</f>
        <v>150</v>
      </c>
      <c r="IA171"/>
      <c r="IB171"/>
      <c r="IC171"/>
      <c r="ID171"/>
      <c r="IE171"/>
      <c r="IF171"/>
    </row>
    <row r="172" spans="1:240" s="1" customFormat="1" ht="22.5">
      <c r="A172" s="92" t="s">
        <v>172</v>
      </c>
      <c r="B172" s="107"/>
      <c r="C172" s="107"/>
      <c r="D172" s="108">
        <v>222</v>
      </c>
      <c r="E172" s="108"/>
      <c r="F172" s="108">
        <f t="shared" si="18"/>
        <v>222</v>
      </c>
      <c r="G172" s="108">
        <v>243</v>
      </c>
      <c r="H172" s="108"/>
      <c r="I172" s="108">
        <f t="shared" si="16"/>
        <v>243</v>
      </c>
      <c r="J172" s="118"/>
      <c r="K172" s="118"/>
      <c r="L172" s="118"/>
      <c r="M172" s="108">
        <v>267</v>
      </c>
      <c r="N172" s="108"/>
      <c r="O172" s="108">
        <f t="shared" si="17"/>
        <v>267</v>
      </c>
      <c r="IA172"/>
      <c r="IB172"/>
      <c r="IC172"/>
      <c r="ID172"/>
      <c r="IE172"/>
      <c r="IF172"/>
    </row>
    <row r="173" spans="1:240" s="1" customFormat="1" ht="22.5">
      <c r="A173" s="92" t="s">
        <v>159</v>
      </c>
      <c r="B173" s="107"/>
      <c r="C173" s="107"/>
      <c r="D173" s="107">
        <v>76.26</v>
      </c>
      <c r="E173" s="115"/>
      <c r="F173" s="110">
        <f t="shared" si="18"/>
        <v>76.26</v>
      </c>
      <c r="G173" s="107">
        <v>76.26</v>
      </c>
      <c r="H173" s="115"/>
      <c r="I173" s="110">
        <f t="shared" si="16"/>
        <v>76.26</v>
      </c>
      <c r="J173" s="116"/>
      <c r="K173" s="116"/>
      <c r="L173" s="117"/>
      <c r="M173" s="110">
        <f>I173</f>
        <v>76.26</v>
      </c>
      <c r="N173" s="115"/>
      <c r="O173" s="110">
        <f t="shared" si="17"/>
        <v>76.26</v>
      </c>
      <c r="IA173"/>
      <c r="IB173"/>
      <c r="IC173"/>
      <c r="ID173"/>
      <c r="IE173"/>
      <c r="IF173"/>
    </row>
    <row r="174" spans="1:240" s="1" customFormat="1" ht="24" customHeight="1">
      <c r="A174" s="92" t="s">
        <v>160</v>
      </c>
      <c r="B174" s="107"/>
      <c r="C174" s="107"/>
      <c r="D174" s="108">
        <v>49006</v>
      </c>
      <c r="E174" s="108"/>
      <c r="F174" s="110">
        <f t="shared" si="18"/>
        <v>49006</v>
      </c>
      <c r="G174" s="108">
        <f>F174</f>
        <v>49006</v>
      </c>
      <c r="H174" s="108"/>
      <c r="I174" s="108">
        <f t="shared" si="16"/>
        <v>49006</v>
      </c>
      <c r="J174" s="118"/>
      <c r="K174" s="118"/>
      <c r="L174" s="118"/>
      <c r="M174" s="108">
        <f>I174</f>
        <v>49006</v>
      </c>
      <c r="N174" s="108"/>
      <c r="O174" s="108">
        <f t="shared" si="17"/>
        <v>49006</v>
      </c>
      <c r="IA174"/>
      <c r="IB174"/>
      <c r="IC174"/>
      <c r="ID174"/>
      <c r="IE174"/>
      <c r="IF174"/>
    </row>
    <row r="175" spans="1:240" s="1" customFormat="1" ht="24" customHeight="1">
      <c r="A175" s="92" t="s">
        <v>250</v>
      </c>
      <c r="B175" s="107"/>
      <c r="C175" s="107"/>
      <c r="D175" s="108">
        <v>25</v>
      </c>
      <c r="E175" s="108"/>
      <c r="F175" s="108">
        <f t="shared" si="18"/>
        <v>25</v>
      </c>
      <c r="G175" s="108"/>
      <c r="H175" s="108"/>
      <c r="I175" s="108"/>
      <c r="J175" s="118"/>
      <c r="K175" s="118"/>
      <c r="L175" s="118"/>
      <c r="M175" s="108"/>
      <c r="N175" s="108"/>
      <c r="O175" s="108"/>
      <c r="IA175"/>
      <c r="IB175"/>
      <c r="IC175"/>
      <c r="ID175"/>
      <c r="IE175"/>
      <c r="IF175"/>
    </row>
    <row r="176" spans="1:240" s="1" customFormat="1" ht="28.5" customHeight="1">
      <c r="A176" s="92" t="s">
        <v>97</v>
      </c>
      <c r="B176" s="107"/>
      <c r="C176" s="107"/>
      <c r="D176" s="108">
        <v>4</v>
      </c>
      <c r="E176" s="108"/>
      <c r="F176" s="108">
        <f t="shared" si="18"/>
        <v>4</v>
      </c>
      <c r="G176" s="108"/>
      <c r="H176" s="108"/>
      <c r="I176" s="108"/>
      <c r="J176" s="118"/>
      <c r="K176" s="118"/>
      <c r="L176" s="118"/>
      <c r="M176" s="108"/>
      <c r="N176" s="108"/>
      <c r="O176" s="108"/>
      <c r="IA176"/>
      <c r="IB176"/>
      <c r="IC176"/>
      <c r="ID176"/>
      <c r="IE176"/>
      <c r="IF176"/>
    </row>
    <row r="177" spans="1:240" s="1" customFormat="1" ht="28.5" customHeight="1">
      <c r="A177" s="92" t="s">
        <v>265</v>
      </c>
      <c r="B177" s="107"/>
      <c r="C177" s="107"/>
      <c r="D177" s="128">
        <v>11.549</v>
      </c>
      <c r="E177" s="128"/>
      <c r="F177" s="128">
        <f t="shared" si="18"/>
        <v>11.549</v>
      </c>
      <c r="G177" s="108"/>
      <c r="H177" s="108"/>
      <c r="I177" s="108"/>
      <c r="J177" s="118"/>
      <c r="K177" s="118"/>
      <c r="L177" s="118"/>
      <c r="M177" s="108"/>
      <c r="N177" s="108"/>
      <c r="O177" s="108"/>
      <c r="IA177"/>
      <c r="IB177"/>
      <c r="IC177"/>
      <c r="ID177"/>
      <c r="IE177"/>
      <c r="IF177"/>
    </row>
    <row r="178" spans="1:240" s="1" customFormat="1" ht="12">
      <c r="A178" s="91" t="s">
        <v>8</v>
      </c>
      <c r="B178" s="113"/>
      <c r="C178" s="113"/>
      <c r="D178" s="113"/>
      <c r="E178" s="113"/>
      <c r="F178" s="110"/>
      <c r="G178" s="113"/>
      <c r="H178" s="113"/>
      <c r="I178" s="110"/>
      <c r="J178" s="116"/>
      <c r="K178" s="116"/>
      <c r="L178" s="117"/>
      <c r="M178" s="113"/>
      <c r="N178" s="113"/>
      <c r="O178" s="110"/>
      <c r="IA178"/>
      <c r="IB178"/>
      <c r="IC178"/>
      <c r="ID178"/>
      <c r="IE178"/>
      <c r="IF178"/>
    </row>
    <row r="179" spans="1:240" s="1" customFormat="1" ht="33.75">
      <c r="A179" s="92" t="s">
        <v>161</v>
      </c>
      <c r="B179" s="113"/>
      <c r="C179" s="113"/>
      <c r="D179" s="110">
        <v>34763</v>
      </c>
      <c r="E179" s="124"/>
      <c r="F179" s="110">
        <f>D179</f>
        <v>34763</v>
      </c>
      <c r="G179" s="110">
        <v>41725</v>
      </c>
      <c r="H179" s="124"/>
      <c r="I179" s="110">
        <f aca="true" t="shared" si="19" ref="I179:I185">G179</f>
        <v>41725</v>
      </c>
      <c r="J179" s="119"/>
      <c r="K179" s="119"/>
      <c r="L179" s="119"/>
      <c r="M179" s="110">
        <v>50067</v>
      </c>
      <c r="N179" s="124"/>
      <c r="O179" s="110">
        <f aca="true" t="shared" si="20" ref="O179:O185">M179</f>
        <v>50067</v>
      </c>
      <c r="IA179"/>
      <c r="IB179"/>
      <c r="IC179"/>
      <c r="ID179"/>
      <c r="IE179"/>
      <c r="IF179"/>
    </row>
    <row r="180" spans="1:240" s="1" customFormat="1" ht="22.5">
      <c r="A180" s="92" t="s">
        <v>162</v>
      </c>
      <c r="B180" s="107"/>
      <c r="C180" s="107"/>
      <c r="D180" s="110">
        <v>1500</v>
      </c>
      <c r="E180" s="107"/>
      <c r="F180" s="110">
        <f>D180</f>
        <v>1500</v>
      </c>
      <c r="G180" s="110">
        <v>1650</v>
      </c>
      <c r="H180" s="107"/>
      <c r="I180" s="110">
        <f t="shared" si="19"/>
        <v>1650</v>
      </c>
      <c r="J180" s="116"/>
      <c r="K180" s="116"/>
      <c r="L180" s="117"/>
      <c r="M180" s="110">
        <v>1800</v>
      </c>
      <c r="N180" s="107"/>
      <c r="O180" s="110">
        <f t="shared" si="20"/>
        <v>1800</v>
      </c>
      <c r="IA180"/>
      <c r="IB180"/>
      <c r="IC180"/>
      <c r="ID180"/>
      <c r="IE180"/>
      <c r="IF180"/>
    </row>
    <row r="181" spans="1:240" s="1" customFormat="1" ht="22.5">
      <c r="A181" s="92" t="s">
        <v>163</v>
      </c>
      <c r="B181" s="107"/>
      <c r="C181" s="107"/>
      <c r="D181" s="110">
        <v>320</v>
      </c>
      <c r="E181" s="107"/>
      <c r="F181" s="110">
        <f aca="true" t="shared" si="21" ref="F181:F201">D181</f>
        <v>320</v>
      </c>
      <c r="G181" s="110">
        <v>350</v>
      </c>
      <c r="H181" s="107"/>
      <c r="I181" s="110">
        <f t="shared" si="19"/>
        <v>350</v>
      </c>
      <c r="J181" s="116"/>
      <c r="K181" s="116"/>
      <c r="L181" s="117"/>
      <c r="M181" s="110">
        <v>380</v>
      </c>
      <c r="N181" s="107"/>
      <c r="O181" s="110">
        <f t="shared" si="20"/>
        <v>380</v>
      </c>
      <c r="IA181"/>
      <c r="IB181"/>
      <c r="IC181"/>
      <c r="ID181"/>
      <c r="IE181"/>
      <c r="IF181"/>
    </row>
    <row r="182" spans="1:240" s="1" customFormat="1" ht="27" customHeight="1">
      <c r="A182" s="92" t="s">
        <v>248</v>
      </c>
      <c r="B182" s="107"/>
      <c r="C182" s="107"/>
      <c r="D182" s="110"/>
      <c r="E182" s="107">
        <v>550</v>
      </c>
      <c r="F182" s="110">
        <f>E182</f>
        <v>550</v>
      </c>
      <c r="G182" s="110"/>
      <c r="H182" s="107">
        <v>550</v>
      </c>
      <c r="I182" s="110">
        <f>H182</f>
        <v>550</v>
      </c>
      <c r="J182" s="116"/>
      <c r="K182" s="116"/>
      <c r="L182" s="117"/>
      <c r="M182" s="110"/>
      <c r="N182" s="107">
        <v>550</v>
      </c>
      <c r="O182" s="110">
        <f>N182</f>
        <v>550</v>
      </c>
      <c r="IA182"/>
      <c r="IB182"/>
      <c r="IC182"/>
      <c r="ID182"/>
      <c r="IE182"/>
      <c r="IF182"/>
    </row>
    <row r="183" spans="1:240" s="1" customFormat="1" ht="22.5">
      <c r="A183" s="92" t="s">
        <v>164</v>
      </c>
      <c r="B183" s="107"/>
      <c r="C183" s="107"/>
      <c r="D183" s="110">
        <v>5100</v>
      </c>
      <c r="E183" s="110"/>
      <c r="F183" s="110">
        <f t="shared" si="21"/>
        <v>5100</v>
      </c>
      <c r="G183" s="110">
        <v>5600</v>
      </c>
      <c r="H183" s="110"/>
      <c r="I183" s="110">
        <f t="shared" si="19"/>
        <v>5600</v>
      </c>
      <c r="J183" s="119"/>
      <c r="K183" s="119"/>
      <c r="L183" s="119"/>
      <c r="M183" s="110">
        <v>6100</v>
      </c>
      <c r="N183" s="110"/>
      <c r="O183" s="110">
        <f t="shared" si="20"/>
        <v>6100</v>
      </c>
      <c r="IA183"/>
      <c r="IB183"/>
      <c r="IC183"/>
      <c r="ID183"/>
      <c r="IE183"/>
      <c r="IF183"/>
    </row>
    <row r="184" spans="1:240" s="1" customFormat="1" ht="22.5">
      <c r="A184" s="92" t="s">
        <v>165</v>
      </c>
      <c r="B184" s="107"/>
      <c r="C184" s="107"/>
      <c r="D184" s="110">
        <v>26850</v>
      </c>
      <c r="E184" s="110"/>
      <c r="F184" s="110">
        <f t="shared" si="21"/>
        <v>26850</v>
      </c>
      <c r="G184" s="110">
        <v>32217</v>
      </c>
      <c r="H184" s="110"/>
      <c r="I184" s="110">
        <f t="shared" si="19"/>
        <v>32217</v>
      </c>
      <c r="J184" s="119"/>
      <c r="K184" s="119"/>
      <c r="L184" s="119"/>
      <c r="M184" s="110">
        <v>38663</v>
      </c>
      <c r="N184" s="110"/>
      <c r="O184" s="110">
        <f t="shared" si="20"/>
        <v>38663</v>
      </c>
      <c r="IA184"/>
      <c r="IB184"/>
      <c r="IC184"/>
      <c r="ID184"/>
      <c r="IE184"/>
      <c r="IF184"/>
    </row>
    <row r="185" spans="1:240" s="1" customFormat="1" ht="22.5">
      <c r="A185" s="92" t="s">
        <v>166</v>
      </c>
      <c r="B185" s="107"/>
      <c r="C185" s="107"/>
      <c r="D185" s="110">
        <v>4.39</v>
      </c>
      <c r="E185" s="107"/>
      <c r="F185" s="110">
        <f t="shared" si="21"/>
        <v>4.39</v>
      </c>
      <c r="G185" s="110">
        <v>5.26</v>
      </c>
      <c r="H185" s="107"/>
      <c r="I185" s="110">
        <f t="shared" si="19"/>
        <v>5.26</v>
      </c>
      <c r="J185" s="116"/>
      <c r="K185" s="116"/>
      <c r="L185" s="117"/>
      <c r="M185" s="110">
        <v>6.32</v>
      </c>
      <c r="N185" s="107"/>
      <c r="O185" s="110">
        <f t="shared" si="20"/>
        <v>6.32</v>
      </c>
      <c r="IA185"/>
      <c r="IB185"/>
      <c r="IC185"/>
      <c r="ID185"/>
      <c r="IE185"/>
      <c r="IF185"/>
    </row>
    <row r="186" spans="1:240" s="1" customFormat="1" ht="27" customHeight="1">
      <c r="A186" s="92" t="s">
        <v>251</v>
      </c>
      <c r="B186" s="107"/>
      <c r="C186" s="107"/>
      <c r="D186" s="110">
        <v>3988</v>
      </c>
      <c r="E186" s="107"/>
      <c r="F186" s="110">
        <f t="shared" si="21"/>
        <v>3988</v>
      </c>
      <c r="G186" s="110"/>
      <c r="H186" s="107"/>
      <c r="I186" s="110"/>
      <c r="J186" s="116"/>
      <c r="K186" s="116"/>
      <c r="L186" s="117"/>
      <c r="M186" s="110"/>
      <c r="N186" s="107"/>
      <c r="O186" s="110"/>
      <c r="IA186"/>
      <c r="IB186"/>
      <c r="IC186"/>
      <c r="ID186"/>
      <c r="IE186"/>
      <c r="IF186"/>
    </row>
    <row r="187" spans="1:240" s="1" customFormat="1" ht="33.75" customHeight="1">
      <c r="A187" s="92" t="s">
        <v>99</v>
      </c>
      <c r="B187" s="107"/>
      <c r="C187" s="107"/>
      <c r="D187" s="110">
        <v>70000</v>
      </c>
      <c r="E187" s="110"/>
      <c r="F187" s="110">
        <f t="shared" si="21"/>
        <v>70000</v>
      </c>
      <c r="G187" s="107"/>
      <c r="H187" s="110"/>
      <c r="I187" s="110"/>
      <c r="J187" s="116"/>
      <c r="K187" s="116"/>
      <c r="L187" s="117"/>
      <c r="M187" s="107"/>
      <c r="N187" s="110"/>
      <c r="O187" s="110"/>
      <c r="IA187"/>
      <c r="IB187"/>
      <c r="IC187"/>
      <c r="ID187"/>
      <c r="IE187"/>
      <c r="IF187"/>
    </row>
    <row r="188" spans="1:240" s="1" customFormat="1" ht="33.75" customHeight="1">
      <c r="A188" s="92" t="s">
        <v>266</v>
      </c>
      <c r="B188" s="107"/>
      <c r="C188" s="107"/>
      <c r="D188" s="110">
        <v>2520</v>
      </c>
      <c r="E188" s="110"/>
      <c r="F188" s="110">
        <f t="shared" si="21"/>
        <v>2520</v>
      </c>
      <c r="G188" s="107"/>
      <c r="H188" s="110"/>
      <c r="I188" s="110"/>
      <c r="J188" s="116"/>
      <c r="K188" s="116"/>
      <c r="L188" s="117"/>
      <c r="M188" s="107"/>
      <c r="N188" s="110"/>
      <c r="O188" s="110"/>
      <c r="IA188"/>
      <c r="IB188"/>
      <c r="IC188"/>
      <c r="ID188"/>
      <c r="IE188"/>
      <c r="IF188"/>
    </row>
    <row r="189" spans="1:240" s="1" customFormat="1" ht="12">
      <c r="A189" s="91" t="s">
        <v>7</v>
      </c>
      <c r="B189" s="113"/>
      <c r="C189" s="113"/>
      <c r="D189" s="113"/>
      <c r="E189" s="113"/>
      <c r="F189" s="110"/>
      <c r="G189" s="113"/>
      <c r="H189" s="113"/>
      <c r="I189" s="110"/>
      <c r="J189" s="116"/>
      <c r="K189" s="116"/>
      <c r="L189" s="117"/>
      <c r="M189" s="113"/>
      <c r="N189" s="113"/>
      <c r="O189" s="110"/>
      <c r="IA189"/>
      <c r="IB189"/>
      <c r="IC189"/>
      <c r="ID189"/>
      <c r="IE189"/>
      <c r="IF189"/>
    </row>
    <row r="190" spans="1:240" s="1" customFormat="1" ht="23.25" customHeight="1">
      <c r="A190" s="92" t="s">
        <v>167</v>
      </c>
      <c r="B190" s="107"/>
      <c r="C190" s="107"/>
      <c r="D190" s="110">
        <f>D168/D159*100</f>
        <v>100</v>
      </c>
      <c r="E190" s="110"/>
      <c r="F190" s="110">
        <f aca="true" t="shared" si="22" ref="F190:O190">F168/F159*100</f>
        <v>100</v>
      </c>
      <c r="G190" s="110">
        <f t="shared" si="22"/>
        <v>100</v>
      </c>
      <c r="H190" s="110"/>
      <c r="I190" s="110">
        <f t="shared" si="22"/>
        <v>100</v>
      </c>
      <c r="J190" s="110" t="e">
        <f t="shared" si="22"/>
        <v>#DIV/0!</v>
      </c>
      <c r="K190" s="110" t="e">
        <f t="shared" si="22"/>
        <v>#DIV/0!</v>
      </c>
      <c r="L190" s="110" t="e">
        <f t="shared" si="22"/>
        <v>#DIV/0!</v>
      </c>
      <c r="M190" s="110">
        <f t="shared" si="22"/>
        <v>100</v>
      </c>
      <c r="N190" s="110"/>
      <c r="O190" s="110">
        <f t="shared" si="22"/>
        <v>100</v>
      </c>
      <c r="IA190"/>
      <c r="IB190"/>
      <c r="IC190"/>
      <c r="ID190"/>
      <c r="IE190"/>
      <c r="IF190"/>
    </row>
    <row r="191" spans="1:240" s="1" customFormat="1" ht="41.25" customHeight="1">
      <c r="A191" s="92" t="s">
        <v>168</v>
      </c>
      <c r="B191" s="107"/>
      <c r="C191" s="107"/>
      <c r="D191" s="120">
        <f>D169/D160*100</f>
        <v>11.072164948453608</v>
      </c>
      <c r="E191" s="120"/>
      <c r="F191" s="120">
        <f aca="true" t="shared" si="23" ref="F191:O191">F169/F160*100</f>
        <v>11.072164948453608</v>
      </c>
      <c r="G191" s="120">
        <f t="shared" si="23"/>
        <v>12.02061855670103</v>
      </c>
      <c r="H191" s="120"/>
      <c r="I191" s="120">
        <f t="shared" si="23"/>
        <v>12.02061855670103</v>
      </c>
      <c r="J191" s="120" t="e">
        <f t="shared" si="23"/>
        <v>#DIV/0!</v>
      </c>
      <c r="K191" s="120" t="e">
        <f t="shared" si="23"/>
        <v>#DIV/0!</v>
      </c>
      <c r="L191" s="120" t="e">
        <f t="shared" si="23"/>
        <v>#DIV/0!</v>
      </c>
      <c r="M191" s="120">
        <f t="shared" si="23"/>
        <v>13.175257731958762</v>
      </c>
      <c r="N191" s="120"/>
      <c r="O191" s="120">
        <f t="shared" si="23"/>
        <v>13.175257731958762</v>
      </c>
      <c r="IA191"/>
      <c r="IB191"/>
      <c r="IC191"/>
      <c r="ID191"/>
      <c r="IE191"/>
      <c r="IF191"/>
    </row>
    <row r="192" spans="1:240" s="1" customFormat="1" ht="35.25" customHeight="1">
      <c r="A192" s="92" t="s">
        <v>169</v>
      </c>
      <c r="B192" s="107"/>
      <c r="C192" s="107"/>
      <c r="D192" s="120">
        <f>D170/D161*100</f>
        <v>18.25436408977556</v>
      </c>
      <c r="E192" s="120"/>
      <c r="F192" s="120">
        <f aca="true" t="shared" si="24" ref="F192:O192">F170/F161*100</f>
        <v>18.25436408977556</v>
      </c>
      <c r="G192" s="120">
        <f t="shared" si="24"/>
        <v>20.099750623441395</v>
      </c>
      <c r="H192" s="120"/>
      <c r="I192" s="120">
        <f t="shared" si="24"/>
        <v>20.099750623441395</v>
      </c>
      <c r="J192" s="120" t="e">
        <f t="shared" si="24"/>
        <v>#DIV/0!</v>
      </c>
      <c r="K192" s="120" t="e">
        <f t="shared" si="24"/>
        <v>#DIV/0!</v>
      </c>
      <c r="L192" s="120" t="e">
        <f t="shared" si="24"/>
        <v>#DIV/0!</v>
      </c>
      <c r="M192" s="120">
        <f t="shared" si="24"/>
        <v>22.144638403990026</v>
      </c>
      <c r="N192" s="120"/>
      <c r="O192" s="120">
        <f t="shared" si="24"/>
        <v>22.144638403990026</v>
      </c>
      <c r="IA192"/>
      <c r="IB192"/>
      <c r="IC192"/>
      <c r="ID192"/>
      <c r="IE192"/>
      <c r="IF192"/>
    </row>
    <row r="193" spans="1:240" s="1" customFormat="1" ht="12" customHeight="1">
      <c r="A193" s="91" t="s">
        <v>5</v>
      </c>
      <c r="B193" s="113"/>
      <c r="C193" s="113"/>
      <c r="D193" s="113"/>
      <c r="E193" s="113"/>
      <c r="F193" s="110">
        <f t="shared" si="21"/>
        <v>0</v>
      </c>
      <c r="G193" s="113"/>
      <c r="H193" s="113"/>
      <c r="I193" s="115"/>
      <c r="J193" s="116"/>
      <c r="K193" s="116"/>
      <c r="L193" s="117"/>
      <c r="M193" s="113"/>
      <c r="N193" s="113"/>
      <c r="O193" s="115"/>
      <c r="IA193"/>
      <c r="IB193"/>
      <c r="IC193"/>
      <c r="ID193"/>
      <c r="IE193"/>
      <c r="IF193"/>
    </row>
    <row r="194" spans="1:240" s="1" customFormat="1" ht="12" customHeight="1">
      <c r="A194" s="92" t="s">
        <v>29</v>
      </c>
      <c r="B194" s="107"/>
      <c r="C194" s="107"/>
      <c r="D194" s="115">
        <v>21600</v>
      </c>
      <c r="E194" s="107"/>
      <c r="F194" s="110">
        <f t="shared" si="21"/>
        <v>21600</v>
      </c>
      <c r="G194" s="115">
        <v>21600</v>
      </c>
      <c r="H194" s="107"/>
      <c r="I194" s="115">
        <f>G194</f>
        <v>21600</v>
      </c>
      <c r="J194" s="116"/>
      <c r="K194" s="116"/>
      <c r="L194" s="117"/>
      <c r="M194" s="115">
        <v>21600</v>
      </c>
      <c r="N194" s="107"/>
      <c r="O194" s="115">
        <f>M194</f>
        <v>21600</v>
      </c>
      <c r="IA194"/>
      <c r="IB194"/>
      <c r="IC194"/>
      <c r="ID194"/>
      <c r="IE194"/>
      <c r="IF194"/>
    </row>
    <row r="195" spans="1:240" s="1" customFormat="1" ht="22.5" customHeight="1">
      <c r="A195" s="92" t="s">
        <v>70</v>
      </c>
      <c r="B195" s="107"/>
      <c r="C195" s="107"/>
      <c r="D195" s="115">
        <v>39</v>
      </c>
      <c r="E195" s="107"/>
      <c r="F195" s="110">
        <v>39</v>
      </c>
      <c r="G195" s="115">
        <v>39</v>
      </c>
      <c r="H195" s="107"/>
      <c r="I195" s="115">
        <v>39</v>
      </c>
      <c r="J195" s="116"/>
      <c r="K195" s="116"/>
      <c r="L195" s="117"/>
      <c r="M195" s="115">
        <v>39</v>
      </c>
      <c r="N195" s="107"/>
      <c r="O195" s="115">
        <v>39</v>
      </c>
      <c r="IA195"/>
      <c r="IB195"/>
      <c r="IC195"/>
      <c r="ID195"/>
      <c r="IE195"/>
      <c r="IF195"/>
    </row>
    <row r="196" spans="1:240" s="1" customFormat="1" ht="12" customHeight="1">
      <c r="A196" s="91" t="s">
        <v>6</v>
      </c>
      <c r="B196" s="113"/>
      <c r="C196" s="113"/>
      <c r="D196" s="113"/>
      <c r="E196" s="113"/>
      <c r="F196" s="110">
        <f t="shared" si="21"/>
        <v>0</v>
      </c>
      <c r="G196" s="113"/>
      <c r="H196" s="113"/>
      <c r="I196" s="115"/>
      <c r="J196" s="116"/>
      <c r="K196" s="116"/>
      <c r="L196" s="117"/>
      <c r="M196" s="113"/>
      <c r="N196" s="113"/>
      <c r="O196" s="115"/>
      <c r="IA196"/>
      <c r="IB196"/>
      <c r="IC196"/>
      <c r="ID196"/>
      <c r="IE196"/>
      <c r="IF196"/>
    </row>
    <row r="197" spans="1:240" s="1" customFormat="1" ht="22.5" customHeight="1">
      <c r="A197" s="92" t="s">
        <v>71</v>
      </c>
      <c r="B197" s="113"/>
      <c r="C197" s="113"/>
      <c r="D197" s="107">
        <v>39</v>
      </c>
      <c r="E197" s="113"/>
      <c r="F197" s="110">
        <v>39</v>
      </c>
      <c r="G197" s="107">
        <v>39</v>
      </c>
      <c r="H197" s="113"/>
      <c r="I197" s="115">
        <v>39</v>
      </c>
      <c r="J197" s="116"/>
      <c r="K197" s="116"/>
      <c r="L197" s="117"/>
      <c r="M197" s="107">
        <v>39</v>
      </c>
      <c r="N197" s="113"/>
      <c r="O197" s="115">
        <v>39</v>
      </c>
      <c r="IA197"/>
      <c r="IB197"/>
      <c r="IC197"/>
      <c r="ID197"/>
      <c r="IE197"/>
      <c r="IF197"/>
    </row>
    <row r="198" spans="1:240" s="1" customFormat="1" ht="22.5" customHeight="1">
      <c r="A198" s="92" t="s">
        <v>30</v>
      </c>
      <c r="B198" s="107"/>
      <c r="C198" s="107"/>
      <c r="D198" s="115">
        <v>11600</v>
      </c>
      <c r="E198" s="107"/>
      <c r="F198" s="110">
        <f t="shared" si="21"/>
        <v>11600</v>
      </c>
      <c r="G198" s="115">
        <v>11600</v>
      </c>
      <c r="H198" s="107"/>
      <c r="I198" s="115">
        <f>G198</f>
        <v>11600</v>
      </c>
      <c r="J198" s="116"/>
      <c r="K198" s="116"/>
      <c r="L198" s="117"/>
      <c r="M198" s="115">
        <v>11600</v>
      </c>
      <c r="N198" s="107"/>
      <c r="O198" s="115">
        <f>M198</f>
        <v>11600</v>
      </c>
      <c r="IA198"/>
      <c r="IB198"/>
      <c r="IC198"/>
      <c r="ID198"/>
      <c r="IE198"/>
      <c r="IF198"/>
    </row>
    <row r="199" spans="1:240" s="1" customFormat="1" ht="12" customHeight="1">
      <c r="A199" s="91" t="s">
        <v>8</v>
      </c>
      <c r="B199" s="113"/>
      <c r="C199" s="113"/>
      <c r="D199" s="113"/>
      <c r="E199" s="113"/>
      <c r="F199" s="110">
        <f t="shared" si="21"/>
        <v>0</v>
      </c>
      <c r="G199" s="113"/>
      <c r="H199" s="113"/>
      <c r="I199" s="115"/>
      <c r="J199" s="116"/>
      <c r="K199" s="116"/>
      <c r="L199" s="117"/>
      <c r="M199" s="113"/>
      <c r="N199" s="113"/>
      <c r="O199" s="115"/>
      <c r="IA199"/>
      <c r="IB199"/>
      <c r="IC199"/>
      <c r="ID199"/>
      <c r="IE199"/>
      <c r="IF199"/>
    </row>
    <row r="200" spans="1:240" s="1" customFormat="1" ht="22.5" customHeight="1">
      <c r="A200" s="92" t="s">
        <v>72</v>
      </c>
      <c r="B200" s="113"/>
      <c r="C200" s="113"/>
      <c r="D200" s="110">
        <v>1530</v>
      </c>
      <c r="E200" s="113"/>
      <c r="F200" s="110">
        <v>1530</v>
      </c>
      <c r="G200" s="110">
        <v>1530</v>
      </c>
      <c r="H200" s="113"/>
      <c r="I200" s="115">
        <v>1530</v>
      </c>
      <c r="J200" s="116"/>
      <c r="K200" s="116"/>
      <c r="L200" s="117"/>
      <c r="M200" s="110">
        <v>1530</v>
      </c>
      <c r="N200" s="113"/>
      <c r="O200" s="115">
        <v>1530</v>
      </c>
      <c r="IA200"/>
      <c r="IB200"/>
      <c r="IC200"/>
      <c r="ID200"/>
      <c r="IE200"/>
      <c r="IF200"/>
    </row>
    <row r="201" spans="1:240" s="1" customFormat="1" ht="22.5" customHeight="1">
      <c r="A201" s="92" t="s">
        <v>31</v>
      </c>
      <c r="B201" s="107"/>
      <c r="C201" s="107"/>
      <c r="D201" s="110">
        <v>1.3</v>
      </c>
      <c r="E201" s="107"/>
      <c r="F201" s="110">
        <f t="shared" si="21"/>
        <v>1.3</v>
      </c>
      <c r="G201" s="110">
        <v>1.35</v>
      </c>
      <c r="H201" s="107"/>
      <c r="I201" s="115">
        <f>G201</f>
        <v>1.35</v>
      </c>
      <c r="J201" s="116"/>
      <c r="K201" s="116"/>
      <c r="L201" s="117"/>
      <c r="M201" s="110">
        <v>1.35</v>
      </c>
      <c r="N201" s="107"/>
      <c r="O201" s="115">
        <f>M201</f>
        <v>1.35</v>
      </c>
      <c r="IA201"/>
      <c r="IB201"/>
      <c r="IC201"/>
      <c r="ID201"/>
      <c r="IE201"/>
      <c r="IF201"/>
    </row>
    <row r="202" spans="1:240" s="1" customFormat="1" ht="33.75">
      <c r="A202" s="92" t="s">
        <v>249</v>
      </c>
      <c r="B202" s="107"/>
      <c r="C202" s="107"/>
      <c r="D202" s="108"/>
      <c r="E202" s="108">
        <v>3</v>
      </c>
      <c r="F202" s="108">
        <f>E202</f>
        <v>3</v>
      </c>
      <c r="G202" s="108"/>
      <c r="H202" s="108">
        <v>3</v>
      </c>
      <c r="I202" s="108">
        <v>3</v>
      </c>
      <c r="J202" s="118"/>
      <c r="K202" s="118"/>
      <c r="L202" s="118"/>
      <c r="M202" s="108"/>
      <c r="N202" s="108">
        <v>3</v>
      </c>
      <c r="O202" s="108">
        <v>3</v>
      </c>
      <c r="IA202"/>
      <c r="IB202"/>
      <c r="IC202"/>
      <c r="ID202"/>
      <c r="IE202"/>
      <c r="IF202"/>
    </row>
    <row r="203" spans="1:240" s="1" customFormat="1" ht="28.5" customHeight="1">
      <c r="A203" s="92" t="s">
        <v>170</v>
      </c>
      <c r="B203" s="107"/>
      <c r="C203" s="107"/>
      <c r="D203" s="120">
        <f>D173/D164*100</f>
        <v>100</v>
      </c>
      <c r="E203" s="120"/>
      <c r="F203" s="120">
        <f aca="true" t="shared" si="25" ref="F203:O203">F173/F164*100</f>
        <v>100</v>
      </c>
      <c r="G203" s="120">
        <f t="shared" si="25"/>
        <v>100</v>
      </c>
      <c r="H203" s="120"/>
      <c r="I203" s="120">
        <f t="shared" si="25"/>
        <v>100</v>
      </c>
      <c r="J203" s="120" t="e">
        <f t="shared" si="25"/>
        <v>#DIV/0!</v>
      </c>
      <c r="K203" s="120" t="e">
        <f t="shared" si="25"/>
        <v>#DIV/0!</v>
      </c>
      <c r="L203" s="120" t="e">
        <f t="shared" si="25"/>
        <v>#DIV/0!</v>
      </c>
      <c r="M203" s="120">
        <f t="shared" si="25"/>
        <v>100</v>
      </c>
      <c r="N203" s="120"/>
      <c r="O203" s="120">
        <f t="shared" si="25"/>
        <v>100</v>
      </c>
      <c r="IA203"/>
      <c r="IB203"/>
      <c r="IC203"/>
      <c r="ID203"/>
      <c r="IE203"/>
      <c r="IF203"/>
    </row>
    <row r="204" spans="1:240" s="1" customFormat="1" ht="34.5" customHeight="1">
      <c r="A204" s="92" t="s">
        <v>171</v>
      </c>
      <c r="B204" s="107"/>
      <c r="C204" s="107"/>
      <c r="D204" s="120">
        <f>D172/D163*100</f>
        <v>96.52173913043478</v>
      </c>
      <c r="E204" s="120"/>
      <c r="F204" s="120">
        <f aca="true" t="shared" si="26" ref="F204:O204">F172/F163*100</f>
        <v>96.52173913043478</v>
      </c>
      <c r="G204" s="120">
        <f t="shared" si="26"/>
        <v>97.2</v>
      </c>
      <c r="H204" s="120"/>
      <c r="I204" s="120">
        <f t="shared" si="26"/>
        <v>97.2</v>
      </c>
      <c r="J204" s="120" t="e">
        <f t="shared" si="26"/>
        <v>#DIV/0!</v>
      </c>
      <c r="K204" s="120" t="e">
        <f t="shared" si="26"/>
        <v>#DIV/0!</v>
      </c>
      <c r="L204" s="120" t="e">
        <f t="shared" si="26"/>
        <v>#DIV/0!</v>
      </c>
      <c r="M204" s="120">
        <f t="shared" si="26"/>
        <v>98.88888888888889</v>
      </c>
      <c r="N204" s="120"/>
      <c r="O204" s="120">
        <f t="shared" si="26"/>
        <v>98.88888888888889</v>
      </c>
      <c r="IA204"/>
      <c r="IB204"/>
      <c r="IC204"/>
      <c r="ID204"/>
      <c r="IE204"/>
      <c r="IF204"/>
    </row>
    <row r="205" spans="1:240" s="194" customFormat="1" ht="41.25" customHeight="1">
      <c r="A205" s="182" t="s">
        <v>294</v>
      </c>
      <c r="B205" s="191"/>
      <c r="C205" s="191"/>
      <c r="D205" s="193">
        <f>(D208*D221)+(D216*D223)+(D217*D224)+(D218*D254)+11.5</f>
        <v>6400000</v>
      </c>
      <c r="E205" s="193"/>
      <c r="F205" s="193">
        <f aca="true" t="shared" si="27" ref="F205:L205">(F208*F221)+(F216*F223)+(F217*F224)+(F218*F254)+11.5</f>
        <v>6400000</v>
      </c>
      <c r="G205" s="193">
        <f>(G208*G221)+(G216*G223)+(G217*G224)+(G218*G254)-75.6+2381500</f>
        <v>10111500</v>
      </c>
      <c r="H205" s="193">
        <v>120000</v>
      </c>
      <c r="I205" s="193">
        <f>G205+H205</f>
        <v>10231500</v>
      </c>
      <c r="J205" s="193">
        <f t="shared" si="27"/>
        <v>11.5</v>
      </c>
      <c r="K205" s="193">
        <f t="shared" si="27"/>
        <v>11.5</v>
      </c>
      <c r="L205" s="193">
        <f t="shared" si="27"/>
        <v>11.5</v>
      </c>
      <c r="M205" s="193">
        <f>(M208*M221)+(M216*M223)+(M217*M224)+(M218*M254)-39.3</f>
        <v>9150000</v>
      </c>
      <c r="N205" s="193"/>
      <c r="O205" s="193">
        <f>M205</f>
        <v>9150000</v>
      </c>
      <c r="IA205" s="195"/>
      <c r="IB205" s="195"/>
      <c r="IC205" s="195"/>
      <c r="ID205" s="195"/>
      <c r="IE205" s="195"/>
      <c r="IF205" s="195"/>
    </row>
    <row r="206" spans="1:240" s="1" customFormat="1" ht="30.75" customHeight="1" hidden="1">
      <c r="A206" s="33" t="s">
        <v>65</v>
      </c>
      <c r="B206" s="17"/>
      <c r="C206" s="17"/>
      <c r="D206" s="23" t="e">
        <f>D217*#REF!*12+#REF!*D224*12+D216*D223+D215*D221+#REF!*#REF!</f>
        <v>#REF!</v>
      </c>
      <c r="E206" s="17"/>
      <c r="F206" s="23" t="e">
        <f>F217*#REF!*12+#REF!*F224*12+F216*F223+F215*F221+#REF!*#REF!</f>
        <v>#REF!</v>
      </c>
      <c r="G206" s="23" t="e">
        <f>G217*#REF!*12+#REF!*G224*12+G216*G223+G215*G221+#REF!*#REF!</f>
        <v>#REF!</v>
      </c>
      <c r="H206" s="23" t="e">
        <f>H217*#REF!*12+#REF!*H224*12+H216*H223+H215*H221+#REF!*#REF!</f>
        <v>#REF!</v>
      </c>
      <c r="I206" s="23" t="e">
        <f>I217*#REF!*12+#REF!*I224*12+I216*I223+I215*I221+#REF!*#REF!</f>
        <v>#REF!</v>
      </c>
      <c r="J206" s="21"/>
      <c r="K206" s="21"/>
      <c r="L206" s="22"/>
      <c r="M206" s="23" t="e">
        <f>M217*#REF!*12+#REF!*M224*12+M216*M223+M215*M221+#REF!*#REF!</f>
        <v>#REF!</v>
      </c>
      <c r="N206" s="23" t="e">
        <f>N217*#REF!*12+#REF!*N224*12+N216*N223+N215*N221+#REF!*#REF!</f>
        <v>#REF!</v>
      </c>
      <c r="O206" s="23" t="e">
        <f>O217*#REF!*12+#REF!*O224*12+O216*O223+O215*O221+#REF!*#REF!</f>
        <v>#REF!</v>
      </c>
      <c r="IA206"/>
      <c r="IB206"/>
      <c r="IC206"/>
      <c r="ID206"/>
      <c r="IE206"/>
      <c r="IF206"/>
    </row>
    <row r="207" spans="1:240" s="1" customFormat="1" ht="12">
      <c r="A207" s="91" t="s">
        <v>5</v>
      </c>
      <c r="B207" s="113"/>
      <c r="C207" s="113"/>
      <c r="D207" s="113"/>
      <c r="E207" s="113"/>
      <c r="F207" s="113"/>
      <c r="G207" s="113"/>
      <c r="H207" s="113"/>
      <c r="I207" s="115"/>
      <c r="J207" s="116"/>
      <c r="K207" s="116"/>
      <c r="L207" s="117"/>
      <c r="M207" s="113"/>
      <c r="N207" s="113"/>
      <c r="O207" s="115"/>
      <c r="IA207"/>
      <c r="IB207"/>
      <c r="IC207"/>
      <c r="ID207"/>
      <c r="IE207"/>
      <c r="IF207"/>
    </row>
    <row r="208" spans="1:240" s="1" customFormat="1" ht="22.5">
      <c r="A208" s="92" t="s">
        <v>176</v>
      </c>
      <c r="B208" s="107"/>
      <c r="C208" s="107"/>
      <c r="D208" s="120">
        <v>93.1</v>
      </c>
      <c r="E208" s="120"/>
      <c r="F208" s="120">
        <f>D208</f>
        <v>93.1</v>
      </c>
      <c r="G208" s="120">
        <f>F208</f>
        <v>93.1</v>
      </c>
      <c r="H208" s="120"/>
      <c r="I208" s="120">
        <f>G208</f>
        <v>93.1</v>
      </c>
      <c r="J208" s="121"/>
      <c r="K208" s="121"/>
      <c r="L208" s="121"/>
      <c r="M208" s="120">
        <f>I208</f>
        <v>93.1</v>
      </c>
      <c r="N208" s="120"/>
      <c r="O208" s="120">
        <f>M208</f>
        <v>93.1</v>
      </c>
      <c r="IA208"/>
      <c r="IB208"/>
      <c r="IC208"/>
      <c r="ID208"/>
      <c r="IE208"/>
      <c r="IF208"/>
    </row>
    <row r="209" spans="1:240" s="1" customFormat="1" ht="21" customHeight="1">
      <c r="A209" s="92" t="s">
        <v>174</v>
      </c>
      <c r="B209" s="107"/>
      <c r="C209" s="107"/>
      <c r="D209" s="108">
        <v>16</v>
      </c>
      <c r="E209" s="108"/>
      <c r="F209" s="108">
        <f>D209</f>
        <v>16</v>
      </c>
      <c r="G209" s="108">
        <v>16</v>
      </c>
      <c r="H209" s="108"/>
      <c r="I209" s="108">
        <f>G209</f>
        <v>16</v>
      </c>
      <c r="J209" s="118"/>
      <c r="K209" s="118"/>
      <c r="L209" s="118"/>
      <c r="M209" s="108">
        <f>I209</f>
        <v>16</v>
      </c>
      <c r="N209" s="108"/>
      <c r="O209" s="108">
        <f>M209</f>
        <v>16</v>
      </c>
      <c r="IA209"/>
      <c r="IB209"/>
      <c r="IC209"/>
      <c r="ID209"/>
      <c r="IE209"/>
      <c r="IF209"/>
    </row>
    <row r="210" spans="1:240" s="1" customFormat="1" ht="13.5" customHeight="1">
      <c r="A210" s="92" t="s">
        <v>175</v>
      </c>
      <c r="B210" s="107"/>
      <c r="C210" s="107"/>
      <c r="D210" s="108">
        <v>1</v>
      </c>
      <c r="E210" s="108"/>
      <c r="F210" s="108">
        <v>1</v>
      </c>
      <c r="G210" s="108">
        <v>1</v>
      </c>
      <c r="H210" s="108"/>
      <c r="I210" s="108">
        <f>G210</f>
        <v>1</v>
      </c>
      <c r="J210" s="118"/>
      <c r="K210" s="118"/>
      <c r="L210" s="118"/>
      <c r="M210" s="108">
        <v>1</v>
      </c>
      <c r="N210" s="108"/>
      <c r="O210" s="108">
        <f>M210</f>
        <v>1</v>
      </c>
      <c r="IA210"/>
      <c r="IB210"/>
      <c r="IC210"/>
      <c r="ID210"/>
      <c r="IE210"/>
      <c r="IF210"/>
    </row>
    <row r="211" spans="1:240" s="1" customFormat="1" ht="24.75" customHeight="1">
      <c r="A211" s="92" t="s">
        <v>100</v>
      </c>
      <c r="B211" s="107"/>
      <c r="C211" s="107"/>
      <c r="D211" s="110">
        <v>50000</v>
      </c>
      <c r="E211" s="110"/>
      <c r="F211" s="110">
        <f>D211</f>
        <v>50000</v>
      </c>
      <c r="G211" s="108">
        <f>50000-50000</f>
        <v>0</v>
      </c>
      <c r="H211" s="108"/>
      <c r="I211" s="108"/>
      <c r="J211" s="118"/>
      <c r="K211" s="118"/>
      <c r="L211" s="118"/>
      <c r="M211" s="110"/>
      <c r="N211" s="110"/>
      <c r="O211" s="110"/>
      <c r="IA211"/>
      <c r="IB211"/>
      <c r="IC211"/>
      <c r="ID211"/>
      <c r="IE211"/>
      <c r="IF211"/>
    </row>
    <row r="212" spans="1:240" s="1" customFormat="1" ht="22.5" hidden="1">
      <c r="A212" s="92" t="s">
        <v>325</v>
      </c>
      <c r="B212" s="107"/>
      <c r="C212" s="107"/>
      <c r="D212" s="110"/>
      <c r="E212" s="110"/>
      <c r="F212" s="110"/>
      <c r="G212" s="108"/>
      <c r="H212" s="108">
        <v>1</v>
      </c>
      <c r="I212" s="108">
        <v>1</v>
      </c>
      <c r="J212" s="118"/>
      <c r="K212" s="118"/>
      <c r="L212" s="118"/>
      <c r="M212" s="110"/>
      <c r="N212" s="110"/>
      <c r="O212" s="110"/>
      <c r="IA212"/>
      <c r="IB212"/>
      <c r="IC212"/>
      <c r="ID212"/>
      <c r="IE212"/>
      <c r="IF212"/>
    </row>
    <row r="213" spans="1:240" s="1" customFormat="1" ht="12">
      <c r="A213" s="91" t="s">
        <v>6</v>
      </c>
      <c r="B213" s="113"/>
      <c r="C213" s="113"/>
      <c r="D213" s="113"/>
      <c r="E213" s="113"/>
      <c r="F213" s="113"/>
      <c r="G213" s="113"/>
      <c r="H213" s="113"/>
      <c r="I213" s="115">
        <f>G213</f>
        <v>0</v>
      </c>
      <c r="J213" s="116"/>
      <c r="K213" s="116"/>
      <c r="L213" s="117"/>
      <c r="M213" s="113"/>
      <c r="N213" s="113"/>
      <c r="O213" s="115">
        <f>M213</f>
        <v>0</v>
      </c>
      <c r="IA213"/>
      <c r="IB213"/>
      <c r="IC213"/>
      <c r="ID213"/>
      <c r="IE213"/>
      <c r="IF213"/>
    </row>
    <row r="214" spans="1:240" s="1" customFormat="1" ht="22.5" customHeight="1">
      <c r="A214" s="92" t="s">
        <v>74</v>
      </c>
      <c r="B214" s="107"/>
      <c r="C214" s="107"/>
      <c r="D214" s="110">
        <v>20</v>
      </c>
      <c r="E214" s="107"/>
      <c r="F214" s="110">
        <v>20</v>
      </c>
      <c r="G214" s="110">
        <v>20</v>
      </c>
      <c r="H214" s="107"/>
      <c r="I214" s="115">
        <f>G214</f>
        <v>20</v>
      </c>
      <c r="J214" s="116"/>
      <c r="K214" s="116"/>
      <c r="L214" s="117"/>
      <c r="M214" s="110">
        <v>20</v>
      </c>
      <c r="N214" s="107"/>
      <c r="O214" s="115">
        <f>M214</f>
        <v>20</v>
      </c>
      <c r="IA214"/>
      <c r="IB214"/>
      <c r="IC214"/>
      <c r="ID214"/>
      <c r="IE214"/>
      <c r="IF214"/>
    </row>
    <row r="215" spans="1:240" s="1" customFormat="1" ht="22.5">
      <c r="A215" s="92" t="s">
        <v>177</v>
      </c>
      <c r="B215" s="107"/>
      <c r="C215" s="107"/>
      <c r="D215" s="120">
        <f>D208</f>
        <v>93.1</v>
      </c>
      <c r="E215" s="120"/>
      <c r="F215" s="120">
        <f>D215</f>
        <v>93.1</v>
      </c>
      <c r="G215" s="120">
        <f>G208</f>
        <v>93.1</v>
      </c>
      <c r="H215" s="120"/>
      <c r="I215" s="120">
        <f>G215</f>
        <v>93.1</v>
      </c>
      <c r="J215" s="121"/>
      <c r="K215" s="121"/>
      <c r="L215" s="121"/>
      <c r="M215" s="120">
        <f>M208</f>
        <v>93.1</v>
      </c>
      <c r="N215" s="120"/>
      <c r="O215" s="120">
        <f>M215</f>
        <v>93.1</v>
      </c>
      <c r="IA215"/>
      <c r="IB215"/>
      <c r="IC215"/>
      <c r="ID215"/>
      <c r="IE215"/>
      <c r="IF215"/>
    </row>
    <row r="216" spans="1:240" s="1" customFormat="1" ht="14.25" customHeight="1">
      <c r="A216" s="92" t="s">
        <v>369</v>
      </c>
      <c r="B216" s="107"/>
      <c r="C216" s="107"/>
      <c r="D216" s="108">
        <v>600</v>
      </c>
      <c r="E216" s="108"/>
      <c r="F216" s="108">
        <f>D216</f>
        <v>600</v>
      </c>
      <c r="G216" s="108">
        <v>700</v>
      </c>
      <c r="H216" s="108"/>
      <c r="I216" s="108">
        <f>G216</f>
        <v>700</v>
      </c>
      <c r="J216" s="118"/>
      <c r="K216" s="118"/>
      <c r="L216" s="118"/>
      <c r="M216" s="108">
        <v>800</v>
      </c>
      <c r="N216" s="108"/>
      <c r="O216" s="108">
        <f>M216</f>
        <v>800</v>
      </c>
      <c r="IA216"/>
      <c r="IB216"/>
      <c r="IC216"/>
      <c r="ID216"/>
      <c r="IE216"/>
      <c r="IF216"/>
    </row>
    <row r="217" spans="1:240" s="1" customFormat="1" ht="21.75" customHeight="1">
      <c r="A217" s="92" t="s">
        <v>178</v>
      </c>
      <c r="B217" s="107"/>
      <c r="C217" s="107"/>
      <c r="D217" s="108">
        <v>1</v>
      </c>
      <c r="E217" s="108"/>
      <c r="F217" s="108">
        <v>1</v>
      </c>
      <c r="G217" s="108">
        <v>1</v>
      </c>
      <c r="H217" s="108"/>
      <c r="I217" s="108">
        <f>G217</f>
        <v>1</v>
      </c>
      <c r="J217" s="118"/>
      <c r="K217" s="118"/>
      <c r="L217" s="118"/>
      <c r="M217" s="108">
        <v>1</v>
      </c>
      <c r="N217" s="108"/>
      <c r="O217" s="108">
        <f>M217</f>
        <v>1</v>
      </c>
      <c r="IA217"/>
      <c r="IB217"/>
      <c r="IC217"/>
      <c r="ID217"/>
      <c r="IE217"/>
      <c r="IF217"/>
    </row>
    <row r="218" spans="1:240" s="1" customFormat="1" ht="30.75" customHeight="1">
      <c r="A218" s="92" t="s">
        <v>97</v>
      </c>
      <c r="B218" s="107"/>
      <c r="C218" s="107"/>
      <c r="D218" s="107">
        <v>1</v>
      </c>
      <c r="E218" s="107"/>
      <c r="F218" s="107">
        <v>1</v>
      </c>
      <c r="G218" s="107"/>
      <c r="H218" s="107"/>
      <c r="I218" s="115"/>
      <c r="J218" s="116"/>
      <c r="K218" s="116"/>
      <c r="L218" s="117"/>
      <c r="M218" s="107">
        <v>1</v>
      </c>
      <c r="N218" s="107"/>
      <c r="O218" s="122">
        <v>1</v>
      </c>
      <c r="IA218"/>
      <c r="IB218"/>
      <c r="IC218"/>
      <c r="ID218"/>
      <c r="IE218"/>
      <c r="IF218"/>
    </row>
    <row r="219" spans="1:240" s="1" customFormat="1" ht="30.75" customHeight="1">
      <c r="A219" s="92" t="s">
        <v>325</v>
      </c>
      <c r="B219" s="107"/>
      <c r="C219" s="107"/>
      <c r="D219" s="110"/>
      <c r="E219" s="110"/>
      <c r="F219" s="110"/>
      <c r="G219" s="108"/>
      <c r="H219" s="108">
        <v>1</v>
      </c>
      <c r="I219" s="108">
        <v>1</v>
      </c>
      <c r="J219" s="116"/>
      <c r="K219" s="116"/>
      <c r="L219" s="117"/>
      <c r="M219" s="107"/>
      <c r="N219" s="107"/>
      <c r="O219" s="122"/>
      <c r="IA219"/>
      <c r="IB219"/>
      <c r="IC219"/>
      <c r="ID219"/>
      <c r="IE219"/>
      <c r="IF219"/>
    </row>
    <row r="220" spans="1:240" s="1" customFormat="1" ht="12">
      <c r="A220" s="91" t="s">
        <v>8</v>
      </c>
      <c r="B220" s="113"/>
      <c r="C220" s="113"/>
      <c r="D220" s="113"/>
      <c r="E220" s="113"/>
      <c r="F220" s="113"/>
      <c r="G220" s="113"/>
      <c r="H220" s="113"/>
      <c r="I220" s="115"/>
      <c r="J220" s="116"/>
      <c r="K220" s="116"/>
      <c r="L220" s="117"/>
      <c r="M220" s="113"/>
      <c r="N220" s="113"/>
      <c r="O220" s="115"/>
      <c r="IA220"/>
      <c r="IB220"/>
      <c r="IC220"/>
      <c r="ID220"/>
      <c r="IE220"/>
      <c r="IF220"/>
    </row>
    <row r="221" spans="1:240" s="1" customFormat="1" ht="22.5">
      <c r="A221" s="92" t="s">
        <v>179</v>
      </c>
      <c r="B221" s="107"/>
      <c r="C221" s="107"/>
      <c r="D221" s="115">
        <v>48335</v>
      </c>
      <c r="E221" s="107"/>
      <c r="F221" s="115">
        <f>D221</f>
        <v>48335</v>
      </c>
      <c r="G221" s="110">
        <v>59076</v>
      </c>
      <c r="H221" s="107"/>
      <c r="I221" s="110">
        <f>G221</f>
        <v>59076</v>
      </c>
      <c r="J221" s="119"/>
      <c r="K221" s="119"/>
      <c r="L221" s="119"/>
      <c r="M221" s="110">
        <v>69603</v>
      </c>
      <c r="N221" s="110"/>
      <c r="O221" s="110">
        <f>M221</f>
        <v>69603</v>
      </c>
      <c r="IA221"/>
      <c r="IB221"/>
      <c r="IC221"/>
      <c r="ID221"/>
      <c r="IE221"/>
      <c r="IF221"/>
    </row>
    <row r="222" spans="1:240" s="1" customFormat="1" ht="22.5" customHeight="1">
      <c r="A222" s="92" t="s">
        <v>75</v>
      </c>
      <c r="B222" s="107"/>
      <c r="C222" s="107"/>
      <c r="D222" s="107">
        <v>6000</v>
      </c>
      <c r="E222" s="107"/>
      <c r="F222" s="115">
        <f>D222</f>
        <v>6000</v>
      </c>
      <c r="G222" s="107">
        <v>10000</v>
      </c>
      <c r="H222" s="107"/>
      <c r="I222" s="115">
        <f>G222</f>
        <v>10000</v>
      </c>
      <c r="J222" s="116"/>
      <c r="K222" s="116"/>
      <c r="L222" s="117"/>
      <c r="M222" s="107">
        <v>10000</v>
      </c>
      <c r="N222" s="107"/>
      <c r="O222" s="115">
        <f>M222</f>
        <v>10000</v>
      </c>
      <c r="IA222"/>
      <c r="IB222"/>
      <c r="IC222"/>
      <c r="ID222"/>
      <c r="IE222"/>
      <c r="IF222"/>
    </row>
    <row r="223" spans="1:240" s="1" customFormat="1" ht="24.75" customHeight="1">
      <c r="A223" s="92" t="s">
        <v>180</v>
      </c>
      <c r="B223" s="107"/>
      <c r="C223" s="107"/>
      <c r="D223" s="115">
        <v>2850</v>
      </c>
      <c r="E223" s="107"/>
      <c r="F223" s="115">
        <f>D223</f>
        <v>2850</v>
      </c>
      <c r="G223" s="110">
        <v>2943</v>
      </c>
      <c r="H223" s="110"/>
      <c r="I223" s="110">
        <f>G223</f>
        <v>2943</v>
      </c>
      <c r="J223" s="119"/>
      <c r="K223" s="119"/>
      <c r="L223" s="119"/>
      <c r="M223" s="110">
        <v>3087.5</v>
      </c>
      <c r="N223" s="110"/>
      <c r="O223" s="110">
        <f>M223</f>
        <v>3087.5</v>
      </c>
      <c r="IA223"/>
      <c r="IB223"/>
      <c r="IC223"/>
      <c r="ID223"/>
      <c r="IE223"/>
      <c r="IF223"/>
    </row>
    <row r="224" spans="1:240" s="1" customFormat="1" ht="22.5">
      <c r="A224" s="92" t="s">
        <v>181</v>
      </c>
      <c r="B224" s="107"/>
      <c r="C224" s="107"/>
      <c r="D224" s="115">
        <v>140000</v>
      </c>
      <c r="E224" s="107"/>
      <c r="F224" s="115">
        <f>D224</f>
        <v>140000</v>
      </c>
      <c r="G224" s="115">
        <v>170000</v>
      </c>
      <c r="H224" s="107"/>
      <c r="I224" s="115">
        <f>G224</f>
        <v>170000</v>
      </c>
      <c r="J224" s="116"/>
      <c r="K224" s="116"/>
      <c r="L224" s="117"/>
      <c r="M224" s="115">
        <v>200000</v>
      </c>
      <c r="N224" s="107"/>
      <c r="O224" s="115">
        <f>M224</f>
        <v>200000</v>
      </c>
      <c r="IA224"/>
      <c r="IB224"/>
      <c r="IC224"/>
      <c r="ID224"/>
      <c r="IE224"/>
      <c r="IF224"/>
    </row>
    <row r="225" spans="1:240" s="1" customFormat="1" ht="22.5">
      <c r="A225" s="92" t="s">
        <v>326</v>
      </c>
      <c r="B225" s="107"/>
      <c r="C225" s="107"/>
      <c r="D225" s="115"/>
      <c r="E225" s="107"/>
      <c r="F225" s="115"/>
      <c r="G225" s="115"/>
      <c r="H225" s="107">
        <v>120000</v>
      </c>
      <c r="I225" s="115"/>
      <c r="J225" s="116"/>
      <c r="K225" s="116"/>
      <c r="L225" s="117"/>
      <c r="M225" s="115"/>
      <c r="N225" s="107"/>
      <c r="O225" s="115"/>
      <c r="IA225"/>
      <c r="IB225"/>
      <c r="IC225"/>
      <c r="ID225"/>
      <c r="IE225"/>
      <c r="IF225"/>
    </row>
    <row r="226" spans="1:240" s="194" customFormat="1" ht="22.5" customHeight="1">
      <c r="A226" s="182" t="s">
        <v>370</v>
      </c>
      <c r="B226" s="191"/>
      <c r="C226" s="191"/>
      <c r="D226" s="191">
        <v>5790500</v>
      </c>
      <c r="E226" s="191"/>
      <c r="F226" s="191">
        <f>D226</f>
        <v>5790500</v>
      </c>
      <c r="G226" s="191">
        <v>6677600</v>
      </c>
      <c r="H226" s="191"/>
      <c r="I226" s="192">
        <v>6677600</v>
      </c>
      <c r="J226" s="217"/>
      <c r="K226" s="217"/>
      <c r="L226" s="218"/>
      <c r="M226" s="191">
        <v>6677600</v>
      </c>
      <c r="N226" s="191"/>
      <c r="O226" s="192">
        <v>6677600</v>
      </c>
      <c r="IA226" s="195"/>
      <c r="IB226" s="195"/>
      <c r="IC226" s="195"/>
      <c r="ID226" s="195"/>
      <c r="IE226" s="195"/>
      <c r="IF226" s="195"/>
    </row>
    <row r="227" spans="1:240" s="1" customFormat="1" ht="12">
      <c r="A227" s="91" t="s">
        <v>5</v>
      </c>
      <c r="B227" s="113"/>
      <c r="C227" s="113"/>
      <c r="D227" s="113"/>
      <c r="E227" s="113"/>
      <c r="F227" s="113"/>
      <c r="G227" s="113"/>
      <c r="H227" s="113"/>
      <c r="I227" s="115"/>
      <c r="J227" s="116"/>
      <c r="K227" s="116"/>
      <c r="L227" s="117"/>
      <c r="M227" s="113"/>
      <c r="N227" s="113"/>
      <c r="O227" s="115"/>
      <c r="IA227"/>
      <c r="IB227"/>
      <c r="IC227"/>
      <c r="ID227"/>
      <c r="IE227"/>
      <c r="IF227"/>
    </row>
    <row r="228" spans="1:240" s="1" customFormat="1" ht="22.5" customHeight="1">
      <c r="A228" s="92" t="s">
        <v>32</v>
      </c>
      <c r="B228" s="107"/>
      <c r="C228" s="107"/>
      <c r="D228" s="110">
        <v>6</v>
      </c>
      <c r="E228" s="107"/>
      <c r="F228" s="110">
        <v>6</v>
      </c>
      <c r="G228" s="110">
        <v>6</v>
      </c>
      <c r="H228" s="107"/>
      <c r="I228" s="115">
        <f>G228</f>
        <v>6</v>
      </c>
      <c r="J228" s="116"/>
      <c r="K228" s="116"/>
      <c r="L228" s="117"/>
      <c r="M228" s="110">
        <v>6</v>
      </c>
      <c r="N228" s="107"/>
      <c r="O228" s="115">
        <f>M228</f>
        <v>6</v>
      </c>
      <c r="IA228"/>
      <c r="IB228"/>
      <c r="IC228"/>
      <c r="ID228"/>
      <c r="IE228"/>
      <c r="IF228"/>
    </row>
    <row r="229" spans="1:240" s="1" customFormat="1" ht="12" customHeight="1">
      <c r="A229" s="92" t="s">
        <v>33</v>
      </c>
      <c r="B229" s="107"/>
      <c r="C229" s="107"/>
      <c r="D229" s="110">
        <v>1</v>
      </c>
      <c r="E229" s="107"/>
      <c r="F229" s="110">
        <v>1</v>
      </c>
      <c r="G229" s="110">
        <v>1</v>
      </c>
      <c r="H229" s="107"/>
      <c r="I229" s="115">
        <f>G229</f>
        <v>1</v>
      </c>
      <c r="J229" s="116"/>
      <c r="K229" s="116"/>
      <c r="L229" s="117"/>
      <c r="M229" s="110">
        <v>1</v>
      </c>
      <c r="N229" s="107"/>
      <c r="O229" s="115">
        <f>M229</f>
        <v>1</v>
      </c>
      <c r="IA229"/>
      <c r="IB229"/>
      <c r="IC229"/>
      <c r="ID229"/>
      <c r="IE229"/>
      <c r="IF229"/>
    </row>
    <row r="230" spans="1:240" s="1" customFormat="1" ht="22.5" customHeight="1">
      <c r="A230" s="92" t="s">
        <v>34</v>
      </c>
      <c r="B230" s="107"/>
      <c r="C230" s="107"/>
      <c r="D230" s="115"/>
      <c r="E230" s="107"/>
      <c r="F230" s="115"/>
      <c r="G230" s="115"/>
      <c r="H230" s="107"/>
      <c r="I230" s="115"/>
      <c r="J230" s="116"/>
      <c r="K230" s="116"/>
      <c r="L230" s="117"/>
      <c r="M230" s="115"/>
      <c r="N230" s="107"/>
      <c r="O230" s="115"/>
      <c r="IA230"/>
      <c r="IB230"/>
      <c r="IC230"/>
      <c r="ID230"/>
      <c r="IE230"/>
      <c r="IF230"/>
    </row>
    <row r="231" spans="1:240" s="1" customFormat="1" ht="14.25" customHeight="1">
      <c r="A231" s="92" t="s">
        <v>35</v>
      </c>
      <c r="B231" s="107"/>
      <c r="C231" s="107"/>
      <c r="D231" s="115">
        <v>1300</v>
      </c>
      <c r="E231" s="107"/>
      <c r="F231" s="115">
        <v>1300</v>
      </c>
      <c r="G231" s="115">
        <v>916</v>
      </c>
      <c r="H231" s="107"/>
      <c r="I231" s="115">
        <f>G231</f>
        <v>916</v>
      </c>
      <c r="J231" s="116"/>
      <c r="K231" s="116"/>
      <c r="L231" s="117"/>
      <c r="M231" s="115">
        <v>916</v>
      </c>
      <c r="N231" s="107"/>
      <c r="O231" s="115">
        <f>M231</f>
        <v>916</v>
      </c>
      <c r="IA231"/>
      <c r="IB231"/>
      <c r="IC231"/>
      <c r="ID231"/>
      <c r="IE231"/>
      <c r="IF231"/>
    </row>
    <row r="232" spans="1:240" s="1" customFormat="1" ht="20.25" customHeight="1">
      <c r="A232" s="92" t="s">
        <v>36</v>
      </c>
      <c r="B232" s="107"/>
      <c r="C232" s="107"/>
      <c r="D232" s="110">
        <v>40</v>
      </c>
      <c r="E232" s="107"/>
      <c r="F232" s="110">
        <v>40</v>
      </c>
      <c r="G232" s="110">
        <v>40</v>
      </c>
      <c r="H232" s="107"/>
      <c r="I232" s="115">
        <f>G232</f>
        <v>40</v>
      </c>
      <c r="J232" s="116"/>
      <c r="K232" s="116"/>
      <c r="L232" s="117"/>
      <c r="M232" s="110">
        <v>40</v>
      </c>
      <c r="N232" s="107"/>
      <c r="O232" s="115">
        <f>M232</f>
        <v>40</v>
      </c>
      <c r="IA232"/>
      <c r="IB232"/>
      <c r="IC232"/>
      <c r="ID232"/>
      <c r="IE232"/>
      <c r="IF232"/>
    </row>
    <row r="233" spans="1:240" s="1" customFormat="1" ht="15" customHeight="1">
      <c r="A233" s="92" t="s">
        <v>37</v>
      </c>
      <c r="B233" s="107"/>
      <c r="C233" s="107"/>
      <c r="D233" s="110">
        <v>60</v>
      </c>
      <c r="E233" s="107"/>
      <c r="F233" s="110">
        <v>60</v>
      </c>
      <c r="G233" s="110">
        <v>68</v>
      </c>
      <c r="H233" s="107"/>
      <c r="I233" s="115">
        <f>G233</f>
        <v>68</v>
      </c>
      <c r="J233" s="116"/>
      <c r="K233" s="116"/>
      <c r="L233" s="117"/>
      <c r="M233" s="110">
        <v>68</v>
      </c>
      <c r="N233" s="107"/>
      <c r="O233" s="115">
        <f>M233</f>
        <v>68</v>
      </c>
      <c r="IA233"/>
      <c r="IB233"/>
      <c r="IC233"/>
      <c r="ID233"/>
      <c r="IE233"/>
      <c r="IF233"/>
    </row>
    <row r="234" spans="1:240" s="1" customFormat="1" ht="12" customHeight="1">
      <c r="A234" s="92" t="s">
        <v>38</v>
      </c>
      <c r="B234" s="107"/>
      <c r="C234" s="107"/>
      <c r="D234" s="110">
        <v>12</v>
      </c>
      <c r="E234" s="107"/>
      <c r="F234" s="110">
        <v>12</v>
      </c>
      <c r="G234" s="110">
        <v>12</v>
      </c>
      <c r="H234" s="107"/>
      <c r="I234" s="115">
        <f>G234</f>
        <v>12</v>
      </c>
      <c r="J234" s="116"/>
      <c r="K234" s="116"/>
      <c r="L234" s="117"/>
      <c r="M234" s="110">
        <v>12</v>
      </c>
      <c r="N234" s="107"/>
      <c r="O234" s="115">
        <f>M234</f>
        <v>12</v>
      </c>
      <c r="IA234"/>
      <c r="IB234"/>
      <c r="IC234"/>
      <c r="ID234"/>
      <c r="IE234"/>
      <c r="IF234"/>
    </row>
    <row r="235" spans="1:240" s="1" customFormat="1" ht="22.5" customHeight="1">
      <c r="A235" s="92" t="s">
        <v>39</v>
      </c>
      <c r="B235" s="107"/>
      <c r="C235" s="107"/>
      <c r="D235" s="115">
        <v>4000</v>
      </c>
      <c r="E235" s="107"/>
      <c r="F235" s="115">
        <v>4000</v>
      </c>
      <c r="G235" s="115">
        <v>4000</v>
      </c>
      <c r="H235" s="107"/>
      <c r="I235" s="115">
        <f>G235</f>
        <v>4000</v>
      </c>
      <c r="J235" s="116"/>
      <c r="K235" s="116"/>
      <c r="L235" s="117"/>
      <c r="M235" s="115">
        <v>4000</v>
      </c>
      <c r="N235" s="107"/>
      <c r="O235" s="115">
        <f>M235</f>
        <v>4000</v>
      </c>
      <c r="IA235"/>
      <c r="IB235"/>
      <c r="IC235"/>
      <c r="ID235"/>
      <c r="IE235"/>
      <c r="IF235"/>
    </row>
    <row r="236" spans="1:240" s="1" customFormat="1" ht="12" customHeight="1">
      <c r="A236" s="91" t="s">
        <v>6</v>
      </c>
      <c r="B236" s="113"/>
      <c r="C236" s="113"/>
      <c r="D236" s="113"/>
      <c r="E236" s="113"/>
      <c r="F236" s="113"/>
      <c r="G236" s="113"/>
      <c r="H236" s="113"/>
      <c r="I236" s="115"/>
      <c r="J236" s="116"/>
      <c r="K236" s="116"/>
      <c r="L236" s="117"/>
      <c r="M236" s="113"/>
      <c r="N236" s="113"/>
      <c r="O236" s="115"/>
      <c r="IA236"/>
      <c r="IB236"/>
      <c r="IC236"/>
      <c r="ID236"/>
      <c r="IE236"/>
      <c r="IF236"/>
    </row>
    <row r="237" spans="1:240" s="1" customFormat="1" ht="15" customHeight="1">
      <c r="A237" s="92" t="s">
        <v>40</v>
      </c>
      <c r="B237" s="107"/>
      <c r="C237" s="107"/>
      <c r="D237" s="110">
        <v>65</v>
      </c>
      <c r="E237" s="107"/>
      <c r="F237" s="110">
        <v>65</v>
      </c>
      <c r="G237" s="110">
        <v>53</v>
      </c>
      <c r="H237" s="107"/>
      <c r="I237" s="115">
        <f aca="true" t="shared" si="28" ref="I237:I242">G237</f>
        <v>53</v>
      </c>
      <c r="J237" s="116"/>
      <c r="K237" s="116"/>
      <c r="L237" s="117"/>
      <c r="M237" s="110">
        <v>53</v>
      </c>
      <c r="N237" s="107"/>
      <c r="O237" s="115">
        <f aca="true" t="shared" si="29" ref="O237:O242">M237</f>
        <v>53</v>
      </c>
      <c r="IA237"/>
      <c r="IB237"/>
      <c r="IC237"/>
      <c r="ID237"/>
      <c r="IE237"/>
      <c r="IF237"/>
    </row>
    <row r="238" spans="1:240" s="1" customFormat="1" ht="22.5" customHeight="1">
      <c r="A238" s="92" t="s">
        <v>41</v>
      </c>
      <c r="B238" s="107"/>
      <c r="C238" s="107"/>
      <c r="D238" s="110">
        <v>34</v>
      </c>
      <c r="E238" s="107"/>
      <c r="F238" s="110">
        <v>34</v>
      </c>
      <c r="G238" s="110">
        <v>34</v>
      </c>
      <c r="H238" s="107"/>
      <c r="I238" s="115">
        <f t="shared" si="28"/>
        <v>34</v>
      </c>
      <c r="J238" s="116"/>
      <c r="K238" s="116"/>
      <c r="L238" s="117"/>
      <c r="M238" s="110">
        <v>34</v>
      </c>
      <c r="N238" s="107"/>
      <c r="O238" s="115">
        <f t="shared" si="29"/>
        <v>34</v>
      </c>
      <c r="IA238"/>
      <c r="IB238"/>
      <c r="IC238"/>
      <c r="ID238"/>
      <c r="IE238"/>
      <c r="IF238"/>
    </row>
    <row r="239" spans="1:240" s="1" customFormat="1" ht="22.5" customHeight="1">
      <c r="A239" s="92" t="s">
        <v>41</v>
      </c>
      <c r="B239" s="107"/>
      <c r="C239" s="107"/>
      <c r="D239" s="110">
        <v>12</v>
      </c>
      <c r="E239" s="107"/>
      <c r="F239" s="110">
        <v>12</v>
      </c>
      <c r="G239" s="110">
        <v>12</v>
      </c>
      <c r="H239" s="107"/>
      <c r="I239" s="115">
        <f t="shared" si="28"/>
        <v>12</v>
      </c>
      <c r="J239" s="116"/>
      <c r="K239" s="116"/>
      <c r="L239" s="117"/>
      <c r="M239" s="110">
        <v>12</v>
      </c>
      <c r="N239" s="107"/>
      <c r="O239" s="115">
        <f t="shared" si="29"/>
        <v>12</v>
      </c>
      <c r="IA239"/>
      <c r="IB239"/>
      <c r="IC239"/>
      <c r="ID239"/>
      <c r="IE239"/>
      <c r="IF239"/>
    </row>
    <row r="240" spans="1:240" s="1" customFormat="1" ht="22.5" customHeight="1">
      <c r="A240" s="92" t="s">
        <v>42</v>
      </c>
      <c r="B240" s="107"/>
      <c r="C240" s="107"/>
      <c r="D240" s="110">
        <v>30</v>
      </c>
      <c r="E240" s="107"/>
      <c r="F240" s="110">
        <v>30</v>
      </c>
      <c r="G240" s="110">
        <v>37</v>
      </c>
      <c r="H240" s="107"/>
      <c r="I240" s="115">
        <f t="shared" si="28"/>
        <v>37</v>
      </c>
      <c r="J240" s="116"/>
      <c r="K240" s="116"/>
      <c r="L240" s="117"/>
      <c r="M240" s="110">
        <v>37</v>
      </c>
      <c r="N240" s="107"/>
      <c r="O240" s="115">
        <f t="shared" si="29"/>
        <v>37</v>
      </c>
      <c r="IA240"/>
      <c r="IB240"/>
      <c r="IC240"/>
      <c r="ID240"/>
      <c r="IE240"/>
      <c r="IF240"/>
    </row>
    <row r="241" spans="1:240" s="1" customFormat="1" ht="22.5" customHeight="1">
      <c r="A241" s="92" t="s">
        <v>43</v>
      </c>
      <c r="B241" s="107"/>
      <c r="C241" s="107"/>
      <c r="D241" s="110">
        <v>1020</v>
      </c>
      <c r="E241" s="107"/>
      <c r="F241" s="110">
        <v>1020</v>
      </c>
      <c r="G241" s="110">
        <v>750</v>
      </c>
      <c r="H241" s="107"/>
      <c r="I241" s="115">
        <f t="shared" si="28"/>
        <v>750</v>
      </c>
      <c r="J241" s="116"/>
      <c r="K241" s="116"/>
      <c r="L241" s="117"/>
      <c r="M241" s="110">
        <v>750</v>
      </c>
      <c r="N241" s="107"/>
      <c r="O241" s="115">
        <f t="shared" si="29"/>
        <v>750</v>
      </c>
      <c r="IA241"/>
      <c r="IB241"/>
      <c r="IC241"/>
      <c r="ID241"/>
      <c r="IE241"/>
      <c r="IF241"/>
    </row>
    <row r="242" spans="1:240" s="1" customFormat="1" ht="12" customHeight="1">
      <c r="A242" s="92" t="s">
        <v>27</v>
      </c>
      <c r="B242" s="107"/>
      <c r="C242" s="107"/>
      <c r="D242" s="110">
        <v>347</v>
      </c>
      <c r="E242" s="107"/>
      <c r="F242" s="110">
        <v>347</v>
      </c>
      <c r="G242" s="110">
        <v>125</v>
      </c>
      <c r="H242" s="107"/>
      <c r="I242" s="115">
        <f t="shared" si="28"/>
        <v>125</v>
      </c>
      <c r="J242" s="116"/>
      <c r="K242" s="116"/>
      <c r="L242" s="117"/>
      <c r="M242" s="110">
        <v>125</v>
      </c>
      <c r="N242" s="107"/>
      <c r="O242" s="115">
        <f t="shared" si="29"/>
        <v>125</v>
      </c>
      <c r="IA242"/>
      <c r="IB242"/>
      <c r="IC242"/>
      <c r="ID242"/>
      <c r="IE242"/>
      <c r="IF242"/>
    </row>
    <row r="243" spans="1:240" s="1" customFormat="1" ht="22.5" customHeight="1">
      <c r="A243" s="92" t="s">
        <v>44</v>
      </c>
      <c r="B243" s="107"/>
      <c r="C243" s="107"/>
      <c r="D243" s="107"/>
      <c r="E243" s="107"/>
      <c r="F243" s="107"/>
      <c r="G243" s="107"/>
      <c r="H243" s="107"/>
      <c r="I243" s="115"/>
      <c r="J243" s="116"/>
      <c r="K243" s="116"/>
      <c r="L243" s="117"/>
      <c r="M243" s="107"/>
      <c r="N243" s="107"/>
      <c r="O243" s="115"/>
      <c r="IA243"/>
      <c r="IB243"/>
      <c r="IC243"/>
      <c r="ID243"/>
      <c r="IE243"/>
      <c r="IF243"/>
    </row>
    <row r="244" spans="1:240" s="1" customFormat="1" ht="22.5" customHeight="1">
      <c r="A244" s="92" t="s">
        <v>58</v>
      </c>
      <c r="B244" s="107"/>
      <c r="C244" s="107"/>
      <c r="D244" s="110"/>
      <c r="E244" s="107"/>
      <c r="F244" s="110"/>
      <c r="G244" s="110">
        <v>685.4</v>
      </c>
      <c r="H244" s="107"/>
      <c r="I244" s="115">
        <v>685.4</v>
      </c>
      <c r="J244" s="116"/>
      <c r="K244" s="116"/>
      <c r="L244" s="117"/>
      <c r="M244" s="110">
        <v>685.4</v>
      </c>
      <c r="N244" s="107"/>
      <c r="O244" s="115">
        <v>685.4</v>
      </c>
      <c r="IA244"/>
      <c r="IB244"/>
      <c r="IC244"/>
      <c r="ID244"/>
      <c r="IE244"/>
      <c r="IF244"/>
    </row>
    <row r="245" spans="1:240" s="1" customFormat="1" ht="22.5" customHeight="1">
      <c r="A245" s="92" t="s">
        <v>45</v>
      </c>
      <c r="B245" s="107"/>
      <c r="C245" s="107"/>
      <c r="D245" s="115"/>
      <c r="E245" s="107"/>
      <c r="F245" s="115"/>
      <c r="G245" s="115">
        <v>984.5</v>
      </c>
      <c r="H245" s="107"/>
      <c r="I245" s="115">
        <v>984.5</v>
      </c>
      <c r="J245" s="116"/>
      <c r="K245" s="116"/>
      <c r="L245" s="117"/>
      <c r="M245" s="115">
        <v>984.5</v>
      </c>
      <c r="N245" s="107"/>
      <c r="O245" s="115">
        <v>984.5</v>
      </c>
      <c r="IA245"/>
      <c r="IB245"/>
      <c r="IC245"/>
      <c r="ID245"/>
      <c r="IE245"/>
      <c r="IF245"/>
    </row>
    <row r="246" spans="1:240" s="1" customFormat="1" ht="12" customHeight="1">
      <c r="A246" s="91" t="s">
        <v>8</v>
      </c>
      <c r="B246" s="113"/>
      <c r="C246" s="113"/>
      <c r="D246" s="113"/>
      <c r="E246" s="113"/>
      <c r="F246" s="113"/>
      <c r="G246" s="113"/>
      <c r="H246" s="113"/>
      <c r="I246" s="115"/>
      <c r="J246" s="116"/>
      <c r="K246" s="116"/>
      <c r="L246" s="117"/>
      <c r="M246" s="113"/>
      <c r="N246" s="113"/>
      <c r="O246" s="115"/>
      <c r="IA246"/>
      <c r="IB246"/>
      <c r="IC246"/>
      <c r="ID246"/>
      <c r="IE246"/>
      <c r="IF246"/>
    </row>
    <row r="247" spans="1:240" s="1" customFormat="1" ht="14.25" customHeight="1">
      <c r="A247" s="92" t="s">
        <v>46</v>
      </c>
      <c r="B247" s="107"/>
      <c r="C247" s="107"/>
      <c r="D247" s="110">
        <v>629</v>
      </c>
      <c r="E247" s="107"/>
      <c r="F247" s="110">
        <v>629</v>
      </c>
      <c r="G247" s="110">
        <v>641.64</v>
      </c>
      <c r="H247" s="107"/>
      <c r="I247" s="115">
        <f>G247</f>
        <v>641.64</v>
      </c>
      <c r="J247" s="116"/>
      <c r="K247" s="116"/>
      <c r="L247" s="117"/>
      <c r="M247" s="110">
        <v>641.64</v>
      </c>
      <c r="N247" s="107"/>
      <c r="O247" s="115">
        <f>M247</f>
        <v>641.64</v>
      </c>
      <c r="IA247"/>
      <c r="IB247"/>
      <c r="IC247"/>
      <c r="ID247"/>
      <c r="IE247"/>
      <c r="IF247"/>
    </row>
    <row r="248" spans="1:240" s="1" customFormat="1" ht="15" customHeight="1">
      <c r="A248" s="92" t="s">
        <v>28</v>
      </c>
      <c r="B248" s="107"/>
      <c r="C248" s="107"/>
      <c r="D248" s="110">
        <v>580</v>
      </c>
      <c r="E248" s="107"/>
      <c r="F248" s="110">
        <v>580</v>
      </c>
      <c r="G248" s="110">
        <v>663.1</v>
      </c>
      <c r="H248" s="107"/>
      <c r="I248" s="115">
        <f>G248</f>
        <v>663.1</v>
      </c>
      <c r="J248" s="116"/>
      <c r="K248" s="116"/>
      <c r="L248" s="117"/>
      <c r="M248" s="110">
        <v>663.1</v>
      </c>
      <c r="N248" s="107"/>
      <c r="O248" s="115">
        <f>M248</f>
        <v>663.1</v>
      </c>
      <c r="IA248"/>
      <c r="IB248"/>
      <c r="IC248"/>
      <c r="ID248"/>
      <c r="IE248"/>
      <c r="IF248"/>
    </row>
    <row r="249" spans="1:240" s="1" customFormat="1" ht="22.5" customHeight="1">
      <c r="A249" s="92" t="s">
        <v>57</v>
      </c>
      <c r="B249" s="107"/>
      <c r="C249" s="107"/>
      <c r="D249" s="110"/>
      <c r="E249" s="107"/>
      <c r="F249" s="110"/>
      <c r="G249" s="110">
        <v>262.23</v>
      </c>
      <c r="H249" s="107"/>
      <c r="I249" s="115"/>
      <c r="J249" s="116"/>
      <c r="K249" s="116"/>
      <c r="L249" s="117"/>
      <c r="M249" s="110">
        <v>262.23</v>
      </c>
      <c r="N249" s="107"/>
      <c r="O249" s="115"/>
      <c r="IA249"/>
      <c r="IB249"/>
      <c r="IC249"/>
      <c r="ID249"/>
      <c r="IE249"/>
      <c r="IF249"/>
    </row>
    <row r="250" spans="1:240" s="1" customFormat="1" ht="22.5" customHeight="1">
      <c r="A250" s="92" t="s">
        <v>47</v>
      </c>
      <c r="B250" s="107"/>
      <c r="C250" s="107"/>
      <c r="D250" s="110">
        <v>778</v>
      </c>
      <c r="E250" s="107"/>
      <c r="F250" s="110">
        <v>778</v>
      </c>
      <c r="G250" s="110">
        <v>691.86</v>
      </c>
      <c r="H250" s="107"/>
      <c r="I250" s="115">
        <f>G250</f>
        <v>691.86</v>
      </c>
      <c r="J250" s="116"/>
      <c r="K250" s="116"/>
      <c r="L250" s="117"/>
      <c r="M250" s="110">
        <v>691.86</v>
      </c>
      <c r="N250" s="107"/>
      <c r="O250" s="115">
        <f>M250</f>
        <v>691.86</v>
      </c>
      <c r="IA250"/>
      <c r="IB250"/>
      <c r="IC250"/>
      <c r="ID250"/>
      <c r="IE250"/>
      <c r="IF250"/>
    </row>
    <row r="251" spans="1:240" s="1" customFormat="1" ht="22.5" customHeight="1">
      <c r="A251" s="92" t="s">
        <v>48</v>
      </c>
      <c r="B251" s="107"/>
      <c r="C251" s="107"/>
      <c r="D251" s="107"/>
      <c r="E251" s="107"/>
      <c r="F251" s="107"/>
      <c r="G251" s="107"/>
      <c r="H251" s="107"/>
      <c r="I251" s="115"/>
      <c r="J251" s="116"/>
      <c r="K251" s="116"/>
      <c r="L251" s="117"/>
      <c r="M251" s="107"/>
      <c r="N251" s="107"/>
      <c r="O251" s="115"/>
      <c r="IA251"/>
      <c r="IB251"/>
      <c r="IC251"/>
      <c r="ID251"/>
      <c r="IE251"/>
      <c r="IF251"/>
    </row>
    <row r="252" spans="1:240" s="1" customFormat="1" ht="22.5" customHeight="1">
      <c r="A252" s="92" t="s">
        <v>49</v>
      </c>
      <c r="B252" s="107"/>
      <c r="C252" s="107"/>
      <c r="D252" s="110">
        <v>23.66</v>
      </c>
      <c r="E252" s="107"/>
      <c r="F252" s="110">
        <v>23.66</v>
      </c>
      <c r="G252" s="110">
        <v>22.01</v>
      </c>
      <c r="H252" s="107"/>
      <c r="I252" s="115">
        <f>G252</f>
        <v>22.01</v>
      </c>
      <c r="J252" s="116"/>
      <c r="K252" s="116"/>
      <c r="L252" s="117"/>
      <c r="M252" s="110">
        <v>22.01</v>
      </c>
      <c r="N252" s="107"/>
      <c r="O252" s="115">
        <f>M252</f>
        <v>22.01</v>
      </c>
      <c r="IA252"/>
      <c r="IB252"/>
      <c r="IC252"/>
      <c r="ID252"/>
      <c r="IE252"/>
      <c r="IF252"/>
    </row>
    <row r="253" spans="1:240" s="1" customFormat="1" ht="22.5" customHeight="1">
      <c r="A253" s="92" t="s">
        <v>50</v>
      </c>
      <c r="B253" s="107"/>
      <c r="C253" s="107"/>
      <c r="D253" s="110">
        <v>329</v>
      </c>
      <c r="E253" s="107"/>
      <c r="F253" s="110">
        <v>329</v>
      </c>
      <c r="G253" s="110">
        <v>160.11</v>
      </c>
      <c r="H253" s="107"/>
      <c r="I253" s="115">
        <f>G253</f>
        <v>160.11</v>
      </c>
      <c r="J253" s="116"/>
      <c r="K253" s="116"/>
      <c r="L253" s="117"/>
      <c r="M253" s="110">
        <v>160.11</v>
      </c>
      <c r="N253" s="107"/>
      <c r="O253" s="115">
        <f>M253</f>
        <v>160.11</v>
      </c>
      <c r="IA253"/>
      <c r="IB253"/>
      <c r="IC253"/>
      <c r="ID253"/>
      <c r="IE253"/>
      <c r="IF253"/>
    </row>
    <row r="254" spans="1:240" s="1" customFormat="1" ht="38.25" customHeight="1">
      <c r="A254" s="92" t="s">
        <v>101</v>
      </c>
      <c r="B254" s="107"/>
      <c r="C254" s="107"/>
      <c r="D254" s="110">
        <v>50000</v>
      </c>
      <c r="E254" s="107"/>
      <c r="F254" s="110">
        <f>D254</f>
        <v>50000</v>
      </c>
      <c r="G254" s="110"/>
      <c r="H254" s="107"/>
      <c r="I254" s="115"/>
      <c r="J254" s="116"/>
      <c r="K254" s="116"/>
      <c r="L254" s="117"/>
      <c r="M254" s="110">
        <f>M211</f>
        <v>0</v>
      </c>
      <c r="N254" s="107"/>
      <c r="O254" s="115">
        <f>M254</f>
        <v>0</v>
      </c>
      <c r="IA254"/>
      <c r="IB254"/>
      <c r="IC254"/>
      <c r="ID254"/>
      <c r="IE254"/>
      <c r="IF254"/>
    </row>
    <row r="255" spans="1:240" s="1" customFormat="1" ht="12" customHeight="1">
      <c r="A255" s="91" t="s">
        <v>7</v>
      </c>
      <c r="B255" s="107"/>
      <c r="C255" s="107"/>
      <c r="D255" s="110"/>
      <c r="E255" s="107"/>
      <c r="F255" s="110"/>
      <c r="G255" s="110"/>
      <c r="H255" s="107"/>
      <c r="I255" s="115"/>
      <c r="J255" s="116"/>
      <c r="K255" s="116"/>
      <c r="L255" s="117"/>
      <c r="M255" s="110"/>
      <c r="N255" s="107"/>
      <c r="O255" s="115"/>
      <c r="IA255"/>
      <c r="IB255"/>
      <c r="IC255"/>
      <c r="ID255"/>
      <c r="IE255"/>
      <c r="IF255"/>
    </row>
    <row r="256" spans="1:240" s="1" customFormat="1" ht="27" customHeight="1">
      <c r="A256" s="92" t="s">
        <v>183</v>
      </c>
      <c r="B256" s="107"/>
      <c r="C256" s="107"/>
      <c r="D256" s="108">
        <f>D215/D208*100</f>
        <v>100</v>
      </c>
      <c r="E256" s="108"/>
      <c r="F256" s="108">
        <f aca="true" t="shared" si="30" ref="F256:O256">F215/F208*100</f>
        <v>100</v>
      </c>
      <c r="G256" s="108">
        <f t="shared" si="30"/>
        <v>100</v>
      </c>
      <c r="H256" s="108"/>
      <c r="I256" s="108">
        <f t="shared" si="30"/>
        <v>100</v>
      </c>
      <c r="J256" s="108" t="e">
        <f t="shared" si="30"/>
        <v>#DIV/0!</v>
      </c>
      <c r="K256" s="108" t="e">
        <f t="shared" si="30"/>
        <v>#DIV/0!</v>
      </c>
      <c r="L256" s="108" t="e">
        <f t="shared" si="30"/>
        <v>#DIV/0!</v>
      </c>
      <c r="M256" s="108">
        <f t="shared" si="30"/>
        <v>100</v>
      </c>
      <c r="N256" s="108"/>
      <c r="O256" s="108">
        <f t="shared" si="30"/>
        <v>100</v>
      </c>
      <c r="IA256"/>
      <c r="IB256"/>
      <c r="IC256"/>
      <c r="ID256"/>
      <c r="IE256"/>
      <c r="IF256"/>
    </row>
    <row r="257" spans="1:240" s="1" customFormat="1" ht="29.25" customHeight="1">
      <c r="A257" s="92" t="s">
        <v>182</v>
      </c>
      <c r="B257" s="107"/>
      <c r="C257" s="107"/>
      <c r="D257" s="110"/>
      <c r="E257" s="107"/>
      <c r="F257" s="110"/>
      <c r="G257" s="108">
        <f>G223/D223*100</f>
        <v>103.26315789473684</v>
      </c>
      <c r="H257" s="108"/>
      <c r="I257" s="108">
        <f>I223/F223*100</f>
        <v>103.26315789473684</v>
      </c>
      <c r="J257" s="118"/>
      <c r="K257" s="118"/>
      <c r="L257" s="118"/>
      <c r="M257" s="108">
        <f>M223/G223*100</f>
        <v>104.90995582738702</v>
      </c>
      <c r="N257" s="108"/>
      <c r="O257" s="108">
        <f>O223/I223*100</f>
        <v>104.90995582738702</v>
      </c>
      <c r="IA257"/>
      <c r="IB257"/>
      <c r="IC257"/>
      <c r="ID257"/>
      <c r="IE257"/>
      <c r="IF257"/>
    </row>
    <row r="258" spans="1:240" s="1" customFormat="1" ht="38.25" customHeight="1">
      <c r="A258" s="92" t="s">
        <v>184</v>
      </c>
      <c r="B258" s="107"/>
      <c r="C258" s="107"/>
      <c r="D258" s="110"/>
      <c r="E258" s="107"/>
      <c r="F258" s="110"/>
      <c r="G258" s="108">
        <f>G224/D224*100</f>
        <v>121.42857142857142</v>
      </c>
      <c r="H258" s="107"/>
      <c r="I258" s="108">
        <f>I224/F224*100</f>
        <v>121.42857142857142</v>
      </c>
      <c r="J258" s="116"/>
      <c r="K258" s="116"/>
      <c r="L258" s="117"/>
      <c r="M258" s="108">
        <f>M224/G224*100</f>
        <v>117.64705882352942</v>
      </c>
      <c r="N258" s="107"/>
      <c r="O258" s="108">
        <f>O224/I224*100</f>
        <v>117.64705882352942</v>
      </c>
      <c r="IA258"/>
      <c r="IB258"/>
      <c r="IC258"/>
      <c r="ID258"/>
      <c r="IE258"/>
      <c r="IF258"/>
    </row>
    <row r="259" spans="1:240" s="194" customFormat="1" ht="22.5">
      <c r="A259" s="182" t="s">
        <v>371</v>
      </c>
      <c r="B259" s="191"/>
      <c r="C259" s="191"/>
      <c r="D259" s="193">
        <f>(D261*D265)+(D262*D266)+(D263*D267)-110.1</f>
        <v>1035000</v>
      </c>
      <c r="E259" s="193"/>
      <c r="F259" s="193">
        <f aca="true" t="shared" si="31" ref="F259:L259">(F261*F265)+(F262*F266)+(F263*F267)-110.1</f>
        <v>1035000</v>
      </c>
      <c r="G259" s="193">
        <f>(G261*G265)+(G262*G266)+(G263*G267)-27.3+25000</f>
        <v>1140000</v>
      </c>
      <c r="H259" s="193"/>
      <c r="I259" s="193">
        <f>G259</f>
        <v>1140000</v>
      </c>
      <c r="J259" s="193">
        <f t="shared" si="31"/>
        <v>-110.1</v>
      </c>
      <c r="K259" s="193">
        <f t="shared" si="31"/>
        <v>-110.1</v>
      </c>
      <c r="L259" s="193">
        <f t="shared" si="31"/>
        <v>-110.1</v>
      </c>
      <c r="M259" s="193">
        <f>(M261*M265)+(M262*M266)+(M263*M267)+34.9</f>
        <v>1340000</v>
      </c>
      <c r="N259" s="193"/>
      <c r="O259" s="193">
        <f>M259</f>
        <v>1340000</v>
      </c>
      <c r="IA259" s="195"/>
      <c r="IB259" s="195"/>
      <c r="IC259" s="195"/>
      <c r="ID259" s="195"/>
      <c r="IE259" s="195"/>
      <c r="IF259" s="195"/>
    </row>
    <row r="260" spans="1:240" s="1" customFormat="1" ht="11.25">
      <c r="A260" s="91" t="s">
        <v>6</v>
      </c>
      <c r="B260" s="113"/>
      <c r="C260" s="113"/>
      <c r="D260" s="113"/>
      <c r="E260" s="113"/>
      <c r="F260" s="113"/>
      <c r="G260" s="113"/>
      <c r="H260" s="113"/>
      <c r="I260" s="113"/>
      <c r="J260" s="113"/>
      <c r="K260" s="113"/>
      <c r="L260" s="113"/>
      <c r="M260" s="113"/>
      <c r="N260" s="113"/>
      <c r="O260" s="113"/>
      <c r="IA260"/>
      <c r="IB260"/>
      <c r="IC260"/>
      <c r="ID260"/>
      <c r="IE260"/>
      <c r="IF260"/>
    </row>
    <row r="261" spans="1:240" s="1" customFormat="1" ht="22.5" customHeight="1">
      <c r="A261" s="92" t="s">
        <v>160</v>
      </c>
      <c r="B261" s="107"/>
      <c r="C261" s="107"/>
      <c r="D261" s="108">
        <v>167170</v>
      </c>
      <c r="E261" s="108"/>
      <c r="F261" s="108">
        <f>D261</f>
        <v>167170</v>
      </c>
      <c r="G261" s="108">
        <f>F261</f>
        <v>167170</v>
      </c>
      <c r="H261" s="108"/>
      <c r="I261" s="108">
        <f>G261</f>
        <v>167170</v>
      </c>
      <c r="J261" s="118"/>
      <c r="K261" s="118"/>
      <c r="L261" s="118"/>
      <c r="M261" s="108">
        <f>G261</f>
        <v>167170</v>
      </c>
      <c r="N261" s="108"/>
      <c r="O261" s="108">
        <f>M261</f>
        <v>167170</v>
      </c>
      <c r="IA261"/>
      <c r="IB261"/>
      <c r="IC261"/>
      <c r="ID261"/>
      <c r="IE261"/>
      <c r="IF261"/>
    </row>
    <row r="262" spans="1:240" s="1" customFormat="1" ht="14.25" customHeight="1">
      <c r="A262" s="92" t="s">
        <v>186</v>
      </c>
      <c r="B262" s="107"/>
      <c r="C262" s="107"/>
      <c r="D262" s="108">
        <v>160</v>
      </c>
      <c r="E262" s="108"/>
      <c r="F262" s="108">
        <f>D262</f>
        <v>160</v>
      </c>
      <c r="G262" s="108"/>
      <c r="H262" s="108"/>
      <c r="I262" s="108"/>
      <c r="J262" s="118"/>
      <c r="K262" s="118"/>
      <c r="L262" s="118"/>
      <c r="M262" s="108"/>
      <c r="N262" s="108"/>
      <c r="O262" s="108"/>
      <c r="IA262"/>
      <c r="IB262"/>
      <c r="IC262"/>
      <c r="ID262"/>
      <c r="IE262"/>
      <c r="IF262"/>
    </row>
    <row r="263" spans="1:240" s="1" customFormat="1" ht="33" customHeight="1">
      <c r="A263" s="92" t="s">
        <v>188</v>
      </c>
      <c r="B263" s="107"/>
      <c r="C263" s="107"/>
      <c r="D263" s="108">
        <v>4600</v>
      </c>
      <c r="E263" s="108"/>
      <c r="F263" s="108">
        <f>D263</f>
        <v>4600</v>
      </c>
      <c r="G263" s="108">
        <v>4995</v>
      </c>
      <c r="H263" s="108"/>
      <c r="I263" s="108">
        <f>G263</f>
        <v>4995</v>
      </c>
      <c r="J263" s="118"/>
      <c r="K263" s="118"/>
      <c r="L263" s="118"/>
      <c r="M263" s="108">
        <v>5425</v>
      </c>
      <c r="N263" s="108"/>
      <c r="O263" s="108">
        <f>M263</f>
        <v>5425</v>
      </c>
      <c r="IA263"/>
      <c r="IB263"/>
      <c r="IC263"/>
      <c r="ID263"/>
      <c r="IE263"/>
      <c r="IF263"/>
    </row>
    <row r="264" spans="1:240" s="1" customFormat="1" ht="12">
      <c r="A264" s="91" t="s">
        <v>8</v>
      </c>
      <c r="B264" s="113"/>
      <c r="C264" s="113"/>
      <c r="D264" s="113"/>
      <c r="E264" s="113"/>
      <c r="F264" s="110"/>
      <c r="G264" s="113"/>
      <c r="H264" s="113"/>
      <c r="I264" s="115"/>
      <c r="J264" s="116"/>
      <c r="K264" s="116"/>
      <c r="L264" s="117"/>
      <c r="M264" s="113"/>
      <c r="N264" s="113"/>
      <c r="O264" s="115"/>
      <c r="IA264"/>
      <c r="IB264"/>
      <c r="IC264"/>
      <c r="ID264"/>
      <c r="IE264"/>
      <c r="IF264"/>
    </row>
    <row r="265" spans="1:240" s="1" customFormat="1" ht="23.25" customHeight="1">
      <c r="A265" s="92" t="s">
        <v>166</v>
      </c>
      <c r="B265" s="107"/>
      <c r="C265" s="107"/>
      <c r="D265" s="110">
        <v>3.53</v>
      </c>
      <c r="E265" s="107"/>
      <c r="F265" s="110">
        <f>D265</f>
        <v>3.53</v>
      </c>
      <c r="G265" s="110">
        <v>4.19</v>
      </c>
      <c r="H265" s="107"/>
      <c r="I265" s="115">
        <f>G265</f>
        <v>4.19</v>
      </c>
      <c r="J265" s="116"/>
      <c r="K265" s="116"/>
      <c r="L265" s="117"/>
      <c r="M265" s="110">
        <v>5.03</v>
      </c>
      <c r="N265" s="107"/>
      <c r="O265" s="115">
        <f>M265</f>
        <v>5.03</v>
      </c>
      <c r="IA265"/>
      <c r="IB265"/>
      <c r="IC265"/>
      <c r="ID265"/>
      <c r="IE265"/>
      <c r="IF265"/>
    </row>
    <row r="266" spans="1:240" s="1" customFormat="1" ht="12">
      <c r="A266" s="92" t="s">
        <v>187</v>
      </c>
      <c r="B266" s="107"/>
      <c r="C266" s="107"/>
      <c r="D266" s="110">
        <v>625</v>
      </c>
      <c r="E266" s="107"/>
      <c r="F266" s="110">
        <f>D266</f>
        <v>625</v>
      </c>
      <c r="G266" s="110"/>
      <c r="H266" s="107"/>
      <c r="I266" s="115"/>
      <c r="J266" s="116"/>
      <c r="K266" s="116"/>
      <c r="L266" s="117"/>
      <c r="M266" s="110"/>
      <c r="N266" s="107"/>
      <c r="O266" s="115"/>
      <c r="IA266"/>
      <c r="IB266"/>
      <c r="IC266"/>
      <c r="ID266"/>
      <c r="IE266"/>
      <c r="IF266"/>
    </row>
    <row r="267" spans="1:240" s="1" customFormat="1" ht="36" customHeight="1">
      <c r="A267" s="92" t="s">
        <v>190</v>
      </c>
      <c r="B267" s="107"/>
      <c r="C267" s="107"/>
      <c r="D267" s="110">
        <v>75</v>
      </c>
      <c r="E267" s="110"/>
      <c r="F267" s="110">
        <f>D267</f>
        <v>75</v>
      </c>
      <c r="G267" s="110">
        <v>83</v>
      </c>
      <c r="H267" s="110"/>
      <c r="I267" s="110">
        <f>G267</f>
        <v>83</v>
      </c>
      <c r="J267" s="119"/>
      <c r="K267" s="119"/>
      <c r="L267" s="119"/>
      <c r="M267" s="110">
        <v>92</v>
      </c>
      <c r="N267" s="110"/>
      <c r="O267" s="110">
        <f>M267</f>
        <v>92</v>
      </c>
      <c r="IA267"/>
      <c r="IB267"/>
      <c r="IC267"/>
      <c r="ID267"/>
      <c r="IE267"/>
      <c r="IF267"/>
    </row>
    <row r="268" spans="1:240" s="1" customFormat="1" ht="12">
      <c r="A268" s="91" t="s">
        <v>7</v>
      </c>
      <c r="B268" s="107"/>
      <c r="C268" s="107"/>
      <c r="D268" s="110"/>
      <c r="E268" s="107"/>
      <c r="F268" s="110"/>
      <c r="G268" s="110"/>
      <c r="H268" s="107"/>
      <c r="I268" s="115"/>
      <c r="J268" s="116"/>
      <c r="K268" s="116"/>
      <c r="L268" s="117"/>
      <c r="M268" s="110"/>
      <c r="N268" s="107"/>
      <c r="O268" s="115"/>
      <c r="IA268"/>
      <c r="IB268"/>
      <c r="IC268"/>
      <c r="ID268"/>
      <c r="IE268"/>
      <c r="IF268"/>
    </row>
    <row r="269" spans="1:240" s="1" customFormat="1" ht="36" customHeight="1">
      <c r="A269" s="92" t="s">
        <v>189</v>
      </c>
      <c r="B269" s="107"/>
      <c r="C269" s="107"/>
      <c r="D269" s="110"/>
      <c r="E269" s="107"/>
      <c r="F269" s="110"/>
      <c r="G269" s="108">
        <f>G265/D265*100</f>
        <v>118.69688385269124</v>
      </c>
      <c r="H269" s="108"/>
      <c r="I269" s="108">
        <f>G269</f>
        <v>118.69688385269124</v>
      </c>
      <c r="J269" s="118"/>
      <c r="K269" s="118"/>
      <c r="L269" s="118"/>
      <c r="M269" s="108">
        <f>M265/G265*100</f>
        <v>120.04773269689737</v>
      </c>
      <c r="N269" s="108"/>
      <c r="O269" s="108">
        <f>M269</f>
        <v>120.04773269689737</v>
      </c>
      <c r="IA269"/>
      <c r="IB269"/>
      <c r="IC269"/>
      <c r="ID269"/>
      <c r="IE269"/>
      <c r="IF269"/>
    </row>
    <row r="270" spans="1:240" s="1" customFormat="1" ht="51" customHeight="1">
      <c r="A270" s="92" t="s">
        <v>191</v>
      </c>
      <c r="B270" s="107"/>
      <c r="C270" s="107"/>
      <c r="D270" s="110"/>
      <c r="E270" s="107"/>
      <c r="F270" s="110"/>
      <c r="G270" s="108">
        <f>G267/D267*100</f>
        <v>110.66666666666667</v>
      </c>
      <c r="H270" s="107"/>
      <c r="I270" s="122">
        <f>G270</f>
        <v>110.66666666666667</v>
      </c>
      <c r="J270" s="116"/>
      <c r="K270" s="116"/>
      <c r="L270" s="117"/>
      <c r="M270" s="108">
        <f>M267/G267*100</f>
        <v>110.8433734939759</v>
      </c>
      <c r="N270" s="108"/>
      <c r="O270" s="108">
        <f>M270</f>
        <v>110.8433734939759</v>
      </c>
      <c r="IA270"/>
      <c r="IB270"/>
      <c r="IC270"/>
      <c r="ID270"/>
      <c r="IE270"/>
      <c r="IF270"/>
    </row>
    <row r="271" spans="1:240" s="194" customFormat="1" ht="22.5">
      <c r="A271" s="182" t="s">
        <v>372</v>
      </c>
      <c r="B271" s="191"/>
      <c r="C271" s="191"/>
      <c r="D271" s="193">
        <f>(D275*D282)+(D276*D283)+(D277*D286)-2</f>
        <v>2306500</v>
      </c>
      <c r="E271" s="193"/>
      <c r="F271" s="193">
        <f>D271</f>
        <v>2306500</v>
      </c>
      <c r="G271" s="193">
        <f>(G275*G282)+(G276*G283)+2+363000</f>
        <v>3629000</v>
      </c>
      <c r="H271" s="193"/>
      <c r="I271" s="193">
        <f>G271</f>
        <v>3629000</v>
      </c>
      <c r="J271" s="193">
        <f>(J275*J282)+(J276*J283)</f>
        <v>0</v>
      </c>
      <c r="K271" s="193">
        <f>(K275*K282)+(K276*K283)</f>
        <v>0</v>
      </c>
      <c r="L271" s="193">
        <f>(L275*L282)+(L276*L283)</f>
        <v>0</v>
      </c>
      <c r="M271" s="193">
        <f>(M275*M282)+(M276*M283)</f>
        <v>3922500</v>
      </c>
      <c r="N271" s="193"/>
      <c r="O271" s="193">
        <f>(O275*O282)+(O276*O283)</f>
        <v>3922500</v>
      </c>
      <c r="IA271" s="195"/>
      <c r="IB271" s="195"/>
      <c r="IC271" s="195"/>
      <c r="ID271" s="195"/>
      <c r="IE271" s="195"/>
      <c r="IF271" s="195"/>
    </row>
    <row r="272" spans="1:240" s="1" customFormat="1" ht="22.5" customHeight="1" hidden="1">
      <c r="A272" s="33" t="s">
        <v>66</v>
      </c>
      <c r="B272" s="17"/>
      <c r="C272" s="17"/>
      <c r="D272" s="17">
        <f aca="true" t="shared" si="32" ref="D272:I272">D274*D281+D275*D282+D276*D283</f>
        <v>2238832</v>
      </c>
      <c r="E272" s="17">
        <f t="shared" si="32"/>
        <v>0</v>
      </c>
      <c r="F272" s="17">
        <f t="shared" si="32"/>
        <v>2238832</v>
      </c>
      <c r="G272" s="17">
        <f t="shared" si="32"/>
        <v>3301561</v>
      </c>
      <c r="H272" s="17">
        <f t="shared" si="32"/>
        <v>0</v>
      </c>
      <c r="I272" s="17">
        <f t="shared" si="32"/>
        <v>3301561</v>
      </c>
      <c r="J272" s="21"/>
      <c r="K272" s="21"/>
      <c r="L272" s="22"/>
      <c r="M272" s="17">
        <f>M274*M281+M275*M282+M276*M283</f>
        <v>3958063</v>
      </c>
      <c r="N272" s="17">
        <f>N274*N281+N275*N282+N276*N283</f>
        <v>0</v>
      </c>
      <c r="O272" s="17">
        <f>O274*O281+O275*O282+O276*O283</f>
        <v>3958063</v>
      </c>
      <c r="IA272"/>
      <c r="IB272"/>
      <c r="IC272"/>
      <c r="ID272"/>
      <c r="IE272"/>
      <c r="IF272"/>
    </row>
    <row r="273" spans="1:240" s="1" customFormat="1" ht="12" customHeight="1">
      <c r="A273" s="91" t="s">
        <v>6</v>
      </c>
      <c r="B273" s="113"/>
      <c r="C273" s="113"/>
      <c r="D273" s="113"/>
      <c r="E273" s="113"/>
      <c r="F273" s="110"/>
      <c r="G273" s="113"/>
      <c r="H273" s="113"/>
      <c r="I273" s="115"/>
      <c r="J273" s="116"/>
      <c r="K273" s="116"/>
      <c r="L273" s="117"/>
      <c r="M273" s="113"/>
      <c r="N273" s="113"/>
      <c r="O273" s="115"/>
      <c r="IA273"/>
      <c r="IB273"/>
      <c r="IC273"/>
      <c r="ID273"/>
      <c r="IE273"/>
      <c r="IF273"/>
    </row>
    <row r="274" spans="1:240" s="1" customFormat="1" ht="13.5" customHeight="1" hidden="1">
      <c r="A274" s="92" t="s">
        <v>51</v>
      </c>
      <c r="B274" s="107"/>
      <c r="C274" s="107"/>
      <c r="D274" s="110">
        <v>1220</v>
      </c>
      <c r="E274" s="107"/>
      <c r="F274" s="110">
        <f aca="true" t="shared" si="33" ref="F274:F283">D274</f>
        <v>1220</v>
      </c>
      <c r="G274" s="110">
        <v>1220</v>
      </c>
      <c r="H274" s="107"/>
      <c r="I274" s="115">
        <f aca="true" t="shared" si="34" ref="I274:I285">G274</f>
        <v>1220</v>
      </c>
      <c r="J274" s="116"/>
      <c r="K274" s="116"/>
      <c r="L274" s="117"/>
      <c r="M274" s="110">
        <v>1220</v>
      </c>
      <c r="N274" s="107"/>
      <c r="O274" s="115">
        <f aca="true" t="shared" si="35" ref="O274:O285">M274</f>
        <v>1220</v>
      </c>
      <c r="IA274"/>
      <c r="IB274"/>
      <c r="IC274"/>
      <c r="ID274"/>
      <c r="IE274"/>
      <c r="IF274"/>
    </row>
    <row r="275" spans="1:240" s="1" customFormat="1" ht="22.5">
      <c r="A275" s="92" t="s">
        <v>192</v>
      </c>
      <c r="B275" s="107"/>
      <c r="C275" s="107"/>
      <c r="D275" s="108">
        <v>4</v>
      </c>
      <c r="E275" s="108"/>
      <c r="F275" s="108">
        <f t="shared" si="33"/>
        <v>4</v>
      </c>
      <c r="G275" s="108">
        <v>6</v>
      </c>
      <c r="H275" s="108"/>
      <c r="I275" s="108">
        <f t="shared" si="34"/>
        <v>6</v>
      </c>
      <c r="J275" s="118"/>
      <c r="K275" s="118"/>
      <c r="L275" s="118"/>
      <c r="M275" s="108">
        <f>G275</f>
        <v>6</v>
      </c>
      <c r="N275" s="108"/>
      <c r="O275" s="108">
        <f t="shared" si="35"/>
        <v>6</v>
      </c>
      <c r="IA275"/>
      <c r="IB275"/>
      <c r="IC275"/>
      <c r="ID275"/>
      <c r="IE275"/>
      <c r="IF275"/>
    </row>
    <row r="276" spans="1:240" s="1" customFormat="1" ht="22.5" customHeight="1">
      <c r="A276" s="92" t="s">
        <v>193</v>
      </c>
      <c r="B276" s="107"/>
      <c r="C276" s="107"/>
      <c r="D276" s="108">
        <v>6</v>
      </c>
      <c r="E276" s="108"/>
      <c r="F276" s="108">
        <f t="shared" si="33"/>
        <v>6</v>
      </c>
      <c r="G276" s="108">
        <f>D276</f>
        <v>6</v>
      </c>
      <c r="H276" s="108"/>
      <c r="I276" s="108">
        <f t="shared" si="34"/>
        <v>6</v>
      </c>
      <c r="J276" s="118"/>
      <c r="K276" s="118"/>
      <c r="L276" s="118"/>
      <c r="M276" s="108">
        <f>G276</f>
        <v>6</v>
      </c>
      <c r="N276" s="108"/>
      <c r="O276" s="108">
        <f t="shared" si="35"/>
        <v>6</v>
      </c>
      <c r="IA276"/>
      <c r="IB276"/>
      <c r="IC276"/>
      <c r="ID276"/>
      <c r="IE276"/>
      <c r="IF276"/>
    </row>
    <row r="277" spans="1:240" s="1" customFormat="1" ht="22.5" customHeight="1">
      <c r="A277" s="32" t="s">
        <v>299</v>
      </c>
      <c r="B277" s="8"/>
      <c r="C277" s="8"/>
      <c r="D277" s="10">
        <v>100</v>
      </c>
      <c r="E277" s="10"/>
      <c r="F277" s="10">
        <f t="shared" si="33"/>
        <v>100</v>
      </c>
      <c r="G277" s="108">
        <v>200</v>
      </c>
      <c r="H277" s="108"/>
      <c r="I277" s="108">
        <v>200</v>
      </c>
      <c r="J277" s="118"/>
      <c r="K277" s="118"/>
      <c r="L277" s="118"/>
      <c r="M277" s="108"/>
      <c r="N277" s="108"/>
      <c r="O277" s="108"/>
      <c r="IA277"/>
      <c r="IB277"/>
      <c r="IC277"/>
      <c r="ID277"/>
      <c r="IE277"/>
      <c r="IF277"/>
    </row>
    <row r="278" spans="1:240" s="1" customFormat="1" ht="24.75" customHeight="1">
      <c r="A278" s="32" t="s">
        <v>327</v>
      </c>
      <c r="B278" s="8"/>
      <c r="C278" s="8"/>
      <c r="D278" s="10"/>
      <c r="E278" s="10"/>
      <c r="F278" s="10"/>
      <c r="G278" s="108">
        <v>500</v>
      </c>
      <c r="H278" s="108"/>
      <c r="I278" s="108">
        <v>500</v>
      </c>
      <c r="J278" s="118"/>
      <c r="K278" s="118"/>
      <c r="L278" s="118"/>
      <c r="M278" s="108"/>
      <c r="N278" s="108"/>
      <c r="O278" s="108"/>
      <c r="IA278"/>
      <c r="IB278"/>
      <c r="IC278"/>
      <c r="ID278"/>
      <c r="IE278"/>
      <c r="IF278"/>
    </row>
    <row r="279" spans="1:240" s="1" customFormat="1" ht="22.5" customHeight="1" hidden="1">
      <c r="A279" s="32" t="s">
        <v>327</v>
      </c>
      <c r="B279" s="8"/>
      <c r="C279" s="8"/>
      <c r="D279" s="10"/>
      <c r="E279" s="10"/>
      <c r="F279" s="10"/>
      <c r="G279" s="108">
        <v>500</v>
      </c>
      <c r="H279" s="108"/>
      <c r="I279" s="108">
        <v>500</v>
      </c>
      <c r="J279" s="118"/>
      <c r="K279" s="118"/>
      <c r="L279" s="118"/>
      <c r="M279" s="108"/>
      <c r="N279" s="108"/>
      <c r="O279" s="108"/>
      <c r="IA279"/>
      <c r="IB279"/>
      <c r="IC279"/>
      <c r="ID279"/>
      <c r="IE279"/>
      <c r="IF279"/>
    </row>
    <row r="280" spans="1:240" s="1" customFormat="1" ht="12" customHeight="1">
      <c r="A280" s="91" t="s">
        <v>8</v>
      </c>
      <c r="B280" s="113"/>
      <c r="C280" s="113"/>
      <c r="D280" s="113"/>
      <c r="E280" s="113"/>
      <c r="F280" s="110"/>
      <c r="G280" s="113"/>
      <c r="H280" s="113"/>
      <c r="I280" s="115"/>
      <c r="J280" s="116"/>
      <c r="K280" s="116"/>
      <c r="L280" s="117"/>
      <c r="M280" s="113"/>
      <c r="N280" s="113"/>
      <c r="O280" s="115"/>
      <c r="IA280"/>
      <c r="IB280"/>
      <c r="IC280"/>
      <c r="ID280"/>
      <c r="IE280"/>
      <c r="IF280"/>
    </row>
    <row r="281" spans="1:240" s="1" customFormat="1" ht="22.5" customHeight="1" hidden="1">
      <c r="A281" s="92" t="s">
        <v>73</v>
      </c>
      <c r="B281" s="107"/>
      <c r="C281" s="107"/>
      <c r="D281" s="110">
        <v>26.5</v>
      </c>
      <c r="E281" s="107"/>
      <c r="F281" s="110">
        <f t="shared" si="33"/>
        <v>26.5</v>
      </c>
      <c r="G281" s="110">
        <v>29.15</v>
      </c>
      <c r="H281" s="107"/>
      <c r="I281" s="115">
        <f t="shared" si="34"/>
        <v>29.15</v>
      </c>
      <c r="J281" s="116"/>
      <c r="K281" s="116"/>
      <c r="L281" s="117"/>
      <c r="M281" s="110">
        <v>29.15</v>
      </c>
      <c r="N281" s="107"/>
      <c r="O281" s="115">
        <f t="shared" si="35"/>
        <v>29.15</v>
      </c>
      <c r="IA281"/>
      <c r="IB281"/>
      <c r="IC281"/>
      <c r="ID281"/>
      <c r="IE281"/>
      <c r="IF281"/>
    </row>
    <row r="282" spans="1:240" s="1" customFormat="1" ht="22.5" customHeight="1">
      <c r="A282" s="92" t="s">
        <v>194</v>
      </c>
      <c r="B282" s="107"/>
      <c r="C282" s="107"/>
      <c r="D282" s="110">
        <v>256250</v>
      </c>
      <c r="E282" s="107"/>
      <c r="F282" s="110">
        <f>D282</f>
        <v>256250</v>
      </c>
      <c r="G282" s="110">
        <v>307500</v>
      </c>
      <c r="H282" s="107"/>
      <c r="I282" s="115">
        <f t="shared" si="34"/>
        <v>307500</v>
      </c>
      <c r="J282" s="116"/>
      <c r="K282" s="116"/>
      <c r="L282" s="117"/>
      <c r="M282" s="110">
        <v>368750</v>
      </c>
      <c r="N282" s="107"/>
      <c r="O282" s="115">
        <f t="shared" si="35"/>
        <v>368750</v>
      </c>
      <c r="IA282"/>
      <c r="IB282"/>
      <c r="IC282"/>
      <c r="ID282"/>
      <c r="IE282"/>
      <c r="IF282"/>
    </row>
    <row r="283" spans="1:240" s="1" customFormat="1" ht="22.5" customHeight="1">
      <c r="A283" s="92" t="s">
        <v>195</v>
      </c>
      <c r="B283" s="107"/>
      <c r="C283" s="107"/>
      <c r="D283" s="110">
        <v>196917</v>
      </c>
      <c r="E283" s="107"/>
      <c r="F283" s="110">
        <f t="shared" si="33"/>
        <v>196917</v>
      </c>
      <c r="G283" s="110">
        <v>236833</v>
      </c>
      <c r="H283" s="107"/>
      <c r="I283" s="115">
        <f t="shared" si="34"/>
        <v>236833</v>
      </c>
      <c r="J283" s="116"/>
      <c r="K283" s="116"/>
      <c r="L283" s="117"/>
      <c r="M283" s="110">
        <v>285000</v>
      </c>
      <c r="N283" s="107"/>
      <c r="O283" s="115">
        <f t="shared" si="35"/>
        <v>285000</v>
      </c>
      <c r="IA283"/>
      <c r="IB283"/>
      <c r="IC283"/>
      <c r="ID283"/>
      <c r="IE283"/>
      <c r="IF283"/>
    </row>
    <row r="284" spans="1:240" s="1" customFormat="1" ht="12" customHeight="1" hidden="1">
      <c r="A284" s="91" t="s">
        <v>7</v>
      </c>
      <c r="B284" s="113"/>
      <c r="C284" s="113"/>
      <c r="D284" s="113"/>
      <c r="E284" s="113"/>
      <c r="F284" s="113"/>
      <c r="G284" s="113"/>
      <c r="H284" s="113"/>
      <c r="I284" s="115">
        <f t="shared" si="34"/>
        <v>0</v>
      </c>
      <c r="J284" s="116"/>
      <c r="K284" s="116"/>
      <c r="L284" s="117"/>
      <c r="M284" s="113"/>
      <c r="N284" s="113"/>
      <c r="O284" s="115">
        <f t="shared" si="35"/>
        <v>0</v>
      </c>
      <c r="IA284"/>
      <c r="IB284"/>
      <c r="IC284"/>
      <c r="ID284"/>
      <c r="IE284"/>
      <c r="IF284"/>
    </row>
    <row r="285" spans="1:240" s="1" customFormat="1" ht="33.75" customHeight="1" hidden="1">
      <c r="A285" s="92" t="s">
        <v>52</v>
      </c>
      <c r="B285" s="107"/>
      <c r="C285" s="107"/>
      <c r="D285" s="107"/>
      <c r="E285" s="107"/>
      <c r="F285" s="107"/>
      <c r="G285" s="107"/>
      <c r="H285" s="107"/>
      <c r="I285" s="115">
        <f t="shared" si="34"/>
        <v>0</v>
      </c>
      <c r="J285" s="116"/>
      <c r="K285" s="116"/>
      <c r="L285" s="117"/>
      <c r="M285" s="107"/>
      <c r="N285" s="107"/>
      <c r="O285" s="115">
        <f t="shared" si="35"/>
        <v>0</v>
      </c>
      <c r="IA285"/>
      <c r="IB285"/>
      <c r="IC285"/>
      <c r="ID285"/>
      <c r="IE285"/>
      <c r="IF285"/>
    </row>
    <row r="286" spans="1:240" s="1" customFormat="1" ht="32.25" customHeight="1">
      <c r="A286" s="32" t="s">
        <v>373</v>
      </c>
      <c r="B286" s="8"/>
      <c r="C286" s="8"/>
      <c r="D286" s="7">
        <v>1000</v>
      </c>
      <c r="E286" s="8"/>
      <c r="F286" s="7">
        <f>D286</f>
        <v>1000</v>
      </c>
      <c r="G286" s="107">
        <v>1000</v>
      </c>
      <c r="H286" s="107"/>
      <c r="I286" s="115">
        <f>G286</f>
        <v>1000</v>
      </c>
      <c r="J286" s="116"/>
      <c r="K286" s="116"/>
      <c r="L286" s="117"/>
      <c r="M286" s="107"/>
      <c r="N286" s="107"/>
      <c r="O286" s="115"/>
      <c r="IA286"/>
      <c r="IB286"/>
      <c r="IC286"/>
      <c r="ID286"/>
      <c r="IE286"/>
      <c r="IF286"/>
    </row>
    <row r="287" spans="1:240" s="1" customFormat="1" ht="33.75">
      <c r="A287" s="32" t="s">
        <v>328</v>
      </c>
      <c r="B287" s="8"/>
      <c r="C287" s="8"/>
      <c r="D287" s="7">
        <v>1000</v>
      </c>
      <c r="E287" s="8"/>
      <c r="F287" s="7">
        <f>D287</f>
        <v>1000</v>
      </c>
      <c r="G287" s="107">
        <v>300</v>
      </c>
      <c r="H287" s="107"/>
      <c r="I287" s="115">
        <f>G287</f>
        <v>300</v>
      </c>
      <c r="J287" s="116"/>
      <c r="K287" s="116"/>
      <c r="L287" s="117"/>
      <c r="M287" s="107"/>
      <c r="N287" s="107"/>
      <c r="O287" s="115"/>
      <c r="IA287"/>
      <c r="IB287"/>
      <c r="IC287"/>
      <c r="ID287"/>
      <c r="IE287"/>
      <c r="IF287"/>
    </row>
    <row r="288" spans="1:240" s="1" customFormat="1" ht="12">
      <c r="A288" s="91" t="s">
        <v>7</v>
      </c>
      <c r="B288" s="107"/>
      <c r="C288" s="107"/>
      <c r="D288" s="107"/>
      <c r="E288" s="107"/>
      <c r="F288" s="107"/>
      <c r="G288" s="107"/>
      <c r="H288" s="107"/>
      <c r="I288" s="115"/>
      <c r="J288" s="116"/>
      <c r="K288" s="116"/>
      <c r="L288" s="117"/>
      <c r="M288" s="107"/>
      <c r="N288" s="107"/>
      <c r="O288" s="115"/>
      <c r="IA288"/>
      <c r="IB288"/>
      <c r="IC288"/>
      <c r="ID288"/>
      <c r="IE288"/>
      <c r="IF288"/>
    </row>
    <row r="289" spans="1:240" s="1" customFormat="1" ht="33.75">
      <c r="A289" s="92" t="s">
        <v>196</v>
      </c>
      <c r="B289" s="107"/>
      <c r="C289" s="107"/>
      <c r="D289" s="107"/>
      <c r="E289" s="107"/>
      <c r="F289" s="107"/>
      <c r="G289" s="108">
        <f>G282/F282*100</f>
        <v>120</v>
      </c>
      <c r="H289" s="108"/>
      <c r="I289" s="108">
        <f>G289</f>
        <v>120</v>
      </c>
      <c r="J289" s="118"/>
      <c r="K289" s="118"/>
      <c r="L289" s="118"/>
      <c r="M289" s="108">
        <f>M282/I282*100</f>
        <v>119.91869918699187</v>
      </c>
      <c r="N289" s="108"/>
      <c r="O289" s="108">
        <f>M289</f>
        <v>119.91869918699187</v>
      </c>
      <c r="IA289"/>
      <c r="IB289"/>
      <c r="IC289"/>
      <c r="ID289"/>
      <c r="IE289"/>
      <c r="IF289"/>
    </row>
    <row r="290" spans="1:240" s="1" customFormat="1" ht="33.75">
      <c r="A290" s="92" t="s">
        <v>197</v>
      </c>
      <c r="B290" s="107"/>
      <c r="C290" s="107"/>
      <c r="D290" s="107"/>
      <c r="E290" s="107"/>
      <c r="F290" s="107"/>
      <c r="G290" s="108">
        <f>G283/D283*100</f>
        <v>120.27046928401306</v>
      </c>
      <c r="H290" s="108"/>
      <c r="I290" s="108">
        <f>G290</f>
        <v>120.27046928401306</v>
      </c>
      <c r="J290" s="118"/>
      <c r="K290" s="118"/>
      <c r="L290" s="118"/>
      <c r="M290" s="108">
        <f>M283/G283*100</f>
        <v>120.33795965933803</v>
      </c>
      <c r="N290" s="108"/>
      <c r="O290" s="108">
        <f>M290</f>
        <v>120.33795965933803</v>
      </c>
      <c r="IA290"/>
      <c r="IB290"/>
      <c r="IC290"/>
      <c r="ID290"/>
      <c r="IE290"/>
      <c r="IF290"/>
    </row>
    <row r="291" spans="1:240" s="194" customFormat="1" ht="24" customHeight="1">
      <c r="A291" s="182" t="s">
        <v>374</v>
      </c>
      <c r="B291" s="191"/>
      <c r="C291" s="191"/>
      <c r="D291" s="193">
        <f>(D293*D296)+45</f>
        <v>400000</v>
      </c>
      <c r="E291" s="193"/>
      <c r="F291" s="193">
        <f>D291</f>
        <v>400000</v>
      </c>
      <c r="G291" s="193">
        <v>480000</v>
      </c>
      <c r="H291" s="193"/>
      <c r="I291" s="193">
        <f>G291</f>
        <v>480000</v>
      </c>
      <c r="J291" s="193">
        <f>(J293*J296)</f>
        <v>0</v>
      </c>
      <c r="K291" s="193">
        <f>(K293*K296)</f>
        <v>0</v>
      </c>
      <c r="L291" s="193">
        <f>(L293*L296)</f>
        <v>0</v>
      </c>
      <c r="M291" s="193">
        <f>(M293*M296)+16</f>
        <v>580000</v>
      </c>
      <c r="N291" s="193">
        <f>(N293*N296)</f>
        <v>0</v>
      </c>
      <c r="O291" s="193">
        <f>M291</f>
        <v>580000</v>
      </c>
      <c r="IA291" s="195"/>
      <c r="IB291" s="195"/>
      <c r="IC291" s="195"/>
      <c r="ID291" s="195"/>
      <c r="IE291" s="195"/>
      <c r="IF291" s="195"/>
    </row>
    <row r="292" spans="1:240" s="1" customFormat="1" ht="12">
      <c r="A292" s="91" t="s">
        <v>6</v>
      </c>
      <c r="B292" s="107"/>
      <c r="C292" s="107"/>
      <c r="D292" s="107"/>
      <c r="E292" s="107"/>
      <c r="F292" s="107"/>
      <c r="G292" s="107"/>
      <c r="H292" s="107"/>
      <c r="I292" s="115"/>
      <c r="J292" s="116"/>
      <c r="K292" s="116"/>
      <c r="L292" s="117"/>
      <c r="M292" s="107"/>
      <c r="N292" s="107"/>
      <c r="O292" s="115"/>
      <c r="IA292"/>
      <c r="IB292"/>
      <c r="IC292"/>
      <c r="ID292"/>
      <c r="IE292"/>
      <c r="IF292"/>
    </row>
    <row r="293" spans="1:240" s="1" customFormat="1" ht="22.5">
      <c r="A293" s="92" t="s">
        <v>343</v>
      </c>
      <c r="B293" s="107"/>
      <c r="C293" s="107"/>
      <c r="D293" s="107">
        <v>2050</v>
      </c>
      <c r="E293" s="107"/>
      <c r="F293" s="107">
        <f>D293</f>
        <v>2050</v>
      </c>
      <c r="G293" s="108">
        <v>1427</v>
      </c>
      <c r="H293" s="108"/>
      <c r="I293" s="108">
        <f>G293</f>
        <v>1427</v>
      </c>
      <c r="J293" s="118"/>
      <c r="K293" s="118"/>
      <c r="L293" s="118"/>
      <c r="M293" s="108">
        <v>2248</v>
      </c>
      <c r="N293" s="108"/>
      <c r="O293" s="108">
        <f>M293</f>
        <v>2248</v>
      </c>
      <c r="IA293"/>
      <c r="IB293"/>
      <c r="IC293"/>
      <c r="ID293"/>
      <c r="IE293"/>
      <c r="IF293"/>
    </row>
    <row r="294" spans="1:240" s="1" customFormat="1" ht="33.75">
      <c r="A294" s="92" t="s">
        <v>347</v>
      </c>
      <c r="B294" s="107"/>
      <c r="C294" s="107"/>
      <c r="D294" s="107"/>
      <c r="E294" s="107"/>
      <c r="F294" s="107"/>
      <c r="G294" s="108">
        <v>1</v>
      </c>
      <c r="H294" s="108"/>
      <c r="I294" s="108">
        <v>1</v>
      </c>
      <c r="J294" s="118"/>
      <c r="K294" s="118"/>
      <c r="L294" s="118"/>
      <c r="M294" s="108"/>
      <c r="N294" s="108"/>
      <c r="O294" s="108"/>
      <c r="IA294"/>
      <c r="IB294"/>
      <c r="IC294"/>
      <c r="ID294"/>
      <c r="IE294"/>
      <c r="IF294"/>
    </row>
    <row r="295" spans="1:240" s="1" customFormat="1" ht="12">
      <c r="A295" s="91" t="s">
        <v>8</v>
      </c>
      <c r="B295" s="107"/>
      <c r="C295" s="107"/>
      <c r="D295" s="107"/>
      <c r="E295" s="107"/>
      <c r="F295" s="107"/>
      <c r="G295" s="107"/>
      <c r="H295" s="107"/>
      <c r="I295" s="115"/>
      <c r="J295" s="116"/>
      <c r="K295" s="116"/>
      <c r="L295" s="117"/>
      <c r="M295" s="107"/>
      <c r="N295" s="107"/>
      <c r="O295" s="115"/>
      <c r="IA295"/>
      <c r="IB295"/>
      <c r="IC295"/>
      <c r="ID295"/>
      <c r="IE295"/>
      <c r="IF295"/>
    </row>
    <row r="296" spans="1:240" s="1" customFormat="1" ht="22.5">
      <c r="A296" s="92" t="s">
        <v>344</v>
      </c>
      <c r="B296" s="107"/>
      <c r="C296" s="107"/>
      <c r="D296" s="120">
        <v>195.1</v>
      </c>
      <c r="E296" s="120"/>
      <c r="F296" s="120">
        <f>D296</f>
        <v>195.1</v>
      </c>
      <c r="G296" s="120">
        <v>224.3</v>
      </c>
      <c r="H296" s="120"/>
      <c r="I296" s="120">
        <f>G296</f>
        <v>224.3</v>
      </c>
      <c r="J296" s="121"/>
      <c r="K296" s="121"/>
      <c r="L296" s="121"/>
      <c r="M296" s="120">
        <v>258</v>
      </c>
      <c r="N296" s="120"/>
      <c r="O296" s="120">
        <f>M296</f>
        <v>258</v>
      </c>
      <c r="IA296"/>
      <c r="IB296"/>
      <c r="IC296"/>
      <c r="ID296"/>
      <c r="IE296"/>
      <c r="IF296"/>
    </row>
    <row r="297" spans="1:240" s="1" customFormat="1" ht="33.75">
      <c r="A297" s="92" t="s">
        <v>348</v>
      </c>
      <c r="B297" s="107"/>
      <c r="C297" s="107"/>
      <c r="D297" s="120"/>
      <c r="E297" s="120"/>
      <c r="F297" s="120"/>
      <c r="G297" s="120">
        <v>160000</v>
      </c>
      <c r="H297" s="120"/>
      <c r="I297" s="120">
        <f>G297</f>
        <v>160000</v>
      </c>
      <c r="J297" s="121"/>
      <c r="K297" s="121"/>
      <c r="L297" s="121"/>
      <c r="M297" s="120"/>
      <c r="N297" s="120"/>
      <c r="O297" s="120"/>
      <c r="IA297"/>
      <c r="IB297"/>
      <c r="IC297"/>
      <c r="ID297"/>
      <c r="IE297"/>
      <c r="IF297"/>
    </row>
    <row r="298" spans="1:240" s="1" customFormat="1" ht="12">
      <c r="A298" s="91" t="s">
        <v>7</v>
      </c>
      <c r="B298" s="107"/>
      <c r="C298" s="107"/>
      <c r="D298" s="107"/>
      <c r="E298" s="107"/>
      <c r="F298" s="107"/>
      <c r="G298" s="107"/>
      <c r="H298" s="107"/>
      <c r="I298" s="115"/>
      <c r="J298" s="116"/>
      <c r="K298" s="116"/>
      <c r="L298" s="117"/>
      <c r="M298" s="107"/>
      <c r="N298" s="107"/>
      <c r="O298" s="115"/>
      <c r="IA298"/>
      <c r="IB298"/>
      <c r="IC298"/>
      <c r="ID298"/>
      <c r="IE298"/>
      <c r="IF298"/>
    </row>
    <row r="299" spans="1:240" s="1" customFormat="1" ht="24.75" customHeight="1">
      <c r="A299" s="92" t="s">
        <v>345</v>
      </c>
      <c r="B299" s="107"/>
      <c r="C299" s="107"/>
      <c r="D299" s="107"/>
      <c r="E299" s="107"/>
      <c r="F299" s="107"/>
      <c r="G299" s="108">
        <f>G293/D293*100</f>
        <v>69.60975609756098</v>
      </c>
      <c r="H299" s="108"/>
      <c r="I299" s="108">
        <f>G299</f>
        <v>69.60975609756098</v>
      </c>
      <c r="J299" s="118"/>
      <c r="K299" s="118"/>
      <c r="L299" s="118"/>
      <c r="M299" s="108">
        <f>M293/G293*100</f>
        <v>157.5332866152768</v>
      </c>
      <c r="N299" s="108"/>
      <c r="O299" s="108">
        <f>M299</f>
        <v>157.5332866152768</v>
      </c>
      <c r="IA299"/>
      <c r="IB299"/>
      <c r="IC299"/>
      <c r="ID299"/>
      <c r="IE299"/>
      <c r="IF299"/>
    </row>
    <row r="300" spans="1:240" s="1" customFormat="1" ht="33.75">
      <c r="A300" s="92" t="s">
        <v>346</v>
      </c>
      <c r="B300" s="107"/>
      <c r="C300" s="107"/>
      <c r="D300" s="107"/>
      <c r="E300" s="107"/>
      <c r="F300" s="107"/>
      <c r="G300" s="108">
        <f>G296/D296*100</f>
        <v>114.96668375192209</v>
      </c>
      <c r="H300" s="108"/>
      <c r="I300" s="108">
        <f>G300</f>
        <v>114.96668375192209</v>
      </c>
      <c r="J300" s="118"/>
      <c r="K300" s="118"/>
      <c r="L300" s="118"/>
      <c r="M300" s="108">
        <f>M296/G296*100</f>
        <v>115.0245207311636</v>
      </c>
      <c r="N300" s="108"/>
      <c r="O300" s="108">
        <f>M300</f>
        <v>115.0245207311636</v>
      </c>
      <c r="IA300"/>
      <c r="IB300"/>
      <c r="IC300"/>
      <c r="ID300"/>
      <c r="IE300"/>
      <c r="IF300"/>
    </row>
    <row r="301" spans="1:240" s="231" customFormat="1" ht="27" customHeight="1">
      <c r="A301" s="182" t="s">
        <v>375</v>
      </c>
      <c r="B301" s="191"/>
      <c r="C301" s="191"/>
      <c r="D301" s="219"/>
      <c r="E301" s="219">
        <f>E303*E306</f>
        <v>4065000</v>
      </c>
      <c r="F301" s="219">
        <f>F303*F306</f>
        <v>4065000</v>
      </c>
      <c r="G301" s="219"/>
      <c r="H301" s="219">
        <f>H303*H306+H307-123000</f>
        <v>11747000</v>
      </c>
      <c r="I301" s="219">
        <f>H301</f>
        <v>11747000</v>
      </c>
      <c r="J301" s="219">
        <f>J303*J306-4</f>
        <v>-4</v>
      </c>
      <c r="K301" s="219">
        <f>K303*K306-4</f>
        <v>-4</v>
      </c>
      <c r="L301" s="219">
        <f>L303*L306-4</f>
        <v>-4</v>
      </c>
      <c r="M301" s="219"/>
      <c r="N301" s="219">
        <f>N303*N306-5</f>
        <v>2000000</v>
      </c>
      <c r="O301" s="219">
        <f>O303*O306-5</f>
        <v>2000000</v>
      </c>
      <c r="IA301" s="232"/>
      <c r="IB301" s="232"/>
      <c r="IC301" s="232"/>
      <c r="ID301" s="232"/>
      <c r="IE301" s="232"/>
      <c r="IF301" s="232"/>
    </row>
    <row r="302" spans="1:240" s="81" customFormat="1" ht="12">
      <c r="A302" s="91" t="s">
        <v>6</v>
      </c>
      <c r="B302" s="113"/>
      <c r="C302" s="113"/>
      <c r="D302" s="113"/>
      <c r="E302" s="113"/>
      <c r="F302" s="110"/>
      <c r="G302" s="113"/>
      <c r="H302" s="113"/>
      <c r="I302" s="115"/>
      <c r="J302" s="116"/>
      <c r="K302" s="116"/>
      <c r="L302" s="117"/>
      <c r="M302" s="113"/>
      <c r="N302" s="113"/>
      <c r="O302" s="115"/>
      <c r="IA302" s="82"/>
      <c r="IB302" s="82"/>
      <c r="IC302" s="82"/>
      <c r="ID302" s="82"/>
      <c r="IE302" s="82"/>
      <c r="IF302" s="82"/>
    </row>
    <row r="303" spans="1:240" s="81" customFormat="1" ht="25.5" customHeight="1">
      <c r="A303" s="92" t="s">
        <v>198</v>
      </c>
      <c r="B303" s="107"/>
      <c r="C303" s="107"/>
      <c r="D303" s="108"/>
      <c r="E303" s="10">
        <v>24</v>
      </c>
      <c r="F303" s="108">
        <f>E303</f>
        <v>24</v>
      </c>
      <c r="G303" s="108"/>
      <c r="H303" s="108">
        <v>35</v>
      </c>
      <c r="I303" s="108">
        <f>H303</f>
        <v>35</v>
      </c>
      <c r="J303" s="118"/>
      <c r="K303" s="118"/>
      <c r="L303" s="118"/>
      <c r="M303" s="108"/>
      <c r="N303" s="108">
        <v>7</v>
      </c>
      <c r="O303" s="108">
        <f>N303</f>
        <v>7</v>
      </c>
      <c r="IA303" s="82"/>
      <c r="IB303" s="82"/>
      <c r="IC303" s="82"/>
      <c r="ID303" s="82"/>
      <c r="IE303" s="82"/>
      <c r="IF303" s="82"/>
    </row>
    <row r="304" spans="1:240" s="81" customFormat="1" ht="25.5" customHeight="1">
      <c r="A304" s="92" t="s">
        <v>329</v>
      </c>
      <c r="B304" s="107"/>
      <c r="C304" s="107"/>
      <c r="D304" s="108"/>
      <c r="E304" s="10"/>
      <c r="F304" s="108"/>
      <c r="G304" s="108"/>
      <c r="H304" s="108">
        <v>1</v>
      </c>
      <c r="I304" s="108">
        <v>1</v>
      </c>
      <c r="J304" s="118"/>
      <c r="K304" s="118"/>
      <c r="L304" s="118"/>
      <c r="M304" s="108"/>
      <c r="N304" s="108"/>
      <c r="O304" s="108"/>
      <c r="IA304" s="82"/>
      <c r="IB304" s="82"/>
      <c r="IC304" s="82"/>
      <c r="ID304" s="82"/>
      <c r="IE304" s="82"/>
      <c r="IF304" s="82"/>
    </row>
    <row r="305" spans="1:240" s="81" customFormat="1" ht="12">
      <c r="A305" s="91" t="s">
        <v>8</v>
      </c>
      <c r="B305" s="113"/>
      <c r="C305" s="113"/>
      <c r="D305" s="113"/>
      <c r="E305" s="113"/>
      <c r="F305" s="110"/>
      <c r="G305" s="113"/>
      <c r="H305" s="113"/>
      <c r="I305" s="115"/>
      <c r="J305" s="116"/>
      <c r="K305" s="116"/>
      <c r="L305" s="117"/>
      <c r="M305" s="113"/>
      <c r="N305" s="113"/>
      <c r="O305" s="115"/>
      <c r="IA305" s="82"/>
      <c r="IB305" s="82"/>
      <c r="IC305" s="82"/>
      <c r="ID305" s="82"/>
      <c r="IE305" s="82"/>
      <c r="IF305" s="82"/>
    </row>
    <row r="306" spans="1:240" s="81" customFormat="1" ht="26.25" customHeight="1">
      <c r="A306" s="92" t="s">
        <v>199</v>
      </c>
      <c r="B306" s="107"/>
      <c r="C306" s="107"/>
      <c r="D306" s="110"/>
      <c r="E306" s="110">
        <v>169375</v>
      </c>
      <c r="F306" s="110">
        <f>E306</f>
        <v>169375</v>
      </c>
      <c r="G306" s="110"/>
      <c r="H306" s="110">
        <v>262000</v>
      </c>
      <c r="I306" s="110">
        <f>H306</f>
        <v>262000</v>
      </c>
      <c r="J306" s="119"/>
      <c r="K306" s="119"/>
      <c r="L306" s="119"/>
      <c r="M306" s="110"/>
      <c r="N306" s="110">
        <v>285715</v>
      </c>
      <c r="O306" s="110">
        <f>N306</f>
        <v>285715</v>
      </c>
      <c r="IA306" s="82"/>
      <c r="IB306" s="82"/>
      <c r="IC306" s="82"/>
      <c r="ID306" s="82"/>
      <c r="IE306" s="82"/>
      <c r="IF306" s="82"/>
    </row>
    <row r="307" spans="1:240" s="81" customFormat="1" ht="26.25" customHeight="1">
      <c r="A307" s="92" t="s">
        <v>330</v>
      </c>
      <c r="B307" s="107"/>
      <c r="C307" s="107"/>
      <c r="D307" s="110"/>
      <c r="E307" s="110"/>
      <c r="F307" s="110"/>
      <c r="G307" s="110"/>
      <c r="H307" s="110">
        <v>2700000</v>
      </c>
      <c r="I307" s="110">
        <f>H307</f>
        <v>2700000</v>
      </c>
      <c r="J307" s="119"/>
      <c r="K307" s="119"/>
      <c r="L307" s="119"/>
      <c r="M307" s="110"/>
      <c r="N307" s="110"/>
      <c r="O307" s="110"/>
      <c r="IA307" s="82"/>
      <c r="IB307" s="82"/>
      <c r="IC307" s="82"/>
      <c r="ID307" s="82"/>
      <c r="IE307" s="82"/>
      <c r="IF307" s="82"/>
    </row>
    <row r="308" spans="1:240" s="81" customFormat="1" ht="12">
      <c r="A308" s="91" t="s">
        <v>7</v>
      </c>
      <c r="B308" s="107"/>
      <c r="C308" s="107"/>
      <c r="D308" s="107"/>
      <c r="E308" s="107"/>
      <c r="F308" s="107"/>
      <c r="G308" s="107"/>
      <c r="H308" s="107"/>
      <c r="I308" s="115"/>
      <c r="J308" s="116"/>
      <c r="K308" s="116"/>
      <c r="L308" s="117"/>
      <c r="M308" s="107"/>
      <c r="N308" s="107"/>
      <c r="O308" s="115"/>
      <c r="IA308" s="82"/>
      <c r="IB308" s="82"/>
      <c r="IC308" s="82"/>
      <c r="ID308" s="82"/>
      <c r="IE308" s="82"/>
      <c r="IF308" s="82"/>
    </row>
    <row r="309" spans="1:240" s="81" customFormat="1" ht="35.25" customHeight="1">
      <c r="A309" s="92" t="s">
        <v>200</v>
      </c>
      <c r="B309" s="107"/>
      <c r="C309" s="107"/>
      <c r="D309" s="107"/>
      <c r="E309" s="107"/>
      <c r="F309" s="107"/>
      <c r="G309" s="108"/>
      <c r="H309" s="108">
        <f>H306/E306*100</f>
        <v>154.68634686346863</v>
      </c>
      <c r="I309" s="108">
        <f>H309</f>
        <v>154.68634686346863</v>
      </c>
      <c r="J309" s="118"/>
      <c r="K309" s="118"/>
      <c r="L309" s="118"/>
      <c r="M309" s="108"/>
      <c r="N309" s="108">
        <f>N306/H306*100</f>
        <v>109.05152671755725</v>
      </c>
      <c r="O309" s="108">
        <f>N309</f>
        <v>109.05152671755725</v>
      </c>
      <c r="IA309" s="82"/>
      <c r="IB309" s="82"/>
      <c r="IC309" s="82"/>
      <c r="ID309" s="82"/>
      <c r="IE309" s="82"/>
      <c r="IF309" s="82"/>
    </row>
    <row r="310" spans="1:15" ht="15" customHeight="1">
      <c r="A310" s="24" t="s">
        <v>223</v>
      </c>
      <c r="B310" s="25"/>
      <c r="C310" s="25"/>
      <c r="D310" s="87"/>
      <c r="E310" s="87">
        <f>E312+E362</f>
        <v>27028000</v>
      </c>
      <c r="F310" s="87">
        <f>F312+F362</f>
        <v>27028000</v>
      </c>
      <c r="G310" s="87"/>
      <c r="H310" s="87">
        <f>H312+H362</f>
        <v>95570000</v>
      </c>
      <c r="I310" s="87">
        <f>I312+I362</f>
        <v>95570000</v>
      </c>
      <c r="J310" s="87">
        <f>J312+J362</f>
        <v>71999.61600307198</v>
      </c>
      <c r="K310" s="87">
        <f>K312+K362</f>
        <v>0</v>
      </c>
      <c r="L310" s="87">
        <f>L312+L362</f>
        <v>0</v>
      </c>
      <c r="M310" s="87"/>
      <c r="N310" s="87">
        <f>N312+N362</f>
        <v>25730000</v>
      </c>
      <c r="O310" s="87">
        <f>O312+O362</f>
        <v>25730000</v>
      </c>
    </row>
    <row r="311" spans="1:15" ht="45" customHeight="1">
      <c r="A311" s="33" t="s">
        <v>201</v>
      </c>
      <c r="B311" s="8"/>
      <c r="C311" s="8"/>
      <c r="D311" s="9"/>
      <c r="E311" s="18"/>
      <c r="F311" s="18"/>
      <c r="G311" s="9"/>
      <c r="H311" s="18"/>
      <c r="I311" s="18"/>
      <c r="J311" s="11" t="e">
        <f>H311/E311*100</f>
        <v>#DIV/0!</v>
      </c>
      <c r="K311" s="12"/>
      <c r="L311" s="13"/>
      <c r="M311" s="9"/>
      <c r="N311" s="18"/>
      <c r="O311" s="18"/>
    </row>
    <row r="312" spans="1:15" ht="22.5" customHeight="1">
      <c r="A312" s="30" t="s">
        <v>224</v>
      </c>
      <c r="B312" s="41"/>
      <c r="C312" s="41"/>
      <c r="D312" s="41"/>
      <c r="E312" s="38">
        <f>E313+E329+E322+E350</f>
        <v>26028000</v>
      </c>
      <c r="F312" s="38">
        <f>F313+F329+F322+F350</f>
        <v>26028000</v>
      </c>
      <c r="G312" s="38">
        <f aca="true" t="shared" si="36" ref="G312:O312">G313+G329+G322</f>
        <v>0</v>
      </c>
      <c r="H312" s="38">
        <f>H313+H329+H322+H350</f>
        <v>89570000</v>
      </c>
      <c r="I312" s="38">
        <f>I313+I329+I322+I350</f>
        <v>89570000</v>
      </c>
      <c r="J312" s="38">
        <f t="shared" si="36"/>
        <v>71999.61600307198</v>
      </c>
      <c r="K312" s="38">
        <f t="shared" si="36"/>
        <v>0</v>
      </c>
      <c r="L312" s="38">
        <f t="shared" si="36"/>
        <v>0</v>
      </c>
      <c r="M312" s="38">
        <f t="shared" si="36"/>
        <v>0</v>
      </c>
      <c r="N312" s="38">
        <f t="shared" si="36"/>
        <v>24150000</v>
      </c>
      <c r="O312" s="38">
        <f t="shared" si="36"/>
        <v>24150000</v>
      </c>
    </row>
    <row r="313" spans="1:234" s="195" customFormat="1" ht="22.5">
      <c r="A313" s="182" t="s">
        <v>376</v>
      </c>
      <c r="B313" s="191"/>
      <c r="C313" s="191"/>
      <c r="D313" s="191"/>
      <c r="E313" s="193">
        <f>E317*E319-20</f>
        <v>2500000</v>
      </c>
      <c r="F313" s="193">
        <f>E313</f>
        <v>2500000</v>
      </c>
      <c r="G313" s="193"/>
      <c r="H313" s="193">
        <f>H317*H319-48</f>
        <v>18000000</v>
      </c>
      <c r="I313" s="193">
        <f>H313</f>
        <v>18000000</v>
      </c>
      <c r="J313" s="193">
        <f aca="true" t="shared" si="37" ref="J313:O313">J317*J319</f>
        <v>71999.61600307198</v>
      </c>
      <c r="K313" s="193">
        <f t="shared" si="37"/>
        <v>0</v>
      </c>
      <c r="L313" s="193">
        <f t="shared" si="37"/>
        <v>0</v>
      </c>
      <c r="M313" s="193"/>
      <c r="N313" s="193">
        <f t="shared" si="37"/>
        <v>3600000</v>
      </c>
      <c r="O313" s="193">
        <f t="shared" si="37"/>
        <v>3600000</v>
      </c>
      <c r="P313" s="194"/>
      <c r="Q313" s="194"/>
      <c r="R313" s="194"/>
      <c r="S313" s="194"/>
      <c r="T313" s="194"/>
      <c r="U313" s="194"/>
      <c r="V313" s="194"/>
      <c r="W313" s="194"/>
      <c r="X313" s="194"/>
      <c r="Y313" s="194"/>
      <c r="Z313" s="194"/>
      <c r="AA313" s="194"/>
      <c r="AB313" s="194"/>
      <c r="AC313" s="194"/>
      <c r="AD313" s="194"/>
      <c r="AE313" s="194"/>
      <c r="AF313" s="194"/>
      <c r="AG313" s="194"/>
      <c r="AH313" s="194"/>
      <c r="AI313" s="194"/>
      <c r="AJ313" s="194"/>
      <c r="AK313" s="194"/>
      <c r="AL313" s="194"/>
      <c r="AM313" s="194"/>
      <c r="AN313" s="194"/>
      <c r="AO313" s="194"/>
      <c r="AP313" s="194"/>
      <c r="AQ313" s="194"/>
      <c r="AR313" s="194"/>
      <c r="AS313" s="194"/>
      <c r="AT313" s="194"/>
      <c r="AU313" s="194"/>
      <c r="AV313" s="194"/>
      <c r="AW313" s="194"/>
      <c r="AX313" s="194"/>
      <c r="AY313" s="194"/>
      <c r="AZ313" s="194"/>
      <c r="BA313" s="194"/>
      <c r="BB313" s="194"/>
      <c r="BC313" s="194"/>
      <c r="BD313" s="194"/>
      <c r="BE313" s="194"/>
      <c r="BF313" s="194"/>
      <c r="BG313" s="194"/>
      <c r="BH313" s="194"/>
      <c r="BI313" s="194"/>
      <c r="BJ313" s="194"/>
      <c r="BK313" s="194"/>
      <c r="BL313" s="194"/>
      <c r="BM313" s="194"/>
      <c r="BN313" s="194"/>
      <c r="BO313" s="194"/>
      <c r="BP313" s="194"/>
      <c r="BQ313" s="194"/>
      <c r="BR313" s="194"/>
      <c r="BS313" s="194"/>
      <c r="BT313" s="194"/>
      <c r="BU313" s="194"/>
      <c r="BV313" s="194"/>
      <c r="BW313" s="194"/>
      <c r="BX313" s="194"/>
      <c r="BY313" s="194"/>
      <c r="BZ313" s="194"/>
      <c r="CA313" s="194"/>
      <c r="CB313" s="194"/>
      <c r="CC313" s="194"/>
      <c r="CD313" s="194"/>
      <c r="CE313" s="194"/>
      <c r="CF313" s="194"/>
      <c r="CG313" s="194"/>
      <c r="CH313" s="194"/>
      <c r="CI313" s="194"/>
      <c r="CJ313" s="194"/>
      <c r="CK313" s="194"/>
      <c r="CL313" s="194"/>
      <c r="CM313" s="194"/>
      <c r="CN313" s="194"/>
      <c r="CO313" s="194"/>
      <c r="CP313" s="194"/>
      <c r="CQ313" s="194"/>
      <c r="CR313" s="194"/>
      <c r="CS313" s="194"/>
      <c r="CT313" s="194"/>
      <c r="CU313" s="194"/>
      <c r="CV313" s="194"/>
      <c r="CW313" s="194"/>
      <c r="CX313" s="194"/>
      <c r="CY313" s="194"/>
      <c r="CZ313" s="194"/>
      <c r="DA313" s="194"/>
      <c r="DB313" s="194"/>
      <c r="DC313" s="194"/>
      <c r="DD313" s="194"/>
      <c r="DE313" s="194"/>
      <c r="DF313" s="194"/>
      <c r="DG313" s="194"/>
      <c r="DH313" s="194"/>
      <c r="DI313" s="194"/>
      <c r="DJ313" s="194"/>
      <c r="DK313" s="194"/>
      <c r="DL313" s="194"/>
      <c r="DM313" s="194"/>
      <c r="DN313" s="194"/>
      <c r="DO313" s="194"/>
      <c r="DP313" s="194"/>
      <c r="DQ313" s="194"/>
      <c r="DR313" s="194"/>
      <c r="DS313" s="194"/>
      <c r="DT313" s="194"/>
      <c r="DU313" s="194"/>
      <c r="DV313" s="194"/>
      <c r="DW313" s="194"/>
      <c r="DX313" s="194"/>
      <c r="DY313" s="194"/>
      <c r="DZ313" s="194"/>
      <c r="EA313" s="194"/>
      <c r="EB313" s="194"/>
      <c r="EC313" s="194"/>
      <c r="ED313" s="194"/>
      <c r="EE313" s="194"/>
      <c r="EF313" s="194"/>
      <c r="EG313" s="194"/>
      <c r="EH313" s="194"/>
      <c r="EI313" s="194"/>
      <c r="EJ313" s="194"/>
      <c r="EK313" s="194"/>
      <c r="EL313" s="194"/>
      <c r="EM313" s="194"/>
      <c r="EN313" s="194"/>
      <c r="EO313" s="194"/>
      <c r="EP313" s="194"/>
      <c r="EQ313" s="194"/>
      <c r="ER313" s="194"/>
      <c r="ES313" s="194"/>
      <c r="ET313" s="194"/>
      <c r="EU313" s="194"/>
      <c r="EV313" s="194"/>
      <c r="EW313" s="194"/>
      <c r="EX313" s="194"/>
      <c r="EY313" s="194"/>
      <c r="EZ313" s="194"/>
      <c r="FA313" s="194"/>
      <c r="FB313" s="194"/>
      <c r="FC313" s="194"/>
      <c r="FD313" s="194"/>
      <c r="FE313" s="194"/>
      <c r="FF313" s="194"/>
      <c r="FG313" s="194"/>
      <c r="FH313" s="194"/>
      <c r="FI313" s="194"/>
      <c r="FJ313" s="194"/>
      <c r="FK313" s="194"/>
      <c r="FL313" s="194"/>
      <c r="FM313" s="194"/>
      <c r="FN313" s="194"/>
      <c r="FO313" s="194"/>
      <c r="FP313" s="194"/>
      <c r="FQ313" s="194"/>
      <c r="FR313" s="194"/>
      <c r="FS313" s="194"/>
      <c r="FT313" s="194"/>
      <c r="FU313" s="194"/>
      <c r="FV313" s="194"/>
      <c r="FW313" s="194"/>
      <c r="FX313" s="194"/>
      <c r="FY313" s="194"/>
      <c r="FZ313" s="194"/>
      <c r="GA313" s="194"/>
      <c r="GB313" s="194"/>
      <c r="GC313" s="194"/>
      <c r="GD313" s="194"/>
      <c r="GE313" s="194"/>
      <c r="GF313" s="194"/>
      <c r="GG313" s="194"/>
      <c r="GH313" s="194"/>
      <c r="GI313" s="194"/>
      <c r="GJ313" s="194"/>
      <c r="GK313" s="194"/>
      <c r="GL313" s="194"/>
      <c r="GM313" s="194"/>
      <c r="GN313" s="194"/>
      <c r="GO313" s="194"/>
      <c r="GP313" s="194"/>
      <c r="GQ313" s="194"/>
      <c r="GR313" s="194"/>
      <c r="GS313" s="194"/>
      <c r="GT313" s="194"/>
      <c r="GU313" s="194"/>
      <c r="GV313" s="194"/>
      <c r="GW313" s="194"/>
      <c r="GX313" s="194"/>
      <c r="GY313" s="194"/>
      <c r="GZ313" s="194"/>
      <c r="HA313" s="194"/>
      <c r="HB313" s="194"/>
      <c r="HC313" s="194"/>
      <c r="HD313" s="194"/>
      <c r="HE313" s="194"/>
      <c r="HF313" s="194"/>
      <c r="HG313" s="194"/>
      <c r="HH313" s="194"/>
      <c r="HI313" s="194"/>
      <c r="HJ313" s="194"/>
      <c r="HK313" s="194"/>
      <c r="HL313" s="194"/>
      <c r="HM313" s="194"/>
      <c r="HN313" s="194"/>
      <c r="HO313" s="194"/>
      <c r="HP313" s="194"/>
      <c r="HQ313" s="194"/>
      <c r="HR313" s="194"/>
      <c r="HS313" s="194"/>
      <c r="HT313" s="194"/>
      <c r="HU313" s="194"/>
      <c r="HV313" s="194"/>
      <c r="HW313" s="194"/>
      <c r="HX313" s="194"/>
      <c r="HY313" s="194"/>
      <c r="HZ313" s="194"/>
    </row>
    <row r="314" spans="1:15" ht="11.25">
      <c r="A314" s="31" t="s">
        <v>5</v>
      </c>
      <c r="B314" s="6"/>
      <c r="C314" s="6"/>
      <c r="D314" s="9"/>
      <c r="E314" s="17"/>
      <c r="F314" s="17"/>
      <c r="G314" s="9"/>
      <c r="H314" s="17"/>
      <c r="I314" s="17"/>
      <c r="J314" s="11"/>
      <c r="K314" s="12"/>
      <c r="L314" s="12"/>
      <c r="M314" s="9"/>
      <c r="N314" s="17"/>
      <c r="O314" s="17"/>
    </row>
    <row r="315" spans="1:15" ht="22.5">
      <c r="A315" s="92" t="s">
        <v>202</v>
      </c>
      <c r="B315" s="107"/>
      <c r="C315" s="107"/>
      <c r="D315" s="107"/>
      <c r="E315" s="107">
        <v>1172</v>
      </c>
      <c r="F315" s="107">
        <f>E315</f>
        <v>1172</v>
      </c>
      <c r="G315" s="107"/>
      <c r="H315" s="107">
        <f>F315</f>
        <v>1172</v>
      </c>
      <c r="I315" s="107">
        <f>H315</f>
        <v>1172</v>
      </c>
      <c r="J315" s="110"/>
      <c r="K315" s="111"/>
      <c r="L315" s="111"/>
      <c r="M315" s="107"/>
      <c r="N315" s="107">
        <f>H315</f>
        <v>1172</v>
      </c>
      <c r="O315" s="107">
        <f>N315</f>
        <v>1172</v>
      </c>
    </row>
    <row r="316" spans="1:15" ht="11.25">
      <c r="A316" s="91" t="s">
        <v>6</v>
      </c>
      <c r="B316" s="113"/>
      <c r="C316" s="113"/>
      <c r="D316" s="107"/>
      <c r="E316" s="113"/>
      <c r="F316" s="113"/>
      <c r="G316" s="107"/>
      <c r="H316" s="113"/>
      <c r="I316" s="113"/>
      <c r="J316" s="110" t="e">
        <f>H316/E316*100</f>
        <v>#DIV/0!</v>
      </c>
      <c r="K316" s="113"/>
      <c r="L316" s="113"/>
      <c r="M316" s="107"/>
      <c r="N316" s="113"/>
      <c r="O316" s="113"/>
    </row>
    <row r="317" spans="1:15" ht="22.5">
      <c r="A317" s="92" t="s">
        <v>203</v>
      </c>
      <c r="B317" s="107"/>
      <c r="C317" s="107"/>
      <c r="D317" s="107"/>
      <c r="E317" s="108">
        <v>19</v>
      </c>
      <c r="F317" s="108">
        <f>E317</f>
        <v>19</v>
      </c>
      <c r="G317" s="108"/>
      <c r="H317" s="108">
        <v>132</v>
      </c>
      <c r="I317" s="108">
        <f>H317</f>
        <v>132</v>
      </c>
      <c r="J317" s="108">
        <f>H317/E317*100</f>
        <v>694.7368421052632</v>
      </c>
      <c r="K317" s="108"/>
      <c r="L317" s="108"/>
      <c r="M317" s="108"/>
      <c r="N317" s="108">
        <v>25</v>
      </c>
      <c r="O317" s="108">
        <f>N317</f>
        <v>25</v>
      </c>
    </row>
    <row r="318" spans="1:15" ht="11.25">
      <c r="A318" s="91" t="s">
        <v>8</v>
      </c>
      <c r="B318" s="113"/>
      <c r="C318" s="113"/>
      <c r="D318" s="107"/>
      <c r="E318" s="113"/>
      <c r="F318" s="113"/>
      <c r="G318" s="107"/>
      <c r="H318" s="113"/>
      <c r="I318" s="113"/>
      <c r="J318" s="110" t="e">
        <f>H318/E318*100</f>
        <v>#DIV/0!</v>
      </c>
      <c r="K318" s="113"/>
      <c r="L318" s="113"/>
      <c r="M318" s="107"/>
      <c r="N318" s="113"/>
      <c r="O318" s="113"/>
    </row>
    <row r="319" spans="1:15" ht="24" customHeight="1">
      <c r="A319" s="92" t="s">
        <v>204</v>
      </c>
      <c r="B319" s="107"/>
      <c r="C319" s="107"/>
      <c r="D319" s="107"/>
      <c r="E319" s="110">
        <v>131580</v>
      </c>
      <c r="F319" s="110">
        <f>E319</f>
        <v>131580</v>
      </c>
      <c r="G319" s="107"/>
      <c r="H319" s="110">
        <v>136364</v>
      </c>
      <c r="I319" s="110">
        <f>H319</f>
        <v>136364</v>
      </c>
      <c r="J319" s="110">
        <f>H319/E319*100</f>
        <v>103.63581091351269</v>
      </c>
      <c r="K319" s="107"/>
      <c r="L319" s="110"/>
      <c r="M319" s="107"/>
      <c r="N319" s="110">
        <v>144000</v>
      </c>
      <c r="O319" s="110">
        <f>N319</f>
        <v>144000</v>
      </c>
    </row>
    <row r="320" spans="1:15" ht="11.25">
      <c r="A320" s="91" t="s">
        <v>7</v>
      </c>
      <c r="B320" s="113"/>
      <c r="C320" s="113"/>
      <c r="D320" s="107"/>
      <c r="E320" s="110"/>
      <c r="F320" s="110"/>
      <c r="G320" s="107"/>
      <c r="H320" s="110"/>
      <c r="I320" s="110"/>
      <c r="J320" s="110"/>
      <c r="K320" s="107"/>
      <c r="L320" s="110"/>
      <c r="M320" s="107"/>
      <c r="N320" s="110"/>
      <c r="O320" s="110"/>
    </row>
    <row r="321" spans="1:15" ht="50.25" customHeight="1">
      <c r="A321" s="92" t="s">
        <v>205</v>
      </c>
      <c r="B321" s="107"/>
      <c r="C321" s="107"/>
      <c r="D321" s="107"/>
      <c r="E321" s="110"/>
      <c r="F321" s="110"/>
      <c r="G321" s="107"/>
      <c r="H321" s="110">
        <f>H317/H315*100</f>
        <v>11.262798634812286</v>
      </c>
      <c r="I321" s="110">
        <f>I317/I315*100</f>
        <v>11.262798634812286</v>
      </c>
      <c r="J321" s="110" t="e">
        <f>J317/J315*100</f>
        <v>#DIV/0!</v>
      </c>
      <c r="K321" s="110" t="e">
        <f>K317/K315*100</f>
        <v>#DIV/0!</v>
      </c>
      <c r="L321" s="110" t="e">
        <f>L317/L315*100</f>
        <v>#DIV/0!</v>
      </c>
      <c r="M321" s="107"/>
      <c r="N321" s="110">
        <f>N317/N315*100</f>
        <v>2.1331058020477816</v>
      </c>
      <c r="O321" s="110">
        <f>O317/O315*100</f>
        <v>2.1331058020477816</v>
      </c>
    </row>
    <row r="322" spans="1:234" s="195" customFormat="1" ht="29.25" customHeight="1">
      <c r="A322" s="182" t="s">
        <v>377</v>
      </c>
      <c r="B322" s="191"/>
      <c r="C322" s="191"/>
      <c r="D322" s="193"/>
      <c r="E322" s="193">
        <f>5000000</f>
        <v>5000000</v>
      </c>
      <c r="F322" s="193">
        <f>E322</f>
        <v>5000000</v>
      </c>
      <c r="G322" s="193"/>
      <c r="H322" s="193">
        <f>20000000+12500000</f>
        <v>32500000</v>
      </c>
      <c r="I322" s="193">
        <f>H322</f>
        <v>32500000</v>
      </c>
      <c r="J322" s="193"/>
      <c r="K322" s="193"/>
      <c r="L322" s="193"/>
      <c r="M322" s="193"/>
      <c r="N322" s="193">
        <v>5000000</v>
      </c>
      <c r="O322" s="193">
        <v>5000000</v>
      </c>
      <c r="P322" s="194"/>
      <c r="Q322" s="194"/>
      <c r="R322" s="194"/>
      <c r="S322" s="194"/>
      <c r="T322" s="194"/>
      <c r="U322" s="194"/>
      <c r="V322" s="194"/>
      <c r="W322" s="194"/>
      <c r="X322" s="194"/>
      <c r="Y322" s="194"/>
      <c r="Z322" s="194"/>
      <c r="AA322" s="194"/>
      <c r="AB322" s="194"/>
      <c r="AC322" s="194"/>
      <c r="AD322" s="194"/>
      <c r="AE322" s="194"/>
      <c r="AF322" s="194"/>
      <c r="AG322" s="194"/>
      <c r="AH322" s="194"/>
      <c r="AI322" s="194"/>
      <c r="AJ322" s="194"/>
      <c r="AK322" s="194"/>
      <c r="AL322" s="194"/>
      <c r="AM322" s="194"/>
      <c r="AN322" s="194"/>
      <c r="AO322" s="194"/>
      <c r="AP322" s="194"/>
      <c r="AQ322" s="194"/>
      <c r="AR322" s="194"/>
      <c r="AS322" s="194"/>
      <c r="AT322" s="194"/>
      <c r="AU322" s="194"/>
      <c r="AV322" s="194"/>
      <c r="AW322" s="194"/>
      <c r="AX322" s="194"/>
      <c r="AY322" s="194"/>
      <c r="AZ322" s="194"/>
      <c r="BA322" s="194"/>
      <c r="BB322" s="194"/>
      <c r="BC322" s="194"/>
      <c r="BD322" s="194"/>
      <c r="BE322" s="194"/>
      <c r="BF322" s="194"/>
      <c r="BG322" s="194"/>
      <c r="BH322" s="194"/>
      <c r="BI322" s="194"/>
      <c r="BJ322" s="194"/>
      <c r="BK322" s="194"/>
      <c r="BL322" s="194"/>
      <c r="BM322" s="194"/>
      <c r="BN322" s="194"/>
      <c r="BO322" s="194"/>
      <c r="BP322" s="194"/>
      <c r="BQ322" s="194"/>
      <c r="BR322" s="194"/>
      <c r="BS322" s="194"/>
      <c r="BT322" s="194"/>
      <c r="BU322" s="194"/>
      <c r="BV322" s="194"/>
      <c r="BW322" s="194"/>
      <c r="BX322" s="194"/>
      <c r="BY322" s="194"/>
      <c r="BZ322" s="194"/>
      <c r="CA322" s="194"/>
      <c r="CB322" s="194"/>
      <c r="CC322" s="194"/>
      <c r="CD322" s="194"/>
      <c r="CE322" s="194"/>
      <c r="CF322" s="194"/>
      <c r="CG322" s="194"/>
      <c r="CH322" s="194"/>
      <c r="CI322" s="194"/>
      <c r="CJ322" s="194"/>
      <c r="CK322" s="194"/>
      <c r="CL322" s="194"/>
      <c r="CM322" s="194"/>
      <c r="CN322" s="194"/>
      <c r="CO322" s="194"/>
      <c r="CP322" s="194"/>
      <c r="CQ322" s="194"/>
      <c r="CR322" s="194"/>
      <c r="CS322" s="194"/>
      <c r="CT322" s="194"/>
      <c r="CU322" s="194"/>
      <c r="CV322" s="194"/>
      <c r="CW322" s="194"/>
      <c r="CX322" s="194"/>
      <c r="CY322" s="194"/>
      <c r="CZ322" s="194"/>
      <c r="DA322" s="194"/>
      <c r="DB322" s="194"/>
      <c r="DC322" s="194"/>
      <c r="DD322" s="194"/>
      <c r="DE322" s="194"/>
      <c r="DF322" s="194"/>
      <c r="DG322" s="194"/>
      <c r="DH322" s="194"/>
      <c r="DI322" s="194"/>
      <c r="DJ322" s="194"/>
      <c r="DK322" s="194"/>
      <c r="DL322" s="194"/>
      <c r="DM322" s="194"/>
      <c r="DN322" s="194"/>
      <c r="DO322" s="194"/>
      <c r="DP322" s="194"/>
      <c r="DQ322" s="194"/>
      <c r="DR322" s="194"/>
      <c r="DS322" s="194"/>
      <c r="DT322" s="194"/>
      <c r="DU322" s="194"/>
      <c r="DV322" s="194"/>
      <c r="DW322" s="194"/>
      <c r="DX322" s="194"/>
      <c r="DY322" s="194"/>
      <c r="DZ322" s="194"/>
      <c r="EA322" s="194"/>
      <c r="EB322" s="194"/>
      <c r="EC322" s="194"/>
      <c r="ED322" s="194"/>
      <c r="EE322" s="194"/>
      <c r="EF322" s="194"/>
      <c r="EG322" s="194"/>
      <c r="EH322" s="194"/>
      <c r="EI322" s="194"/>
      <c r="EJ322" s="194"/>
      <c r="EK322" s="194"/>
      <c r="EL322" s="194"/>
      <c r="EM322" s="194"/>
      <c r="EN322" s="194"/>
      <c r="EO322" s="194"/>
      <c r="EP322" s="194"/>
      <c r="EQ322" s="194"/>
      <c r="ER322" s="194"/>
      <c r="ES322" s="194"/>
      <c r="ET322" s="194"/>
      <c r="EU322" s="194"/>
      <c r="EV322" s="194"/>
      <c r="EW322" s="194"/>
      <c r="EX322" s="194"/>
      <c r="EY322" s="194"/>
      <c r="EZ322" s="194"/>
      <c r="FA322" s="194"/>
      <c r="FB322" s="194"/>
      <c r="FC322" s="194"/>
      <c r="FD322" s="194"/>
      <c r="FE322" s="194"/>
      <c r="FF322" s="194"/>
      <c r="FG322" s="194"/>
      <c r="FH322" s="194"/>
      <c r="FI322" s="194"/>
      <c r="FJ322" s="194"/>
      <c r="FK322" s="194"/>
      <c r="FL322" s="194"/>
      <c r="FM322" s="194"/>
      <c r="FN322" s="194"/>
      <c r="FO322" s="194"/>
      <c r="FP322" s="194"/>
      <c r="FQ322" s="194"/>
      <c r="FR322" s="194"/>
      <c r="FS322" s="194"/>
      <c r="FT322" s="194"/>
      <c r="FU322" s="194"/>
      <c r="FV322" s="194"/>
      <c r="FW322" s="194"/>
      <c r="FX322" s="194"/>
      <c r="FY322" s="194"/>
      <c r="FZ322" s="194"/>
      <c r="GA322" s="194"/>
      <c r="GB322" s="194"/>
      <c r="GC322" s="194"/>
      <c r="GD322" s="194"/>
      <c r="GE322" s="194"/>
      <c r="GF322" s="194"/>
      <c r="GG322" s="194"/>
      <c r="GH322" s="194"/>
      <c r="GI322" s="194"/>
      <c r="GJ322" s="194"/>
      <c r="GK322" s="194"/>
      <c r="GL322" s="194"/>
      <c r="GM322" s="194"/>
      <c r="GN322" s="194"/>
      <c r="GO322" s="194"/>
      <c r="GP322" s="194"/>
      <c r="GQ322" s="194"/>
      <c r="GR322" s="194"/>
      <c r="GS322" s="194"/>
      <c r="GT322" s="194"/>
      <c r="GU322" s="194"/>
      <c r="GV322" s="194"/>
      <c r="GW322" s="194"/>
      <c r="GX322" s="194"/>
      <c r="GY322" s="194"/>
      <c r="GZ322" s="194"/>
      <c r="HA322" s="194"/>
      <c r="HB322" s="194"/>
      <c r="HC322" s="194"/>
      <c r="HD322" s="194"/>
      <c r="HE322" s="194"/>
      <c r="HF322" s="194"/>
      <c r="HG322" s="194"/>
      <c r="HH322" s="194"/>
      <c r="HI322" s="194"/>
      <c r="HJ322" s="194"/>
      <c r="HK322" s="194"/>
      <c r="HL322" s="194"/>
      <c r="HM322" s="194"/>
      <c r="HN322" s="194"/>
      <c r="HO322" s="194"/>
      <c r="HP322" s="194"/>
      <c r="HQ322" s="194"/>
      <c r="HR322" s="194"/>
      <c r="HS322" s="194"/>
      <c r="HT322" s="194"/>
      <c r="HU322" s="194"/>
      <c r="HV322" s="194"/>
      <c r="HW322" s="194"/>
      <c r="HX322" s="194"/>
      <c r="HY322" s="194"/>
      <c r="HZ322" s="194"/>
    </row>
    <row r="323" spans="1:234" s="151" customFormat="1" ht="11.25">
      <c r="A323" s="31" t="s">
        <v>5</v>
      </c>
      <c r="B323" s="8"/>
      <c r="C323" s="8"/>
      <c r="D323" s="8"/>
      <c r="E323" s="7"/>
      <c r="F323" s="7"/>
      <c r="G323" s="8"/>
      <c r="H323" s="7"/>
      <c r="I323" s="7"/>
      <c r="J323" s="7"/>
      <c r="K323" s="7"/>
      <c r="L323" s="7"/>
      <c r="M323" s="8"/>
      <c r="N323" s="7"/>
      <c r="O323" s="7"/>
      <c r="P323" s="150"/>
      <c r="Q323" s="150"/>
      <c r="R323" s="150"/>
      <c r="S323" s="150"/>
      <c r="T323" s="150"/>
      <c r="U323" s="150"/>
      <c r="V323" s="150"/>
      <c r="W323" s="150"/>
      <c r="X323" s="150"/>
      <c r="Y323" s="150"/>
      <c r="Z323" s="150"/>
      <c r="AA323" s="150"/>
      <c r="AB323" s="150"/>
      <c r="AC323" s="150"/>
      <c r="AD323" s="150"/>
      <c r="AE323" s="150"/>
      <c r="AF323" s="150"/>
      <c r="AG323" s="150"/>
      <c r="AH323" s="150"/>
      <c r="AI323" s="150"/>
      <c r="AJ323" s="150"/>
      <c r="AK323" s="150"/>
      <c r="AL323" s="150"/>
      <c r="AM323" s="150"/>
      <c r="AN323" s="150"/>
      <c r="AO323" s="150"/>
      <c r="AP323" s="150"/>
      <c r="AQ323" s="150"/>
      <c r="AR323" s="150"/>
      <c r="AS323" s="150"/>
      <c r="AT323" s="150"/>
      <c r="AU323" s="150"/>
      <c r="AV323" s="150"/>
      <c r="AW323" s="150"/>
      <c r="AX323" s="150"/>
      <c r="AY323" s="150"/>
      <c r="AZ323" s="150"/>
      <c r="BA323" s="150"/>
      <c r="BB323" s="150"/>
      <c r="BC323" s="150"/>
      <c r="BD323" s="150"/>
      <c r="BE323" s="150"/>
      <c r="BF323" s="150"/>
      <c r="BG323" s="150"/>
      <c r="BH323" s="150"/>
      <c r="BI323" s="150"/>
      <c r="BJ323" s="150"/>
      <c r="BK323" s="150"/>
      <c r="BL323" s="150"/>
      <c r="BM323" s="150"/>
      <c r="BN323" s="150"/>
      <c r="BO323" s="150"/>
      <c r="BP323" s="150"/>
      <c r="BQ323" s="150"/>
      <c r="BR323" s="150"/>
      <c r="BS323" s="150"/>
      <c r="BT323" s="150"/>
      <c r="BU323" s="150"/>
      <c r="BV323" s="150"/>
      <c r="BW323" s="150"/>
      <c r="BX323" s="150"/>
      <c r="BY323" s="150"/>
      <c r="BZ323" s="150"/>
      <c r="CA323" s="150"/>
      <c r="CB323" s="150"/>
      <c r="CC323" s="150"/>
      <c r="CD323" s="150"/>
      <c r="CE323" s="150"/>
      <c r="CF323" s="150"/>
      <c r="CG323" s="150"/>
      <c r="CH323" s="150"/>
      <c r="CI323" s="150"/>
      <c r="CJ323" s="150"/>
      <c r="CK323" s="150"/>
      <c r="CL323" s="150"/>
      <c r="CM323" s="150"/>
      <c r="CN323" s="150"/>
      <c r="CO323" s="150"/>
      <c r="CP323" s="150"/>
      <c r="CQ323" s="150"/>
      <c r="CR323" s="150"/>
      <c r="CS323" s="150"/>
      <c r="CT323" s="150"/>
      <c r="CU323" s="150"/>
      <c r="CV323" s="150"/>
      <c r="CW323" s="150"/>
      <c r="CX323" s="150"/>
      <c r="CY323" s="150"/>
      <c r="CZ323" s="150"/>
      <c r="DA323" s="150"/>
      <c r="DB323" s="150"/>
      <c r="DC323" s="150"/>
      <c r="DD323" s="150"/>
      <c r="DE323" s="150"/>
      <c r="DF323" s="150"/>
      <c r="DG323" s="150"/>
      <c r="DH323" s="150"/>
      <c r="DI323" s="150"/>
      <c r="DJ323" s="150"/>
      <c r="DK323" s="150"/>
      <c r="DL323" s="150"/>
      <c r="DM323" s="150"/>
      <c r="DN323" s="150"/>
      <c r="DO323" s="150"/>
      <c r="DP323" s="150"/>
      <c r="DQ323" s="150"/>
      <c r="DR323" s="150"/>
      <c r="DS323" s="150"/>
      <c r="DT323" s="150"/>
      <c r="DU323" s="150"/>
      <c r="DV323" s="150"/>
      <c r="DW323" s="150"/>
      <c r="DX323" s="150"/>
      <c r="DY323" s="150"/>
      <c r="DZ323" s="150"/>
      <c r="EA323" s="150"/>
      <c r="EB323" s="150"/>
      <c r="EC323" s="150"/>
      <c r="ED323" s="150"/>
      <c r="EE323" s="150"/>
      <c r="EF323" s="150"/>
      <c r="EG323" s="150"/>
      <c r="EH323" s="150"/>
      <c r="EI323" s="150"/>
      <c r="EJ323" s="150"/>
      <c r="EK323" s="150"/>
      <c r="EL323" s="150"/>
      <c r="EM323" s="150"/>
      <c r="EN323" s="150"/>
      <c r="EO323" s="150"/>
      <c r="EP323" s="150"/>
      <c r="EQ323" s="150"/>
      <c r="ER323" s="150"/>
      <c r="ES323" s="150"/>
      <c r="ET323" s="150"/>
      <c r="EU323" s="150"/>
      <c r="EV323" s="150"/>
      <c r="EW323" s="150"/>
      <c r="EX323" s="150"/>
      <c r="EY323" s="150"/>
      <c r="EZ323" s="150"/>
      <c r="FA323" s="150"/>
      <c r="FB323" s="150"/>
      <c r="FC323" s="150"/>
      <c r="FD323" s="150"/>
      <c r="FE323" s="150"/>
      <c r="FF323" s="150"/>
      <c r="FG323" s="150"/>
      <c r="FH323" s="150"/>
      <c r="FI323" s="150"/>
      <c r="FJ323" s="150"/>
      <c r="FK323" s="150"/>
      <c r="FL323" s="150"/>
      <c r="FM323" s="150"/>
      <c r="FN323" s="150"/>
      <c r="FO323" s="150"/>
      <c r="FP323" s="150"/>
      <c r="FQ323" s="150"/>
      <c r="FR323" s="150"/>
      <c r="FS323" s="150"/>
      <c r="FT323" s="150"/>
      <c r="FU323" s="150"/>
      <c r="FV323" s="150"/>
      <c r="FW323" s="150"/>
      <c r="FX323" s="150"/>
      <c r="FY323" s="150"/>
      <c r="FZ323" s="150"/>
      <c r="GA323" s="150"/>
      <c r="GB323" s="150"/>
      <c r="GC323" s="150"/>
      <c r="GD323" s="150"/>
      <c r="GE323" s="150"/>
      <c r="GF323" s="150"/>
      <c r="GG323" s="150"/>
      <c r="GH323" s="150"/>
      <c r="GI323" s="150"/>
      <c r="GJ323" s="150"/>
      <c r="GK323" s="150"/>
      <c r="GL323" s="150"/>
      <c r="GM323" s="150"/>
      <c r="GN323" s="150"/>
      <c r="GO323" s="150"/>
      <c r="GP323" s="150"/>
      <c r="GQ323" s="150"/>
      <c r="GR323" s="150"/>
      <c r="GS323" s="150"/>
      <c r="GT323" s="150"/>
      <c r="GU323" s="150"/>
      <c r="GV323" s="150"/>
      <c r="GW323" s="150"/>
      <c r="GX323" s="150"/>
      <c r="GY323" s="150"/>
      <c r="GZ323" s="150"/>
      <c r="HA323" s="150"/>
      <c r="HB323" s="150"/>
      <c r="HC323" s="150"/>
      <c r="HD323" s="150"/>
      <c r="HE323" s="150"/>
      <c r="HF323" s="150"/>
      <c r="HG323" s="150"/>
      <c r="HH323" s="150"/>
      <c r="HI323" s="150"/>
      <c r="HJ323" s="150"/>
      <c r="HK323" s="150"/>
      <c r="HL323" s="150"/>
      <c r="HM323" s="150"/>
      <c r="HN323" s="150"/>
      <c r="HO323" s="150"/>
      <c r="HP323" s="150"/>
      <c r="HQ323" s="150"/>
      <c r="HR323" s="150"/>
      <c r="HS323" s="150"/>
      <c r="HT323" s="150"/>
      <c r="HU323" s="150"/>
      <c r="HV323" s="150"/>
      <c r="HW323" s="150"/>
      <c r="HX323" s="150"/>
      <c r="HY323" s="150"/>
      <c r="HZ323" s="150"/>
    </row>
    <row r="324" spans="1:234" s="151" customFormat="1" ht="25.5" customHeight="1">
      <c r="A324" s="32" t="s">
        <v>297</v>
      </c>
      <c r="B324" s="8"/>
      <c r="C324" s="8"/>
      <c r="D324" s="8"/>
      <c r="E324" s="10">
        <f>(1511*70)/100</f>
        <v>1057.7</v>
      </c>
      <c r="F324" s="10">
        <f>E324</f>
        <v>1057.7</v>
      </c>
      <c r="G324" s="8"/>
      <c r="H324" s="7">
        <f>1058-35</f>
        <v>1023</v>
      </c>
      <c r="I324" s="7">
        <f>H324</f>
        <v>1023</v>
      </c>
      <c r="J324" s="7"/>
      <c r="K324" s="7"/>
      <c r="L324" s="7"/>
      <c r="M324" s="8"/>
      <c r="N324" s="7">
        <f>1023-43</f>
        <v>980</v>
      </c>
      <c r="O324" s="7">
        <f>N324</f>
        <v>980</v>
      </c>
      <c r="P324" s="150"/>
      <c r="Q324" s="150"/>
      <c r="R324" s="150"/>
      <c r="S324" s="150"/>
      <c r="T324" s="150"/>
      <c r="U324" s="150"/>
      <c r="V324" s="150"/>
      <c r="W324" s="150"/>
      <c r="X324" s="150"/>
      <c r="Y324" s="150"/>
      <c r="Z324" s="150"/>
      <c r="AA324" s="150"/>
      <c r="AB324" s="150"/>
      <c r="AC324" s="150"/>
      <c r="AD324" s="150"/>
      <c r="AE324" s="150"/>
      <c r="AF324" s="150"/>
      <c r="AG324" s="150"/>
      <c r="AH324" s="150"/>
      <c r="AI324" s="150"/>
      <c r="AJ324" s="150"/>
      <c r="AK324" s="150"/>
      <c r="AL324" s="150"/>
      <c r="AM324" s="150"/>
      <c r="AN324" s="150"/>
      <c r="AO324" s="150"/>
      <c r="AP324" s="150"/>
      <c r="AQ324" s="150"/>
      <c r="AR324" s="150"/>
      <c r="AS324" s="150"/>
      <c r="AT324" s="150"/>
      <c r="AU324" s="150"/>
      <c r="AV324" s="150"/>
      <c r="AW324" s="150"/>
      <c r="AX324" s="150"/>
      <c r="AY324" s="150"/>
      <c r="AZ324" s="150"/>
      <c r="BA324" s="150"/>
      <c r="BB324" s="150"/>
      <c r="BC324" s="150"/>
      <c r="BD324" s="150"/>
      <c r="BE324" s="150"/>
      <c r="BF324" s="150"/>
      <c r="BG324" s="150"/>
      <c r="BH324" s="150"/>
      <c r="BI324" s="150"/>
      <c r="BJ324" s="150"/>
      <c r="BK324" s="150"/>
      <c r="BL324" s="150"/>
      <c r="BM324" s="150"/>
      <c r="BN324" s="150"/>
      <c r="BO324" s="150"/>
      <c r="BP324" s="150"/>
      <c r="BQ324" s="150"/>
      <c r="BR324" s="150"/>
      <c r="BS324" s="150"/>
      <c r="BT324" s="150"/>
      <c r="BU324" s="150"/>
      <c r="BV324" s="150"/>
      <c r="BW324" s="150"/>
      <c r="BX324" s="150"/>
      <c r="BY324" s="150"/>
      <c r="BZ324" s="150"/>
      <c r="CA324" s="150"/>
      <c r="CB324" s="150"/>
      <c r="CC324" s="150"/>
      <c r="CD324" s="150"/>
      <c r="CE324" s="150"/>
      <c r="CF324" s="150"/>
      <c r="CG324" s="150"/>
      <c r="CH324" s="150"/>
      <c r="CI324" s="150"/>
      <c r="CJ324" s="150"/>
      <c r="CK324" s="150"/>
      <c r="CL324" s="150"/>
      <c r="CM324" s="150"/>
      <c r="CN324" s="150"/>
      <c r="CO324" s="150"/>
      <c r="CP324" s="150"/>
      <c r="CQ324" s="150"/>
      <c r="CR324" s="150"/>
      <c r="CS324" s="150"/>
      <c r="CT324" s="150"/>
      <c r="CU324" s="150"/>
      <c r="CV324" s="150"/>
      <c r="CW324" s="150"/>
      <c r="CX324" s="150"/>
      <c r="CY324" s="150"/>
      <c r="CZ324" s="150"/>
      <c r="DA324" s="150"/>
      <c r="DB324" s="150"/>
      <c r="DC324" s="150"/>
      <c r="DD324" s="150"/>
      <c r="DE324" s="150"/>
      <c r="DF324" s="150"/>
      <c r="DG324" s="150"/>
      <c r="DH324" s="150"/>
      <c r="DI324" s="150"/>
      <c r="DJ324" s="150"/>
      <c r="DK324" s="150"/>
      <c r="DL324" s="150"/>
      <c r="DM324" s="150"/>
      <c r="DN324" s="150"/>
      <c r="DO324" s="150"/>
      <c r="DP324" s="150"/>
      <c r="DQ324" s="150"/>
      <c r="DR324" s="150"/>
      <c r="DS324" s="150"/>
      <c r="DT324" s="150"/>
      <c r="DU324" s="150"/>
      <c r="DV324" s="150"/>
      <c r="DW324" s="150"/>
      <c r="DX324" s="150"/>
      <c r="DY324" s="150"/>
      <c r="DZ324" s="150"/>
      <c r="EA324" s="150"/>
      <c r="EB324" s="150"/>
      <c r="EC324" s="150"/>
      <c r="ED324" s="150"/>
      <c r="EE324" s="150"/>
      <c r="EF324" s="150"/>
      <c r="EG324" s="150"/>
      <c r="EH324" s="150"/>
      <c r="EI324" s="150"/>
      <c r="EJ324" s="150"/>
      <c r="EK324" s="150"/>
      <c r="EL324" s="150"/>
      <c r="EM324" s="150"/>
      <c r="EN324" s="150"/>
      <c r="EO324" s="150"/>
      <c r="EP324" s="150"/>
      <c r="EQ324" s="150"/>
      <c r="ER324" s="150"/>
      <c r="ES324" s="150"/>
      <c r="ET324" s="150"/>
      <c r="EU324" s="150"/>
      <c r="EV324" s="150"/>
      <c r="EW324" s="150"/>
      <c r="EX324" s="150"/>
      <c r="EY324" s="150"/>
      <c r="EZ324" s="150"/>
      <c r="FA324" s="150"/>
      <c r="FB324" s="150"/>
      <c r="FC324" s="150"/>
      <c r="FD324" s="150"/>
      <c r="FE324" s="150"/>
      <c r="FF324" s="150"/>
      <c r="FG324" s="150"/>
      <c r="FH324" s="150"/>
      <c r="FI324" s="150"/>
      <c r="FJ324" s="150"/>
      <c r="FK324" s="150"/>
      <c r="FL324" s="150"/>
      <c r="FM324" s="150"/>
      <c r="FN324" s="150"/>
      <c r="FO324" s="150"/>
      <c r="FP324" s="150"/>
      <c r="FQ324" s="150"/>
      <c r="FR324" s="150"/>
      <c r="FS324" s="150"/>
      <c r="FT324" s="150"/>
      <c r="FU324" s="150"/>
      <c r="FV324" s="150"/>
      <c r="FW324" s="150"/>
      <c r="FX324" s="150"/>
      <c r="FY324" s="150"/>
      <c r="FZ324" s="150"/>
      <c r="GA324" s="150"/>
      <c r="GB324" s="150"/>
      <c r="GC324" s="150"/>
      <c r="GD324" s="150"/>
      <c r="GE324" s="150"/>
      <c r="GF324" s="150"/>
      <c r="GG324" s="150"/>
      <c r="GH324" s="150"/>
      <c r="GI324" s="150"/>
      <c r="GJ324" s="150"/>
      <c r="GK324" s="150"/>
      <c r="GL324" s="150"/>
      <c r="GM324" s="150"/>
      <c r="GN324" s="150"/>
      <c r="GO324" s="150"/>
      <c r="GP324" s="150"/>
      <c r="GQ324" s="150"/>
      <c r="GR324" s="150"/>
      <c r="GS324" s="150"/>
      <c r="GT324" s="150"/>
      <c r="GU324" s="150"/>
      <c r="GV324" s="150"/>
      <c r="GW324" s="150"/>
      <c r="GX324" s="150"/>
      <c r="GY324" s="150"/>
      <c r="GZ324" s="150"/>
      <c r="HA324" s="150"/>
      <c r="HB324" s="150"/>
      <c r="HC324" s="150"/>
      <c r="HD324" s="150"/>
      <c r="HE324" s="150"/>
      <c r="HF324" s="150"/>
      <c r="HG324" s="150"/>
      <c r="HH324" s="150"/>
      <c r="HI324" s="150"/>
      <c r="HJ324" s="150"/>
      <c r="HK324" s="150"/>
      <c r="HL324" s="150"/>
      <c r="HM324" s="150"/>
      <c r="HN324" s="150"/>
      <c r="HO324" s="150"/>
      <c r="HP324" s="150"/>
      <c r="HQ324" s="150"/>
      <c r="HR324" s="150"/>
      <c r="HS324" s="150"/>
      <c r="HT324" s="150"/>
      <c r="HU324" s="150"/>
      <c r="HV324" s="150"/>
      <c r="HW324" s="150"/>
      <c r="HX324" s="150"/>
      <c r="HY324" s="150"/>
      <c r="HZ324" s="150"/>
    </row>
    <row r="325" spans="1:234" s="151" customFormat="1" ht="11.25">
      <c r="A325" s="31" t="s">
        <v>6</v>
      </c>
      <c r="B325" s="8"/>
      <c r="C325" s="8"/>
      <c r="D325" s="8"/>
      <c r="E325" s="7"/>
      <c r="F325" s="7"/>
      <c r="G325" s="8"/>
      <c r="H325" s="7"/>
      <c r="I325" s="7"/>
      <c r="J325" s="7"/>
      <c r="K325" s="7"/>
      <c r="L325" s="7"/>
      <c r="M325" s="8"/>
      <c r="N325" s="7"/>
      <c r="O325" s="7"/>
      <c r="P325" s="150"/>
      <c r="Q325" s="150"/>
      <c r="R325" s="150"/>
      <c r="S325" s="150"/>
      <c r="T325" s="150"/>
      <c r="U325" s="150"/>
      <c r="V325" s="150"/>
      <c r="W325" s="150"/>
      <c r="X325" s="150"/>
      <c r="Y325" s="150"/>
      <c r="Z325" s="150"/>
      <c r="AA325" s="150"/>
      <c r="AB325" s="150"/>
      <c r="AC325" s="150"/>
      <c r="AD325" s="150"/>
      <c r="AE325" s="150"/>
      <c r="AF325" s="150"/>
      <c r="AG325" s="150"/>
      <c r="AH325" s="150"/>
      <c r="AI325" s="150"/>
      <c r="AJ325" s="150"/>
      <c r="AK325" s="150"/>
      <c r="AL325" s="150"/>
      <c r="AM325" s="150"/>
      <c r="AN325" s="150"/>
      <c r="AO325" s="150"/>
      <c r="AP325" s="150"/>
      <c r="AQ325" s="150"/>
      <c r="AR325" s="150"/>
      <c r="AS325" s="150"/>
      <c r="AT325" s="150"/>
      <c r="AU325" s="150"/>
      <c r="AV325" s="150"/>
      <c r="AW325" s="150"/>
      <c r="AX325" s="150"/>
      <c r="AY325" s="150"/>
      <c r="AZ325" s="150"/>
      <c r="BA325" s="150"/>
      <c r="BB325" s="150"/>
      <c r="BC325" s="150"/>
      <c r="BD325" s="150"/>
      <c r="BE325" s="150"/>
      <c r="BF325" s="150"/>
      <c r="BG325" s="150"/>
      <c r="BH325" s="150"/>
      <c r="BI325" s="150"/>
      <c r="BJ325" s="150"/>
      <c r="BK325" s="150"/>
      <c r="BL325" s="150"/>
      <c r="BM325" s="150"/>
      <c r="BN325" s="150"/>
      <c r="BO325" s="150"/>
      <c r="BP325" s="150"/>
      <c r="BQ325" s="150"/>
      <c r="BR325" s="150"/>
      <c r="BS325" s="150"/>
      <c r="BT325" s="150"/>
      <c r="BU325" s="150"/>
      <c r="BV325" s="150"/>
      <c r="BW325" s="150"/>
      <c r="BX325" s="150"/>
      <c r="BY325" s="150"/>
      <c r="BZ325" s="150"/>
      <c r="CA325" s="150"/>
      <c r="CB325" s="150"/>
      <c r="CC325" s="150"/>
      <c r="CD325" s="150"/>
      <c r="CE325" s="150"/>
      <c r="CF325" s="150"/>
      <c r="CG325" s="150"/>
      <c r="CH325" s="150"/>
      <c r="CI325" s="150"/>
      <c r="CJ325" s="150"/>
      <c r="CK325" s="150"/>
      <c r="CL325" s="150"/>
      <c r="CM325" s="150"/>
      <c r="CN325" s="150"/>
      <c r="CO325" s="150"/>
      <c r="CP325" s="150"/>
      <c r="CQ325" s="150"/>
      <c r="CR325" s="150"/>
      <c r="CS325" s="150"/>
      <c r="CT325" s="150"/>
      <c r="CU325" s="150"/>
      <c r="CV325" s="150"/>
      <c r="CW325" s="150"/>
      <c r="CX325" s="150"/>
      <c r="CY325" s="150"/>
      <c r="CZ325" s="150"/>
      <c r="DA325" s="150"/>
      <c r="DB325" s="150"/>
      <c r="DC325" s="150"/>
      <c r="DD325" s="150"/>
      <c r="DE325" s="150"/>
      <c r="DF325" s="150"/>
      <c r="DG325" s="150"/>
      <c r="DH325" s="150"/>
      <c r="DI325" s="150"/>
      <c r="DJ325" s="150"/>
      <c r="DK325" s="150"/>
      <c r="DL325" s="150"/>
      <c r="DM325" s="150"/>
      <c r="DN325" s="150"/>
      <c r="DO325" s="150"/>
      <c r="DP325" s="150"/>
      <c r="DQ325" s="150"/>
      <c r="DR325" s="150"/>
      <c r="DS325" s="150"/>
      <c r="DT325" s="150"/>
      <c r="DU325" s="150"/>
      <c r="DV325" s="150"/>
      <c r="DW325" s="150"/>
      <c r="DX325" s="150"/>
      <c r="DY325" s="150"/>
      <c r="DZ325" s="150"/>
      <c r="EA325" s="150"/>
      <c r="EB325" s="150"/>
      <c r="EC325" s="150"/>
      <c r="ED325" s="150"/>
      <c r="EE325" s="150"/>
      <c r="EF325" s="150"/>
      <c r="EG325" s="150"/>
      <c r="EH325" s="150"/>
      <c r="EI325" s="150"/>
      <c r="EJ325" s="150"/>
      <c r="EK325" s="150"/>
      <c r="EL325" s="150"/>
      <c r="EM325" s="150"/>
      <c r="EN325" s="150"/>
      <c r="EO325" s="150"/>
      <c r="EP325" s="150"/>
      <c r="EQ325" s="150"/>
      <c r="ER325" s="150"/>
      <c r="ES325" s="150"/>
      <c r="ET325" s="150"/>
      <c r="EU325" s="150"/>
      <c r="EV325" s="150"/>
      <c r="EW325" s="150"/>
      <c r="EX325" s="150"/>
      <c r="EY325" s="150"/>
      <c r="EZ325" s="150"/>
      <c r="FA325" s="150"/>
      <c r="FB325" s="150"/>
      <c r="FC325" s="150"/>
      <c r="FD325" s="150"/>
      <c r="FE325" s="150"/>
      <c r="FF325" s="150"/>
      <c r="FG325" s="150"/>
      <c r="FH325" s="150"/>
      <c r="FI325" s="150"/>
      <c r="FJ325" s="150"/>
      <c r="FK325" s="150"/>
      <c r="FL325" s="150"/>
      <c r="FM325" s="150"/>
      <c r="FN325" s="150"/>
      <c r="FO325" s="150"/>
      <c r="FP325" s="150"/>
      <c r="FQ325" s="150"/>
      <c r="FR325" s="150"/>
      <c r="FS325" s="150"/>
      <c r="FT325" s="150"/>
      <c r="FU325" s="150"/>
      <c r="FV325" s="150"/>
      <c r="FW325" s="150"/>
      <c r="FX325" s="150"/>
      <c r="FY325" s="150"/>
      <c r="FZ325" s="150"/>
      <c r="GA325" s="150"/>
      <c r="GB325" s="150"/>
      <c r="GC325" s="150"/>
      <c r="GD325" s="150"/>
      <c r="GE325" s="150"/>
      <c r="GF325" s="150"/>
      <c r="GG325" s="150"/>
      <c r="GH325" s="150"/>
      <c r="GI325" s="150"/>
      <c r="GJ325" s="150"/>
      <c r="GK325" s="150"/>
      <c r="GL325" s="150"/>
      <c r="GM325" s="150"/>
      <c r="GN325" s="150"/>
      <c r="GO325" s="150"/>
      <c r="GP325" s="150"/>
      <c r="GQ325" s="150"/>
      <c r="GR325" s="150"/>
      <c r="GS325" s="150"/>
      <c r="GT325" s="150"/>
      <c r="GU325" s="150"/>
      <c r="GV325" s="150"/>
      <c r="GW325" s="150"/>
      <c r="GX325" s="150"/>
      <c r="GY325" s="150"/>
      <c r="GZ325" s="150"/>
      <c r="HA325" s="150"/>
      <c r="HB325" s="150"/>
      <c r="HC325" s="150"/>
      <c r="HD325" s="150"/>
      <c r="HE325" s="150"/>
      <c r="HF325" s="150"/>
      <c r="HG325" s="150"/>
      <c r="HH325" s="150"/>
      <c r="HI325" s="150"/>
      <c r="HJ325" s="150"/>
      <c r="HK325" s="150"/>
      <c r="HL325" s="150"/>
      <c r="HM325" s="150"/>
      <c r="HN325" s="150"/>
      <c r="HO325" s="150"/>
      <c r="HP325" s="150"/>
      <c r="HQ325" s="150"/>
      <c r="HR325" s="150"/>
      <c r="HS325" s="150"/>
      <c r="HT325" s="150"/>
      <c r="HU325" s="150"/>
      <c r="HV325" s="150"/>
      <c r="HW325" s="150"/>
      <c r="HX325" s="150"/>
      <c r="HY325" s="150"/>
      <c r="HZ325" s="150"/>
    </row>
    <row r="326" spans="1:234" s="151" customFormat="1" ht="28.5" customHeight="1">
      <c r="A326" s="32" t="s">
        <v>298</v>
      </c>
      <c r="B326" s="8"/>
      <c r="C326" s="8"/>
      <c r="D326" s="8"/>
      <c r="E326" s="7">
        <v>35</v>
      </c>
      <c r="F326" s="7">
        <v>35</v>
      </c>
      <c r="G326" s="8"/>
      <c r="H326" s="7">
        <v>228</v>
      </c>
      <c r="I326" s="7">
        <v>140</v>
      </c>
      <c r="J326" s="7"/>
      <c r="K326" s="7"/>
      <c r="L326" s="7"/>
      <c r="M326" s="8"/>
      <c r="N326" s="7">
        <v>41</v>
      </c>
      <c r="O326" s="7">
        <v>41</v>
      </c>
      <c r="P326" s="150"/>
      <c r="Q326" s="150"/>
      <c r="R326" s="150"/>
      <c r="S326" s="150"/>
      <c r="T326" s="150"/>
      <c r="U326" s="150"/>
      <c r="V326" s="150"/>
      <c r="W326" s="150"/>
      <c r="X326" s="150"/>
      <c r="Y326" s="150"/>
      <c r="Z326" s="150"/>
      <c r="AA326" s="150"/>
      <c r="AB326" s="150"/>
      <c r="AC326" s="150"/>
      <c r="AD326" s="150"/>
      <c r="AE326" s="150"/>
      <c r="AF326" s="150"/>
      <c r="AG326" s="150"/>
      <c r="AH326" s="150"/>
      <c r="AI326" s="150"/>
      <c r="AJ326" s="150"/>
      <c r="AK326" s="150"/>
      <c r="AL326" s="150"/>
      <c r="AM326" s="150"/>
      <c r="AN326" s="150"/>
      <c r="AO326" s="150"/>
      <c r="AP326" s="150"/>
      <c r="AQ326" s="150"/>
      <c r="AR326" s="150"/>
      <c r="AS326" s="150"/>
      <c r="AT326" s="150"/>
      <c r="AU326" s="150"/>
      <c r="AV326" s="150"/>
      <c r="AW326" s="150"/>
      <c r="AX326" s="150"/>
      <c r="AY326" s="150"/>
      <c r="AZ326" s="150"/>
      <c r="BA326" s="150"/>
      <c r="BB326" s="150"/>
      <c r="BC326" s="150"/>
      <c r="BD326" s="150"/>
      <c r="BE326" s="150"/>
      <c r="BF326" s="150"/>
      <c r="BG326" s="150"/>
      <c r="BH326" s="150"/>
      <c r="BI326" s="150"/>
      <c r="BJ326" s="150"/>
      <c r="BK326" s="150"/>
      <c r="BL326" s="150"/>
      <c r="BM326" s="150"/>
      <c r="BN326" s="150"/>
      <c r="BO326" s="150"/>
      <c r="BP326" s="150"/>
      <c r="BQ326" s="150"/>
      <c r="BR326" s="150"/>
      <c r="BS326" s="150"/>
      <c r="BT326" s="150"/>
      <c r="BU326" s="150"/>
      <c r="BV326" s="150"/>
      <c r="BW326" s="150"/>
      <c r="BX326" s="150"/>
      <c r="BY326" s="150"/>
      <c r="BZ326" s="150"/>
      <c r="CA326" s="150"/>
      <c r="CB326" s="150"/>
      <c r="CC326" s="150"/>
      <c r="CD326" s="150"/>
      <c r="CE326" s="150"/>
      <c r="CF326" s="150"/>
      <c r="CG326" s="150"/>
      <c r="CH326" s="150"/>
      <c r="CI326" s="150"/>
      <c r="CJ326" s="150"/>
      <c r="CK326" s="150"/>
      <c r="CL326" s="150"/>
      <c r="CM326" s="150"/>
      <c r="CN326" s="150"/>
      <c r="CO326" s="150"/>
      <c r="CP326" s="150"/>
      <c r="CQ326" s="150"/>
      <c r="CR326" s="150"/>
      <c r="CS326" s="150"/>
      <c r="CT326" s="150"/>
      <c r="CU326" s="150"/>
      <c r="CV326" s="150"/>
      <c r="CW326" s="150"/>
      <c r="CX326" s="150"/>
      <c r="CY326" s="150"/>
      <c r="CZ326" s="150"/>
      <c r="DA326" s="150"/>
      <c r="DB326" s="150"/>
      <c r="DC326" s="150"/>
      <c r="DD326" s="150"/>
      <c r="DE326" s="150"/>
      <c r="DF326" s="150"/>
      <c r="DG326" s="150"/>
      <c r="DH326" s="150"/>
      <c r="DI326" s="150"/>
      <c r="DJ326" s="150"/>
      <c r="DK326" s="150"/>
      <c r="DL326" s="150"/>
      <c r="DM326" s="150"/>
      <c r="DN326" s="150"/>
      <c r="DO326" s="150"/>
      <c r="DP326" s="150"/>
      <c r="DQ326" s="150"/>
      <c r="DR326" s="150"/>
      <c r="DS326" s="150"/>
      <c r="DT326" s="150"/>
      <c r="DU326" s="150"/>
      <c r="DV326" s="150"/>
      <c r="DW326" s="150"/>
      <c r="DX326" s="150"/>
      <c r="DY326" s="150"/>
      <c r="DZ326" s="150"/>
      <c r="EA326" s="150"/>
      <c r="EB326" s="150"/>
      <c r="EC326" s="150"/>
      <c r="ED326" s="150"/>
      <c r="EE326" s="150"/>
      <c r="EF326" s="150"/>
      <c r="EG326" s="150"/>
      <c r="EH326" s="150"/>
      <c r="EI326" s="150"/>
      <c r="EJ326" s="150"/>
      <c r="EK326" s="150"/>
      <c r="EL326" s="150"/>
      <c r="EM326" s="150"/>
      <c r="EN326" s="150"/>
      <c r="EO326" s="150"/>
      <c r="EP326" s="150"/>
      <c r="EQ326" s="150"/>
      <c r="ER326" s="150"/>
      <c r="ES326" s="150"/>
      <c r="ET326" s="150"/>
      <c r="EU326" s="150"/>
      <c r="EV326" s="150"/>
      <c r="EW326" s="150"/>
      <c r="EX326" s="150"/>
      <c r="EY326" s="150"/>
      <c r="EZ326" s="150"/>
      <c r="FA326" s="150"/>
      <c r="FB326" s="150"/>
      <c r="FC326" s="150"/>
      <c r="FD326" s="150"/>
      <c r="FE326" s="150"/>
      <c r="FF326" s="150"/>
      <c r="FG326" s="150"/>
      <c r="FH326" s="150"/>
      <c r="FI326" s="150"/>
      <c r="FJ326" s="150"/>
      <c r="FK326" s="150"/>
      <c r="FL326" s="150"/>
      <c r="FM326" s="150"/>
      <c r="FN326" s="150"/>
      <c r="FO326" s="150"/>
      <c r="FP326" s="150"/>
      <c r="FQ326" s="150"/>
      <c r="FR326" s="150"/>
      <c r="FS326" s="150"/>
      <c r="FT326" s="150"/>
      <c r="FU326" s="150"/>
      <c r="FV326" s="150"/>
      <c r="FW326" s="150"/>
      <c r="FX326" s="150"/>
      <c r="FY326" s="150"/>
      <c r="FZ326" s="150"/>
      <c r="GA326" s="150"/>
      <c r="GB326" s="150"/>
      <c r="GC326" s="150"/>
      <c r="GD326" s="150"/>
      <c r="GE326" s="150"/>
      <c r="GF326" s="150"/>
      <c r="GG326" s="150"/>
      <c r="GH326" s="150"/>
      <c r="GI326" s="150"/>
      <c r="GJ326" s="150"/>
      <c r="GK326" s="150"/>
      <c r="GL326" s="150"/>
      <c r="GM326" s="150"/>
      <c r="GN326" s="150"/>
      <c r="GO326" s="150"/>
      <c r="GP326" s="150"/>
      <c r="GQ326" s="150"/>
      <c r="GR326" s="150"/>
      <c r="GS326" s="150"/>
      <c r="GT326" s="150"/>
      <c r="GU326" s="150"/>
      <c r="GV326" s="150"/>
      <c r="GW326" s="150"/>
      <c r="GX326" s="150"/>
      <c r="GY326" s="150"/>
      <c r="GZ326" s="150"/>
      <c r="HA326" s="150"/>
      <c r="HB326" s="150"/>
      <c r="HC326" s="150"/>
      <c r="HD326" s="150"/>
      <c r="HE326" s="150"/>
      <c r="HF326" s="150"/>
      <c r="HG326" s="150"/>
      <c r="HH326" s="150"/>
      <c r="HI326" s="150"/>
      <c r="HJ326" s="150"/>
      <c r="HK326" s="150"/>
      <c r="HL326" s="150"/>
      <c r="HM326" s="150"/>
      <c r="HN326" s="150"/>
      <c r="HO326" s="150"/>
      <c r="HP326" s="150"/>
      <c r="HQ326" s="150"/>
      <c r="HR326" s="150"/>
      <c r="HS326" s="150"/>
      <c r="HT326" s="150"/>
      <c r="HU326" s="150"/>
      <c r="HV326" s="150"/>
      <c r="HW326" s="150"/>
      <c r="HX326" s="150"/>
      <c r="HY326" s="150"/>
      <c r="HZ326" s="150"/>
    </row>
    <row r="327" spans="1:234" s="151" customFormat="1" ht="11.25">
      <c r="A327" s="31" t="s">
        <v>8</v>
      </c>
      <c r="B327" s="8"/>
      <c r="C327" s="8"/>
      <c r="D327" s="8"/>
      <c r="E327" s="7"/>
      <c r="F327" s="7"/>
      <c r="G327" s="8"/>
      <c r="H327" s="7"/>
      <c r="I327" s="7"/>
      <c r="J327" s="7"/>
      <c r="K327" s="7"/>
      <c r="L327" s="7"/>
      <c r="M327" s="8"/>
      <c r="N327" s="7"/>
      <c r="O327" s="7"/>
      <c r="P327" s="150"/>
      <c r="Q327" s="150"/>
      <c r="R327" s="150"/>
      <c r="S327" s="150"/>
      <c r="T327" s="150"/>
      <c r="U327" s="150"/>
      <c r="V327" s="150"/>
      <c r="W327" s="150"/>
      <c r="X327" s="150"/>
      <c r="Y327" s="150"/>
      <c r="Z327" s="150"/>
      <c r="AA327" s="150"/>
      <c r="AB327" s="150"/>
      <c r="AC327" s="150"/>
      <c r="AD327" s="150"/>
      <c r="AE327" s="150"/>
      <c r="AF327" s="150"/>
      <c r="AG327" s="150"/>
      <c r="AH327" s="150"/>
      <c r="AI327" s="150"/>
      <c r="AJ327" s="150"/>
      <c r="AK327" s="150"/>
      <c r="AL327" s="150"/>
      <c r="AM327" s="150"/>
      <c r="AN327" s="150"/>
      <c r="AO327" s="150"/>
      <c r="AP327" s="150"/>
      <c r="AQ327" s="150"/>
      <c r="AR327" s="150"/>
      <c r="AS327" s="150"/>
      <c r="AT327" s="150"/>
      <c r="AU327" s="150"/>
      <c r="AV327" s="150"/>
      <c r="AW327" s="150"/>
      <c r="AX327" s="150"/>
      <c r="AY327" s="150"/>
      <c r="AZ327" s="150"/>
      <c r="BA327" s="150"/>
      <c r="BB327" s="150"/>
      <c r="BC327" s="150"/>
      <c r="BD327" s="150"/>
      <c r="BE327" s="150"/>
      <c r="BF327" s="150"/>
      <c r="BG327" s="150"/>
      <c r="BH327" s="150"/>
      <c r="BI327" s="150"/>
      <c r="BJ327" s="150"/>
      <c r="BK327" s="150"/>
      <c r="BL327" s="150"/>
      <c r="BM327" s="150"/>
      <c r="BN327" s="150"/>
      <c r="BO327" s="150"/>
      <c r="BP327" s="150"/>
      <c r="BQ327" s="150"/>
      <c r="BR327" s="150"/>
      <c r="BS327" s="150"/>
      <c r="BT327" s="150"/>
      <c r="BU327" s="150"/>
      <c r="BV327" s="150"/>
      <c r="BW327" s="150"/>
      <c r="BX327" s="150"/>
      <c r="BY327" s="150"/>
      <c r="BZ327" s="150"/>
      <c r="CA327" s="150"/>
      <c r="CB327" s="150"/>
      <c r="CC327" s="150"/>
      <c r="CD327" s="150"/>
      <c r="CE327" s="150"/>
      <c r="CF327" s="150"/>
      <c r="CG327" s="150"/>
      <c r="CH327" s="150"/>
      <c r="CI327" s="150"/>
      <c r="CJ327" s="150"/>
      <c r="CK327" s="150"/>
      <c r="CL327" s="150"/>
      <c r="CM327" s="150"/>
      <c r="CN327" s="150"/>
      <c r="CO327" s="150"/>
      <c r="CP327" s="150"/>
      <c r="CQ327" s="150"/>
      <c r="CR327" s="150"/>
      <c r="CS327" s="150"/>
      <c r="CT327" s="150"/>
      <c r="CU327" s="150"/>
      <c r="CV327" s="150"/>
      <c r="CW327" s="150"/>
      <c r="CX327" s="150"/>
      <c r="CY327" s="150"/>
      <c r="CZ327" s="150"/>
      <c r="DA327" s="150"/>
      <c r="DB327" s="150"/>
      <c r="DC327" s="150"/>
      <c r="DD327" s="150"/>
      <c r="DE327" s="150"/>
      <c r="DF327" s="150"/>
      <c r="DG327" s="150"/>
      <c r="DH327" s="150"/>
      <c r="DI327" s="150"/>
      <c r="DJ327" s="150"/>
      <c r="DK327" s="150"/>
      <c r="DL327" s="150"/>
      <c r="DM327" s="150"/>
      <c r="DN327" s="150"/>
      <c r="DO327" s="150"/>
      <c r="DP327" s="150"/>
      <c r="DQ327" s="150"/>
      <c r="DR327" s="150"/>
      <c r="DS327" s="150"/>
      <c r="DT327" s="150"/>
      <c r="DU327" s="150"/>
      <c r="DV327" s="150"/>
      <c r="DW327" s="150"/>
      <c r="DX327" s="150"/>
      <c r="DY327" s="150"/>
      <c r="DZ327" s="150"/>
      <c r="EA327" s="150"/>
      <c r="EB327" s="150"/>
      <c r="EC327" s="150"/>
      <c r="ED327" s="150"/>
      <c r="EE327" s="150"/>
      <c r="EF327" s="150"/>
      <c r="EG327" s="150"/>
      <c r="EH327" s="150"/>
      <c r="EI327" s="150"/>
      <c r="EJ327" s="150"/>
      <c r="EK327" s="150"/>
      <c r="EL327" s="150"/>
      <c r="EM327" s="150"/>
      <c r="EN327" s="150"/>
      <c r="EO327" s="150"/>
      <c r="EP327" s="150"/>
      <c r="EQ327" s="150"/>
      <c r="ER327" s="150"/>
      <c r="ES327" s="150"/>
      <c r="ET327" s="150"/>
      <c r="EU327" s="150"/>
      <c r="EV327" s="150"/>
      <c r="EW327" s="150"/>
      <c r="EX327" s="150"/>
      <c r="EY327" s="150"/>
      <c r="EZ327" s="150"/>
      <c r="FA327" s="150"/>
      <c r="FB327" s="150"/>
      <c r="FC327" s="150"/>
      <c r="FD327" s="150"/>
      <c r="FE327" s="150"/>
      <c r="FF327" s="150"/>
      <c r="FG327" s="150"/>
      <c r="FH327" s="150"/>
      <c r="FI327" s="150"/>
      <c r="FJ327" s="150"/>
      <c r="FK327" s="150"/>
      <c r="FL327" s="150"/>
      <c r="FM327" s="150"/>
      <c r="FN327" s="150"/>
      <c r="FO327" s="150"/>
      <c r="FP327" s="150"/>
      <c r="FQ327" s="150"/>
      <c r="FR327" s="150"/>
      <c r="FS327" s="150"/>
      <c r="FT327" s="150"/>
      <c r="FU327" s="150"/>
      <c r="FV327" s="150"/>
      <c r="FW327" s="150"/>
      <c r="FX327" s="150"/>
      <c r="FY327" s="150"/>
      <c r="FZ327" s="150"/>
      <c r="GA327" s="150"/>
      <c r="GB327" s="150"/>
      <c r="GC327" s="150"/>
      <c r="GD327" s="150"/>
      <c r="GE327" s="150"/>
      <c r="GF327" s="150"/>
      <c r="GG327" s="150"/>
      <c r="GH327" s="150"/>
      <c r="GI327" s="150"/>
      <c r="GJ327" s="150"/>
      <c r="GK327" s="150"/>
      <c r="GL327" s="150"/>
      <c r="GM327" s="150"/>
      <c r="GN327" s="150"/>
      <c r="GO327" s="150"/>
      <c r="GP327" s="150"/>
      <c r="GQ327" s="150"/>
      <c r="GR327" s="150"/>
      <c r="GS327" s="150"/>
      <c r="GT327" s="150"/>
      <c r="GU327" s="150"/>
      <c r="GV327" s="150"/>
      <c r="GW327" s="150"/>
      <c r="GX327" s="150"/>
      <c r="GY327" s="150"/>
      <c r="GZ327" s="150"/>
      <c r="HA327" s="150"/>
      <c r="HB327" s="150"/>
      <c r="HC327" s="150"/>
      <c r="HD327" s="150"/>
      <c r="HE327" s="150"/>
      <c r="HF327" s="150"/>
      <c r="HG327" s="150"/>
      <c r="HH327" s="150"/>
      <c r="HI327" s="150"/>
      <c r="HJ327" s="150"/>
      <c r="HK327" s="150"/>
      <c r="HL327" s="150"/>
      <c r="HM327" s="150"/>
      <c r="HN327" s="150"/>
      <c r="HO327" s="150"/>
      <c r="HP327" s="150"/>
      <c r="HQ327" s="150"/>
      <c r="HR327" s="150"/>
      <c r="HS327" s="150"/>
      <c r="HT327" s="150"/>
      <c r="HU327" s="150"/>
      <c r="HV327" s="150"/>
      <c r="HW327" s="150"/>
      <c r="HX327" s="150"/>
      <c r="HY327" s="150"/>
      <c r="HZ327" s="150"/>
    </row>
    <row r="328" spans="1:234" s="151" customFormat="1" ht="23.25" customHeight="1">
      <c r="A328" s="32" t="s">
        <v>204</v>
      </c>
      <c r="B328" s="8"/>
      <c r="C328" s="8"/>
      <c r="D328" s="8"/>
      <c r="E328" s="7">
        <f>E322/E326</f>
        <v>142857.14285714287</v>
      </c>
      <c r="F328" s="7">
        <f>E328</f>
        <v>142857.14285714287</v>
      </c>
      <c r="G328" s="8"/>
      <c r="H328" s="7">
        <f>H322/H326</f>
        <v>142543.8596491228</v>
      </c>
      <c r="I328" s="7">
        <f>H328</f>
        <v>142543.8596491228</v>
      </c>
      <c r="J328" s="7"/>
      <c r="K328" s="7"/>
      <c r="L328" s="7"/>
      <c r="M328" s="8"/>
      <c r="N328" s="7">
        <f>N322/N326</f>
        <v>121951.21951219512</v>
      </c>
      <c r="O328" s="7">
        <f>O322/O326</f>
        <v>121951.21951219512</v>
      </c>
      <c r="P328" s="150"/>
      <c r="Q328" s="150"/>
      <c r="R328" s="150"/>
      <c r="S328" s="150"/>
      <c r="T328" s="150"/>
      <c r="U328" s="150"/>
      <c r="V328" s="150"/>
      <c r="W328" s="150"/>
      <c r="X328" s="150"/>
      <c r="Y328" s="150"/>
      <c r="Z328" s="150"/>
      <c r="AA328" s="150"/>
      <c r="AB328" s="150"/>
      <c r="AC328" s="150"/>
      <c r="AD328" s="150"/>
      <c r="AE328" s="150"/>
      <c r="AF328" s="150"/>
      <c r="AG328" s="150"/>
      <c r="AH328" s="150"/>
      <c r="AI328" s="150"/>
      <c r="AJ328" s="150"/>
      <c r="AK328" s="150"/>
      <c r="AL328" s="150"/>
      <c r="AM328" s="150"/>
      <c r="AN328" s="150"/>
      <c r="AO328" s="150"/>
      <c r="AP328" s="150"/>
      <c r="AQ328" s="150"/>
      <c r="AR328" s="150"/>
      <c r="AS328" s="150"/>
      <c r="AT328" s="150"/>
      <c r="AU328" s="150"/>
      <c r="AV328" s="150"/>
      <c r="AW328" s="150"/>
      <c r="AX328" s="150"/>
      <c r="AY328" s="150"/>
      <c r="AZ328" s="150"/>
      <c r="BA328" s="150"/>
      <c r="BB328" s="150"/>
      <c r="BC328" s="150"/>
      <c r="BD328" s="150"/>
      <c r="BE328" s="150"/>
      <c r="BF328" s="150"/>
      <c r="BG328" s="150"/>
      <c r="BH328" s="150"/>
      <c r="BI328" s="150"/>
      <c r="BJ328" s="150"/>
      <c r="BK328" s="150"/>
      <c r="BL328" s="150"/>
      <c r="BM328" s="150"/>
      <c r="BN328" s="150"/>
      <c r="BO328" s="150"/>
      <c r="BP328" s="150"/>
      <c r="BQ328" s="150"/>
      <c r="BR328" s="150"/>
      <c r="BS328" s="150"/>
      <c r="BT328" s="150"/>
      <c r="BU328" s="150"/>
      <c r="BV328" s="150"/>
      <c r="BW328" s="150"/>
      <c r="BX328" s="150"/>
      <c r="BY328" s="150"/>
      <c r="BZ328" s="150"/>
      <c r="CA328" s="150"/>
      <c r="CB328" s="150"/>
      <c r="CC328" s="150"/>
      <c r="CD328" s="150"/>
      <c r="CE328" s="150"/>
      <c r="CF328" s="150"/>
      <c r="CG328" s="150"/>
      <c r="CH328" s="150"/>
      <c r="CI328" s="150"/>
      <c r="CJ328" s="150"/>
      <c r="CK328" s="150"/>
      <c r="CL328" s="150"/>
      <c r="CM328" s="150"/>
      <c r="CN328" s="150"/>
      <c r="CO328" s="150"/>
      <c r="CP328" s="150"/>
      <c r="CQ328" s="150"/>
      <c r="CR328" s="150"/>
      <c r="CS328" s="150"/>
      <c r="CT328" s="150"/>
      <c r="CU328" s="150"/>
      <c r="CV328" s="150"/>
      <c r="CW328" s="150"/>
      <c r="CX328" s="150"/>
      <c r="CY328" s="150"/>
      <c r="CZ328" s="150"/>
      <c r="DA328" s="150"/>
      <c r="DB328" s="150"/>
      <c r="DC328" s="150"/>
      <c r="DD328" s="150"/>
      <c r="DE328" s="150"/>
      <c r="DF328" s="150"/>
      <c r="DG328" s="150"/>
      <c r="DH328" s="150"/>
      <c r="DI328" s="150"/>
      <c r="DJ328" s="150"/>
      <c r="DK328" s="150"/>
      <c r="DL328" s="150"/>
      <c r="DM328" s="150"/>
      <c r="DN328" s="150"/>
      <c r="DO328" s="150"/>
      <c r="DP328" s="150"/>
      <c r="DQ328" s="150"/>
      <c r="DR328" s="150"/>
      <c r="DS328" s="150"/>
      <c r="DT328" s="150"/>
      <c r="DU328" s="150"/>
      <c r="DV328" s="150"/>
      <c r="DW328" s="150"/>
      <c r="DX328" s="150"/>
      <c r="DY328" s="150"/>
      <c r="DZ328" s="150"/>
      <c r="EA328" s="150"/>
      <c r="EB328" s="150"/>
      <c r="EC328" s="150"/>
      <c r="ED328" s="150"/>
      <c r="EE328" s="150"/>
      <c r="EF328" s="150"/>
      <c r="EG328" s="150"/>
      <c r="EH328" s="150"/>
      <c r="EI328" s="150"/>
      <c r="EJ328" s="150"/>
      <c r="EK328" s="150"/>
      <c r="EL328" s="150"/>
      <c r="EM328" s="150"/>
      <c r="EN328" s="150"/>
      <c r="EO328" s="150"/>
      <c r="EP328" s="150"/>
      <c r="EQ328" s="150"/>
      <c r="ER328" s="150"/>
      <c r="ES328" s="150"/>
      <c r="ET328" s="150"/>
      <c r="EU328" s="150"/>
      <c r="EV328" s="150"/>
      <c r="EW328" s="150"/>
      <c r="EX328" s="150"/>
      <c r="EY328" s="150"/>
      <c r="EZ328" s="150"/>
      <c r="FA328" s="150"/>
      <c r="FB328" s="150"/>
      <c r="FC328" s="150"/>
      <c r="FD328" s="150"/>
      <c r="FE328" s="150"/>
      <c r="FF328" s="150"/>
      <c r="FG328" s="150"/>
      <c r="FH328" s="150"/>
      <c r="FI328" s="150"/>
      <c r="FJ328" s="150"/>
      <c r="FK328" s="150"/>
      <c r="FL328" s="150"/>
      <c r="FM328" s="150"/>
      <c r="FN328" s="150"/>
      <c r="FO328" s="150"/>
      <c r="FP328" s="150"/>
      <c r="FQ328" s="150"/>
      <c r="FR328" s="150"/>
      <c r="FS328" s="150"/>
      <c r="FT328" s="150"/>
      <c r="FU328" s="150"/>
      <c r="FV328" s="150"/>
      <c r="FW328" s="150"/>
      <c r="FX328" s="150"/>
      <c r="FY328" s="150"/>
      <c r="FZ328" s="150"/>
      <c r="GA328" s="150"/>
      <c r="GB328" s="150"/>
      <c r="GC328" s="150"/>
      <c r="GD328" s="150"/>
      <c r="GE328" s="150"/>
      <c r="GF328" s="150"/>
      <c r="GG328" s="150"/>
      <c r="GH328" s="150"/>
      <c r="GI328" s="150"/>
      <c r="GJ328" s="150"/>
      <c r="GK328" s="150"/>
      <c r="GL328" s="150"/>
      <c r="GM328" s="150"/>
      <c r="GN328" s="150"/>
      <c r="GO328" s="150"/>
      <c r="GP328" s="150"/>
      <c r="GQ328" s="150"/>
      <c r="GR328" s="150"/>
      <c r="GS328" s="150"/>
      <c r="GT328" s="150"/>
      <c r="GU328" s="150"/>
      <c r="GV328" s="150"/>
      <c r="GW328" s="150"/>
      <c r="GX328" s="150"/>
      <c r="GY328" s="150"/>
      <c r="GZ328" s="150"/>
      <c r="HA328" s="150"/>
      <c r="HB328" s="150"/>
      <c r="HC328" s="150"/>
      <c r="HD328" s="150"/>
      <c r="HE328" s="150"/>
      <c r="HF328" s="150"/>
      <c r="HG328" s="150"/>
      <c r="HH328" s="150"/>
      <c r="HI328" s="150"/>
      <c r="HJ328" s="150"/>
      <c r="HK328" s="150"/>
      <c r="HL328" s="150"/>
      <c r="HM328" s="150"/>
      <c r="HN328" s="150"/>
      <c r="HO328" s="150"/>
      <c r="HP328" s="150"/>
      <c r="HQ328" s="150"/>
      <c r="HR328" s="150"/>
      <c r="HS328" s="150"/>
      <c r="HT328" s="150"/>
      <c r="HU328" s="150"/>
      <c r="HV328" s="150"/>
      <c r="HW328" s="150"/>
      <c r="HX328" s="150"/>
      <c r="HY328" s="150"/>
      <c r="HZ328" s="150"/>
    </row>
    <row r="329" spans="1:234" s="195" customFormat="1" ht="36.75" customHeight="1">
      <c r="A329" s="182" t="s">
        <v>378</v>
      </c>
      <c r="B329" s="191"/>
      <c r="C329" s="191"/>
      <c r="D329" s="191"/>
      <c r="E329" s="193">
        <f>(E336*E341)+(E337*E342)+(E338*E343)+(E339*E344)-1630000</f>
        <v>17148000</v>
      </c>
      <c r="F329" s="193">
        <f>(F336*F341)+(F337*F342)+(F338*F343)+(F339*F344)-1630000</f>
        <v>17148000</v>
      </c>
      <c r="G329" s="193"/>
      <c r="H329" s="193">
        <f>(H336*H341)+(H337*H342)+(H338*H343)+(H339*H344)-40+18086040-680000-1000000</f>
        <v>38820000</v>
      </c>
      <c r="I329" s="193">
        <f>H329</f>
        <v>38820000</v>
      </c>
      <c r="J329" s="193">
        <f>(J336*J341)+(J337*J342)+(J338*J343)+(J339*J344)</f>
        <v>0</v>
      </c>
      <c r="K329" s="193">
        <f>(K336*K341)+(K337*K342)+(K338*K343)+(K339*K344)</f>
        <v>0</v>
      </c>
      <c r="L329" s="193">
        <f>(L336*L341)+(L337*L342)+(L338*L343)+(L339*L344)</f>
        <v>0</v>
      </c>
      <c r="M329" s="193"/>
      <c r="N329" s="193">
        <f>(N336*N341)+(N337*N342)+(N338*N343)+(N339*N344)-110</f>
        <v>15550000</v>
      </c>
      <c r="O329" s="193">
        <f>N329</f>
        <v>15550000</v>
      </c>
      <c r="P329" s="194"/>
      <c r="Q329" s="194"/>
      <c r="R329" s="194"/>
      <c r="S329" s="194"/>
      <c r="T329" s="194"/>
      <c r="U329" s="194"/>
      <c r="V329" s="194"/>
      <c r="W329" s="194"/>
      <c r="X329" s="194"/>
      <c r="Y329" s="194"/>
      <c r="Z329" s="194"/>
      <c r="AA329" s="194"/>
      <c r="AB329" s="194"/>
      <c r="AC329" s="194"/>
      <c r="AD329" s="194"/>
      <c r="AE329" s="194"/>
      <c r="AF329" s="194"/>
      <c r="AG329" s="194"/>
      <c r="AH329" s="194"/>
      <c r="AI329" s="194"/>
      <c r="AJ329" s="194"/>
      <c r="AK329" s="194"/>
      <c r="AL329" s="194"/>
      <c r="AM329" s="194"/>
      <c r="AN329" s="194"/>
      <c r="AO329" s="194"/>
      <c r="AP329" s="194"/>
      <c r="AQ329" s="194"/>
      <c r="AR329" s="194"/>
      <c r="AS329" s="194"/>
      <c r="AT329" s="194"/>
      <c r="AU329" s="194"/>
      <c r="AV329" s="194"/>
      <c r="AW329" s="194"/>
      <c r="AX329" s="194"/>
      <c r="AY329" s="194"/>
      <c r="AZ329" s="194"/>
      <c r="BA329" s="194"/>
      <c r="BB329" s="194"/>
      <c r="BC329" s="194"/>
      <c r="BD329" s="194"/>
      <c r="BE329" s="194"/>
      <c r="BF329" s="194"/>
      <c r="BG329" s="194"/>
      <c r="BH329" s="194"/>
      <c r="BI329" s="194"/>
      <c r="BJ329" s="194"/>
      <c r="BK329" s="194"/>
      <c r="BL329" s="194"/>
      <c r="BM329" s="194"/>
      <c r="BN329" s="194"/>
      <c r="BO329" s="194"/>
      <c r="BP329" s="194"/>
      <c r="BQ329" s="194"/>
      <c r="BR329" s="194"/>
      <c r="BS329" s="194"/>
      <c r="BT329" s="194"/>
      <c r="BU329" s="194"/>
      <c r="BV329" s="194"/>
      <c r="BW329" s="194"/>
      <c r="BX329" s="194"/>
      <c r="BY329" s="194"/>
      <c r="BZ329" s="194"/>
      <c r="CA329" s="194"/>
      <c r="CB329" s="194"/>
      <c r="CC329" s="194"/>
      <c r="CD329" s="194"/>
      <c r="CE329" s="194"/>
      <c r="CF329" s="194"/>
      <c r="CG329" s="194"/>
      <c r="CH329" s="194"/>
      <c r="CI329" s="194"/>
      <c r="CJ329" s="194"/>
      <c r="CK329" s="194"/>
      <c r="CL329" s="194"/>
      <c r="CM329" s="194"/>
      <c r="CN329" s="194"/>
      <c r="CO329" s="194"/>
      <c r="CP329" s="194"/>
      <c r="CQ329" s="194"/>
      <c r="CR329" s="194"/>
      <c r="CS329" s="194"/>
      <c r="CT329" s="194"/>
      <c r="CU329" s="194"/>
      <c r="CV329" s="194"/>
      <c r="CW329" s="194"/>
      <c r="CX329" s="194"/>
      <c r="CY329" s="194"/>
      <c r="CZ329" s="194"/>
      <c r="DA329" s="194"/>
      <c r="DB329" s="194"/>
      <c r="DC329" s="194"/>
      <c r="DD329" s="194"/>
      <c r="DE329" s="194"/>
      <c r="DF329" s="194"/>
      <c r="DG329" s="194"/>
      <c r="DH329" s="194"/>
      <c r="DI329" s="194"/>
      <c r="DJ329" s="194"/>
      <c r="DK329" s="194"/>
      <c r="DL329" s="194"/>
      <c r="DM329" s="194"/>
      <c r="DN329" s="194"/>
      <c r="DO329" s="194"/>
      <c r="DP329" s="194"/>
      <c r="DQ329" s="194"/>
      <c r="DR329" s="194"/>
      <c r="DS329" s="194"/>
      <c r="DT329" s="194"/>
      <c r="DU329" s="194"/>
      <c r="DV329" s="194"/>
      <c r="DW329" s="194"/>
      <c r="DX329" s="194"/>
      <c r="DY329" s="194"/>
      <c r="DZ329" s="194"/>
      <c r="EA329" s="194"/>
      <c r="EB329" s="194"/>
      <c r="EC329" s="194"/>
      <c r="ED329" s="194"/>
      <c r="EE329" s="194"/>
      <c r="EF329" s="194"/>
      <c r="EG329" s="194"/>
      <c r="EH329" s="194"/>
      <c r="EI329" s="194"/>
      <c r="EJ329" s="194"/>
      <c r="EK329" s="194"/>
      <c r="EL329" s="194"/>
      <c r="EM329" s="194"/>
      <c r="EN329" s="194"/>
      <c r="EO329" s="194"/>
      <c r="EP329" s="194"/>
      <c r="EQ329" s="194"/>
      <c r="ER329" s="194"/>
      <c r="ES329" s="194"/>
      <c r="ET329" s="194"/>
      <c r="EU329" s="194"/>
      <c r="EV329" s="194"/>
      <c r="EW329" s="194"/>
      <c r="EX329" s="194"/>
      <c r="EY329" s="194"/>
      <c r="EZ329" s="194"/>
      <c r="FA329" s="194"/>
      <c r="FB329" s="194"/>
      <c r="FC329" s="194"/>
      <c r="FD329" s="194"/>
      <c r="FE329" s="194"/>
      <c r="FF329" s="194"/>
      <c r="FG329" s="194"/>
      <c r="FH329" s="194"/>
      <c r="FI329" s="194"/>
      <c r="FJ329" s="194"/>
      <c r="FK329" s="194"/>
      <c r="FL329" s="194"/>
      <c r="FM329" s="194"/>
      <c r="FN329" s="194"/>
      <c r="FO329" s="194"/>
      <c r="FP329" s="194"/>
      <c r="FQ329" s="194"/>
      <c r="FR329" s="194"/>
      <c r="FS329" s="194"/>
      <c r="FT329" s="194"/>
      <c r="FU329" s="194"/>
      <c r="FV329" s="194"/>
      <c r="FW329" s="194"/>
      <c r="FX329" s="194"/>
      <c r="FY329" s="194"/>
      <c r="FZ329" s="194"/>
      <c r="GA329" s="194"/>
      <c r="GB329" s="194"/>
      <c r="GC329" s="194"/>
      <c r="GD329" s="194"/>
      <c r="GE329" s="194"/>
      <c r="GF329" s="194"/>
      <c r="GG329" s="194"/>
      <c r="GH329" s="194"/>
      <c r="GI329" s="194"/>
      <c r="GJ329" s="194"/>
      <c r="GK329" s="194"/>
      <c r="GL329" s="194"/>
      <c r="GM329" s="194"/>
      <c r="GN329" s="194"/>
      <c r="GO329" s="194"/>
      <c r="GP329" s="194"/>
      <c r="GQ329" s="194"/>
      <c r="GR329" s="194"/>
      <c r="GS329" s="194"/>
      <c r="GT329" s="194"/>
      <c r="GU329" s="194"/>
      <c r="GV329" s="194"/>
      <c r="GW329" s="194"/>
      <c r="GX329" s="194"/>
      <c r="GY329" s="194"/>
      <c r="GZ329" s="194"/>
      <c r="HA329" s="194"/>
      <c r="HB329" s="194"/>
      <c r="HC329" s="194"/>
      <c r="HD329" s="194"/>
      <c r="HE329" s="194"/>
      <c r="HF329" s="194"/>
      <c r="HG329" s="194"/>
      <c r="HH329" s="194"/>
      <c r="HI329" s="194"/>
      <c r="HJ329" s="194"/>
      <c r="HK329" s="194"/>
      <c r="HL329" s="194"/>
      <c r="HM329" s="194"/>
      <c r="HN329" s="194"/>
      <c r="HO329" s="194"/>
      <c r="HP329" s="194"/>
      <c r="HQ329" s="194"/>
      <c r="HR329" s="194"/>
      <c r="HS329" s="194"/>
      <c r="HT329" s="194"/>
      <c r="HU329" s="194"/>
      <c r="HV329" s="194"/>
      <c r="HW329" s="194"/>
      <c r="HX329" s="194"/>
      <c r="HY329" s="194"/>
      <c r="HZ329" s="194"/>
    </row>
    <row r="330" spans="1:15" ht="11.25">
      <c r="A330" s="91" t="s">
        <v>5</v>
      </c>
      <c r="B330" s="111"/>
      <c r="C330" s="111"/>
      <c r="D330" s="107"/>
      <c r="E330" s="112"/>
      <c r="F330" s="112"/>
      <c r="G330" s="107"/>
      <c r="H330" s="112"/>
      <c r="I330" s="112"/>
      <c r="J330" s="111"/>
      <c r="K330" s="111"/>
      <c r="L330" s="111"/>
      <c r="M330" s="107"/>
      <c r="N330" s="112"/>
      <c r="O330" s="112"/>
    </row>
    <row r="331" spans="1:15" ht="16.5" customHeight="1">
      <c r="A331" s="92" t="s">
        <v>206</v>
      </c>
      <c r="B331" s="111"/>
      <c r="C331" s="111"/>
      <c r="D331" s="107"/>
      <c r="E331" s="108">
        <v>12</v>
      </c>
      <c r="F331" s="108">
        <f>E331</f>
        <v>12</v>
      </c>
      <c r="G331" s="107"/>
      <c r="H331" s="112"/>
      <c r="I331" s="112"/>
      <c r="J331" s="111"/>
      <c r="K331" s="111"/>
      <c r="L331" s="111"/>
      <c r="M331" s="107"/>
      <c r="N331" s="112"/>
      <c r="O331" s="112"/>
    </row>
    <row r="332" spans="1:15" ht="22.5">
      <c r="A332" s="92" t="s">
        <v>207</v>
      </c>
      <c r="B332" s="111"/>
      <c r="C332" s="111"/>
      <c r="D332" s="107"/>
      <c r="E332" s="108">
        <v>700</v>
      </c>
      <c r="F332" s="108">
        <f>E332</f>
        <v>700</v>
      </c>
      <c r="G332" s="107"/>
      <c r="H332" s="108">
        <v>500</v>
      </c>
      <c r="I332" s="108">
        <f>H332</f>
        <v>500</v>
      </c>
      <c r="J332" s="114"/>
      <c r="K332" s="114"/>
      <c r="L332" s="114"/>
      <c r="M332" s="108"/>
      <c r="N332" s="108">
        <v>270</v>
      </c>
      <c r="O332" s="108">
        <f>N332</f>
        <v>270</v>
      </c>
    </row>
    <row r="333" spans="1:15" ht="22.5">
      <c r="A333" s="92" t="s">
        <v>208</v>
      </c>
      <c r="B333" s="111"/>
      <c r="C333" s="111"/>
      <c r="D333" s="107"/>
      <c r="E333" s="108">
        <v>454</v>
      </c>
      <c r="F333" s="108">
        <v>454</v>
      </c>
      <c r="G333" s="107"/>
      <c r="H333" s="112"/>
      <c r="I333" s="112"/>
      <c r="J333" s="111"/>
      <c r="K333" s="111"/>
      <c r="L333" s="111"/>
      <c r="M333" s="107"/>
      <c r="N333" s="112"/>
      <c r="O333" s="112"/>
    </row>
    <row r="334" spans="1:15" ht="28.5" customHeight="1">
      <c r="A334" s="92" t="s">
        <v>209</v>
      </c>
      <c r="B334" s="111"/>
      <c r="C334" s="111"/>
      <c r="D334" s="107"/>
      <c r="E334" s="108">
        <v>700</v>
      </c>
      <c r="F334" s="108">
        <f>E334</f>
        <v>700</v>
      </c>
      <c r="G334" s="107"/>
      <c r="H334" s="108">
        <v>500</v>
      </c>
      <c r="I334" s="108">
        <f>H334</f>
        <v>500</v>
      </c>
      <c r="J334" s="108"/>
      <c r="K334" s="108"/>
      <c r="L334" s="108"/>
      <c r="M334" s="108"/>
      <c r="N334" s="108">
        <v>270</v>
      </c>
      <c r="O334" s="108">
        <f>N334</f>
        <v>270</v>
      </c>
    </row>
    <row r="335" spans="1:15" ht="11.25">
      <c r="A335" s="91" t="s">
        <v>6</v>
      </c>
      <c r="B335" s="113"/>
      <c r="C335" s="113"/>
      <c r="D335" s="107"/>
      <c r="E335" s="107"/>
      <c r="F335" s="107"/>
      <c r="G335" s="107"/>
      <c r="H335" s="113"/>
      <c r="I335" s="113"/>
      <c r="J335" s="110" t="e">
        <f>H335/E335*100</f>
        <v>#DIV/0!</v>
      </c>
      <c r="K335" s="113"/>
      <c r="L335" s="113"/>
      <c r="M335" s="107"/>
      <c r="N335" s="113"/>
      <c r="O335" s="113"/>
    </row>
    <row r="336" spans="1:15" ht="16.5" customHeight="1">
      <c r="A336" s="92" t="s">
        <v>210</v>
      </c>
      <c r="B336" s="113"/>
      <c r="C336" s="113"/>
      <c r="D336" s="107"/>
      <c r="E336" s="107">
        <v>12</v>
      </c>
      <c r="F336" s="107">
        <f>E336</f>
        <v>12</v>
      </c>
      <c r="G336" s="107"/>
      <c r="H336" s="107">
        <v>20</v>
      </c>
      <c r="I336" s="107">
        <v>20</v>
      </c>
      <c r="J336" s="110"/>
      <c r="K336" s="113"/>
      <c r="L336" s="113"/>
      <c r="M336" s="107"/>
      <c r="N336" s="113"/>
      <c r="O336" s="113"/>
    </row>
    <row r="337" spans="1:15" ht="22.5">
      <c r="A337" s="92" t="s">
        <v>217</v>
      </c>
      <c r="B337" s="113"/>
      <c r="C337" s="113"/>
      <c r="D337" s="107"/>
      <c r="E337" s="107">
        <v>200</v>
      </c>
      <c r="F337" s="107">
        <v>200</v>
      </c>
      <c r="G337" s="107"/>
      <c r="H337" s="107">
        <v>400</v>
      </c>
      <c r="I337" s="107">
        <f>H337</f>
        <v>400</v>
      </c>
      <c r="J337" s="110"/>
      <c r="K337" s="107"/>
      <c r="L337" s="107"/>
      <c r="M337" s="107"/>
      <c r="N337" s="107">
        <v>270</v>
      </c>
      <c r="O337" s="107">
        <f>N337</f>
        <v>270</v>
      </c>
    </row>
    <row r="338" spans="1:15" ht="22.5">
      <c r="A338" s="92" t="s">
        <v>211</v>
      </c>
      <c r="B338" s="113"/>
      <c r="C338" s="113"/>
      <c r="D338" s="107"/>
      <c r="E338" s="107">
        <v>454</v>
      </c>
      <c r="F338" s="107">
        <f>E338</f>
        <v>454</v>
      </c>
      <c r="G338" s="107"/>
      <c r="H338" s="107">
        <v>460</v>
      </c>
      <c r="I338" s="107">
        <v>460</v>
      </c>
      <c r="J338" s="110"/>
      <c r="K338" s="113"/>
      <c r="L338" s="113"/>
      <c r="M338" s="107"/>
      <c r="N338" s="113"/>
      <c r="O338" s="113"/>
    </row>
    <row r="339" spans="1:15" ht="33.75">
      <c r="A339" s="92" t="s">
        <v>212</v>
      </c>
      <c r="B339" s="113"/>
      <c r="C339" s="113"/>
      <c r="D339" s="107"/>
      <c r="E339" s="107">
        <v>200</v>
      </c>
      <c r="F339" s="107">
        <f>E339</f>
        <v>200</v>
      </c>
      <c r="G339" s="107"/>
      <c r="H339" s="107">
        <v>320</v>
      </c>
      <c r="I339" s="107">
        <f>H339</f>
        <v>320</v>
      </c>
      <c r="J339" s="110"/>
      <c r="K339" s="107"/>
      <c r="L339" s="107"/>
      <c r="M339" s="107"/>
      <c r="N339" s="107">
        <v>270</v>
      </c>
      <c r="O339" s="107">
        <f>N339</f>
        <v>270</v>
      </c>
    </row>
    <row r="340" spans="1:15" ht="11.25">
      <c r="A340" s="91" t="s">
        <v>8</v>
      </c>
      <c r="B340" s="113"/>
      <c r="C340" s="113"/>
      <c r="D340" s="107"/>
      <c r="E340" s="113"/>
      <c r="F340" s="113"/>
      <c r="G340" s="107"/>
      <c r="H340" s="113"/>
      <c r="I340" s="113"/>
      <c r="J340" s="110" t="e">
        <f>H340/E340*100</f>
        <v>#DIV/0!</v>
      </c>
      <c r="K340" s="113"/>
      <c r="L340" s="113"/>
      <c r="M340" s="107"/>
      <c r="N340" s="113"/>
      <c r="O340" s="113"/>
    </row>
    <row r="341" spans="1:15" ht="22.5">
      <c r="A341" s="92" t="s">
        <v>213</v>
      </c>
      <c r="B341" s="107"/>
      <c r="C341" s="107"/>
      <c r="D341" s="107"/>
      <c r="E341" s="110">
        <v>400000</v>
      </c>
      <c r="F341" s="110">
        <f>E341</f>
        <v>400000</v>
      </c>
      <c r="G341" s="107"/>
      <c r="H341" s="110"/>
      <c r="I341" s="110"/>
      <c r="J341" s="110"/>
      <c r="K341" s="107"/>
      <c r="L341" s="110"/>
      <c r="M341" s="107"/>
      <c r="N341" s="110"/>
      <c r="O341" s="110"/>
    </row>
    <row r="342" spans="1:15" ht="22.5">
      <c r="A342" s="92" t="s">
        <v>214</v>
      </c>
      <c r="B342" s="107"/>
      <c r="C342" s="107"/>
      <c r="D342" s="107"/>
      <c r="E342" s="110">
        <v>52500</v>
      </c>
      <c r="F342" s="110">
        <f>E342</f>
        <v>52500</v>
      </c>
      <c r="G342" s="107"/>
      <c r="H342" s="110">
        <v>54783</v>
      </c>
      <c r="I342" s="110">
        <f>H342</f>
        <v>54783</v>
      </c>
      <c r="J342" s="110"/>
      <c r="K342" s="107"/>
      <c r="L342" s="110"/>
      <c r="M342" s="107"/>
      <c r="N342" s="110">
        <v>56000</v>
      </c>
      <c r="O342" s="110">
        <f>N342</f>
        <v>56000</v>
      </c>
    </row>
    <row r="343" spans="1:15" ht="22.5">
      <c r="A343" s="92" t="s">
        <v>215</v>
      </c>
      <c r="B343" s="107"/>
      <c r="C343" s="107"/>
      <c r="D343" s="107"/>
      <c r="E343" s="110">
        <v>7000</v>
      </c>
      <c r="F343" s="110">
        <f>E343</f>
        <v>7000</v>
      </c>
      <c r="G343" s="107"/>
      <c r="H343" s="110"/>
      <c r="I343" s="110"/>
      <c r="J343" s="110"/>
      <c r="K343" s="107"/>
      <c r="L343" s="110"/>
      <c r="M343" s="107"/>
      <c r="N343" s="110"/>
      <c r="O343" s="110"/>
    </row>
    <row r="344" spans="1:15" ht="33.75">
      <c r="A344" s="92" t="s">
        <v>216</v>
      </c>
      <c r="B344" s="107"/>
      <c r="C344" s="107"/>
      <c r="D344" s="107"/>
      <c r="E344" s="110">
        <v>1500</v>
      </c>
      <c r="F344" s="110">
        <f>E344</f>
        <v>1500</v>
      </c>
      <c r="G344" s="107"/>
      <c r="H344" s="110">
        <v>1565</v>
      </c>
      <c r="I344" s="110">
        <f>H344</f>
        <v>1565</v>
      </c>
      <c r="J344" s="110"/>
      <c r="K344" s="107"/>
      <c r="L344" s="110"/>
      <c r="M344" s="107"/>
      <c r="N344" s="110">
        <v>1593</v>
      </c>
      <c r="O344" s="110">
        <f>N344</f>
        <v>1593</v>
      </c>
    </row>
    <row r="345" spans="1:15" ht="11.25">
      <c r="A345" s="91" t="s">
        <v>7</v>
      </c>
      <c r="B345" s="107"/>
      <c r="C345" s="107"/>
      <c r="D345" s="107"/>
      <c r="E345" s="110"/>
      <c r="F345" s="110"/>
      <c r="G345" s="107"/>
      <c r="H345" s="110"/>
      <c r="I345" s="110"/>
      <c r="J345" s="110"/>
      <c r="K345" s="107"/>
      <c r="L345" s="110"/>
      <c r="M345" s="107"/>
      <c r="N345" s="110"/>
      <c r="O345" s="110"/>
    </row>
    <row r="346" spans="1:15" ht="27.75" customHeight="1">
      <c r="A346" s="92" t="s">
        <v>218</v>
      </c>
      <c r="B346" s="107"/>
      <c r="C346" s="107"/>
      <c r="D346" s="107"/>
      <c r="E346" s="108">
        <f>E336/E331*100</f>
        <v>100</v>
      </c>
      <c r="F346" s="108">
        <f>E346</f>
        <v>100</v>
      </c>
      <c r="G346" s="107"/>
      <c r="H346" s="110"/>
      <c r="I346" s="110"/>
      <c r="J346" s="110"/>
      <c r="K346" s="107"/>
      <c r="L346" s="110"/>
      <c r="M346" s="107"/>
      <c r="N346" s="110"/>
      <c r="O346" s="110"/>
    </row>
    <row r="347" spans="1:15" ht="45">
      <c r="A347" s="92" t="s">
        <v>219</v>
      </c>
      <c r="B347" s="107"/>
      <c r="C347" s="107"/>
      <c r="D347" s="107"/>
      <c r="E347" s="108">
        <f>E337/E332*100</f>
        <v>28.57142857142857</v>
      </c>
      <c r="F347" s="108">
        <f aca="true" t="shared" si="38" ref="F347:O347">F337/F332*100</f>
        <v>28.57142857142857</v>
      </c>
      <c r="G347" s="108"/>
      <c r="H347" s="108">
        <f t="shared" si="38"/>
        <v>80</v>
      </c>
      <c r="I347" s="108">
        <f t="shared" si="38"/>
        <v>80</v>
      </c>
      <c r="J347" s="108" t="e">
        <f t="shared" si="38"/>
        <v>#DIV/0!</v>
      </c>
      <c r="K347" s="108" t="e">
        <f t="shared" si="38"/>
        <v>#DIV/0!</v>
      </c>
      <c r="L347" s="108" t="e">
        <f t="shared" si="38"/>
        <v>#DIV/0!</v>
      </c>
      <c r="M347" s="108"/>
      <c r="N347" s="108">
        <f t="shared" si="38"/>
        <v>100</v>
      </c>
      <c r="O347" s="108">
        <f t="shared" si="38"/>
        <v>100</v>
      </c>
    </row>
    <row r="348" spans="1:15" ht="45">
      <c r="A348" s="92" t="s">
        <v>220</v>
      </c>
      <c r="B348" s="107"/>
      <c r="C348" s="107"/>
      <c r="D348" s="107"/>
      <c r="E348" s="108">
        <f>E338/E333*100</f>
        <v>100</v>
      </c>
      <c r="F348" s="108">
        <f>E348</f>
        <v>100</v>
      </c>
      <c r="G348" s="108"/>
      <c r="H348" s="108"/>
      <c r="I348" s="108"/>
      <c r="J348" s="108"/>
      <c r="K348" s="108"/>
      <c r="L348" s="108"/>
      <c r="M348" s="108"/>
      <c r="N348" s="108"/>
      <c r="O348" s="108"/>
    </row>
    <row r="349" spans="1:15" ht="56.25">
      <c r="A349" s="92" t="s">
        <v>221</v>
      </c>
      <c r="B349" s="107"/>
      <c r="C349" s="107"/>
      <c r="D349" s="107"/>
      <c r="E349" s="108">
        <f>E339/E332*100</f>
        <v>28.57142857142857</v>
      </c>
      <c r="F349" s="108">
        <f aca="true" t="shared" si="39" ref="F349:O349">F339/F332*100</f>
        <v>28.57142857142857</v>
      </c>
      <c r="G349" s="108"/>
      <c r="H349" s="108">
        <f t="shared" si="39"/>
        <v>64</v>
      </c>
      <c r="I349" s="108">
        <f t="shared" si="39"/>
        <v>64</v>
      </c>
      <c r="J349" s="108" t="e">
        <f t="shared" si="39"/>
        <v>#DIV/0!</v>
      </c>
      <c r="K349" s="108" t="e">
        <f t="shared" si="39"/>
        <v>#DIV/0!</v>
      </c>
      <c r="L349" s="108" t="e">
        <f t="shared" si="39"/>
        <v>#DIV/0!</v>
      </c>
      <c r="M349" s="108"/>
      <c r="N349" s="108">
        <f t="shared" si="39"/>
        <v>100</v>
      </c>
      <c r="O349" s="108">
        <f t="shared" si="39"/>
        <v>100</v>
      </c>
    </row>
    <row r="350" spans="1:234" s="195" customFormat="1" ht="33.75">
      <c r="A350" s="182" t="s">
        <v>379</v>
      </c>
      <c r="B350" s="191"/>
      <c r="C350" s="191"/>
      <c r="D350" s="193"/>
      <c r="E350" s="193">
        <f>1630000-250000</f>
        <v>1380000</v>
      </c>
      <c r="F350" s="193">
        <f>E350</f>
        <v>1380000</v>
      </c>
      <c r="G350" s="193"/>
      <c r="H350" s="193">
        <v>250000</v>
      </c>
      <c r="I350" s="193">
        <f>H350</f>
        <v>250000</v>
      </c>
      <c r="J350" s="193">
        <f>J354*J356+1</f>
        <v>1</v>
      </c>
      <c r="K350" s="193">
        <f>K354*K356+1</f>
        <v>1</v>
      </c>
      <c r="L350" s="193">
        <f>L354*L356+1</f>
        <v>1</v>
      </c>
      <c r="M350" s="193"/>
      <c r="N350" s="193"/>
      <c r="O350" s="193"/>
      <c r="P350" s="194"/>
      <c r="Q350" s="194"/>
      <c r="R350" s="194"/>
      <c r="S350" s="194"/>
      <c r="T350" s="194"/>
      <c r="U350" s="194"/>
      <c r="V350" s="194"/>
      <c r="W350" s="194"/>
      <c r="X350" s="194"/>
      <c r="Y350" s="194"/>
      <c r="Z350" s="194"/>
      <c r="AA350" s="194"/>
      <c r="AB350" s="194"/>
      <c r="AC350" s="194"/>
      <c r="AD350" s="194"/>
      <c r="AE350" s="194"/>
      <c r="AF350" s="194"/>
      <c r="AG350" s="194"/>
      <c r="AH350" s="194"/>
      <c r="AI350" s="194"/>
      <c r="AJ350" s="194"/>
      <c r="AK350" s="194"/>
      <c r="AL350" s="194"/>
      <c r="AM350" s="194"/>
      <c r="AN350" s="194"/>
      <c r="AO350" s="194"/>
      <c r="AP350" s="194"/>
      <c r="AQ350" s="194"/>
      <c r="AR350" s="194"/>
      <c r="AS350" s="194"/>
      <c r="AT350" s="194"/>
      <c r="AU350" s="194"/>
      <c r="AV350" s="194"/>
      <c r="AW350" s="194"/>
      <c r="AX350" s="194"/>
      <c r="AY350" s="194"/>
      <c r="AZ350" s="194"/>
      <c r="BA350" s="194"/>
      <c r="BB350" s="194"/>
      <c r="BC350" s="194"/>
      <c r="BD350" s="194"/>
      <c r="BE350" s="194"/>
      <c r="BF350" s="194"/>
      <c r="BG350" s="194"/>
      <c r="BH350" s="194"/>
      <c r="BI350" s="194"/>
      <c r="BJ350" s="194"/>
      <c r="BK350" s="194"/>
      <c r="BL350" s="194"/>
      <c r="BM350" s="194"/>
      <c r="BN350" s="194"/>
      <c r="BO350" s="194"/>
      <c r="BP350" s="194"/>
      <c r="BQ350" s="194"/>
      <c r="BR350" s="194"/>
      <c r="BS350" s="194"/>
      <c r="BT350" s="194"/>
      <c r="BU350" s="194"/>
      <c r="BV350" s="194"/>
      <c r="BW350" s="194"/>
      <c r="BX350" s="194"/>
      <c r="BY350" s="194"/>
      <c r="BZ350" s="194"/>
      <c r="CA350" s="194"/>
      <c r="CB350" s="194"/>
      <c r="CC350" s="194"/>
      <c r="CD350" s="194"/>
      <c r="CE350" s="194"/>
      <c r="CF350" s="194"/>
      <c r="CG350" s="194"/>
      <c r="CH350" s="194"/>
      <c r="CI350" s="194"/>
      <c r="CJ350" s="194"/>
      <c r="CK350" s="194"/>
      <c r="CL350" s="194"/>
      <c r="CM350" s="194"/>
      <c r="CN350" s="194"/>
      <c r="CO350" s="194"/>
      <c r="CP350" s="194"/>
      <c r="CQ350" s="194"/>
      <c r="CR350" s="194"/>
      <c r="CS350" s="194"/>
      <c r="CT350" s="194"/>
      <c r="CU350" s="194"/>
      <c r="CV350" s="194"/>
      <c r="CW350" s="194"/>
      <c r="CX350" s="194"/>
      <c r="CY350" s="194"/>
      <c r="CZ350" s="194"/>
      <c r="DA350" s="194"/>
      <c r="DB350" s="194"/>
      <c r="DC350" s="194"/>
      <c r="DD350" s="194"/>
      <c r="DE350" s="194"/>
      <c r="DF350" s="194"/>
      <c r="DG350" s="194"/>
      <c r="DH350" s="194"/>
      <c r="DI350" s="194"/>
      <c r="DJ350" s="194"/>
      <c r="DK350" s="194"/>
      <c r="DL350" s="194"/>
      <c r="DM350" s="194"/>
      <c r="DN350" s="194"/>
      <c r="DO350" s="194"/>
      <c r="DP350" s="194"/>
      <c r="DQ350" s="194"/>
      <c r="DR350" s="194"/>
      <c r="DS350" s="194"/>
      <c r="DT350" s="194"/>
      <c r="DU350" s="194"/>
      <c r="DV350" s="194"/>
      <c r="DW350" s="194"/>
      <c r="DX350" s="194"/>
      <c r="DY350" s="194"/>
      <c r="DZ350" s="194"/>
      <c r="EA350" s="194"/>
      <c r="EB350" s="194"/>
      <c r="EC350" s="194"/>
      <c r="ED350" s="194"/>
      <c r="EE350" s="194"/>
      <c r="EF350" s="194"/>
      <c r="EG350" s="194"/>
      <c r="EH350" s="194"/>
      <c r="EI350" s="194"/>
      <c r="EJ350" s="194"/>
      <c r="EK350" s="194"/>
      <c r="EL350" s="194"/>
      <c r="EM350" s="194"/>
      <c r="EN350" s="194"/>
      <c r="EO350" s="194"/>
      <c r="EP350" s="194"/>
      <c r="EQ350" s="194"/>
      <c r="ER350" s="194"/>
      <c r="ES350" s="194"/>
      <c r="ET350" s="194"/>
      <c r="EU350" s="194"/>
      <c r="EV350" s="194"/>
      <c r="EW350" s="194"/>
      <c r="EX350" s="194"/>
      <c r="EY350" s="194"/>
      <c r="EZ350" s="194"/>
      <c r="FA350" s="194"/>
      <c r="FB350" s="194"/>
      <c r="FC350" s="194"/>
      <c r="FD350" s="194"/>
      <c r="FE350" s="194"/>
      <c r="FF350" s="194"/>
      <c r="FG350" s="194"/>
      <c r="FH350" s="194"/>
      <c r="FI350" s="194"/>
      <c r="FJ350" s="194"/>
      <c r="FK350" s="194"/>
      <c r="FL350" s="194"/>
      <c r="FM350" s="194"/>
      <c r="FN350" s="194"/>
      <c r="FO350" s="194"/>
      <c r="FP350" s="194"/>
      <c r="FQ350" s="194"/>
      <c r="FR350" s="194"/>
      <c r="FS350" s="194"/>
      <c r="FT350" s="194"/>
      <c r="FU350" s="194"/>
      <c r="FV350" s="194"/>
      <c r="FW350" s="194"/>
      <c r="FX350" s="194"/>
      <c r="FY350" s="194"/>
      <c r="FZ350" s="194"/>
      <c r="GA350" s="194"/>
      <c r="GB350" s="194"/>
      <c r="GC350" s="194"/>
      <c r="GD350" s="194"/>
      <c r="GE350" s="194"/>
      <c r="GF350" s="194"/>
      <c r="GG350" s="194"/>
      <c r="GH350" s="194"/>
      <c r="GI350" s="194"/>
      <c r="GJ350" s="194"/>
      <c r="GK350" s="194"/>
      <c r="GL350" s="194"/>
      <c r="GM350" s="194"/>
      <c r="GN350" s="194"/>
      <c r="GO350" s="194"/>
      <c r="GP350" s="194"/>
      <c r="GQ350" s="194"/>
      <c r="GR350" s="194"/>
      <c r="GS350" s="194"/>
      <c r="GT350" s="194"/>
      <c r="GU350" s="194"/>
      <c r="GV350" s="194"/>
      <c r="GW350" s="194"/>
      <c r="GX350" s="194"/>
      <c r="GY350" s="194"/>
      <c r="GZ350" s="194"/>
      <c r="HA350" s="194"/>
      <c r="HB350" s="194"/>
      <c r="HC350" s="194"/>
      <c r="HD350" s="194"/>
      <c r="HE350" s="194"/>
      <c r="HF350" s="194"/>
      <c r="HG350" s="194"/>
      <c r="HH350" s="194"/>
      <c r="HI350" s="194"/>
      <c r="HJ350" s="194"/>
      <c r="HK350" s="194"/>
      <c r="HL350" s="194"/>
      <c r="HM350" s="194"/>
      <c r="HN350" s="194"/>
      <c r="HO350" s="194"/>
      <c r="HP350" s="194"/>
      <c r="HQ350" s="194"/>
      <c r="HR350" s="194"/>
      <c r="HS350" s="194"/>
      <c r="HT350" s="194"/>
      <c r="HU350" s="194"/>
      <c r="HV350" s="194"/>
      <c r="HW350" s="194"/>
      <c r="HX350" s="194"/>
      <c r="HY350" s="194"/>
      <c r="HZ350" s="194"/>
    </row>
    <row r="351" spans="1:15" ht="9.75" customHeight="1">
      <c r="A351" s="91" t="s">
        <v>5</v>
      </c>
      <c r="B351" s="107"/>
      <c r="C351" s="107"/>
      <c r="D351" s="107"/>
      <c r="E351" s="110"/>
      <c r="F351" s="110"/>
      <c r="G351" s="107"/>
      <c r="H351" s="110"/>
      <c r="I351" s="110"/>
      <c r="J351" s="110"/>
      <c r="K351" s="107"/>
      <c r="L351" s="110"/>
      <c r="M351" s="107"/>
      <c r="N351" s="110"/>
      <c r="O351" s="110"/>
    </row>
    <row r="352" spans="1:15" ht="33.75">
      <c r="A352" s="92" t="s">
        <v>310</v>
      </c>
      <c r="B352" s="107"/>
      <c r="C352" s="107"/>
      <c r="D352" s="107"/>
      <c r="E352" s="108">
        <v>48</v>
      </c>
      <c r="F352" s="108">
        <f>E352</f>
        <v>48</v>
      </c>
      <c r="G352" s="107"/>
      <c r="H352" s="108">
        <v>9</v>
      </c>
      <c r="I352" s="108">
        <f>H352</f>
        <v>9</v>
      </c>
      <c r="J352" s="110"/>
      <c r="K352" s="107"/>
      <c r="L352" s="110"/>
      <c r="M352" s="107"/>
      <c r="N352" s="108"/>
      <c r="O352" s="108"/>
    </row>
    <row r="353" spans="1:15" ht="11.25">
      <c r="A353" s="91" t="s">
        <v>6</v>
      </c>
      <c r="B353" s="107"/>
      <c r="C353" s="107"/>
      <c r="D353" s="107"/>
      <c r="E353" s="108"/>
      <c r="F353" s="108"/>
      <c r="G353" s="107"/>
      <c r="H353" s="108"/>
      <c r="I353" s="108"/>
      <c r="J353" s="110"/>
      <c r="K353" s="107"/>
      <c r="L353" s="110"/>
      <c r="M353" s="107"/>
      <c r="N353" s="110"/>
      <c r="O353" s="108"/>
    </row>
    <row r="354" spans="1:15" ht="27" customHeight="1">
      <c r="A354" s="92" t="s">
        <v>313</v>
      </c>
      <c r="B354" s="107"/>
      <c r="C354" s="107"/>
      <c r="D354" s="107"/>
      <c r="E354" s="108">
        <v>48</v>
      </c>
      <c r="F354" s="108">
        <v>48</v>
      </c>
      <c r="G354" s="107"/>
      <c r="H354" s="108">
        <v>9</v>
      </c>
      <c r="I354" s="108">
        <v>48</v>
      </c>
      <c r="J354" s="110"/>
      <c r="K354" s="107"/>
      <c r="L354" s="110"/>
      <c r="M354" s="107"/>
      <c r="N354" s="108"/>
      <c r="O354" s="108"/>
    </row>
    <row r="355" spans="1:15" ht="11.25">
      <c r="A355" s="91" t="s">
        <v>8</v>
      </c>
      <c r="B355" s="107"/>
      <c r="C355" s="107"/>
      <c r="D355" s="107"/>
      <c r="E355" s="110"/>
      <c r="F355" s="110"/>
      <c r="G355" s="107"/>
      <c r="H355" s="110"/>
      <c r="I355" s="110"/>
      <c r="J355" s="110"/>
      <c r="K355" s="107"/>
      <c r="L355" s="110"/>
      <c r="M355" s="107"/>
      <c r="N355" s="110"/>
      <c r="O355" s="110"/>
    </row>
    <row r="356" spans="1:15" ht="22.5">
      <c r="A356" s="92" t="s">
        <v>311</v>
      </c>
      <c r="B356" s="107"/>
      <c r="C356" s="107"/>
      <c r="D356" s="110"/>
      <c r="E356" s="110">
        <v>28103.5</v>
      </c>
      <c r="F356" s="110">
        <f>E356</f>
        <v>28103.5</v>
      </c>
      <c r="G356" s="110"/>
      <c r="H356" s="110">
        <v>28103.5</v>
      </c>
      <c r="I356" s="110">
        <f>H356</f>
        <v>28103.5</v>
      </c>
      <c r="J356" s="110"/>
      <c r="K356" s="107"/>
      <c r="L356" s="110"/>
      <c r="M356" s="110"/>
      <c r="N356" s="110"/>
      <c r="O356" s="110"/>
    </row>
    <row r="357" spans="1:15" ht="11.25">
      <c r="A357" s="91" t="s">
        <v>7</v>
      </c>
      <c r="B357" s="111"/>
      <c r="C357" s="111"/>
      <c r="D357" s="107"/>
      <c r="E357" s="112"/>
      <c r="F357" s="112"/>
      <c r="G357" s="107"/>
      <c r="H357" s="112"/>
      <c r="I357" s="112"/>
      <c r="J357" s="111"/>
      <c r="K357" s="111"/>
      <c r="L357" s="111"/>
      <c r="M357" s="107"/>
      <c r="N357" s="112"/>
      <c r="O357" s="112"/>
    </row>
    <row r="358" spans="1:15" ht="48.75" customHeight="1">
      <c r="A358" s="92" t="s">
        <v>312</v>
      </c>
      <c r="B358" s="113"/>
      <c r="C358" s="113"/>
      <c r="D358" s="113"/>
      <c r="E358" s="107">
        <f>E354/E352*100</f>
        <v>100</v>
      </c>
      <c r="F358" s="107">
        <f>E358</f>
        <v>100</v>
      </c>
      <c r="G358" s="107"/>
      <c r="H358" s="107">
        <f>H354/H352*100</f>
        <v>100</v>
      </c>
      <c r="I358" s="107">
        <f>H358</f>
        <v>100</v>
      </c>
      <c r="J358" s="107" t="e">
        <f>(#REF!*#REF!)+(#REF!*#REF!)+(#REF!*#REF!)</f>
        <v>#REF!</v>
      </c>
      <c r="K358" s="107" t="e">
        <f>(#REF!*#REF!)+(#REF!*#REF!)+(#REF!*#REF!)</f>
        <v>#REF!</v>
      </c>
      <c r="L358" s="107" t="e">
        <f>(#REF!*#REF!)+(#REF!*#REF!)+(#REF!*#REF!)</f>
        <v>#REF!</v>
      </c>
      <c r="M358" s="107"/>
      <c r="N358" s="107"/>
      <c r="O358" s="107"/>
    </row>
    <row r="359" spans="1:15" ht="11.25" hidden="1">
      <c r="A359" s="92"/>
      <c r="B359" s="107"/>
      <c r="C359" s="107"/>
      <c r="D359" s="107"/>
      <c r="E359" s="108"/>
      <c r="F359" s="108"/>
      <c r="G359" s="108"/>
      <c r="H359" s="108"/>
      <c r="I359" s="108"/>
      <c r="J359" s="108"/>
      <c r="K359" s="108"/>
      <c r="L359" s="108"/>
      <c r="M359" s="108"/>
      <c r="N359" s="108"/>
      <c r="O359" s="108"/>
    </row>
    <row r="360" spans="1:15" ht="11.25" hidden="1">
      <c r="A360" s="92"/>
      <c r="B360" s="107"/>
      <c r="C360" s="107"/>
      <c r="D360" s="107"/>
      <c r="E360" s="108"/>
      <c r="F360" s="108"/>
      <c r="G360" s="108"/>
      <c r="H360" s="108"/>
      <c r="I360" s="108"/>
      <c r="J360" s="108"/>
      <c r="K360" s="108"/>
      <c r="L360" s="108"/>
      <c r="M360" s="108"/>
      <c r="N360" s="108"/>
      <c r="O360" s="108"/>
    </row>
    <row r="361" spans="1:15" ht="11.25" hidden="1">
      <c r="A361" s="92"/>
      <c r="B361" s="107"/>
      <c r="C361" s="107"/>
      <c r="D361" s="107"/>
      <c r="E361" s="108"/>
      <c r="F361" s="108"/>
      <c r="G361" s="108"/>
      <c r="H361" s="108"/>
      <c r="I361" s="108"/>
      <c r="J361" s="108"/>
      <c r="K361" s="108"/>
      <c r="L361" s="108"/>
      <c r="M361" s="108"/>
      <c r="N361" s="108"/>
      <c r="O361" s="108"/>
    </row>
    <row r="362" spans="1:234" s="195" customFormat="1" ht="33.75">
      <c r="A362" s="182" t="s">
        <v>222</v>
      </c>
      <c r="B362" s="191"/>
      <c r="C362" s="191"/>
      <c r="D362" s="193"/>
      <c r="E362" s="193">
        <f>E363</f>
        <v>1000000</v>
      </c>
      <c r="F362" s="193">
        <f>E362</f>
        <v>1000000</v>
      </c>
      <c r="G362" s="193"/>
      <c r="H362" s="193">
        <f>H363</f>
        <v>6000000</v>
      </c>
      <c r="I362" s="193">
        <f>H362</f>
        <v>6000000</v>
      </c>
      <c r="J362" s="193"/>
      <c r="K362" s="191"/>
      <c r="L362" s="193"/>
      <c r="M362" s="193"/>
      <c r="N362" s="193">
        <f>N363</f>
        <v>1580000</v>
      </c>
      <c r="O362" s="193">
        <f>N362</f>
        <v>1580000</v>
      </c>
      <c r="P362" s="194"/>
      <c r="Q362" s="194"/>
      <c r="R362" s="194"/>
      <c r="S362" s="194"/>
      <c r="T362" s="194"/>
      <c r="U362" s="194"/>
      <c r="V362" s="194"/>
      <c r="W362" s="194"/>
      <c r="X362" s="194"/>
      <c r="Y362" s="194"/>
      <c r="Z362" s="194"/>
      <c r="AA362" s="194"/>
      <c r="AB362" s="194"/>
      <c r="AC362" s="194"/>
      <c r="AD362" s="194"/>
      <c r="AE362" s="194"/>
      <c r="AF362" s="194"/>
      <c r="AG362" s="194"/>
      <c r="AH362" s="194"/>
      <c r="AI362" s="194"/>
      <c r="AJ362" s="194"/>
      <c r="AK362" s="194"/>
      <c r="AL362" s="194"/>
      <c r="AM362" s="194"/>
      <c r="AN362" s="194"/>
      <c r="AO362" s="194"/>
      <c r="AP362" s="194"/>
      <c r="AQ362" s="194"/>
      <c r="AR362" s="194"/>
      <c r="AS362" s="194"/>
      <c r="AT362" s="194"/>
      <c r="AU362" s="194"/>
      <c r="AV362" s="194"/>
      <c r="AW362" s="194"/>
      <c r="AX362" s="194"/>
      <c r="AY362" s="194"/>
      <c r="AZ362" s="194"/>
      <c r="BA362" s="194"/>
      <c r="BB362" s="194"/>
      <c r="BC362" s="194"/>
      <c r="BD362" s="194"/>
      <c r="BE362" s="194"/>
      <c r="BF362" s="194"/>
      <c r="BG362" s="194"/>
      <c r="BH362" s="194"/>
      <c r="BI362" s="194"/>
      <c r="BJ362" s="194"/>
      <c r="BK362" s="194"/>
      <c r="BL362" s="194"/>
      <c r="BM362" s="194"/>
      <c r="BN362" s="194"/>
      <c r="BO362" s="194"/>
      <c r="BP362" s="194"/>
      <c r="BQ362" s="194"/>
      <c r="BR362" s="194"/>
      <c r="BS362" s="194"/>
      <c r="BT362" s="194"/>
      <c r="BU362" s="194"/>
      <c r="BV362" s="194"/>
      <c r="BW362" s="194"/>
      <c r="BX362" s="194"/>
      <c r="BY362" s="194"/>
      <c r="BZ362" s="194"/>
      <c r="CA362" s="194"/>
      <c r="CB362" s="194"/>
      <c r="CC362" s="194"/>
      <c r="CD362" s="194"/>
      <c r="CE362" s="194"/>
      <c r="CF362" s="194"/>
      <c r="CG362" s="194"/>
      <c r="CH362" s="194"/>
      <c r="CI362" s="194"/>
      <c r="CJ362" s="194"/>
      <c r="CK362" s="194"/>
      <c r="CL362" s="194"/>
      <c r="CM362" s="194"/>
      <c r="CN362" s="194"/>
      <c r="CO362" s="194"/>
      <c r="CP362" s="194"/>
      <c r="CQ362" s="194"/>
      <c r="CR362" s="194"/>
      <c r="CS362" s="194"/>
      <c r="CT362" s="194"/>
      <c r="CU362" s="194"/>
      <c r="CV362" s="194"/>
      <c r="CW362" s="194"/>
      <c r="CX362" s="194"/>
      <c r="CY362" s="194"/>
      <c r="CZ362" s="194"/>
      <c r="DA362" s="194"/>
      <c r="DB362" s="194"/>
      <c r="DC362" s="194"/>
      <c r="DD362" s="194"/>
      <c r="DE362" s="194"/>
      <c r="DF362" s="194"/>
      <c r="DG362" s="194"/>
      <c r="DH362" s="194"/>
      <c r="DI362" s="194"/>
      <c r="DJ362" s="194"/>
      <c r="DK362" s="194"/>
      <c r="DL362" s="194"/>
      <c r="DM362" s="194"/>
      <c r="DN362" s="194"/>
      <c r="DO362" s="194"/>
      <c r="DP362" s="194"/>
      <c r="DQ362" s="194"/>
      <c r="DR362" s="194"/>
      <c r="DS362" s="194"/>
      <c r="DT362" s="194"/>
      <c r="DU362" s="194"/>
      <c r="DV362" s="194"/>
      <c r="DW362" s="194"/>
      <c r="DX362" s="194"/>
      <c r="DY362" s="194"/>
      <c r="DZ362" s="194"/>
      <c r="EA362" s="194"/>
      <c r="EB362" s="194"/>
      <c r="EC362" s="194"/>
      <c r="ED362" s="194"/>
      <c r="EE362" s="194"/>
      <c r="EF362" s="194"/>
      <c r="EG362" s="194"/>
      <c r="EH362" s="194"/>
      <c r="EI362" s="194"/>
      <c r="EJ362" s="194"/>
      <c r="EK362" s="194"/>
      <c r="EL362" s="194"/>
      <c r="EM362" s="194"/>
      <c r="EN362" s="194"/>
      <c r="EO362" s="194"/>
      <c r="EP362" s="194"/>
      <c r="EQ362" s="194"/>
      <c r="ER362" s="194"/>
      <c r="ES362" s="194"/>
      <c r="ET362" s="194"/>
      <c r="EU362" s="194"/>
      <c r="EV362" s="194"/>
      <c r="EW362" s="194"/>
      <c r="EX362" s="194"/>
      <c r="EY362" s="194"/>
      <c r="EZ362" s="194"/>
      <c r="FA362" s="194"/>
      <c r="FB362" s="194"/>
      <c r="FC362" s="194"/>
      <c r="FD362" s="194"/>
      <c r="FE362" s="194"/>
      <c r="FF362" s="194"/>
      <c r="FG362" s="194"/>
      <c r="FH362" s="194"/>
      <c r="FI362" s="194"/>
      <c r="FJ362" s="194"/>
      <c r="FK362" s="194"/>
      <c r="FL362" s="194"/>
      <c r="FM362" s="194"/>
      <c r="FN362" s="194"/>
      <c r="FO362" s="194"/>
      <c r="FP362" s="194"/>
      <c r="FQ362" s="194"/>
      <c r="FR362" s="194"/>
      <c r="FS362" s="194"/>
      <c r="FT362" s="194"/>
      <c r="FU362" s="194"/>
      <c r="FV362" s="194"/>
      <c r="FW362" s="194"/>
      <c r="FX362" s="194"/>
      <c r="FY362" s="194"/>
      <c r="FZ362" s="194"/>
      <c r="GA362" s="194"/>
      <c r="GB362" s="194"/>
      <c r="GC362" s="194"/>
      <c r="GD362" s="194"/>
      <c r="GE362" s="194"/>
      <c r="GF362" s="194"/>
      <c r="GG362" s="194"/>
      <c r="GH362" s="194"/>
      <c r="GI362" s="194"/>
      <c r="GJ362" s="194"/>
      <c r="GK362" s="194"/>
      <c r="GL362" s="194"/>
      <c r="GM362" s="194"/>
      <c r="GN362" s="194"/>
      <c r="GO362" s="194"/>
      <c r="GP362" s="194"/>
      <c r="GQ362" s="194"/>
      <c r="GR362" s="194"/>
      <c r="GS362" s="194"/>
      <c r="GT362" s="194"/>
      <c r="GU362" s="194"/>
      <c r="GV362" s="194"/>
      <c r="GW362" s="194"/>
      <c r="GX362" s="194"/>
      <c r="GY362" s="194"/>
      <c r="GZ362" s="194"/>
      <c r="HA362" s="194"/>
      <c r="HB362" s="194"/>
      <c r="HC362" s="194"/>
      <c r="HD362" s="194"/>
      <c r="HE362" s="194"/>
      <c r="HF362" s="194"/>
      <c r="HG362" s="194"/>
      <c r="HH362" s="194"/>
      <c r="HI362" s="194"/>
      <c r="HJ362" s="194"/>
      <c r="HK362" s="194"/>
      <c r="HL362" s="194"/>
      <c r="HM362" s="194"/>
      <c r="HN362" s="194"/>
      <c r="HO362" s="194"/>
      <c r="HP362" s="194"/>
      <c r="HQ362" s="194"/>
      <c r="HR362" s="194"/>
      <c r="HS362" s="194"/>
      <c r="HT362" s="194"/>
      <c r="HU362" s="194"/>
      <c r="HV362" s="194"/>
      <c r="HW362" s="194"/>
      <c r="HX362" s="194"/>
      <c r="HY362" s="194"/>
      <c r="HZ362" s="194"/>
    </row>
    <row r="363" spans="1:234" s="195" customFormat="1" ht="33.75">
      <c r="A363" s="182" t="s">
        <v>380</v>
      </c>
      <c r="B363" s="191"/>
      <c r="C363" s="191"/>
      <c r="D363" s="193"/>
      <c r="E363" s="193">
        <f>E367*E369+1</f>
        <v>1000000</v>
      </c>
      <c r="F363" s="193">
        <f aca="true" t="shared" si="40" ref="F363:L363">F367*F369+1</f>
        <v>1000000</v>
      </c>
      <c r="G363" s="193"/>
      <c r="H363" s="193">
        <f>2000000+1000000+3000000</f>
        <v>6000000</v>
      </c>
      <c r="I363" s="193">
        <f>H363</f>
        <v>6000000</v>
      </c>
      <c r="J363" s="193">
        <f t="shared" si="40"/>
        <v>1</v>
      </c>
      <c r="K363" s="193">
        <f t="shared" si="40"/>
        <v>1</v>
      </c>
      <c r="L363" s="193">
        <f t="shared" si="40"/>
        <v>1</v>
      </c>
      <c r="M363" s="193"/>
      <c r="N363" s="193">
        <f>N367*N369</f>
        <v>1580000</v>
      </c>
      <c r="O363" s="193">
        <f>N363</f>
        <v>1580000</v>
      </c>
      <c r="P363" s="194"/>
      <c r="Q363" s="194"/>
      <c r="R363" s="194"/>
      <c r="S363" s="194"/>
      <c r="T363" s="194"/>
      <c r="U363" s="194"/>
      <c r="V363" s="194"/>
      <c r="W363" s="194"/>
      <c r="X363" s="194"/>
      <c r="Y363" s="194"/>
      <c r="Z363" s="194"/>
      <c r="AA363" s="194"/>
      <c r="AB363" s="194"/>
      <c r="AC363" s="194"/>
      <c r="AD363" s="194"/>
      <c r="AE363" s="194"/>
      <c r="AF363" s="194"/>
      <c r="AG363" s="194"/>
      <c r="AH363" s="194"/>
      <c r="AI363" s="194"/>
      <c r="AJ363" s="194"/>
      <c r="AK363" s="194"/>
      <c r="AL363" s="194"/>
      <c r="AM363" s="194"/>
      <c r="AN363" s="194"/>
      <c r="AO363" s="194"/>
      <c r="AP363" s="194"/>
      <c r="AQ363" s="194"/>
      <c r="AR363" s="194"/>
      <c r="AS363" s="194"/>
      <c r="AT363" s="194"/>
      <c r="AU363" s="194"/>
      <c r="AV363" s="194"/>
      <c r="AW363" s="194"/>
      <c r="AX363" s="194"/>
      <c r="AY363" s="194"/>
      <c r="AZ363" s="194"/>
      <c r="BA363" s="194"/>
      <c r="BB363" s="194"/>
      <c r="BC363" s="194"/>
      <c r="BD363" s="194"/>
      <c r="BE363" s="194"/>
      <c r="BF363" s="194"/>
      <c r="BG363" s="194"/>
      <c r="BH363" s="194"/>
      <c r="BI363" s="194"/>
      <c r="BJ363" s="194"/>
      <c r="BK363" s="194"/>
      <c r="BL363" s="194"/>
      <c r="BM363" s="194"/>
      <c r="BN363" s="194"/>
      <c r="BO363" s="194"/>
      <c r="BP363" s="194"/>
      <c r="BQ363" s="194"/>
      <c r="BR363" s="194"/>
      <c r="BS363" s="194"/>
      <c r="BT363" s="194"/>
      <c r="BU363" s="194"/>
      <c r="BV363" s="194"/>
      <c r="BW363" s="194"/>
      <c r="BX363" s="194"/>
      <c r="BY363" s="194"/>
      <c r="BZ363" s="194"/>
      <c r="CA363" s="194"/>
      <c r="CB363" s="194"/>
      <c r="CC363" s="194"/>
      <c r="CD363" s="194"/>
      <c r="CE363" s="194"/>
      <c r="CF363" s="194"/>
      <c r="CG363" s="194"/>
      <c r="CH363" s="194"/>
      <c r="CI363" s="194"/>
      <c r="CJ363" s="194"/>
      <c r="CK363" s="194"/>
      <c r="CL363" s="194"/>
      <c r="CM363" s="194"/>
      <c r="CN363" s="194"/>
      <c r="CO363" s="194"/>
      <c r="CP363" s="194"/>
      <c r="CQ363" s="194"/>
      <c r="CR363" s="194"/>
      <c r="CS363" s="194"/>
      <c r="CT363" s="194"/>
      <c r="CU363" s="194"/>
      <c r="CV363" s="194"/>
      <c r="CW363" s="194"/>
      <c r="CX363" s="194"/>
      <c r="CY363" s="194"/>
      <c r="CZ363" s="194"/>
      <c r="DA363" s="194"/>
      <c r="DB363" s="194"/>
      <c r="DC363" s="194"/>
      <c r="DD363" s="194"/>
      <c r="DE363" s="194"/>
      <c r="DF363" s="194"/>
      <c r="DG363" s="194"/>
      <c r="DH363" s="194"/>
      <c r="DI363" s="194"/>
      <c r="DJ363" s="194"/>
      <c r="DK363" s="194"/>
      <c r="DL363" s="194"/>
      <c r="DM363" s="194"/>
      <c r="DN363" s="194"/>
      <c r="DO363" s="194"/>
      <c r="DP363" s="194"/>
      <c r="DQ363" s="194"/>
      <c r="DR363" s="194"/>
      <c r="DS363" s="194"/>
      <c r="DT363" s="194"/>
      <c r="DU363" s="194"/>
      <c r="DV363" s="194"/>
      <c r="DW363" s="194"/>
      <c r="DX363" s="194"/>
      <c r="DY363" s="194"/>
      <c r="DZ363" s="194"/>
      <c r="EA363" s="194"/>
      <c r="EB363" s="194"/>
      <c r="EC363" s="194"/>
      <c r="ED363" s="194"/>
      <c r="EE363" s="194"/>
      <c r="EF363" s="194"/>
      <c r="EG363" s="194"/>
      <c r="EH363" s="194"/>
      <c r="EI363" s="194"/>
      <c r="EJ363" s="194"/>
      <c r="EK363" s="194"/>
      <c r="EL363" s="194"/>
      <c r="EM363" s="194"/>
      <c r="EN363" s="194"/>
      <c r="EO363" s="194"/>
      <c r="EP363" s="194"/>
      <c r="EQ363" s="194"/>
      <c r="ER363" s="194"/>
      <c r="ES363" s="194"/>
      <c r="ET363" s="194"/>
      <c r="EU363" s="194"/>
      <c r="EV363" s="194"/>
      <c r="EW363" s="194"/>
      <c r="EX363" s="194"/>
      <c r="EY363" s="194"/>
      <c r="EZ363" s="194"/>
      <c r="FA363" s="194"/>
      <c r="FB363" s="194"/>
      <c r="FC363" s="194"/>
      <c r="FD363" s="194"/>
      <c r="FE363" s="194"/>
      <c r="FF363" s="194"/>
      <c r="FG363" s="194"/>
      <c r="FH363" s="194"/>
      <c r="FI363" s="194"/>
      <c r="FJ363" s="194"/>
      <c r="FK363" s="194"/>
      <c r="FL363" s="194"/>
      <c r="FM363" s="194"/>
      <c r="FN363" s="194"/>
      <c r="FO363" s="194"/>
      <c r="FP363" s="194"/>
      <c r="FQ363" s="194"/>
      <c r="FR363" s="194"/>
      <c r="FS363" s="194"/>
      <c r="FT363" s="194"/>
      <c r="FU363" s="194"/>
      <c r="FV363" s="194"/>
      <c r="FW363" s="194"/>
      <c r="FX363" s="194"/>
      <c r="FY363" s="194"/>
      <c r="FZ363" s="194"/>
      <c r="GA363" s="194"/>
      <c r="GB363" s="194"/>
      <c r="GC363" s="194"/>
      <c r="GD363" s="194"/>
      <c r="GE363" s="194"/>
      <c r="GF363" s="194"/>
      <c r="GG363" s="194"/>
      <c r="GH363" s="194"/>
      <c r="GI363" s="194"/>
      <c r="GJ363" s="194"/>
      <c r="GK363" s="194"/>
      <c r="GL363" s="194"/>
      <c r="GM363" s="194"/>
      <c r="GN363" s="194"/>
      <c r="GO363" s="194"/>
      <c r="GP363" s="194"/>
      <c r="GQ363" s="194"/>
      <c r="GR363" s="194"/>
      <c r="GS363" s="194"/>
      <c r="GT363" s="194"/>
      <c r="GU363" s="194"/>
      <c r="GV363" s="194"/>
      <c r="GW363" s="194"/>
      <c r="GX363" s="194"/>
      <c r="GY363" s="194"/>
      <c r="GZ363" s="194"/>
      <c r="HA363" s="194"/>
      <c r="HB363" s="194"/>
      <c r="HC363" s="194"/>
      <c r="HD363" s="194"/>
      <c r="HE363" s="194"/>
      <c r="HF363" s="194"/>
      <c r="HG363" s="194"/>
      <c r="HH363" s="194"/>
      <c r="HI363" s="194"/>
      <c r="HJ363" s="194"/>
      <c r="HK363" s="194"/>
      <c r="HL363" s="194"/>
      <c r="HM363" s="194"/>
      <c r="HN363" s="194"/>
      <c r="HO363" s="194"/>
      <c r="HP363" s="194"/>
      <c r="HQ363" s="194"/>
      <c r="HR363" s="194"/>
      <c r="HS363" s="194"/>
      <c r="HT363" s="194"/>
      <c r="HU363" s="194"/>
      <c r="HV363" s="194"/>
      <c r="HW363" s="194"/>
      <c r="HX363" s="194"/>
      <c r="HY363" s="194"/>
      <c r="HZ363" s="194"/>
    </row>
    <row r="364" spans="1:15" ht="11.25">
      <c r="A364" s="91" t="s">
        <v>5</v>
      </c>
      <c r="B364" s="107"/>
      <c r="C364" s="107"/>
      <c r="D364" s="107"/>
      <c r="E364" s="110"/>
      <c r="F364" s="110"/>
      <c r="G364" s="107"/>
      <c r="H364" s="110"/>
      <c r="I364" s="110"/>
      <c r="J364" s="110"/>
      <c r="K364" s="107"/>
      <c r="L364" s="110"/>
      <c r="M364" s="107"/>
      <c r="N364" s="110"/>
      <c r="O364" s="110"/>
    </row>
    <row r="365" spans="1:15" ht="22.5">
      <c r="A365" s="92" t="s">
        <v>202</v>
      </c>
      <c r="B365" s="107"/>
      <c r="C365" s="107"/>
      <c r="D365" s="107"/>
      <c r="E365" s="108">
        <v>10</v>
      </c>
      <c r="F365" s="108">
        <f>E365</f>
        <v>10</v>
      </c>
      <c r="G365" s="107"/>
      <c r="H365" s="109">
        <v>10</v>
      </c>
      <c r="I365" s="109">
        <f>H365</f>
        <v>10</v>
      </c>
      <c r="J365" s="110"/>
      <c r="K365" s="107"/>
      <c r="L365" s="110"/>
      <c r="M365" s="107"/>
      <c r="N365" s="108">
        <v>10</v>
      </c>
      <c r="O365" s="108">
        <f>N365</f>
        <v>10</v>
      </c>
    </row>
    <row r="366" spans="1:15" ht="11.25">
      <c r="A366" s="91" t="s">
        <v>6</v>
      </c>
      <c r="B366" s="107"/>
      <c r="C366" s="107"/>
      <c r="D366" s="107"/>
      <c r="E366" s="108"/>
      <c r="F366" s="108"/>
      <c r="G366" s="107"/>
      <c r="H366" s="110"/>
      <c r="I366" s="108"/>
      <c r="J366" s="110"/>
      <c r="K366" s="107"/>
      <c r="L366" s="110"/>
      <c r="M366" s="107"/>
      <c r="N366" s="110"/>
      <c r="O366" s="108"/>
    </row>
    <row r="367" spans="1:15" ht="22.5">
      <c r="A367" s="92" t="s">
        <v>203</v>
      </c>
      <c r="B367" s="107"/>
      <c r="C367" s="107"/>
      <c r="D367" s="107"/>
      <c r="E367" s="108">
        <v>3</v>
      </c>
      <c r="F367" s="108">
        <f>E367</f>
        <v>3</v>
      </c>
      <c r="G367" s="107"/>
      <c r="H367" s="108">
        <v>4</v>
      </c>
      <c r="I367" s="108">
        <f>H367</f>
        <v>4</v>
      </c>
      <c r="J367" s="110"/>
      <c r="K367" s="107"/>
      <c r="L367" s="110"/>
      <c r="M367" s="107"/>
      <c r="N367" s="108">
        <v>4</v>
      </c>
      <c r="O367" s="108">
        <f>N367</f>
        <v>4</v>
      </c>
    </row>
    <row r="368" spans="1:15" ht="11.25">
      <c r="A368" s="91" t="s">
        <v>8</v>
      </c>
      <c r="B368" s="107"/>
      <c r="C368" s="107"/>
      <c r="D368" s="107"/>
      <c r="E368" s="110"/>
      <c r="F368" s="110"/>
      <c r="G368" s="107"/>
      <c r="H368" s="110"/>
      <c r="I368" s="110"/>
      <c r="J368" s="110"/>
      <c r="K368" s="107"/>
      <c r="L368" s="110"/>
      <c r="M368" s="107"/>
      <c r="N368" s="110"/>
      <c r="O368" s="110"/>
    </row>
    <row r="369" spans="1:15" ht="22.5">
      <c r="A369" s="92" t="s">
        <v>204</v>
      </c>
      <c r="B369" s="107"/>
      <c r="C369" s="107"/>
      <c r="D369" s="110"/>
      <c r="E369" s="110">
        <v>333333</v>
      </c>
      <c r="F369" s="110">
        <f>E369</f>
        <v>333333</v>
      </c>
      <c r="G369" s="110"/>
      <c r="H369" s="110">
        <v>440000</v>
      </c>
      <c r="I369" s="110">
        <f>H369</f>
        <v>440000</v>
      </c>
      <c r="J369" s="110"/>
      <c r="K369" s="107"/>
      <c r="L369" s="110"/>
      <c r="M369" s="110"/>
      <c r="N369" s="110">
        <v>395000</v>
      </c>
      <c r="O369" s="110">
        <f>N369</f>
        <v>395000</v>
      </c>
    </row>
    <row r="370" spans="1:15" ht="11.25">
      <c r="A370" s="91" t="s">
        <v>7</v>
      </c>
      <c r="B370" s="111"/>
      <c r="C370" s="111"/>
      <c r="D370" s="107"/>
      <c r="E370" s="112"/>
      <c r="F370" s="112"/>
      <c r="G370" s="107"/>
      <c r="H370" s="112"/>
      <c r="I370" s="112"/>
      <c r="J370" s="111"/>
      <c r="K370" s="111"/>
      <c r="L370" s="111"/>
      <c r="M370" s="107"/>
      <c r="N370" s="112"/>
      <c r="O370" s="112"/>
    </row>
    <row r="371" spans="1:15" ht="51.75" customHeight="1">
      <c r="A371" s="92" t="s">
        <v>225</v>
      </c>
      <c r="B371" s="113"/>
      <c r="C371" s="113"/>
      <c r="D371" s="113"/>
      <c r="E371" s="107">
        <f>E367/E365*100</f>
        <v>30</v>
      </c>
      <c r="F371" s="107">
        <f>E371</f>
        <v>30</v>
      </c>
      <c r="G371" s="107"/>
      <c r="H371" s="107">
        <f>H367/H365*100</f>
        <v>40</v>
      </c>
      <c r="I371" s="107">
        <f>H371</f>
        <v>40</v>
      </c>
      <c r="J371" s="107" t="e">
        <f>(#REF!*#REF!)+(#REF!*#REF!)+(#REF!*#REF!)</f>
        <v>#REF!</v>
      </c>
      <c r="K371" s="107" t="e">
        <f>(#REF!*#REF!)+(#REF!*#REF!)+(#REF!*#REF!)</f>
        <v>#REF!</v>
      </c>
      <c r="L371" s="107" t="e">
        <f>(#REF!*#REF!)+(#REF!*#REF!)+(#REF!*#REF!)</f>
        <v>#REF!</v>
      </c>
      <c r="M371" s="107"/>
      <c r="N371" s="107">
        <f>N367/N365*100</f>
        <v>40</v>
      </c>
      <c r="O371" s="107">
        <f>N371</f>
        <v>40</v>
      </c>
    </row>
    <row r="372" spans="1:15" ht="1.5" customHeight="1" hidden="1">
      <c r="A372" s="30" t="s">
        <v>308</v>
      </c>
      <c r="B372" s="41"/>
      <c r="C372" s="41"/>
      <c r="D372" s="36"/>
      <c r="E372" s="36">
        <f>E373</f>
        <v>1000000</v>
      </c>
      <c r="F372" s="36">
        <f>E372</f>
        <v>1000000</v>
      </c>
      <c r="G372" s="36"/>
      <c r="H372" s="36">
        <f>H373</f>
        <v>1320000</v>
      </c>
      <c r="I372" s="36">
        <f>H372</f>
        <v>1320000</v>
      </c>
      <c r="J372" s="86"/>
      <c r="K372" s="41"/>
      <c r="L372" s="86"/>
      <c r="M372" s="36"/>
      <c r="N372" s="36">
        <f>N373</f>
        <v>1580000</v>
      </c>
      <c r="O372" s="36">
        <f>N372</f>
        <v>1580000</v>
      </c>
    </row>
    <row r="373" spans="1:15" ht="4.5" customHeight="1" hidden="1">
      <c r="A373" s="30" t="s">
        <v>309</v>
      </c>
      <c r="B373" s="41"/>
      <c r="C373" s="41"/>
      <c r="D373" s="36"/>
      <c r="E373" s="36">
        <f>E377*E379+1</f>
        <v>1000000</v>
      </c>
      <c r="F373" s="36">
        <f>F377*F379+1</f>
        <v>1000000</v>
      </c>
      <c r="G373" s="36"/>
      <c r="H373" s="36">
        <f>H377*H379</f>
        <v>1320000</v>
      </c>
      <c r="I373" s="36">
        <f>H373</f>
        <v>1320000</v>
      </c>
      <c r="J373" s="36">
        <f>J377*J379+1</f>
        <v>1</v>
      </c>
      <c r="K373" s="36">
        <f>K377*K379+1</f>
        <v>1</v>
      </c>
      <c r="L373" s="36">
        <f>L377*L379+1</f>
        <v>1</v>
      </c>
      <c r="M373" s="36"/>
      <c r="N373" s="36">
        <f>N377*N379</f>
        <v>1580000</v>
      </c>
      <c r="O373" s="36">
        <f>N373</f>
        <v>1580000</v>
      </c>
    </row>
    <row r="374" spans="1:15" ht="16.5" customHeight="1" hidden="1">
      <c r="A374" s="91" t="s">
        <v>5</v>
      </c>
      <c r="B374" s="107"/>
      <c r="C374" s="107"/>
      <c r="D374" s="107"/>
      <c r="E374" s="110"/>
      <c r="F374" s="110"/>
      <c r="G374" s="107"/>
      <c r="H374" s="110"/>
      <c r="I374" s="110"/>
      <c r="J374" s="110"/>
      <c r="K374" s="107"/>
      <c r="L374" s="110"/>
      <c r="M374" s="107"/>
      <c r="N374" s="110"/>
      <c r="O374" s="110"/>
    </row>
    <row r="375" spans="1:15" ht="24.75" customHeight="1" hidden="1">
      <c r="A375" s="92" t="s">
        <v>202</v>
      </c>
      <c r="B375" s="107"/>
      <c r="C375" s="107"/>
      <c r="D375" s="107"/>
      <c r="E375" s="108">
        <v>10</v>
      </c>
      <c r="F375" s="108">
        <f>E375</f>
        <v>10</v>
      </c>
      <c r="G375" s="107"/>
      <c r="H375" s="109">
        <v>10</v>
      </c>
      <c r="I375" s="109">
        <f>H375</f>
        <v>10</v>
      </c>
      <c r="J375" s="110"/>
      <c r="K375" s="107"/>
      <c r="L375" s="110"/>
      <c r="M375" s="107"/>
      <c r="N375" s="108">
        <v>10</v>
      </c>
      <c r="O375" s="108">
        <f>N375</f>
        <v>10</v>
      </c>
    </row>
    <row r="376" spans="1:15" ht="15" customHeight="1" hidden="1">
      <c r="A376" s="91" t="s">
        <v>6</v>
      </c>
      <c r="B376" s="107"/>
      <c r="C376" s="107"/>
      <c r="D376" s="107"/>
      <c r="E376" s="108"/>
      <c r="F376" s="108"/>
      <c r="G376" s="107"/>
      <c r="H376" s="110"/>
      <c r="I376" s="108"/>
      <c r="J376" s="110"/>
      <c r="K376" s="107"/>
      <c r="L376" s="110"/>
      <c r="M376" s="107"/>
      <c r="N376" s="110"/>
      <c r="O376" s="108"/>
    </row>
    <row r="377" spans="1:15" ht="12.75" customHeight="1" hidden="1">
      <c r="A377" s="92" t="s">
        <v>203</v>
      </c>
      <c r="B377" s="107"/>
      <c r="C377" s="107"/>
      <c r="D377" s="107"/>
      <c r="E377" s="108">
        <v>3</v>
      </c>
      <c r="F377" s="108">
        <f>E377</f>
        <v>3</v>
      </c>
      <c r="G377" s="107"/>
      <c r="H377" s="108">
        <v>3</v>
      </c>
      <c r="I377" s="108">
        <f>H377</f>
        <v>3</v>
      </c>
      <c r="J377" s="110"/>
      <c r="K377" s="107"/>
      <c r="L377" s="110"/>
      <c r="M377" s="107"/>
      <c r="N377" s="108">
        <v>4</v>
      </c>
      <c r="O377" s="108">
        <f>N377</f>
        <v>4</v>
      </c>
    </row>
    <row r="378" spans="1:15" ht="16.5" customHeight="1" hidden="1">
      <c r="A378" s="91" t="s">
        <v>8</v>
      </c>
      <c r="B378" s="107"/>
      <c r="C378" s="107"/>
      <c r="D378" s="107"/>
      <c r="E378" s="110"/>
      <c r="F378" s="110"/>
      <c r="G378" s="107"/>
      <c r="H378" s="110"/>
      <c r="I378" s="110"/>
      <c r="J378" s="110"/>
      <c r="K378" s="107"/>
      <c r="L378" s="110"/>
      <c r="M378" s="107"/>
      <c r="N378" s="110"/>
      <c r="O378" s="110"/>
    </row>
    <row r="379" spans="1:15" ht="30" customHeight="1" hidden="1">
      <c r="A379" s="92" t="s">
        <v>204</v>
      </c>
      <c r="B379" s="107"/>
      <c r="C379" s="107"/>
      <c r="D379" s="110"/>
      <c r="E379" s="110">
        <v>333333</v>
      </c>
      <c r="F379" s="110">
        <f>E379</f>
        <v>333333</v>
      </c>
      <c r="G379" s="110"/>
      <c r="H379" s="110">
        <v>440000</v>
      </c>
      <c r="I379" s="110">
        <f>H379</f>
        <v>440000</v>
      </c>
      <c r="J379" s="110"/>
      <c r="K379" s="107"/>
      <c r="L379" s="110"/>
      <c r="M379" s="110"/>
      <c r="N379" s="110">
        <v>395000</v>
      </c>
      <c r="O379" s="110">
        <f>N379</f>
        <v>395000</v>
      </c>
    </row>
    <row r="380" spans="1:15" ht="15" customHeight="1" hidden="1">
      <c r="A380" s="91" t="s">
        <v>7</v>
      </c>
      <c r="B380" s="111"/>
      <c r="C380" s="111"/>
      <c r="D380" s="107"/>
      <c r="E380" s="112"/>
      <c r="F380" s="112"/>
      <c r="G380" s="107"/>
      <c r="H380" s="112"/>
      <c r="I380" s="112"/>
      <c r="J380" s="111"/>
      <c r="K380" s="111"/>
      <c r="L380" s="111"/>
      <c r="M380" s="107"/>
      <c r="N380" s="112"/>
      <c r="O380" s="112"/>
    </row>
    <row r="381" spans="1:15" ht="53.25" customHeight="1" hidden="1">
      <c r="A381" s="92" t="s">
        <v>225</v>
      </c>
      <c r="B381" s="113"/>
      <c r="C381" s="113"/>
      <c r="D381" s="113"/>
      <c r="E381" s="107">
        <f>E377/E375*100</f>
        <v>30</v>
      </c>
      <c r="F381" s="107">
        <f>E381</f>
        <v>30</v>
      </c>
      <c r="G381" s="107"/>
      <c r="H381" s="107">
        <f>H377/H375*100</f>
        <v>30</v>
      </c>
      <c r="I381" s="107">
        <f>H381</f>
        <v>30</v>
      </c>
      <c r="J381" s="107" t="e">
        <f>(#REF!*#REF!)+(#REF!*#REF!)+(#REF!*#REF!)</f>
        <v>#REF!</v>
      </c>
      <c r="K381" s="107" t="e">
        <f>(#REF!*#REF!)+(#REF!*#REF!)+(#REF!*#REF!)</f>
        <v>#REF!</v>
      </c>
      <c r="L381" s="107" t="e">
        <f>(#REF!*#REF!)+(#REF!*#REF!)+(#REF!*#REF!)</f>
        <v>#REF!</v>
      </c>
      <c r="M381" s="107"/>
      <c r="N381" s="107">
        <f>N377/N375*100</f>
        <v>40</v>
      </c>
      <c r="O381" s="107">
        <f>N381</f>
        <v>40</v>
      </c>
    </row>
    <row r="382" spans="1:15" ht="21.75" customHeight="1" hidden="1">
      <c r="A382" s="92"/>
      <c r="B382" s="113"/>
      <c r="C382" s="113"/>
      <c r="D382" s="113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</row>
    <row r="383" spans="1:15" ht="54" customHeight="1" hidden="1">
      <c r="A383" s="92"/>
      <c r="B383" s="113"/>
      <c r="C383" s="113"/>
      <c r="D383" s="113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</row>
    <row r="384" spans="1:15" ht="54" customHeight="1" hidden="1">
      <c r="A384" s="92"/>
      <c r="B384" s="113"/>
      <c r="C384" s="113"/>
      <c r="D384" s="113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</row>
    <row r="385" spans="1:15" ht="54" customHeight="1" hidden="1">
      <c r="A385" s="92"/>
      <c r="B385" s="113"/>
      <c r="C385" s="113"/>
      <c r="D385" s="113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</row>
    <row r="386" spans="1:15" ht="54" customHeight="1" hidden="1">
      <c r="A386" s="92"/>
      <c r="B386" s="113"/>
      <c r="C386" s="113"/>
      <c r="D386" s="113"/>
      <c r="E386" s="107"/>
      <c r="F386" s="107"/>
      <c r="G386" s="107"/>
      <c r="H386" s="107"/>
      <c r="I386" s="107"/>
      <c r="J386" s="107"/>
      <c r="K386" s="107"/>
      <c r="L386" s="107"/>
      <c r="M386" s="107"/>
      <c r="N386" s="107"/>
      <c r="O386" s="107"/>
    </row>
    <row r="387" spans="1:15" ht="16.5" customHeight="1">
      <c r="A387" s="24" t="s">
        <v>226</v>
      </c>
      <c r="B387" s="25"/>
      <c r="C387" s="25"/>
      <c r="D387" s="102">
        <f>D388+D389</f>
        <v>1889680.002</v>
      </c>
      <c r="E387" s="102"/>
      <c r="F387" s="102">
        <f aca="true" t="shared" si="41" ref="F387:O387">F388+F389</f>
        <v>1889680.002</v>
      </c>
      <c r="G387" s="102">
        <f>G388+G389</f>
        <v>2339999.99813</v>
      </c>
      <c r="H387" s="102">
        <f>H388+H389</f>
        <v>400000</v>
      </c>
      <c r="I387" s="102">
        <f t="shared" si="41"/>
        <v>2739999.99813</v>
      </c>
      <c r="J387" s="102" t="e">
        <f t="shared" si="41"/>
        <v>#REF!</v>
      </c>
      <c r="K387" s="102">
        <f t="shared" si="41"/>
        <v>0</v>
      </c>
      <c r="L387" s="102">
        <f t="shared" si="41"/>
        <v>0</v>
      </c>
      <c r="M387" s="102">
        <f t="shared" si="41"/>
        <v>2503680</v>
      </c>
      <c r="N387" s="102"/>
      <c r="O387" s="102">
        <f t="shared" si="41"/>
        <v>2503680</v>
      </c>
    </row>
    <row r="388" spans="1:15" ht="13.5" customHeight="1">
      <c r="A388" s="24" t="s">
        <v>106</v>
      </c>
      <c r="B388" s="25"/>
      <c r="C388" s="25"/>
      <c r="D388" s="102">
        <f>D391+D398+D425+D439</f>
        <v>1536000.002</v>
      </c>
      <c r="E388" s="102"/>
      <c r="F388" s="102">
        <f>F391+F398+F425+F439</f>
        <v>1536000.002</v>
      </c>
      <c r="G388" s="102">
        <f>G391+G398+G430+G439+G425</f>
        <v>2119999.99813</v>
      </c>
      <c r="H388" s="102">
        <f aca="true" t="shared" si="42" ref="H388:O388">H391+H398</f>
        <v>0</v>
      </c>
      <c r="I388" s="102">
        <f>I391+I398+I430+I439+I425</f>
        <v>2119999.99813</v>
      </c>
      <c r="J388" s="102" t="e">
        <f t="shared" si="42"/>
        <v>#REF!</v>
      </c>
      <c r="K388" s="102">
        <f t="shared" si="42"/>
        <v>0</v>
      </c>
      <c r="L388" s="102">
        <f t="shared" si="42"/>
        <v>0</v>
      </c>
      <c r="M388" s="102">
        <f>M391+M398</f>
        <v>2090000</v>
      </c>
      <c r="N388" s="102"/>
      <c r="O388" s="102">
        <f t="shared" si="42"/>
        <v>2090000</v>
      </c>
    </row>
    <row r="389" spans="1:15" ht="16.5" customHeight="1">
      <c r="A389" s="24" t="s">
        <v>107</v>
      </c>
      <c r="B389" s="25"/>
      <c r="C389" s="25"/>
      <c r="D389" s="102">
        <f>D407+D414</f>
        <v>353680</v>
      </c>
      <c r="E389" s="102"/>
      <c r="F389" s="102">
        <f aca="true" t="shared" si="43" ref="F389:O389">F407+F414</f>
        <v>353680</v>
      </c>
      <c r="G389" s="102">
        <f>G407+G414</f>
        <v>220000</v>
      </c>
      <c r="H389" s="102">
        <f>H407+H414</f>
        <v>400000</v>
      </c>
      <c r="I389" s="102">
        <f>I407+I414</f>
        <v>620000</v>
      </c>
      <c r="J389" s="102">
        <f t="shared" si="43"/>
        <v>0</v>
      </c>
      <c r="K389" s="102">
        <f t="shared" si="43"/>
        <v>0</v>
      </c>
      <c r="L389" s="102">
        <f t="shared" si="43"/>
        <v>0</v>
      </c>
      <c r="M389" s="102">
        <f t="shared" si="43"/>
        <v>413680</v>
      </c>
      <c r="N389" s="102"/>
      <c r="O389" s="102">
        <f t="shared" si="43"/>
        <v>413680</v>
      </c>
    </row>
    <row r="390" spans="1:15" ht="36" customHeight="1">
      <c r="A390" s="32" t="s">
        <v>227</v>
      </c>
      <c r="B390" s="8"/>
      <c r="C390" s="8"/>
      <c r="D390" s="18"/>
      <c r="E390" s="18"/>
      <c r="F390" s="18"/>
      <c r="G390" s="18"/>
      <c r="H390" s="18"/>
      <c r="I390" s="18"/>
      <c r="J390" s="11"/>
      <c r="K390" s="12"/>
      <c r="L390" s="13"/>
      <c r="M390" s="18"/>
      <c r="N390" s="18"/>
      <c r="O390" s="18"/>
    </row>
    <row r="391" spans="1:234" s="195" customFormat="1" ht="22.5">
      <c r="A391" s="182" t="s">
        <v>381</v>
      </c>
      <c r="B391" s="191"/>
      <c r="C391" s="191"/>
      <c r="D391" s="193">
        <f>D393</f>
        <v>1385000</v>
      </c>
      <c r="E391" s="193"/>
      <c r="F391" s="193">
        <f>D391</f>
        <v>1385000</v>
      </c>
      <c r="G391" s="193">
        <f>G393</f>
        <v>1660000</v>
      </c>
      <c r="H391" s="193"/>
      <c r="I391" s="193">
        <f>G391</f>
        <v>1660000</v>
      </c>
      <c r="J391" s="193"/>
      <c r="K391" s="191"/>
      <c r="L391" s="191"/>
      <c r="M391" s="193">
        <f>M393</f>
        <v>1990000</v>
      </c>
      <c r="N391" s="193"/>
      <c r="O391" s="193">
        <f>M391</f>
        <v>1990000</v>
      </c>
      <c r="P391" s="194"/>
      <c r="Q391" s="194"/>
      <c r="R391" s="194"/>
      <c r="S391" s="194"/>
      <c r="T391" s="194"/>
      <c r="U391" s="194"/>
      <c r="V391" s="194"/>
      <c r="W391" s="194"/>
      <c r="X391" s="194"/>
      <c r="Y391" s="194"/>
      <c r="Z391" s="194"/>
      <c r="AA391" s="194"/>
      <c r="AB391" s="194"/>
      <c r="AC391" s="194"/>
      <c r="AD391" s="194"/>
      <c r="AE391" s="194"/>
      <c r="AF391" s="194"/>
      <c r="AG391" s="194"/>
      <c r="AH391" s="194"/>
      <c r="AI391" s="194"/>
      <c r="AJ391" s="194"/>
      <c r="AK391" s="194"/>
      <c r="AL391" s="194"/>
      <c r="AM391" s="194"/>
      <c r="AN391" s="194"/>
      <c r="AO391" s="194"/>
      <c r="AP391" s="194"/>
      <c r="AQ391" s="194"/>
      <c r="AR391" s="194"/>
      <c r="AS391" s="194"/>
      <c r="AT391" s="194"/>
      <c r="AU391" s="194"/>
      <c r="AV391" s="194"/>
      <c r="AW391" s="194"/>
      <c r="AX391" s="194"/>
      <c r="AY391" s="194"/>
      <c r="AZ391" s="194"/>
      <c r="BA391" s="194"/>
      <c r="BB391" s="194"/>
      <c r="BC391" s="194"/>
      <c r="BD391" s="194"/>
      <c r="BE391" s="194"/>
      <c r="BF391" s="194"/>
      <c r="BG391" s="194"/>
      <c r="BH391" s="194"/>
      <c r="BI391" s="194"/>
      <c r="BJ391" s="194"/>
      <c r="BK391" s="194"/>
      <c r="BL391" s="194"/>
      <c r="BM391" s="194"/>
      <c r="BN391" s="194"/>
      <c r="BO391" s="194"/>
      <c r="BP391" s="194"/>
      <c r="BQ391" s="194"/>
      <c r="BR391" s="194"/>
      <c r="BS391" s="194"/>
      <c r="BT391" s="194"/>
      <c r="BU391" s="194"/>
      <c r="BV391" s="194"/>
      <c r="BW391" s="194"/>
      <c r="BX391" s="194"/>
      <c r="BY391" s="194"/>
      <c r="BZ391" s="194"/>
      <c r="CA391" s="194"/>
      <c r="CB391" s="194"/>
      <c r="CC391" s="194"/>
      <c r="CD391" s="194"/>
      <c r="CE391" s="194"/>
      <c r="CF391" s="194"/>
      <c r="CG391" s="194"/>
      <c r="CH391" s="194"/>
      <c r="CI391" s="194"/>
      <c r="CJ391" s="194"/>
      <c r="CK391" s="194"/>
      <c r="CL391" s="194"/>
      <c r="CM391" s="194"/>
      <c r="CN391" s="194"/>
      <c r="CO391" s="194"/>
      <c r="CP391" s="194"/>
      <c r="CQ391" s="194"/>
      <c r="CR391" s="194"/>
      <c r="CS391" s="194"/>
      <c r="CT391" s="194"/>
      <c r="CU391" s="194"/>
      <c r="CV391" s="194"/>
      <c r="CW391" s="194"/>
      <c r="CX391" s="194"/>
      <c r="CY391" s="194"/>
      <c r="CZ391" s="194"/>
      <c r="DA391" s="194"/>
      <c r="DB391" s="194"/>
      <c r="DC391" s="194"/>
      <c r="DD391" s="194"/>
      <c r="DE391" s="194"/>
      <c r="DF391" s="194"/>
      <c r="DG391" s="194"/>
      <c r="DH391" s="194"/>
      <c r="DI391" s="194"/>
      <c r="DJ391" s="194"/>
      <c r="DK391" s="194"/>
      <c r="DL391" s="194"/>
      <c r="DM391" s="194"/>
      <c r="DN391" s="194"/>
      <c r="DO391" s="194"/>
      <c r="DP391" s="194"/>
      <c r="DQ391" s="194"/>
      <c r="DR391" s="194"/>
      <c r="DS391" s="194"/>
      <c r="DT391" s="194"/>
      <c r="DU391" s="194"/>
      <c r="DV391" s="194"/>
      <c r="DW391" s="194"/>
      <c r="DX391" s="194"/>
      <c r="DY391" s="194"/>
      <c r="DZ391" s="194"/>
      <c r="EA391" s="194"/>
      <c r="EB391" s="194"/>
      <c r="EC391" s="194"/>
      <c r="ED391" s="194"/>
      <c r="EE391" s="194"/>
      <c r="EF391" s="194"/>
      <c r="EG391" s="194"/>
      <c r="EH391" s="194"/>
      <c r="EI391" s="194"/>
      <c r="EJ391" s="194"/>
      <c r="EK391" s="194"/>
      <c r="EL391" s="194"/>
      <c r="EM391" s="194"/>
      <c r="EN391" s="194"/>
      <c r="EO391" s="194"/>
      <c r="EP391" s="194"/>
      <c r="EQ391" s="194"/>
      <c r="ER391" s="194"/>
      <c r="ES391" s="194"/>
      <c r="ET391" s="194"/>
      <c r="EU391" s="194"/>
      <c r="EV391" s="194"/>
      <c r="EW391" s="194"/>
      <c r="EX391" s="194"/>
      <c r="EY391" s="194"/>
      <c r="EZ391" s="194"/>
      <c r="FA391" s="194"/>
      <c r="FB391" s="194"/>
      <c r="FC391" s="194"/>
      <c r="FD391" s="194"/>
      <c r="FE391" s="194"/>
      <c r="FF391" s="194"/>
      <c r="FG391" s="194"/>
      <c r="FH391" s="194"/>
      <c r="FI391" s="194"/>
      <c r="FJ391" s="194"/>
      <c r="FK391" s="194"/>
      <c r="FL391" s="194"/>
      <c r="FM391" s="194"/>
      <c r="FN391" s="194"/>
      <c r="FO391" s="194"/>
      <c r="FP391" s="194"/>
      <c r="FQ391" s="194"/>
      <c r="FR391" s="194"/>
      <c r="FS391" s="194"/>
      <c r="FT391" s="194"/>
      <c r="FU391" s="194"/>
      <c r="FV391" s="194"/>
      <c r="FW391" s="194"/>
      <c r="FX391" s="194"/>
      <c r="FY391" s="194"/>
      <c r="FZ391" s="194"/>
      <c r="GA391" s="194"/>
      <c r="GB391" s="194"/>
      <c r="GC391" s="194"/>
      <c r="GD391" s="194"/>
      <c r="GE391" s="194"/>
      <c r="GF391" s="194"/>
      <c r="GG391" s="194"/>
      <c r="GH391" s="194"/>
      <c r="GI391" s="194"/>
      <c r="GJ391" s="194"/>
      <c r="GK391" s="194"/>
      <c r="GL391" s="194"/>
      <c r="GM391" s="194"/>
      <c r="GN391" s="194"/>
      <c r="GO391" s="194"/>
      <c r="GP391" s="194"/>
      <c r="GQ391" s="194"/>
      <c r="GR391" s="194"/>
      <c r="GS391" s="194"/>
      <c r="GT391" s="194"/>
      <c r="GU391" s="194"/>
      <c r="GV391" s="194"/>
      <c r="GW391" s="194"/>
      <c r="GX391" s="194"/>
      <c r="GY391" s="194"/>
      <c r="GZ391" s="194"/>
      <c r="HA391" s="194"/>
      <c r="HB391" s="194"/>
      <c r="HC391" s="194"/>
      <c r="HD391" s="194"/>
      <c r="HE391" s="194"/>
      <c r="HF391" s="194"/>
      <c r="HG391" s="194"/>
      <c r="HH391" s="194"/>
      <c r="HI391" s="194"/>
      <c r="HJ391" s="194"/>
      <c r="HK391" s="194"/>
      <c r="HL391" s="194"/>
      <c r="HM391" s="194"/>
      <c r="HN391" s="194"/>
      <c r="HO391" s="194"/>
      <c r="HP391" s="194"/>
      <c r="HQ391" s="194"/>
      <c r="HR391" s="194"/>
      <c r="HS391" s="194"/>
      <c r="HT391" s="194"/>
      <c r="HU391" s="194"/>
      <c r="HV391" s="194"/>
      <c r="HW391" s="194"/>
      <c r="HX391" s="194"/>
      <c r="HY391" s="194"/>
      <c r="HZ391" s="194"/>
    </row>
    <row r="392" spans="1:15" ht="11.25">
      <c r="A392" s="31" t="s">
        <v>77</v>
      </c>
      <c r="B392" s="6"/>
      <c r="C392" s="6"/>
      <c r="D392" s="6"/>
      <c r="E392" s="6"/>
      <c r="F392" s="6"/>
      <c r="G392" s="6"/>
      <c r="H392" s="6"/>
      <c r="I392" s="6"/>
      <c r="J392" s="11"/>
      <c r="K392" s="3"/>
      <c r="L392" s="3"/>
      <c r="M392" s="6"/>
      <c r="N392" s="6"/>
      <c r="O392" s="6"/>
    </row>
    <row r="393" spans="1:15" ht="12" customHeight="1">
      <c r="A393" s="32" t="s">
        <v>82</v>
      </c>
      <c r="B393" s="8"/>
      <c r="C393" s="8"/>
      <c r="D393" s="7">
        <v>1385000</v>
      </c>
      <c r="E393" s="8"/>
      <c r="F393" s="7">
        <f>D393</f>
        <v>1385000</v>
      </c>
      <c r="G393" s="7">
        <f>935000+725000</f>
        <v>1660000</v>
      </c>
      <c r="H393" s="8"/>
      <c r="I393" s="7">
        <f>G393</f>
        <v>1660000</v>
      </c>
      <c r="J393" s="11">
        <f>G393/D393*100</f>
        <v>119.85559566787003</v>
      </c>
      <c r="K393" s="9"/>
      <c r="L393" s="11"/>
      <c r="M393" s="7">
        <v>1990000</v>
      </c>
      <c r="N393" s="8"/>
      <c r="O393" s="7">
        <f>M393</f>
        <v>1990000</v>
      </c>
    </row>
    <row r="394" spans="1:15" ht="11.25">
      <c r="A394" s="31" t="s">
        <v>6</v>
      </c>
      <c r="B394" s="6"/>
      <c r="C394" s="6"/>
      <c r="D394" s="6"/>
      <c r="E394" s="6"/>
      <c r="F394" s="7"/>
      <c r="G394" s="6"/>
      <c r="H394" s="6"/>
      <c r="I394" s="7"/>
      <c r="J394" s="11"/>
      <c r="K394" s="3"/>
      <c r="L394" s="3"/>
      <c r="M394" s="6"/>
      <c r="N394" s="6"/>
      <c r="O394" s="7"/>
    </row>
    <row r="395" spans="1:15" ht="22.5">
      <c r="A395" s="32" t="s">
        <v>228</v>
      </c>
      <c r="B395" s="8"/>
      <c r="C395" s="8"/>
      <c r="D395" s="10">
        <v>9</v>
      </c>
      <c r="E395" s="10"/>
      <c r="F395" s="10">
        <f>D395</f>
        <v>9</v>
      </c>
      <c r="G395" s="10">
        <v>9</v>
      </c>
      <c r="H395" s="10"/>
      <c r="I395" s="10">
        <f>G395</f>
        <v>9</v>
      </c>
      <c r="J395" s="27">
        <f>G395/D395*100</f>
        <v>100</v>
      </c>
      <c r="K395" s="27"/>
      <c r="L395" s="27"/>
      <c r="M395" s="10">
        <v>9</v>
      </c>
      <c r="N395" s="10"/>
      <c r="O395" s="10">
        <f>M395</f>
        <v>9</v>
      </c>
    </row>
    <row r="396" spans="1:15" ht="11.25">
      <c r="A396" s="31" t="s">
        <v>8</v>
      </c>
      <c r="B396" s="6"/>
      <c r="C396" s="6"/>
      <c r="D396" s="6"/>
      <c r="E396" s="6"/>
      <c r="F396" s="7"/>
      <c r="G396" s="6"/>
      <c r="H396" s="6"/>
      <c r="I396" s="7"/>
      <c r="J396" s="11"/>
      <c r="K396" s="3"/>
      <c r="L396" s="3"/>
      <c r="M396" s="6"/>
      <c r="N396" s="6"/>
      <c r="O396" s="7"/>
    </row>
    <row r="397" spans="1:15" ht="13.5" customHeight="1">
      <c r="A397" s="32" t="s">
        <v>229</v>
      </c>
      <c r="B397" s="8"/>
      <c r="C397" s="8"/>
      <c r="D397" s="19">
        <f>D393/D395+0.11</f>
        <v>153888.99888888886</v>
      </c>
      <c r="E397" s="8"/>
      <c r="F397" s="7">
        <f>D397</f>
        <v>153888.99888888886</v>
      </c>
      <c r="G397" s="19">
        <v>134900</v>
      </c>
      <c r="H397" s="8"/>
      <c r="I397" s="7">
        <f>G397</f>
        <v>134900</v>
      </c>
      <c r="J397" s="11">
        <f>G397/D397*100</f>
        <v>87.66058715958032</v>
      </c>
      <c r="K397" s="9"/>
      <c r="L397" s="26"/>
      <c r="M397" s="19">
        <v>146333</v>
      </c>
      <c r="N397" s="8"/>
      <c r="O397" s="7">
        <f>M397</f>
        <v>146333</v>
      </c>
    </row>
    <row r="398" spans="1:234" s="195" customFormat="1" ht="24" customHeight="1">
      <c r="A398" s="182" t="s">
        <v>382</v>
      </c>
      <c r="B398" s="191"/>
      <c r="C398" s="191"/>
      <c r="D398" s="220">
        <f>D402*D404-216</f>
        <v>99784</v>
      </c>
      <c r="E398" s="220"/>
      <c r="F398" s="220">
        <f>F402*F404-216</f>
        <v>99784</v>
      </c>
      <c r="G398" s="220">
        <f aca="true" t="shared" si="44" ref="G398:O398">G402*G404</f>
        <v>182699.99813</v>
      </c>
      <c r="H398" s="220"/>
      <c r="I398" s="220">
        <f t="shared" si="44"/>
        <v>182699.99813</v>
      </c>
      <c r="J398" s="220" t="e">
        <f t="shared" si="44"/>
        <v>#REF!</v>
      </c>
      <c r="K398" s="220">
        <f t="shared" si="44"/>
        <v>0</v>
      </c>
      <c r="L398" s="220">
        <f t="shared" si="44"/>
        <v>0</v>
      </c>
      <c r="M398" s="220">
        <f t="shared" si="44"/>
        <v>100000</v>
      </c>
      <c r="N398" s="220"/>
      <c r="O398" s="220">
        <f t="shared" si="44"/>
        <v>100000</v>
      </c>
      <c r="P398" s="194"/>
      <c r="Q398" s="194"/>
      <c r="R398" s="194"/>
      <c r="S398" s="194"/>
      <c r="T398" s="194"/>
      <c r="U398" s="194"/>
      <c r="V398" s="194"/>
      <c r="W398" s="194"/>
      <c r="X398" s="194"/>
      <c r="Y398" s="194"/>
      <c r="Z398" s="194"/>
      <c r="AA398" s="194"/>
      <c r="AB398" s="194"/>
      <c r="AC398" s="194"/>
      <c r="AD398" s="194"/>
      <c r="AE398" s="194"/>
      <c r="AF398" s="194"/>
      <c r="AG398" s="194"/>
      <c r="AH398" s="194"/>
      <c r="AI398" s="194"/>
      <c r="AJ398" s="194"/>
      <c r="AK398" s="194"/>
      <c r="AL398" s="194"/>
      <c r="AM398" s="194"/>
      <c r="AN398" s="194"/>
      <c r="AO398" s="194"/>
      <c r="AP398" s="194"/>
      <c r="AQ398" s="194"/>
      <c r="AR398" s="194"/>
      <c r="AS398" s="194"/>
      <c r="AT398" s="194"/>
      <c r="AU398" s="194"/>
      <c r="AV398" s="194"/>
      <c r="AW398" s="194"/>
      <c r="AX398" s="194"/>
      <c r="AY398" s="194"/>
      <c r="AZ398" s="194"/>
      <c r="BA398" s="194"/>
      <c r="BB398" s="194"/>
      <c r="BC398" s="194"/>
      <c r="BD398" s="194"/>
      <c r="BE398" s="194"/>
      <c r="BF398" s="194"/>
      <c r="BG398" s="194"/>
      <c r="BH398" s="194"/>
      <c r="BI398" s="194"/>
      <c r="BJ398" s="194"/>
      <c r="BK398" s="194"/>
      <c r="BL398" s="194"/>
      <c r="BM398" s="194"/>
      <c r="BN398" s="194"/>
      <c r="BO398" s="194"/>
      <c r="BP398" s="194"/>
      <c r="BQ398" s="194"/>
      <c r="BR398" s="194"/>
      <c r="BS398" s="194"/>
      <c r="BT398" s="194"/>
      <c r="BU398" s="194"/>
      <c r="BV398" s="194"/>
      <c r="BW398" s="194"/>
      <c r="BX398" s="194"/>
      <c r="BY398" s="194"/>
      <c r="BZ398" s="194"/>
      <c r="CA398" s="194"/>
      <c r="CB398" s="194"/>
      <c r="CC398" s="194"/>
      <c r="CD398" s="194"/>
      <c r="CE398" s="194"/>
      <c r="CF398" s="194"/>
      <c r="CG398" s="194"/>
      <c r="CH398" s="194"/>
      <c r="CI398" s="194"/>
      <c r="CJ398" s="194"/>
      <c r="CK398" s="194"/>
      <c r="CL398" s="194"/>
      <c r="CM398" s="194"/>
      <c r="CN398" s="194"/>
      <c r="CO398" s="194"/>
      <c r="CP398" s="194"/>
      <c r="CQ398" s="194"/>
      <c r="CR398" s="194"/>
      <c r="CS398" s="194"/>
      <c r="CT398" s="194"/>
      <c r="CU398" s="194"/>
      <c r="CV398" s="194"/>
      <c r="CW398" s="194"/>
      <c r="CX398" s="194"/>
      <c r="CY398" s="194"/>
      <c r="CZ398" s="194"/>
      <c r="DA398" s="194"/>
      <c r="DB398" s="194"/>
      <c r="DC398" s="194"/>
      <c r="DD398" s="194"/>
      <c r="DE398" s="194"/>
      <c r="DF398" s="194"/>
      <c r="DG398" s="194"/>
      <c r="DH398" s="194"/>
      <c r="DI398" s="194"/>
      <c r="DJ398" s="194"/>
      <c r="DK398" s="194"/>
      <c r="DL398" s="194"/>
      <c r="DM398" s="194"/>
      <c r="DN398" s="194"/>
      <c r="DO398" s="194"/>
      <c r="DP398" s="194"/>
      <c r="DQ398" s="194"/>
      <c r="DR398" s="194"/>
      <c r="DS398" s="194"/>
      <c r="DT398" s="194"/>
      <c r="DU398" s="194"/>
      <c r="DV398" s="194"/>
      <c r="DW398" s="194"/>
      <c r="DX398" s="194"/>
      <c r="DY398" s="194"/>
      <c r="DZ398" s="194"/>
      <c r="EA398" s="194"/>
      <c r="EB398" s="194"/>
      <c r="EC398" s="194"/>
      <c r="ED398" s="194"/>
      <c r="EE398" s="194"/>
      <c r="EF398" s="194"/>
      <c r="EG398" s="194"/>
      <c r="EH398" s="194"/>
      <c r="EI398" s="194"/>
      <c r="EJ398" s="194"/>
      <c r="EK398" s="194"/>
      <c r="EL398" s="194"/>
      <c r="EM398" s="194"/>
      <c r="EN398" s="194"/>
      <c r="EO398" s="194"/>
      <c r="EP398" s="194"/>
      <c r="EQ398" s="194"/>
      <c r="ER398" s="194"/>
      <c r="ES398" s="194"/>
      <c r="ET398" s="194"/>
      <c r="EU398" s="194"/>
      <c r="EV398" s="194"/>
      <c r="EW398" s="194"/>
      <c r="EX398" s="194"/>
      <c r="EY398" s="194"/>
      <c r="EZ398" s="194"/>
      <c r="FA398" s="194"/>
      <c r="FB398" s="194"/>
      <c r="FC398" s="194"/>
      <c r="FD398" s="194"/>
      <c r="FE398" s="194"/>
      <c r="FF398" s="194"/>
      <c r="FG398" s="194"/>
      <c r="FH398" s="194"/>
      <c r="FI398" s="194"/>
      <c r="FJ398" s="194"/>
      <c r="FK398" s="194"/>
      <c r="FL398" s="194"/>
      <c r="FM398" s="194"/>
      <c r="FN398" s="194"/>
      <c r="FO398" s="194"/>
      <c r="FP398" s="194"/>
      <c r="FQ398" s="194"/>
      <c r="FR398" s="194"/>
      <c r="FS398" s="194"/>
      <c r="FT398" s="194"/>
      <c r="FU398" s="194"/>
      <c r="FV398" s="194"/>
      <c r="FW398" s="194"/>
      <c r="FX398" s="194"/>
      <c r="FY398" s="194"/>
      <c r="FZ398" s="194"/>
      <c r="GA398" s="194"/>
      <c r="GB398" s="194"/>
      <c r="GC398" s="194"/>
      <c r="GD398" s="194"/>
      <c r="GE398" s="194"/>
      <c r="GF398" s="194"/>
      <c r="GG398" s="194"/>
      <c r="GH398" s="194"/>
      <c r="GI398" s="194"/>
      <c r="GJ398" s="194"/>
      <c r="GK398" s="194"/>
      <c r="GL398" s="194"/>
      <c r="GM398" s="194"/>
      <c r="GN398" s="194"/>
      <c r="GO398" s="194"/>
      <c r="GP398" s="194"/>
      <c r="GQ398" s="194"/>
      <c r="GR398" s="194"/>
      <c r="GS398" s="194"/>
      <c r="GT398" s="194"/>
      <c r="GU398" s="194"/>
      <c r="GV398" s="194"/>
      <c r="GW398" s="194"/>
      <c r="GX398" s="194"/>
      <c r="GY398" s="194"/>
      <c r="GZ398" s="194"/>
      <c r="HA398" s="194"/>
      <c r="HB398" s="194"/>
      <c r="HC398" s="194"/>
      <c r="HD398" s="194"/>
      <c r="HE398" s="194"/>
      <c r="HF398" s="194"/>
      <c r="HG398" s="194"/>
      <c r="HH398" s="194"/>
      <c r="HI398" s="194"/>
      <c r="HJ398" s="194"/>
      <c r="HK398" s="194"/>
      <c r="HL398" s="194"/>
      <c r="HM398" s="194"/>
      <c r="HN398" s="194"/>
      <c r="HO398" s="194"/>
      <c r="HP398" s="194"/>
      <c r="HQ398" s="194"/>
      <c r="HR398" s="194"/>
      <c r="HS398" s="194"/>
      <c r="HT398" s="194"/>
      <c r="HU398" s="194"/>
      <c r="HV398" s="194"/>
      <c r="HW398" s="194"/>
      <c r="HX398" s="194"/>
      <c r="HY398" s="194"/>
      <c r="HZ398" s="194"/>
    </row>
    <row r="399" spans="1:15" ht="11.25">
      <c r="A399" s="31" t="s">
        <v>77</v>
      </c>
      <c r="B399" s="6"/>
      <c r="C399" s="6"/>
      <c r="D399" s="89"/>
      <c r="E399" s="89"/>
      <c r="F399" s="89"/>
      <c r="G399" s="6"/>
      <c r="H399" s="6"/>
      <c r="I399" s="6"/>
      <c r="J399" s="11"/>
      <c r="K399" s="3"/>
      <c r="L399" s="3"/>
      <c r="M399" s="6"/>
      <c r="N399" s="6"/>
      <c r="O399" s="6"/>
    </row>
    <row r="400" spans="1:15" ht="23.25" customHeight="1">
      <c r="A400" s="32" t="s">
        <v>232</v>
      </c>
      <c r="B400" s="8"/>
      <c r="C400" s="8"/>
      <c r="D400" s="89">
        <v>1752</v>
      </c>
      <c r="E400" s="89"/>
      <c r="F400" s="89">
        <f>D400</f>
        <v>1752</v>
      </c>
      <c r="G400" s="89">
        <v>1752</v>
      </c>
      <c r="H400" s="89"/>
      <c r="I400" s="89">
        <f>G400</f>
        <v>1752</v>
      </c>
      <c r="J400" s="11" t="e">
        <f>#REF!/G400*100</f>
        <v>#REF!</v>
      </c>
      <c r="K400" s="9"/>
      <c r="L400" s="11"/>
      <c r="M400" s="89">
        <v>1752</v>
      </c>
      <c r="N400" s="89"/>
      <c r="O400" s="89">
        <f>M400</f>
        <v>1752</v>
      </c>
    </row>
    <row r="401" spans="1:15" ht="11.25">
      <c r="A401" s="31" t="s">
        <v>6</v>
      </c>
      <c r="B401" s="6"/>
      <c r="C401" s="6"/>
      <c r="D401" s="89"/>
      <c r="E401" s="89"/>
      <c r="F401" s="89"/>
      <c r="G401" s="28"/>
      <c r="H401" s="28"/>
      <c r="I401" s="10"/>
      <c r="J401" s="11"/>
      <c r="K401" s="3"/>
      <c r="L401" s="3"/>
      <c r="M401" s="6"/>
      <c r="N401" s="6"/>
      <c r="O401" s="7"/>
    </row>
    <row r="402" spans="1:15" ht="24" customHeight="1">
      <c r="A402" s="32" t="s">
        <v>230</v>
      </c>
      <c r="B402" s="8"/>
      <c r="C402" s="8"/>
      <c r="D402" s="89">
        <v>625</v>
      </c>
      <c r="E402" s="89"/>
      <c r="F402" s="89">
        <f>D402</f>
        <v>625</v>
      </c>
      <c r="G402" s="89">
        <v>751</v>
      </c>
      <c r="H402" s="89"/>
      <c r="I402" s="89">
        <f>G402</f>
        <v>751</v>
      </c>
      <c r="J402" s="11" t="e">
        <f>#REF!/G402*100</f>
        <v>#REF!</v>
      </c>
      <c r="K402" s="9"/>
      <c r="L402" s="11"/>
      <c r="M402" s="89">
        <v>625</v>
      </c>
      <c r="N402" s="89"/>
      <c r="O402" s="89">
        <f>M402</f>
        <v>625</v>
      </c>
    </row>
    <row r="403" spans="1:15" ht="11.25">
      <c r="A403" s="31" t="s">
        <v>8</v>
      </c>
      <c r="B403" s="6"/>
      <c r="C403" s="6"/>
      <c r="D403" s="89"/>
      <c r="E403" s="89"/>
      <c r="F403" s="89"/>
      <c r="G403" s="89"/>
      <c r="H403" s="89"/>
      <c r="I403" s="89"/>
      <c r="J403" s="11"/>
      <c r="K403" s="3"/>
      <c r="L403" s="3"/>
      <c r="M403" s="89"/>
      <c r="N403" s="89"/>
      <c r="O403" s="89"/>
    </row>
    <row r="404" spans="1:15" ht="24" customHeight="1">
      <c r="A404" s="32" t="s">
        <v>79</v>
      </c>
      <c r="B404" s="8"/>
      <c r="C404" s="8"/>
      <c r="D404" s="90">
        <v>160</v>
      </c>
      <c r="E404" s="90"/>
      <c r="F404" s="90">
        <f>D404</f>
        <v>160</v>
      </c>
      <c r="G404" s="90">
        <v>243.27563</v>
      </c>
      <c r="H404" s="90"/>
      <c r="I404" s="90">
        <f>G404</f>
        <v>243.27563</v>
      </c>
      <c r="J404" s="11" t="e">
        <f>#REF!/G404*100</f>
        <v>#REF!</v>
      </c>
      <c r="K404" s="9"/>
      <c r="L404" s="26"/>
      <c r="M404" s="90">
        <v>160</v>
      </c>
      <c r="N404" s="90"/>
      <c r="O404" s="90">
        <f>M404</f>
        <v>160</v>
      </c>
    </row>
    <row r="405" spans="1:15" ht="11.25">
      <c r="A405" s="91" t="s">
        <v>7</v>
      </c>
      <c r="B405" s="85"/>
      <c r="C405" s="85"/>
      <c r="D405" s="89"/>
      <c r="E405" s="89"/>
      <c r="F405" s="89"/>
      <c r="G405" s="19"/>
      <c r="H405" s="8"/>
      <c r="I405" s="7"/>
      <c r="J405" s="11"/>
      <c r="K405" s="9"/>
      <c r="L405" s="26"/>
      <c r="M405" s="19"/>
      <c r="N405" s="8"/>
      <c r="O405" s="7"/>
    </row>
    <row r="406" spans="1:15" ht="39" customHeight="1">
      <c r="A406" s="92" t="s">
        <v>231</v>
      </c>
      <c r="B406" s="85"/>
      <c r="C406" s="85"/>
      <c r="D406" s="88">
        <f>D402/D400*100</f>
        <v>35.67351598173516</v>
      </c>
      <c r="E406" s="88"/>
      <c r="F406" s="88">
        <f>D406</f>
        <v>35.67351598173516</v>
      </c>
      <c r="G406" s="88">
        <f>G402/G400*100</f>
        <v>42.86529680365297</v>
      </c>
      <c r="H406" s="88"/>
      <c r="I406" s="88">
        <f>G406</f>
        <v>42.86529680365297</v>
      </c>
      <c r="J406" s="27"/>
      <c r="K406" s="27"/>
      <c r="L406" s="27"/>
      <c r="M406" s="88">
        <f>M402/M400*100</f>
        <v>35.67351598173516</v>
      </c>
      <c r="N406" s="88"/>
      <c r="O406" s="88">
        <f>M406</f>
        <v>35.67351598173516</v>
      </c>
    </row>
    <row r="407" spans="1:234" s="195" customFormat="1" ht="36.75" customHeight="1">
      <c r="A407" s="221" t="s">
        <v>383</v>
      </c>
      <c r="B407" s="221"/>
      <c r="C407" s="221"/>
      <c r="D407" s="222">
        <f>251250-191250</f>
        <v>60000</v>
      </c>
      <c r="E407" s="222"/>
      <c r="F407" s="222">
        <f>D407</f>
        <v>60000</v>
      </c>
      <c r="G407" s="222">
        <f>251250-131250</f>
        <v>120000</v>
      </c>
      <c r="H407" s="222"/>
      <c r="I407" s="222">
        <f>G407+H407</f>
        <v>120000</v>
      </c>
      <c r="J407" s="222"/>
      <c r="K407" s="223"/>
      <c r="L407" s="223"/>
      <c r="M407" s="222">
        <v>120000</v>
      </c>
      <c r="N407" s="222"/>
      <c r="O407" s="222">
        <f>M407</f>
        <v>120000</v>
      </c>
      <c r="P407" s="194"/>
      <c r="Q407" s="194"/>
      <c r="R407" s="194"/>
      <c r="S407" s="194"/>
      <c r="T407" s="194"/>
      <c r="U407" s="194"/>
      <c r="V407" s="194"/>
      <c r="W407" s="194"/>
      <c r="X407" s="194"/>
      <c r="Y407" s="194"/>
      <c r="Z407" s="194"/>
      <c r="AA407" s="194"/>
      <c r="AB407" s="194"/>
      <c r="AC407" s="194"/>
      <c r="AD407" s="194"/>
      <c r="AE407" s="194"/>
      <c r="AF407" s="194"/>
      <c r="AG407" s="194"/>
      <c r="AH407" s="194"/>
      <c r="AI407" s="194"/>
      <c r="AJ407" s="194"/>
      <c r="AK407" s="194"/>
      <c r="AL407" s="194"/>
      <c r="AM407" s="194"/>
      <c r="AN407" s="194"/>
      <c r="AO407" s="194"/>
      <c r="AP407" s="194"/>
      <c r="AQ407" s="194"/>
      <c r="AR407" s="194"/>
      <c r="AS407" s="194"/>
      <c r="AT407" s="194"/>
      <c r="AU407" s="194"/>
      <c r="AV407" s="194"/>
      <c r="AW407" s="194"/>
      <c r="AX407" s="194"/>
      <c r="AY407" s="194"/>
      <c r="AZ407" s="194"/>
      <c r="BA407" s="194"/>
      <c r="BB407" s="194"/>
      <c r="BC407" s="194"/>
      <c r="BD407" s="194"/>
      <c r="BE407" s="194"/>
      <c r="BF407" s="194"/>
      <c r="BG407" s="194"/>
      <c r="BH407" s="194"/>
      <c r="BI407" s="194"/>
      <c r="BJ407" s="194"/>
      <c r="BK407" s="194"/>
      <c r="BL407" s="194"/>
      <c r="BM407" s="194"/>
      <c r="BN407" s="194"/>
      <c r="BO407" s="194"/>
      <c r="BP407" s="194"/>
      <c r="BQ407" s="194"/>
      <c r="BR407" s="194"/>
      <c r="BS407" s="194"/>
      <c r="BT407" s="194"/>
      <c r="BU407" s="194"/>
      <c r="BV407" s="194"/>
      <c r="BW407" s="194"/>
      <c r="BX407" s="194"/>
      <c r="BY407" s="194"/>
      <c r="BZ407" s="194"/>
      <c r="CA407" s="194"/>
      <c r="CB407" s="194"/>
      <c r="CC407" s="194"/>
      <c r="CD407" s="194"/>
      <c r="CE407" s="194"/>
      <c r="CF407" s="194"/>
      <c r="CG407" s="194"/>
      <c r="CH407" s="194"/>
      <c r="CI407" s="194"/>
      <c r="CJ407" s="194"/>
      <c r="CK407" s="194"/>
      <c r="CL407" s="194"/>
      <c r="CM407" s="194"/>
      <c r="CN407" s="194"/>
      <c r="CO407" s="194"/>
      <c r="CP407" s="194"/>
      <c r="CQ407" s="194"/>
      <c r="CR407" s="194"/>
      <c r="CS407" s="194"/>
      <c r="CT407" s="194"/>
      <c r="CU407" s="194"/>
      <c r="CV407" s="194"/>
      <c r="CW407" s="194"/>
      <c r="CX407" s="194"/>
      <c r="CY407" s="194"/>
      <c r="CZ407" s="194"/>
      <c r="DA407" s="194"/>
      <c r="DB407" s="194"/>
      <c r="DC407" s="194"/>
      <c r="DD407" s="194"/>
      <c r="DE407" s="194"/>
      <c r="DF407" s="194"/>
      <c r="DG407" s="194"/>
      <c r="DH407" s="194"/>
      <c r="DI407" s="194"/>
      <c r="DJ407" s="194"/>
      <c r="DK407" s="194"/>
      <c r="DL407" s="194"/>
      <c r="DM407" s="194"/>
      <c r="DN407" s="194"/>
      <c r="DO407" s="194"/>
      <c r="DP407" s="194"/>
      <c r="DQ407" s="194"/>
      <c r="DR407" s="194"/>
      <c r="DS407" s="194"/>
      <c r="DT407" s="194"/>
      <c r="DU407" s="194"/>
      <c r="DV407" s="194"/>
      <c r="DW407" s="194"/>
      <c r="DX407" s="194"/>
      <c r="DY407" s="194"/>
      <c r="DZ407" s="194"/>
      <c r="EA407" s="194"/>
      <c r="EB407" s="194"/>
      <c r="EC407" s="194"/>
      <c r="ED407" s="194"/>
      <c r="EE407" s="194"/>
      <c r="EF407" s="194"/>
      <c r="EG407" s="194"/>
      <c r="EH407" s="194"/>
      <c r="EI407" s="194"/>
      <c r="EJ407" s="194"/>
      <c r="EK407" s="194"/>
      <c r="EL407" s="194"/>
      <c r="EM407" s="194"/>
      <c r="EN407" s="194"/>
      <c r="EO407" s="194"/>
      <c r="EP407" s="194"/>
      <c r="EQ407" s="194"/>
      <c r="ER407" s="194"/>
      <c r="ES407" s="194"/>
      <c r="ET407" s="194"/>
      <c r="EU407" s="194"/>
      <c r="EV407" s="194"/>
      <c r="EW407" s="194"/>
      <c r="EX407" s="194"/>
      <c r="EY407" s="194"/>
      <c r="EZ407" s="194"/>
      <c r="FA407" s="194"/>
      <c r="FB407" s="194"/>
      <c r="FC407" s="194"/>
      <c r="FD407" s="194"/>
      <c r="FE407" s="194"/>
      <c r="FF407" s="194"/>
      <c r="FG407" s="194"/>
      <c r="FH407" s="194"/>
      <c r="FI407" s="194"/>
      <c r="FJ407" s="194"/>
      <c r="FK407" s="194"/>
      <c r="FL407" s="194"/>
      <c r="FM407" s="194"/>
      <c r="FN407" s="194"/>
      <c r="FO407" s="194"/>
      <c r="FP407" s="194"/>
      <c r="FQ407" s="194"/>
      <c r="FR407" s="194"/>
      <c r="FS407" s="194"/>
      <c r="FT407" s="194"/>
      <c r="FU407" s="194"/>
      <c r="FV407" s="194"/>
      <c r="FW407" s="194"/>
      <c r="FX407" s="194"/>
      <c r="FY407" s="194"/>
      <c r="FZ407" s="194"/>
      <c r="GA407" s="194"/>
      <c r="GB407" s="194"/>
      <c r="GC407" s="194"/>
      <c r="GD407" s="194"/>
      <c r="GE407" s="194"/>
      <c r="GF407" s="194"/>
      <c r="GG407" s="194"/>
      <c r="GH407" s="194"/>
      <c r="GI407" s="194"/>
      <c r="GJ407" s="194"/>
      <c r="GK407" s="194"/>
      <c r="GL407" s="194"/>
      <c r="GM407" s="194"/>
      <c r="GN407" s="194"/>
      <c r="GO407" s="194"/>
      <c r="GP407" s="194"/>
      <c r="GQ407" s="194"/>
      <c r="GR407" s="194"/>
      <c r="GS407" s="194"/>
      <c r="GT407" s="194"/>
      <c r="GU407" s="194"/>
      <c r="GV407" s="194"/>
      <c r="GW407" s="194"/>
      <c r="GX407" s="194"/>
      <c r="GY407" s="194"/>
      <c r="GZ407" s="194"/>
      <c r="HA407" s="194"/>
      <c r="HB407" s="194"/>
      <c r="HC407" s="194"/>
      <c r="HD407" s="194"/>
      <c r="HE407" s="194"/>
      <c r="HF407" s="194"/>
      <c r="HG407" s="194"/>
      <c r="HH407" s="194"/>
      <c r="HI407" s="194"/>
      <c r="HJ407" s="194"/>
      <c r="HK407" s="194"/>
      <c r="HL407" s="194"/>
      <c r="HM407" s="194"/>
      <c r="HN407" s="194"/>
      <c r="HO407" s="194"/>
      <c r="HP407" s="194"/>
      <c r="HQ407" s="194"/>
      <c r="HR407" s="194"/>
      <c r="HS407" s="194"/>
      <c r="HT407" s="194"/>
      <c r="HU407" s="194"/>
      <c r="HV407" s="194"/>
      <c r="HW407" s="194"/>
      <c r="HX407" s="194"/>
      <c r="HY407" s="194"/>
      <c r="HZ407" s="194"/>
    </row>
    <row r="408" spans="1:15" ht="11.25">
      <c r="A408" s="74" t="s">
        <v>5</v>
      </c>
      <c r="B408" s="50"/>
      <c r="C408" s="50"/>
      <c r="D408" s="51"/>
      <c r="E408" s="51"/>
      <c r="F408" s="51"/>
      <c r="G408" s="51"/>
      <c r="H408" s="51"/>
      <c r="I408" s="51"/>
      <c r="J408" s="48"/>
      <c r="K408" s="51"/>
      <c r="L408" s="51"/>
      <c r="M408" s="51"/>
      <c r="N408" s="51"/>
      <c r="O408" s="51"/>
    </row>
    <row r="409" spans="1:15" ht="15" customHeight="1">
      <c r="A409" s="75" t="s">
        <v>84</v>
      </c>
      <c r="B409" s="53"/>
      <c r="C409" s="53"/>
      <c r="D409" s="54">
        <f>D407/D413</f>
        <v>3.582089552238806</v>
      </c>
      <c r="E409" s="54"/>
      <c r="F409" s="54">
        <f>D409</f>
        <v>3.582089552238806</v>
      </c>
      <c r="G409" s="54">
        <f>G407/G413</f>
        <v>7.164179104477612</v>
      </c>
      <c r="H409" s="54"/>
      <c r="I409" s="54">
        <f>G409+H409</f>
        <v>7.164179104477612</v>
      </c>
      <c r="J409" s="54">
        <f>G409/D409*100</f>
        <v>200</v>
      </c>
      <c r="K409" s="54"/>
      <c r="L409" s="54"/>
      <c r="M409" s="54">
        <v>7</v>
      </c>
      <c r="N409" s="54"/>
      <c r="O409" s="54">
        <f>M409</f>
        <v>7</v>
      </c>
    </row>
    <row r="410" spans="1:15" ht="11.25">
      <c r="A410" s="74" t="s">
        <v>6</v>
      </c>
      <c r="B410" s="50"/>
      <c r="C410" s="50"/>
      <c r="D410" s="55"/>
      <c r="E410" s="55"/>
      <c r="F410" s="54"/>
      <c r="G410" s="55"/>
      <c r="H410" s="55"/>
      <c r="I410" s="54"/>
      <c r="J410" s="54"/>
      <c r="K410" s="55"/>
      <c r="L410" s="55"/>
      <c r="M410" s="55"/>
      <c r="N410" s="55"/>
      <c r="O410" s="54"/>
    </row>
    <row r="411" spans="1:15" ht="24" customHeight="1">
      <c r="A411" s="75" t="s">
        <v>85</v>
      </c>
      <c r="B411" s="53"/>
      <c r="C411" s="53"/>
      <c r="D411" s="54">
        <v>4</v>
      </c>
      <c r="E411" s="54"/>
      <c r="F411" s="54">
        <f>D411</f>
        <v>4</v>
      </c>
      <c r="G411" s="54">
        <v>7</v>
      </c>
      <c r="H411" s="54"/>
      <c r="I411" s="54">
        <f>G411+H411</f>
        <v>7</v>
      </c>
      <c r="J411" s="54">
        <f>G411/D411*100</f>
        <v>175</v>
      </c>
      <c r="K411" s="54"/>
      <c r="L411" s="54"/>
      <c r="M411" s="54">
        <v>7</v>
      </c>
      <c r="N411" s="54"/>
      <c r="O411" s="54">
        <f>M411</f>
        <v>7</v>
      </c>
    </row>
    <row r="412" spans="1:15" ht="11.25">
      <c r="A412" s="74" t="s">
        <v>8</v>
      </c>
      <c r="B412" s="50"/>
      <c r="C412" s="50"/>
      <c r="D412" s="51"/>
      <c r="E412" s="51"/>
      <c r="F412" s="48"/>
      <c r="G412" s="51"/>
      <c r="H412" s="51"/>
      <c r="I412" s="48"/>
      <c r="J412" s="48"/>
      <c r="K412" s="51"/>
      <c r="L412" s="51"/>
      <c r="M412" s="51"/>
      <c r="N412" s="51"/>
      <c r="O412" s="48"/>
    </row>
    <row r="413" spans="1:15" ht="24" customHeight="1">
      <c r="A413" s="75" t="s">
        <v>86</v>
      </c>
      <c r="B413" s="53"/>
      <c r="C413" s="53"/>
      <c r="D413" s="56">
        <v>16750</v>
      </c>
      <c r="E413" s="57"/>
      <c r="F413" s="48">
        <f>D413</f>
        <v>16750</v>
      </c>
      <c r="G413" s="56">
        <v>16750</v>
      </c>
      <c r="H413" s="57"/>
      <c r="I413" s="48">
        <f>G413</f>
        <v>16750</v>
      </c>
      <c r="J413" s="48">
        <f>G413/D413*100</f>
        <v>100</v>
      </c>
      <c r="K413" s="57"/>
      <c r="L413" s="56"/>
      <c r="M413" s="56">
        <v>16750</v>
      </c>
      <c r="N413" s="57"/>
      <c r="O413" s="48">
        <f>M413</f>
        <v>16750</v>
      </c>
    </row>
    <row r="414" spans="1:234" s="195" customFormat="1" ht="33.75">
      <c r="A414" s="221" t="s">
        <v>384</v>
      </c>
      <c r="B414" s="221"/>
      <c r="C414" s="221"/>
      <c r="D414" s="224">
        <f>(D418*D423)+(D419*D424)+2.8</f>
        <v>293680</v>
      </c>
      <c r="E414" s="224"/>
      <c r="F414" s="224">
        <f>D414</f>
        <v>293680</v>
      </c>
      <c r="G414" s="224">
        <v>100000</v>
      </c>
      <c r="H414" s="224">
        <v>400000</v>
      </c>
      <c r="I414" s="224">
        <f>G414+H414</f>
        <v>500000</v>
      </c>
      <c r="J414" s="224"/>
      <c r="K414" s="225"/>
      <c r="L414" s="225"/>
      <c r="M414" s="224">
        <f>(M418*M423)+(M419*M424)+2.8</f>
        <v>293680</v>
      </c>
      <c r="N414" s="224"/>
      <c r="O414" s="224">
        <f>M414</f>
        <v>293680</v>
      </c>
      <c r="P414" s="194"/>
      <c r="Q414" s="194"/>
      <c r="R414" s="194"/>
      <c r="S414" s="194"/>
      <c r="T414" s="194"/>
      <c r="U414" s="194"/>
      <c r="V414" s="194"/>
      <c r="W414" s="194"/>
      <c r="X414" s="194"/>
      <c r="Y414" s="194"/>
      <c r="Z414" s="194"/>
      <c r="AA414" s="194"/>
      <c r="AB414" s="194"/>
      <c r="AC414" s="194"/>
      <c r="AD414" s="194"/>
      <c r="AE414" s="194"/>
      <c r="AF414" s="194"/>
      <c r="AG414" s="194"/>
      <c r="AH414" s="194"/>
      <c r="AI414" s="194"/>
      <c r="AJ414" s="194"/>
      <c r="AK414" s="194"/>
      <c r="AL414" s="194"/>
      <c r="AM414" s="194"/>
      <c r="AN414" s="194"/>
      <c r="AO414" s="194"/>
      <c r="AP414" s="194"/>
      <c r="AQ414" s="194"/>
      <c r="AR414" s="194"/>
      <c r="AS414" s="194"/>
      <c r="AT414" s="194"/>
      <c r="AU414" s="194"/>
      <c r="AV414" s="194"/>
      <c r="AW414" s="194"/>
      <c r="AX414" s="194"/>
      <c r="AY414" s="194"/>
      <c r="AZ414" s="194"/>
      <c r="BA414" s="194"/>
      <c r="BB414" s="194"/>
      <c r="BC414" s="194"/>
      <c r="BD414" s="194"/>
      <c r="BE414" s="194"/>
      <c r="BF414" s="194"/>
      <c r="BG414" s="194"/>
      <c r="BH414" s="194"/>
      <c r="BI414" s="194"/>
      <c r="BJ414" s="194"/>
      <c r="BK414" s="194"/>
      <c r="BL414" s="194"/>
      <c r="BM414" s="194"/>
      <c r="BN414" s="194"/>
      <c r="BO414" s="194"/>
      <c r="BP414" s="194"/>
      <c r="BQ414" s="194"/>
      <c r="BR414" s="194"/>
      <c r="BS414" s="194"/>
      <c r="BT414" s="194"/>
      <c r="BU414" s="194"/>
      <c r="BV414" s="194"/>
      <c r="BW414" s="194"/>
      <c r="BX414" s="194"/>
      <c r="BY414" s="194"/>
      <c r="BZ414" s="194"/>
      <c r="CA414" s="194"/>
      <c r="CB414" s="194"/>
      <c r="CC414" s="194"/>
      <c r="CD414" s="194"/>
      <c r="CE414" s="194"/>
      <c r="CF414" s="194"/>
      <c r="CG414" s="194"/>
      <c r="CH414" s="194"/>
      <c r="CI414" s="194"/>
      <c r="CJ414" s="194"/>
      <c r="CK414" s="194"/>
      <c r="CL414" s="194"/>
      <c r="CM414" s="194"/>
      <c r="CN414" s="194"/>
      <c r="CO414" s="194"/>
      <c r="CP414" s="194"/>
      <c r="CQ414" s="194"/>
      <c r="CR414" s="194"/>
      <c r="CS414" s="194"/>
      <c r="CT414" s="194"/>
      <c r="CU414" s="194"/>
      <c r="CV414" s="194"/>
      <c r="CW414" s="194"/>
      <c r="CX414" s="194"/>
      <c r="CY414" s="194"/>
      <c r="CZ414" s="194"/>
      <c r="DA414" s="194"/>
      <c r="DB414" s="194"/>
      <c r="DC414" s="194"/>
      <c r="DD414" s="194"/>
      <c r="DE414" s="194"/>
      <c r="DF414" s="194"/>
      <c r="DG414" s="194"/>
      <c r="DH414" s="194"/>
      <c r="DI414" s="194"/>
      <c r="DJ414" s="194"/>
      <c r="DK414" s="194"/>
      <c r="DL414" s="194"/>
      <c r="DM414" s="194"/>
      <c r="DN414" s="194"/>
      <c r="DO414" s="194"/>
      <c r="DP414" s="194"/>
      <c r="DQ414" s="194"/>
      <c r="DR414" s="194"/>
      <c r="DS414" s="194"/>
      <c r="DT414" s="194"/>
      <c r="DU414" s="194"/>
      <c r="DV414" s="194"/>
      <c r="DW414" s="194"/>
      <c r="DX414" s="194"/>
      <c r="DY414" s="194"/>
      <c r="DZ414" s="194"/>
      <c r="EA414" s="194"/>
      <c r="EB414" s="194"/>
      <c r="EC414" s="194"/>
      <c r="ED414" s="194"/>
      <c r="EE414" s="194"/>
      <c r="EF414" s="194"/>
      <c r="EG414" s="194"/>
      <c r="EH414" s="194"/>
      <c r="EI414" s="194"/>
      <c r="EJ414" s="194"/>
      <c r="EK414" s="194"/>
      <c r="EL414" s="194"/>
      <c r="EM414" s="194"/>
      <c r="EN414" s="194"/>
      <c r="EO414" s="194"/>
      <c r="EP414" s="194"/>
      <c r="EQ414" s="194"/>
      <c r="ER414" s="194"/>
      <c r="ES414" s="194"/>
      <c r="ET414" s="194"/>
      <c r="EU414" s="194"/>
      <c r="EV414" s="194"/>
      <c r="EW414" s="194"/>
      <c r="EX414" s="194"/>
      <c r="EY414" s="194"/>
      <c r="EZ414" s="194"/>
      <c r="FA414" s="194"/>
      <c r="FB414" s="194"/>
      <c r="FC414" s="194"/>
      <c r="FD414" s="194"/>
      <c r="FE414" s="194"/>
      <c r="FF414" s="194"/>
      <c r="FG414" s="194"/>
      <c r="FH414" s="194"/>
      <c r="FI414" s="194"/>
      <c r="FJ414" s="194"/>
      <c r="FK414" s="194"/>
      <c r="FL414" s="194"/>
      <c r="FM414" s="194"/>
      <c r="FN414" s="194"/>
      <c r="FO414" s="194"/>
      <c r="FP414" s="194"/>
      <c r="FQ414" s="194"/>
      <c r="FR414" s="194"/>
      <c r="FS414" s="194"/>
      <c r="FT414" s="194"/>
      <c r="FU414" s="194"/>
      <c r="FV414" s="194"/>
      <c r="FW414" s="194"/>
      <c r="FX414" s="194"/>
      <c r="FY414" s="194"/>
      <c r="FZ414" s="194"/>
      <c r="GA414" s="194"/>
      <c r="GB414" s="194"/>
      <c r="GC414" s="194"/>
      <c r="GD414" s="194"/>
      <c r="GE414" s="194"/>
      <c r="GF414" s="194"/>
      <c r="GG414" s="194"/>
      <c r="GH414" s="194"/>
      <c r="GI414" s="194"/>
      <c r="GJ414" s="194"/>
      <c r="GK414" s="194"/>
      <c r="GL414" s="194"/>
      <c r="GM414" s="194"/>
      <c r="GN414" s="194"/>
      <c r="GO414" s="194"/>
      <c r="GP414" s="194"/>
      <c r="GQ414" s="194"/>
      <c r="GR414" s="194"/>
      <c r="GS414" s="194"/>
      <c r="GT414" s="194"/>
      <c r="GU414" s="194"/>
      <c r="GV414" s="194"/>
      <c r="GW414" s="194"/>
      <c r="GX414" s="194"/>
      <c r="GY414" s="194"/>
      <c r="GZ414" s="194"/>
      <c r="HA414" s="194"/>
      <c r="HB414" s="194"/>
      <c r="HC414" s="194"/>
      <c r="HD414" s="194"/>
      <c r="HE414" s="194"/>
      <c r="HF414" s="194"/>
      <c r="HG414" s="194"/>
      <c r="HH414" s="194"/>
      <c r="HI414" s="194"/>
      <c r="HJ414" s="194"/>
      <c r="HK414" s="194"/>
      <c r="HL414" s="194"/>
      <c r="HM414" s="194"/>
      <c r="HN414" s="194"/>
      <c r="HO414" s="194"/>
      <c r="HP414" s="194"/>
      <c r="HQ414" s="194"/>
      <c r="HR414" s="194"/>
      <c r="HS414" s="194"/>
      <c r="HT414" s="194"/>
      <c r="HU414" s="194"/>
      <c r="HV414" s="194"/>
      <c r="HW414" s="194"/>
      <c r="HX414" s="194"/>
      <c r="HY414" s="194"/>
      <c r="HZ414" s="194"/>
    </row>
    <row r="415" spans="1:15" ht="11.25">
      <c r="A415" s="74" t="s">
        <v>6</v>
      </c>
      <c r="B415" s="50"/>
      <c r="C415" s="50"/>
      <c r="D415" s="51"/>
      <c r="E415" s="51"/>
      <c r="F415" s="48"/>
      <c r="G415" s="51"/>
      <c r="H415" s="51"/>
      <c r="I415" s="48"/>
      <c r="J415" s="58"/>
      <c r="K415" s="59"/>
      <c r="L415" s="59"/>
      <c r="M415" s="51"/>
      <c r="N415" s="51"/>
      <c r="O415" s="48"/>
    </row>
    <row r="416" spans="1:15" ht="24" customHeight="1">
      <c r="A416" s="75" t="s">
        <v>233</v>
      </c>
      <c r="B416" s="53"/>
      <c r="C416" s="53"/>
      <c r="D416" s="170"/>
      <c r="E416" s="170"/>
      <c r="F416" s="170">
        <v>230</v>
      </c>
      <c r="G416" s="170"/>
      <c r="H416" s="170"/>
      <c r="I416" s="170">
        <v>230</v>
      </c>
      <c r="J416" s="170" t="e">
        <f>G416/D416*100</f>
        <v>#DIV/0!</v>
      </c>
      <c r="K416" s="170"/>
      <c r="L416" s="170"/>
      <c r="M416" s="170"/>
      <c r="N416" s="170"/>
      <c r="O416" s="170">
        <v>230</v>
      </c>
    </row>
    <row r="417" spans="1:15" ht="13.5" customHeight="1">
      <c r="A417" s="75" t="s">
        <v>87</v>
      </c>
      <c r="B417" s="53"/>
      <c r="C417" s="53"/>
      <c r="D417" s="170"/>
      <c r="E417" s="170"/>
      <c r="F417" s="170"/>
      <c r="G417" s="170"/>
      <c r="H417" s="170"/>
      <c r="I417" s="170"/>
      <c r="J417" s="170"/>
      <c r="K417" s="170"/>
      <c r="L417" s="170"/>
      <c r="M417" s="170"/>
      <c r="N417" s="170"/>
      <c r="O417" s="170"/>
    </row>
    <row r="418" spans="1:15" ht="23.25" customHeight="1">
      <c r="A418" s="75" t="s">
        <v>234</v>
      </c>
      <c r="B418" s="53"/>
      <c r="C418" s="53"/>
      <c r="D418" s="170">
        <v>180</v>
      </c>
      <c r="E418" s="170"/>
      <c r="F418" s="170">
        <f>D418</f>
        <v>180</v>
      </c>
      <c r="G418" s="170">
        <f>180-130</f>
        <v>50</v>
      </c>
      <c r="H418" s="170">
        <v>130</v>
      </c>
      <c r="I418" s="170">
        <f>G418+H418</f>
        <v>180</v>
      </c>
      <c r="J418" s="170"/>
      <c r="K418" s="170"/>
      <c r="L418" s="170"/>
      <c r="M418" s="170">
        <v>180</v>
      </c>
      <c r="N418" s="170"/>
      <c r="O418" s="170">
        <f>M418</f>
        <v>180</v>
      </c>
    </row>
    <row r="419" spans="1:15" ht="27" customHeight="1">
      <c r="A419" s="75" t="s">
        <v>235</v>
      </c>
      <c r="B419" s="53"/>
      <c r="C419" s="53"/>
      <c r="D419" s="170">
        <v>540</v>
      </c>
      <c r="E419" s="170"/>
      <c r="F419" s="170">
        <f>D419</f>
        <v>540</v>
      </c>
      <c r="G419" s="170">
        <v>140</v>
      </c>
      <c r="H419" s="170">
        <v>400</v>
      </c>
      <c r="I419" s="170">
        <f>G419+H419</f>
        <v>540</v>
      </c>
      <c r="J419" s="170"/>
      <c r="K419" s="170"/>
      <c r="L419" s="170"/>
      <c r="M419" s="170">
        <v>540</v>
      </c>
      <c r="N419" s="170"/>
      <c r="O419" s="170">
        <f>M419</f>
        <v>540</v>
      </c>
    </row>
    <row r="420" spans="1:15" ht="11.25">
      <c r="A420" s="74" t="s">
        <v>8</v>
      </c>
      <c r="B420" s="50"/>
      <c r="C420" s="50"/>
      <c r="D420" s="46"/>
      <c r="E420" s="46"/>
      <c r="F420" s="47"/>
      <c r="G420" s="46"/>
      <c r="H420" s="46"/>
      <c r="I420" s="47"/>
      <c r="J420" s="60"/>
      <c r="K420" s="61"/>
      <c r="L420" s="61"/>
      <c r="M420" s="46"/>
      <c r="N420" s="46"/>
      <c r="O420" s="47"/>
    </row>
    <row r="421" spans="1:15" ht="48" customHeight="1">
      <c r="A421" s="75" t="s">
        <v>236</v>
      </c>
      <c r="B421" s="53"/>
      <c r="C421" s="53"/>
      <c r="D421" s="62"/>
      <c r="E421" s="63"/>
      <c r="F421" s="47">
        <f>D421</f>
        <v>0</v>
      </c>
      <c r="G421" s="62"/>
      <c r="H421" s="63"/>
      <c r="I421" s="47">
        <f>G421</f>
        <v>0</v>
      </c>
      <c r="J421" s="60" t="e">
        <f>G421/D421*100</f>
        <v>#DIV/0!</v>
      </c>
      <c r="K421" s="64"/>
      <c r="L421" s="65"/>
      <c r="M421" s="62"/>
      <c r="N421" s="63"/>
      <c r="O421" s="47">
        <f>M421</f>
        <v>0</v>
      </c>
    </row>
    <row r="422" spans="1:15" ht="11.25">
      <c r="A422" s="75" t="s">
        <v>87</v>
      </c>
      <c r="B422" s="53"/>
      <c r="C422" s="53"/>
      <c r="D422" s="56"/>
      <c r="E422" s="57"/>
      <c r="F422" s="48"/>
      <c r="G422" s="56"/>
      <c r="H422" s="57"/>
      <c r="I422" s="48"/>
      <c r="J422" s="58"/>
      <c r="K422" s="66"/>
      <c r="L422" s="67"/>
      <c r="M422" s="56"/>
      <c r="N422" s="57"/>
      <c r="O422" s="48"/>
    </row>
    <row r="423" spans="1:15" ht="23.25" customHeight="1">
      <c r="A423" s="75" t="s">
        <v>234</v>
      </c>
      <c r="B423" s="53"/>
      <c r="C423" s="53"/>
      <c r="D423" s="62">
        <v>122.96</v>
      </c>
      <c r="E423" s="63"/>
      <c r="F423" s="47">
        <f>D423</f>
        <v>122.96</v>
      </c>
      <c r="G423" s="62">
        <v>122.96</v>
      </c>
      <c r="H423" s="63">
        <v>122.96</v>
      </c>
      <c r="I423" s="47">
        <f>G423</f>
        <v>122.96</v>
      </c>
      <c r="J423" s="58"/>
      <c r="K423" s="66"/>
      <c r="L423" s="67"/>
      <c r="M423" s="62">
        <v>122.96</v>
      </c>
      <c r="N423" s="63"/>
      <c r="O423" s="47">
        <f>M423</f>
        <v>122.96</v>
      </c>
    </row>
    <row r="424" spans="1:15" ht="24" customHeight="1">
      <c r="A424" s="75" t="s">
        <v>235</v>
      </c>
      <c r="B424" s="53"/>
      <c r="C424" s="53"/>
      <c r="D424" s="62">
        <v>502.86</v>
      </c>
      <c r="E424" s="63"/>
      <c r="F424" s="47">
        <f>D424</f>
        <v>502.86</v>
      </c>
      <c r="G424" s="62">
        <v>502.86</v>
      </c>
      <c r="H424" s="63">
        <v>502.86</v>
      </c>
      <c r="I424" s="47">
        <f>G424</f>
        <v>502.86</v>
      </c>
      <c r="J424" s="58"/>
      <c r="K424" s="66"/>
      <c r="L424" s="67"/>
      <c r="M424" s="62">
        <v>502.86</v>
      </c>
      <c r="N424" s="63"/>
      <c r="O424" s="47">
        <f>M424</f>
        <v>502.86</v>
      </c>
    </row>
    <row r="425" spans="1:234" s="195" customFormat="1" ht="24" customHeight="1">
      <c r="A425" s="221" t="s">
        <v>385</v>
      </c>
      <c r="B425" s="221"/>
      <c r="C425" s="221"/>
      <c r="D425" s="224">
        <f>(D427*D429)+0.02</f>
        <v>51000.002</v>
      </c>
      <c r="E425" s="224"/>
      <c r="F425" s="224">
        <f>D425</f>
        <v>51000.002</v>
      </c>
      <c r="G425" s="224">
        <v>75000</v>
      </c>
      <c r="H425" s="224"/>
      <c r="I425" s="224">
        <f>G425</f>
        <v>75000</v>
      </c>
      <c r="J425" s="224"/>
      <c r="K425" s="225"/>
      <c r="L425" s="225"/>
      <c r="M425" s="224"/>
      <c r="N425" s="224"/>
      <c r="O425" s="224"/>
      <c r="P425" s="194"/>
      <c r="Q425" s="194"/>
      <c r="R425" s="194"/>
      <c r="S425" s="194"/>
      <c r="T425" s="194"/>
      <c r="U425" s="194"/>
      <c r="V425" s="194"/>
      <c r="W425" s="194"/>
      <c r="X425" s="194"/>
      <c r="Y425" s="194"/>
      <c r="Z425" s="194"/>
      <c r="AA425" s="194"/>
      <c r="AB425" s="194"/>
      <c r="AC425" s="194"/>
      <c r="AD425" s="194"/>
      <c r="AE425" s="194"/>
      <c r="AF425" s="194"/>
      <c r="AG425" s="194"/>
      <c r="AH425" s="194"/>
      <c r="AI425" s="194"/>
      <c r="AJ425" s="194"/>
      <c r="AK425" s="194"/>
      <c r="AL425" s="194"/>
      <c r="AM425" s="194"/>
      <c r="AN425" s="194"/>
      <c r="AO425" s="194"/>
      <c r="AP425" s="194"/>
      <c r="AQ425" s="194"/>
      <c r="AR425" s="194"/>
      <c r="AS425" s="194"/>
      <c r="AT425" s="194"/>
      <c r="AU425" s="194"/>
      <c r="AV425" s="194"/>
      <c r="AW425" s="194"/>
      <c r="AX425" s="194"/>
      <c r="AY425" s="194"/>
      <c r="AZ425" s="194"/>
      <c r="BA425" s="194"/>
      <c r="BB425" s="194"/>
      <c r="BC425" s="194"/>
      <c r="BD425" s="194"/>
      <c r="BE425" s="194"/>
      <c r="BF425" s="194"/>
      <c r="BG425" s="194"/>
      <c r="BH425" s="194"/>
      <c r="BI425" s="194"/>
      <c r="BJ425" s="194"/>
      <c r="BK425" s="194"/>
      <c r="BL425" s="194"/>
      <c r="BM425" s="194"/>
      <c r="BN425" s="194"/>
      <c r="BO425" s="194"/>
      <c r="BP425" s="194"/>
      <c r="BQ425" s="194"/>
      <c r="BR425" s="194"/>
      <c r="BS425" s="194"/>
      <c r="BT425" s="194"/>
      <c r="BU425" s="194"/>
      <c r="BV425" s="194"/>
      <c r="BW425" s="194"/>
      <c r="BX425" s="194"/>
      <c r="BY425" s="194"/>
      <c r="BZ425" s="194"/>
      <c r="CA425" s="194"/>
      <c r="CB425" s="194"/>
      <c r="CC425" s="194"/>
      <c r="CD425" s="194"/>
      <c r="CE425" s="194"/>
      <c r="CF425" s="194"/>
      <c r="CG425" s="194"/>
      <c r="CH425" s="194"/>
      <c r="CI425" s="194"/>
      <c r="CJ425" s="194"/>
      <c r="CK425" s="194"/>
      <c r="CL425" s="194"/>
      <c r="CM425" s="194"/>
      <c r="CN425" s="194"/>
      <c r="CO425" s="194"/>
      <c r="CP425" s="194"/>
      <c r="CQ425" s="194"/>
      <c r="CR425" s="194"/>
      <c r="CS425" s="194"/>
      <c r="CT425" s="194"/>
      <c r="CU425" s="194"/>
      <c r="CV425" s="194"/>
      <c r="CW425" s="194"/>
      <c r="CX425" s="194"/>
      <c r="CY425" s="194"/>
      <c r="CZ425" s="194"/>
      <c r="DA425" s="194"/>
      <c r="DB425" s="194"/>
      <c r="DC425" s="194"/>
      <c r="DD425" s="194"/>
      <c r="DE425" s="194"/>
      <c r="DF425" s="194"/>
      <c r="DG425" s="194"/>
      <c r="DH425" s="194"/>
      <c r="DI425" s="194"/>
      <c r="DJ425" s="194"/>
      <c r="DK425" s="194"/>
      <c r="DL425" s="194"/>
      <c r="DM425" s="194"/>
      <c r="DN425" s="194"/>
      <c r="DO425" s="194"/>
      <c r="DP425" s="194"/>
      <c r="DQ425" s="194"/>
      <c r="DR425" s="194"/>
      <c r="DS425" s="194"/>
      <c r="DT425" s="194"/>
      <c r="DU425" s="194"/>
      <c r="DV425" s="194"/>
      <c r="DW425" s="194"/>
      <c r="DX425" s="194"/>
      <c r="DY425" s="194"/>
      <c r="DZ425" s="194"/>
      <c r="EA425" s="194"/>
      <c r="EB425" s="194"/>
      <c r="EC425" s="194"/>
      <c r="ED425" s="194"/>
      <c r="EE425" s="194"/>
      <c r="EF425" s="194"/>
      <c r="EG425" s="194"/>
      <c r="EH425" s="194"/>
      <c r="EI425" s="194"/>
      <c r="EJ425" s="194"/>
      <c r="EK425" s="194"/>
      <c r="EL425" s="194"/>
      <c r="EM425" s="194"/>
      <c r="EN425" s="194"/>
      <c r="EO425" s="194"/>
      <c r="EP425" s="194"/>
      <c r="EQ425" s="194"/>
      <c r="ER425" s="194"/>
      <c r="ES425" s="194"/>
      <c r="ET425" s="194"/>
      <c r="EU425" s="194"/>
      <c r="EV425" s="194"/>
      <c r="EW425" s="194"/>
      <c r="EX425" s="194"/>
      <c r="EY425" s="194"/>
      <c r="EZ425" s="194"/>
      <c r="FA425" s="194"/>
      <c r="FB425" s="194"/>
      <c r="FC425" s="194"/>
      <c r="FD425" s="194"/>
      <c r="FE425" s="194"/>
      <c r="FF425" s="194"/>
      <c r="FG425" s="194"/>
      <c r="FH425" s="194"/>
      <c r="FI425" s="194"/>
      <c r="FJ425" s="194"/>
      <c r="FK425" s="194"/>
      <c r="FL425" s="194"/>
      <c r="FM425" s="194"/>
      <c r="FN425" s="194"/>
      <c r="FO425" s="194"/>
      <c r="FP425" s="194"/>
      <c r="FQ425" s="194"/>
      <c r="FR425" s="194"/>
      <c r="FS425" s="194"/>
      <c r="FT425" s="194"/>
      <c r="FU425" s="194"/>
      <c r="FV425" s="194"/>
      <c r="FW425" s="194"/>
      <c r="FX425" s="194"/>
      <c r="FY425" s="194"/>
      <c r="FZ425" s="194"/>
      <c r="GA425" s="194"/>
      <c r="GB425" s="194"/>
      <c r="GC425" s="194"/>
      <c r="GD425" s="194"/>
      <c r="GE425" s="194"/>
      <c r="GF425" s="194"/>
      <c r="GG425" s="194"/>
      <c r="GH425" s="194"/>
      <c r="GI425" s="194"/>
      <c r="GJ425" s="194"/>
      <c r="GK425" s="194"/>
      <c r="GL425" s="194"/>
      <c r="GM425" s="194"/>
      <c r="GN425" s="194"/>
      <c r="GO425" s="194"/>
      <c r="GP425" s="194"/>
      <c r="GQ425" s="194"/>
      <c r="GR425" s="194"/>
      <c r="GS425" s="194"/>
      <c r="GT425" s="194"/>
      <c r="GU425" s="194"/>
      <c r="GV425" s="194"/>
      <c r="GW425" s="194"/>
      <c r="GX425" s="194"/>
      <c r="GY425" s="194"/>
      <c r="GZ425" s="194"/>
      <c r="HA425" s="194"/>
      <c r="HB425" s="194"/>
      <c r="HC425" s="194"/>
      <c r="HD425" s="194"/>
      <c r="HE425" s="194"/>
      <c r="HF425" s="194"/>
      <c r="HG425" s="194"/>
      <c r="HH425" s="194"/>
      <c r="HI425" s="194"/>
      <c r="HJ425" s="194"/>
      <c r="HK425" s="194"/>
      <c r="HL425" s="194"/>
      <c r="HM425" s="194"/>
      <c r="HN425" s="194"/>
      <c r="HO425" s="194"/>
      <c r="HP425" s="194"/>
      <c r="HQ425" s="194"/>
      <c r="HR425" s="194"/>
      <c r="HS425" s="194"/>
      <c r="HT425" s="194"/>
      <c r="HU425" s="194"/>
      <c r="HV425" s="194"/>
      <c r="HW425" s="194"/>
      <c r="HX425" s="194"/>
      <c r="HY425" s="194"/>
      <c r="HZ425" s="194"/>
    </row>
    <row r="426" spans="1:15" ht="12.75" customHeight="1">
      <c r="A426" s="74" t="s">
        <v>271</v>
      </c>
      <c r="B426" s="129"/>
      <c r="C426" s="129"/>
      <c r="D426" s="130"/>
      <c r="E426" s="130"/>
      <c r="F426" s="130"/>
      <c r="G426" s="130"/>
      <c r="H426" s="130"/>
      <c r="I426" s="130"/>
      <c r="J426" s="131"/>
      <c r="K426" s="132"/>
      <c r="L426" s="132"/>
      <c r="M426" s="130"/>
      <c r="N426" s="130"/>
      <c r="O426" s="130"/>
    </row>
    <row r="427" spans="1:15" ht="24" customHeight="1">
      <c r="A427" s="92" t="s">
        <v>270</v>
      </c>
      <c r="B427" s="53"/>
      <c r="C427" s="53"/>
      <c r="D427" s="62">
        <v>6600</v>
      </c>
      <c r="E427" s="63"/>
      <c r="F427" s="47">
        <f>D427</f>
        <v>6600</v>
      </c>
      <c r="G427" s="62">
        <v>6600</v>
      </c>
      <c r="H427" s="63"/>
      <c r="I427" s="47">
        <f>G427</f>
        <v>6600</v>
      </c>
      <c r="J427" s="58"/>
      <c r="K427" s="66"/>
      <c r="L427" s="67"/>
      <c r="M427" s="62"/>
      <c r="N427" s="63"/>
      <c r="O427" s="47"/>
    </row>
    <row r="428" spans="1:15" ht="11.25">
      <c r="A428" s="74" t="s">
        <v>8</v>
      </c>
      <c r="B428" s="53"/>
      <c r="C428" s="53"/>
      <c r="D428" s="62"/>
      <c r="E428" s="63"/>
      <c r="F428" s="47"/>
      <c r="G428" s="62"/>
      <c r="H428" s="63"/>
      <c r="I428" s="47"/>
      <c r="J428" s="58"/>
      <c r="K428" s="66"/>
      <c r="L428" s="67"/>
      <c r="M428" s="62"/>
      <c r="N428" s="63"/>
      <c r="O428" s="47"/>
    </row>
    <row r="429" spans="1:15" ht="24" customHeight="1">
      <c r="A429" s="75" t="s">
        <v>272</v>
      </c>
      <c r="B429" s="53"/>
      <c r="C429" s="53"/>
      <c r="D429" s="133">
        <f>7727.27/1000</f>
        <v>7.727270000000001</v>
      </c>
      <c r="E429" s="133"/>
      <c r="F429" s="133">
        <f>D429</f>
        <v>7.727270000000001</v>
      </c>
      <c r="G429" s="62">
        <f>G425/G427</f>
        <v>11.363636363636363</v>
      </c>
      <c r="H429" s="63"/>
      <c r="I429" s="47">
        <f>G429</f>
        <v>11.363636363636363</v>
      </c>
      <c r="J429" s="58"/>
      <c r="K429" s="66"/>
      <c r="L429" s="67"/>
      <c r="M429" s="62"/>
      <c r="N429" s="63"/>
      <c r="O429" s="47"/>
    </row>
    <row r="430" spans="1:234" s="195" customFormat="1" ht="38.25" customHeight="1">
      <c r="A430" s="221" t="s">
        <v>386</v>
      </c>
      <c r="B430" s="221"/>
      <c r="C430" s="221"/>
      <c r="D430" s="224"/>
      <c r="E430" s="224"/>
      <c r="F430" s="224"/>
      <c r="G430" s="224">
        <f>105000+64000</f>
        <v>169000</v>
      </c>
      <c r="H430" s="224"/>
      <c r="I430" s="224">
        <f>G430</f>
        <v>169000</v>
      </c>
      <c r="J430" s="234"/>
      <c r="K430" s="235"/>
      <c r="L430" s="236"/>
      <c r="M430" s="230"/>
      <c r="N430" s="225"/>
      <c r="O430" s="224"/>
      <c r="P430" s="194"/>
      <c r="Q430" s="194"/>
      <c r="R430" s="194"/>
      <c r="S430" s="194"/>
      <c r="T430" s="194"/>
      <c r="U430" s="194"/>
      <c r="V430" s="194"/>
      <c r="W430" s="194"/>
      <c r="X430" s="194"/>
      <c r="Y430" s="194"/>
      <c r="Z430" s="194"/>
      <c r="AA430" s="194"/>
      <c r="AB430" s="194"/>
      <c r="AC430" s="194"/>
      <c r="AD430" s="194"/>
      <c r="AE430" s="194"/>
      <c r="AF430" s="194"/>
      <c r="AG430" s="194"/>
      <c r="AH430" s="194"/>
      <c r="AI430" s="194"/>
      <c r="AJ430" s="194"/>
      <c r="AK430" s="194"/>
      <c r="AL430" s="194"/>
      <c r="AM430" s="194"/>
      <c r="AN430" s="194"/>
      <c r="AO430" s="194"/>
      <c r="AP430" s="194"/>
      <c r="AQ430" s="194"/>
      <c r="AR430" s="194"/>
      <c r="AS430" s="194"/>
      <c r="AT430" s="194"/>
      <c r="AU430" s="194"/>
      <c r="AV430" s="194"/>
      <c r="AW430" s="194"/>
      <c r="AX430" s="194"/>
      <c r="AY430" s="194"/>
      <c r="AZ430" s="194"/>
      <c r="BA430" s="194"/>
      <c r="BB430" s="194"/>
      <c r="BC430" s="194"/>
      <c r="BD430" s="194"/>
      <c r="BE430" s="194"/>
      <c r="BF430" s="194"/>
      <c r="BG430" s="194"/>
      <c r="BH430" s="194"/>
      <c r="BI430" s="194"/>
      <c r="BJ430" s="194"/>
      <c r="BK430" s="194"/>
      <c r="BL430" s="194"/>
      <c r="BM430" s="194"/>
      <c r="BN430" s="194"/>
      <c r="BO430" s="194"/>
      <c r="BP430" s="194"/>
      <c r="BQ430" s="194"/>
      <c r="BR430" s="194"/>
      <c r="BS430" s="194"/>
      <c r="BT430" s="194"/>
      <c r="BU430" s="194"/>
      <c r="BV430" s="194"/>
      <c r="BW430" s="194"/>
      <c r="BX430" s="194"/>
      <c r="BY430" s="194"/>
      <c r="BZ430" s="194"/>
      <c r="CA430" s="194"/>
      <c r="CB430" s="194"/>
      <c r="CC430" s="194"/>
      <c r="CD430" s="194"/>
      <c r="CE430" s="194"/>
      <c r="CF430" s="194"/>
      <c r="CG430" s="194"/>
      <c r="CH430" s="194"/>
      <c r="CI430" s="194"/>
      <c r="CJ430" s="194"/>
      <c r="CK430" s="194"/>
      <c r="CL430" s="194"/>
      <c r="CM430" s="194"/>
      <c r="CN430" s="194"/>
      <c r="CO430" s="194"/>
      <c r="CP430" s="194"/>
      <c r="CQ430" s="194"/>
      <c r="CR430" s="194"/>
      <c r="CS430" s="194"/>
      <c r="CT430" s="194"/>
      <c r="CU430" s="194"/>
      <c r="CV430" s="194"/>
      <c r="CW430" s="194"/>
      <c r="CX430" s="194"/>
      <c r="CY430" s="194"/>
      <c r="CZ430" s="194"/>
      <c r="DA430" s="194"/>
      <c r="DB430" s="194"/>
      <c r="DC430" s="194"/>
      <c r="DD430" s="194"/>
      <c r="DE430" s="194"/>
      <c r="DF430" s="194"/>
      <c r="DG430" s="194"/>
      <c r="DH430" s="194"/>
      <c r="DI430" s="194"/>
      <c r="DJ430" s="194"/>
      <c r="DK430" s="194"/>
      <c r="DL430" s="194"/>
      <c r="DM430" s="194"/>
      <c r="DN430" s="194"/>
      <c r="DO430" s="194"/>
      <c r="DP430" s="194"/>
      <c r="DQ430" s="194"/>
      <c r="DR430" s="194"/>
      <c r="DS430" s="194"/>
      <c r="DT430" s="194"/>
      <c r="DU430" s="194"/>
      <c r="DV430" s="194"/>
      <c r="DW430" s="194"/>
      <c r="DX430" s="194"/>
      <c r="DY430" s="194"/>
      <c r="DZ430" s="194"/>
      <c r="EA430" s="194"/>
      <c r="EB430" s="194"/>
      <c r="EC430" s="194"/>
      <c r="ED430" s="194"/>
      <c r="EE430" s="194"/>
      <c r="EF430" s="194"/>
      <c r="EG430" s="194"/>
      <c r="EH430" s="194"/>
      <c r="EI430" s="194"/>
      <c r="EJ430" s="194"/>
      <c r="EK430" s="194"/>
      <c r="EL430" s="194"/>
      <c r="EM430" s="194"/>
      <c r="EN430" s="194"/>
      <c r="EO430" s="194"/>
      <c r="EP430" s="194"/>
      <c r="EQ430" s="194"/>
      <c r="ER430" s="194"/>
      <c r="ES430" s="194"/>
      <c r="ET430" s="194"/>
      <c r="EU430" s="194"/>
      <c r="EV430" s="194"/>
      <c r="EW430" s="194"/>
      <c r="EX430" s="194"/>
      <c r="EY430" s="194"/>
      <c r="EZ430" s="194"/>
      <c r="FA430" s="194"/>
      <c r="FB430" s="194"/>
      <c r="FC430" s="194"/>
      <c r="FD430" s="194"/>
      <c r="FE430" s="194"/>
      <c r="FF430" s="194"/>
      <c r="FG430" s="194"/>
      <c r="FH430" s="194"/>
      <c r="FI430" s="194"/>
      <c r="FJ430" s="194"/>
      <c r="FK430" s="194"/>
      <c r="FL430" s="194"/>
      <c r="FM430" s="194"/>
      <c r="FN430" s="194"/>
      <c r="FO430" s="194"/>
      <c r="FP430" s="194"/>
      <c r="FQ430" s="194"/>
      <c r="FR430" s="194"/>
      <c r="FS430" s="194"/>
      <c r="FT430" s="194"/>
      <c r="FU430" s="194"/>
      <c r="FV430" s="194"/>
      <c r="FW430" s="194"/>
      <c r="FX430" s="194"/>
      <c r="FY430" s="194"/>
      <c r="FZ430" s="194"/>
      <c r="GA430" s="194"/>
      <c r="GB430" s="194"/>
      <c r="GC430" s="194"/>
      <c r="GD430" s="194"/>
      <c r="GE430" s="194"/>
      <c r="GF430" s="194"/>
      <c r="GG430" s="194"/>
      <c r="GH430" s="194"/>
      <c r="GI430" s="194"/>
      <c r="GJ430" s="194"/>
      <c r="GK430" s="194"/>
      <c r="GL430" s="194"/>
      <c r="GM430" s="194"/>
      <c r="GN430" s="194"/>
      <c r="GO430" s="194"/>
      <c r="GP430" s="194"/>
      <c r="GQ430" s="194"/>
      <c r="GR430" s="194"/>
      <c r="GS430" s="194"/>
      <c r="GT430" s="194"/>
      <c r="GU430" s="194"/>
      <c r="GV430" s="194"/>
      <c r="GW430" s="194"/>
      <c r="GX430" s="194"/>
      <c r="GY430" s="194"/>
      <c r="GZ430" s="194"/>
      <c r="HA430" s="194"/>
      <c r="HB430" s="194"/>
      <c r="HC430" s="194"/>
      <c r="HD430" s="194"/>
      <c r="HE430" s="194"/>
      <c r="HF430" s="194"/>
      <c r="HG430" s="194"/>
      <c r="HH430" s="194"/>
      <c r="HI430" s="194"/>
      <c r="HJ430" s="194"/>
      <c r="HK430" s="194"/>
      <c r="HL430" s="194"/>
      <c r="HM430" s="194"/>
      <c r="HN430" s="194"/>
      <c r="HO430" s="194"/>
      <c r="HP430" s="194"/>
      <c r="HQ430" s="194"/>
      <c r="HR430" s="194"/>
      <c r="HS430" s="194"/>
      <c r="HT430" s="194"/>
      <c r="HU430" s="194"/>
      <c r="HV430" s="194"/>
      <c r="HW430" s="194"/>
      <c r="HX430" s="194"/>
      <c r="HY430" s="194"/>
      <c r="HZ430" s="194"/>
    </row>
    <row r="431" spans="1:15" ht="11.25">
      <c r="A431" s="74" t="s">
        <v>271</v>
      </c>
      <c r="B431" s="129"/>
      <c r="C431" s="129"/>
      <c r="D431" s="130"/>
      <c r="E431" s="130"/>
      <c r="F431" s="130"/>
      <c r="G431" s="130"/>
      <c r="H431" s="130"/>
      <c r="I431" s="130"/>
      <c r="J431" s="58"/>
      <c r="K431" s="66"/>
      <c r="L431" s="67"/>
      <c r="M431" s="62"/>
      <c r="N431" s="63"/>
      <c r="O431" s="47"/>
    </row>
    <row r="432" spans="1:15" ht="45">
      <c r="A432" s="92" t="s">
        <v>331</v>
      </c>
      <c r="B432" s="53"/>
      <c r="C432" s="53"/>
      <c r="D432" s="62"/>
      <c r="E432" s="63"/>
      <c r="F432" s="47"/>
      <c r="G432" s="62">
        <v>12</v>
      </c>
      <c r="H432" s="63"/>
      <c r="I432" s="47">
        <f>G432</f>
        <v>12</v>
      </c>
      <c r="J432" s="58"/>
      <c r="K432" s="66"/>
      <c r="L432" s="67"/>
      <c r="M432" s="62"/>
      <c r="N432" s="63"/>
      <c r="O432" s="47"/>
    </row>
    <row r="433" spans="1:15" ht="11.25">
      <c r="A433" s="74" t="s">
        <v>8</v>
      </c>
      <c r="B433" s="53"/>
      <c r="C433" s="53"/>
      <c r="D433" s="62"/>
      <c r="E433" s="63"/>
      <c r="F433" s="47"/>
      <c r="G433" s="62"/>
      <c r="H433" s="63"/>
      <c r="I433" s="47"/>
      <c r="J433" s="58"/>
      <c r="K433" s="66"/>
      <c r="L433" s="67"/>
      <c r="M433" s="62"/>
      <c r="N433" s="63"/>
      <c r="O433" s="47"/>
    </row>
    <row r="434" spans="1:15" ht="45">
      <c r="A434" s="75" t="s">
        <v>332</v>
      </c>
      <c r="B434" s="53"/>
      <c r="C434" s="53"/>
      <c r="D434" s="133"/>
      <c r="E434" s="133"/>
      <c r="F434" s="133"/>
      <c r="G434" s="62">
        <f>G430/G432</f>
        <v>14083.333333333334</v>
      </c>
      <c r="H434" s="63"/>
      <c r="I434" s="47">
        <f>G434</f>
        <v>14083.333333333334</v>
      </c>
      <c r="J434" s="58"/>
      <c r="K434" s="66"/>
      <c r="L434" s="67"/>
      <c r="M434" s="62"/>
      <c r="N434" s="63"/>
      <c r="O434" s="47"/>
    </row>
    <row r="435" spans="1:15" ht="2.25" customHeight="1" hidden="1">
      <c r="A435" s="75"/>
      <c r="B435" s="53"/>
      <c r="C435" s="53"/>
      <c r="D435" s="133"/>
      <c r="E435" s="133"/>
      <c r="F435" s="133"/>
      <c r="G435" s="62"/>
      <c r="H435" s="63"/>
      <c r="I435" s="47"/>
      <c r="J435" s="58"/>
      <c r="K435" s="66"/>
      <c r="L435" s="67"/>
      <c r="M435" s="62"/>
      <c r="N435" s="63"/>
      <c r="O435" s="47"/>
    </row>
    <row r="436" spans="1:15" ht="24" customHeight="1" hidden="1">
      <c r="A436" s="75"/>
      <c r="B436" s="53"/>
      <c r="C436" s="53"/>
      <c r="D436" s="133"/>
      <c r="E436" s="133"/>
      <c r="F436" s="133"/>
      <c r="G436" s="62"/>
      <c r="H436" s="63"/>
      <c r="I436" s="47"/>
      <c r="J436" s="58"/>
      <c r="K436" s="66"/>
      <c r="L436" s="67"/>
      <c r="M436" s="62"/>
      <c r="N436" s="63"/>
      <c r="O436" s="47"/>
    </row>
    <row r="437" spans="1:15" ht="24" customHeight="1" hidden="1">
      <c r="A437" s="75"/>
      <c r="B437" s="53"/>
      <c r="C437" s="53"/>
      <c r="D437" s="133"/>
      <c r="E437" s="133"/>
      <c r="F437" s="133"/>
      <c r="G437" s="62"/>
      <c r="H437" s="63"/>
      <c r="I437" s="47"/>
      <c r="J437" s="58"/>
      <c r="K437" s="66"/>
      <c r="L437" s="67"/>
      <c r="M437" s="62"/>
      <c r="N437" s="63"/>
      <c r="O437" s="47"/>
    </row>
    <row r="438" spans="1:15" ht="24" customHeight="1" hidden="1">
      <c r="A438" s="75"/>
      <c r="B438" s="53"/>
      <c r="C438" s="53"/>
      <c r="D438" s="133"/>
      <c r="E438" s="133"/>
      <c r="F438" s="133"/>
      <c r="G438" s="62"/>
      <c r="H438" s="63"/>
      <c r="I438" s="47"/>
      <c r="J438" s="58"/>
      <c r="K438" s="66"/>
      <c r="L438" s="67"/>
      <c r="M438" s="62"/>
      <c r="N438" s="63"/>
      <c r="O438" s="47"/>
    </row>
    <row r="439" spans="1:234" s="195" customFormat="1" ht="33.75">
      <c r="A439" s="221" t="s">
        <v>387</v>
      </c>
      <c r="B439" s="221"/>
      <c r="C439" s="221"/>
      <c r="D439" s="224">
        <v>216</v>
      </c>
      <c r="E439" s="224"/>
      <c r="F439" s="224">
        <f>D439</f>
        <v>216</v>
      </c>
      <c r="G439" s="224">
        <f>30000+3300</f>
        <v>33300</v>
      </c>
      <c r="H439" s="224"/>
      <c r="I439" s="224">
        <f>G439</f>
        <v>33300</v>
      </c>
      <c r="J439" s="234"/>
      <c r="K439" s="235"/>
      <c r="L439" s="236"/>
      <c r="M439" s="230"/>
      <c r="N439" s="225"/>
      <c r="O439" s="224"/>
      <c r="P439" s="194"/>
      <c r="Q439" s="194"/>
      <c r="R439" s="194"/>
      <c r="S439" s="194"/>
      <c r="T439" s="194"/>
      <c r="U439" s="194"/>
      <c r="V439" s="194"/>
      <c r="W439" s="194"/>
      <c r="X439" s="194"/>
      <c r="Y439" s="194"/>
      <c r="Z439" s="194"/>
      <c r="AA439" s="194"/>
      <c r="AB439" s="194"/>
      <c r="AC439" s="194"/>
      <c r="AD439" s="194"/>
      <c r="AE439" s="194"/>
      <c r="AF439" s="194"/>
      <c r="AG439" s="194"/>
      <c r="AH439" s="194"/>
      <c r="AI439" s="194"/>
      <c r="AJ439" s="194"/>
      <c r="AK439" s="194"/>
      <c r="AL439" s="194"/>
      <c r="AM439" s="194"/>
      <c r="AN439" s="194"/>
      <c r="AO439" s="194"/>
      <c r="AP439" s="194"/>
      <c r="AQ439" s="194"/>
      <c r="AR439" s="194"/>
      <c r="AS439" s="194"/>
      <c r="AT439" s="194"/>
      <c r="AU439" s="194"/>
      <c r="AV439" s="194"/>
      <c r="AW439" s="194"/>
      <c r="AX439" s="194"/>
      <c r="AY439" s="194"/>
      <c r="AZ439" s="194"/>
      <c r="BA439" s="194"/>
      <c r="BB439" s="194"/>
      <c r="BC439" s="194"/>
      <c r="BD439" s="194"/>
      <c r="BE439" s="194"/>
      <c r="BF439" s="194"/>
      <c r="BG439" s="194"/>
      <c r="BH439" s="194"/>
      <c r="BI439" s="194"/>
      <c r="BJ439" s="194"/>
      <c r="BK439" s="194"/>
      <c r="BL439" s="194"/>
      <c r="BM439" s="194"/>
      <c r="BN439" s="194"/>
      <c r="BO439" s="194"/>
      <c r="BP439" s="194"/>
      <c r="BQ439" s="194"/>
      <c r="BR439" s="194"/>
      <c r="BS439" s="194"/>
      <c r="BT439" s="194"/>
      <c r="BU439" s="194"/>
      <c r="BV439" s="194"/>
      <c r="BW439" s="194"/>
      <c r="BX439" s="194"/>
      <c r="BY439" s="194"/>
      <c r="BZ439" s="194"/>
      <c r="CA439" s="194"/>
      <c r="CB439" s="194"/>
      <c r="CC439" s="194"/>
      <c r="CD439" s="194"/>
      <c r="CE439" s="194"/>
      <c r="CF439" s="194"/>
      <c r="CG439" s="194"/>
      <c r="CH439" s="194"/>
      <c r="CI439" s="194"/>
      <c r="CJ439" s="194"/>
      <c r="CK439" s="194"/>
      <c r="CL439" s="194"/>
      <c r="CM439" s="194"/>
      <c r="CN439" s="194"/>
      <c r="CO439" s="194"/>
      <c r="CP439" s="194"/>
      <c r="CQ439" s="194"/>
      <c r="CR439" s="194"/>
      <c r="CS439" s="194"/>
      <c r="CT439" s="194"/>
      <c r="CU439" s="194"/>
      <c r="CV439" s="194"/>
      <c r="CW439" s="194"/>
      <c r="CX439" s="194"/>
      <c r="CY439" s="194"/>
      <c r="CZ439" s="194"/>
      <c r="DA439" s="194"/>
      <c r="DB439" s="194"/>
      <c r="DC439" s="194"/>
      <c r="DD439" s="194"/>
      <c r="DE439" s="194"/>
      <c r="DF439" s="194"/>
      <c r="DG439" s="194"/>
      <c r="DH439" s="194"/>
      <c r="DI439" s="194"/>
      <c r="DJ439" s="194"/>
      <c r="DK439" s="194"/>
      <c r="DL439" s="194"/>
      <c r="DM439" s="194"/>
      <c r="DN439" s="194"/>
      <c r="DO439" s="194"/>
      <c r="DP439" s="194"/>
      <c r="DQ439" s="194"/>
      <c r="DR439" s="194"/>
      <c r="DS439" s="194"/>
      <c r="DT439" s="194"/>
      <c r="DU439" s="194"/>
      <c r="DV439" s="194"/>
      <c r="DW439" s="194"/>
      <c r="DX439" s="194"/>
      <c r="DY439" s="194"/>
      <c r="DZ439" s="194"/>
      <c r="EA439" s="194"/>
      <c r="EB439" s="194"/>
      <c r="EC439" s="194"/>
      <c r="ED439" s="194"/>
      <c r="EE439" s="194"/>
      <c r="EF439" s="194"/>
      <c r="EG439" s="194"/>
      <c r="EH439" s="194"/>
      <c r="EI439" s="194"/>
      <c r="EJ439" s="194"/>
      <c r="EK439" s="194"/>
      <c r="EL439" s="194"/>
      <c r="EM439" s="194"/>
      <c r="EN439" s="194"/>
      <c r="EO439" s="194"/>
      <c r="EP439" s="194"/>
      <c r="EQ439" s="194"/>
      <c r="ER439" s="194"/>
      <c r="ES439" s="194"/>
      <c r="ET439" s="194"/>
      <c r="EU439" s="194"/>
      <c r="EV439" s="194"/>
      <c r="EW439" s="194"/>
      <c r="EX439" s="194"/>
      <c r="EY439" s="194"/>
      <c r="EZ439" s="194"/>
      <c r="FA439" s="194"/>
      <c r="FB439" s="194"/>
      <c r="FC439" s="194"/>
      <c r="FD439" s="194"/>
      <c r="FE439" s="194"/>
      <c r="FF439" s="194"/>
      <c r="FG439" s="194"/>
      <c r="FH439" s="194"/>
      <c r="FI439" s="194"/>
      <c r="FJ439" s="194"/>
      <c r="FK439" s="194"/>
      <c r="FL439" s="194"/>
      <c r="FM439" s="194"/>
      <c r="FN439" s="194"/>
      <c r="FO439" s="194"/>
      <c r="FP439" s="194"/>
      <c r="FQ439" s="194"/>
      <c r="FR439" s="194"/>
      <c r="FS439" s="194"/>
      <c r="FT439" s="194"/>
      <c r="FU439" s="194"/>
      <c r="FV439" s="194"/>
      <c r="FW439" s="194"/>
      <c r="FX439" s="194"/>
      <c r="FY439" s="194"/>
      <c r="FZ439" s="194"/>
      <c r="GA439" s="194"/>
      <c r="GB439" s="194"/>
      <c r="GC439" s="194"/>
      <c r="GD439" s="194"/>
      <c r="GE439" s="194"/>
      <c r="GF439" s="194"/>
      <c r="GG439" s="194"/>
      <c r="GH439" s="194"/>
      <c r="GI439" s="194"/>
      <c r="GJ439" s="194"/>
      <c r="GK439" s="194"/>
      <c r="GL439" s="194"/>
      <c r="GM439" s="194"/>
      <c r="GN439" s="194"/>
      <c r="GO439" s="194"/>
      <c r="GP439" s="194"/>
      <c r="GQ439" s="194"/>
      <c r="GR439" s="194"/>
      <c r="GS439" s="194"/>
      <c r="GT439" s="194"/>
      <c r="GU439" s="194"/>
      <c r="GV439" s="194"/>
      <c r="GW439" s="194"/>
      <c r="GX439" s="194"/>
      <c r="GY439" s="194"/>
      <c r="GZ439" s="194"/>
      <c r="HA439" s="194"/>
      <c r="HB439" s="194"/>
      <c r="HC439" s="194"/>
      <c r="HD439" s="194"/>
      <c r="HE439" s="194"/>
      <c r="HF439" s="194"/>
      <c r="HG439" s="194"/>
      <c r="HH439" s="194"/>
      <c r="HI439" s="194"/>
      <c r="HJ439" s="194"/>
      <c r="HK439" s="194"/>
      <c r="HL439" s="194"/>
      <c r="HM439" s="194"/>
      <c r="HN439" s="194"/>
      <c r="HO439" s="194"/>
      <c r="HP439" s="194"/>
      <c r="HQ439" s="194"/>
      <c r="HR439" s="194"/>
      <c r="HS439" s="194"/>
      <c r="HT439" s="194"/>
      <c r="HU439" s="194"/>
      <c r="HV439" s="194"/>
      <c r="HW439" s="194"/>
      <c r="HX439" s="194"/>
      <c r="HY439" s="194"/>
      <c r="HZ439" s="194"/>
    </row>
    <row r="440" spans="1:15" ht="11.25">
      <c r="A440" s="74" t="s">
        <v>271</v>
      </c>
      <c r="B440" s="129"/>
      <c r="C440" s="129"/>
      <c r="D440" s="130"/>
      <c r="E440" s="130"/>
      <c r="F440" s="130"/>
      <c r="G440" s="130"/>
      <c r="H440" s="130"/>
      <c r="I440" s="130"/>
      <c r="J440" s="58"/>
      <c r="K440" s="66"/>
      <c r="L440" s="67"/>
      <c r="M440" s="62"/>
      <c r="N440" s="63"/>
      <c r="O440" s="47"/>
    </row>
    <row r="441" spans="1:15" ht="37.5" customHeight="1">
      <c r="A441" s="92" t="s">
        <v>333</v>
      </c>
      <c r="B441" s="53"/>
      <c r="C441" s="53"/>
      <c r="D441" s="62">
        <v>2</v>
      </c>
      <c r="E441" s="63"/>
      <c r="F441" s="47">
        <f>D441</f>
        <v>2</v>
      </c>
      <c r="G441" s="62">
        <v>12</v>
      </c>
      <c r="H441" s="63"/>
      <c r="I441" s="47">
        <f>G441</f>
        <v>12</v>
      </c>
      <c r="J441" s="58"/>
      <c r="K441" s="66"/>
      <c r="L441" s="67"/>
      <c r="M441" s="62"/>
      <c r="N441" s="63"/>
      <c r="O441" s="47"/>
    </row>
    <row r="442" spans="1:15" ht="11.25">
      <c r="A442" s="74" t="s">
        <v>8</v>
      </c>
      <c r="B442" s="53"/>
      <c r="C442" s="53"/>
      <c r="D442" s="62"/>
      <c r="E442" s="63"/>
      <c r="F442" s="47"/>
      <c r="G442" s="62"/>
      <c r="H442" s="63"/>
      <c r="I442" s="47"/>
      <c r="J442" s="58"/>
      <c r="K442" s="66"/>
      <c r="L442" s="67"/>
      <c r="M442" s="62"/>
      <c r="N442" s="63"/>
      <c r="O442" s="47"/>
    </row>
    <row r="443" spans="1:15" ht="33.75" customHeight="1">
      <c r="A443" s="75" t="s">
        <v>334</v>
      </c>
      <c r="B443" s="53"/>
      <c r="C443" s="53"/>
      <c r="D443" s="62">
        <f>D439/D441</f>
        <v>108</v>
      </c>
      <c r="E443" s="63"/>
      <c r="F443" s="47">
        <f>D443</f>
        <v>108</v>
      </c>
      <c r="G443" s="62">
        <f>G439/G441</f>
        <v>2775</v>
      </c>
      <c r="H443" s="63"/>
      <c r="I443" s="47">
        <f>G443</f>
        <v>2775</v>
      </c>
      <c r="J443" s="58"/>
      <c r="K443" s="66"/>
      <c r="L443" s="67"/>
      <c r="M443" s="62"/>
      <c r="N443" s="63"/>
      <c r="O443" s="47"/>
    </row>
    <row r="444" spans="1:15" ht="16.5" customHeight="1">
      <c r="A444" s="98" t="s">
        <v>108</v>
      </c>
      <c r="B444" s="98"/>
      <c r="C444" s="98"/>
      <c r="D444" s="99"/>
      <c r="E444" s="99">
        <f>E446+E454+E459</f>
        <v>534080</v>
      </c>
      <c r="F444" s="99">
        <f>E444</f>
        <v>534080</v>
      </c>
      <c r="G444" s="99"/>
      <c r="H444" s="99">
        <f>H446+H454+H459+H466+H473</f>
        <v>783080</v>
      </c>
      <c r="I444" s="99">
        <f>H444</f>
        <v>783080</v>
      </c>
      <c r="J444" s="95"/>
      <c r="K444" s="100"/>
      <c r="L444" s="101"/>
      <c r="M444" s="99"/>
      <c r="N444" s="99">
        <f>N446+N454+N459</f>
        <v>474080</v>
      </c>
      <c r="O444" s="99">
        <f>N444</f>
        <v>474080</v>
      </c>
    </row>
    <row r="445" spans="1:15" ht="90.75" customHeight="1">
      <c r="A445" s="76" t="s">
        <v>357</v>
      </c>
      <c r="B445" s="70"/>
      <c r="C445" s="70"/>
      <c r="D445" s="68"/>
      <c r="E445" s="68"/>
      <c r="F445" s="68"/>
      <c r="G445" s="68"/>
      <c r="H445" s="68"/>
      <c r="I445" s="68"/>
      <c r="J445" s="71"/>
      <c r="K445" s="72"/>
      <c r="L445" s="69"/>
      <c r="M445" s="68"/>
      <c r="N445" s="68"/>
      <c r="O445" s="68"/>
    </row>
    <row r="446" spans="1:15" ht="24.75" customHeight="1">
      <c r="A446" s="93" t="s">
        <v>388</v>
      </c>
      <c r="B446" s="93"/>
      <c r="C446" s="93"/>
      <c r="D446" s="94"/>
      <c r="E446" s="94">
        <f>E449*E451+1.32</f>
        <v>180690</v>
      </c>
      <c r="F446" s="94">
        <f>E446</f>
        <v>180690</v>
      </c>
      <c r="G446" s="94"/>
      <c r="H446" s="94">
        <f>H449*H451+1.32</f>
        <v>180690</v>
      </c>
      <c r="I446" s="94">
        <f>H446</f>
        <v>180690</v>
      </c>
      <c r="J446" s="95"/>
      <c r="K446" s="96"/>
      <c r="L446" s="96"/>
      <c r="M446" s="94"/>
      <c r="N446" s="94">
        <f>N449*N451+1.32</f>
        <v>180690</v>
      </c>
      <c r="O446" s="94">
        <f>N446</f>
        <v>180690</v>
      </c>
    </row>
    <row r="447" spans="1:15" ht="11.25">
      <c r="A447" s="74" t="s">
        <v>6</v>
      </c>
      <c r="B447" s="49"/>
      <c r="C447" s="49"/>
      <c r="D447" s="51"/>
      <c r="E447" s="51"/>
      <c r="F447" s="48"/>
      <c r="G447" s="51"/>
      <c r="H447" s="51"/>
      <c r="I447" s="48"/>
      <c r="J447" s="48"/>
      <c r="K447" s="51"/>
      <c r="L447" s="51"/>
      <c r="M447" s="51"/>
      <c r="N447" s="51"/>
      <c r="O447" s="48"/>
    </row>
    <row r="448" spans="1:15" ht="26.25" customHeight="1">
      <c r="A448" s="75" t="s">
        <v>237</v>
      </c>
      <c r="B448" s="52"/>
      <c r="C448" s="52"/>
      <c r="D448" s="54"/>
      <c r="E448" s="54">
        <v>33</v>
      </c>
      <c r="F448" s="54">
        <f>E448</f>
        <v>33</v>
      </c>
      <c r="G448" s="54"/>
      <c r="H448" s="54">
        <v>33</v>
      </c>
      <c r="I448" s="54">
        <f>H448</f>
        <v>33</v>
      </c>
      <c r="J448" s="54" t="e">
        <f>G448/D448*100</f>
        <v>#DIV/0!</v>
      </c>
      <c r="K448" s="54"/>
      <c r="L448" s="54"/>
      <c r="M448" s="54"/>
      <c r="N448" s="54">
        <v>33</v>
      </c>
      <c r="O448" s="54">
        <f>N448</f>
        <v>33</v>
      </c>
    </row>
    <row r="449" spans="1:15" ht="26.25" customHeight="1">
      <c r="A449" s="75" t="s">
        <v>88</v>
      </c>
      <c r="B449" s="52"/>
      <c r="C449" s="52"/>
      <c r="D449" s="54"/>
      <c r="E449" s="54">
        <v>94</v>
      </c>
      <c r="F449" s="54">
        <v>94</v>
      </c>
      <c r="G449" s="54"/>
      <c r="H449" s="54">
        <v>94</v>
      </c>
      <c r="I449" s="54">
        <v>94</v>
      </c>
      <c r="J449" s="54"/>
      <c r="K449" s="54"/>
      <c r="L449" s="54"/>
      <c r="M449" s="54"/>
      <c r="N449" s="54">
        <v>94</v>
      </c>
      <c r="O449" s="54">
        <v>94</v>
      </c>
    </row>
    <row r="450" spans="1:15" ht="11.25">
      <c r="A450" s="74" t="s">
        <v>8</v>
      </c>
      <c r="B450" s="49"/>
      <c r="C450" s="49"/>
      <c r="D450" s="51"/>
      <c r="E450" s="51"/>
      <c r="F450" s="48"/>
      <c r="G450" s="51"/>
      <c r="H450" s="51"/>
      <c r="I450" s="48"/>
      <c r="J450" s="48"/>
      <c r="K450" s="51"/>
      <c r="L450" s="51"/>
      <c r="M450" s="51"/>
      <c r="N450" s="51"/>
      <c r="O450" s="48"/>
    </row>
    <row r="451" spans="1:15" ht="23.25" customHeight="1">
      <c r="A451" s="75" t="s">
        <v>89</v>
      </c>
      <c r="B451" s="52"/>
      <c r="C451" s="52"/>
      <c r="D451" s="56"/>
      <c r="E451" s="56">
        <v>1922.22</v>
      </c>
      <c r="F451" s="48">
        <f>E451</f>
        <v>1922.22</v>
      </c>
      <c r="G451" s="56"/>
      <c r="H451" s="56">
        <v>1922.22</v>
      </c>
      <c r="I451" s="48">
        <f>H451</f>
        <v>1922.22</v>
      </c>
      <c r="J451" s="48" t="e">
        <f>G451/D451*100</f>
        <v>#DIV/0!</v>
      </c>
      <c r="K451" s="57"/>
      <c r="L451" s="56"/>
      <c r="M451" s="56"/>
      <c r="N451" s="56">
        <v>1922.22</v>
      </c>
      <c r="O451" s="48">
        <f>N451</f>
        <v>1922.22</v>
      </c>
    </row>
    <row r="452" spans="1:15" ht="11.25">
      <c r="A452" s="91" t="s">
        <v>7</v>
      </c>
      <c r="B452" s="52"/>
      <c r="C452" s="52"/>
      <c r="D452" s="56"/>
      <c r="E452" s="56"/>
      <c r="F452" s="48"/>
      <c r="G452" s="56"/>
      <c r="H452" s="56"/>
      <c r="I452" s="48"/>
      <c r="J452" s="48"/>
      <c r="K452" s="57"/>
      <c r="L452" s="56"/>
      <c r="M452" s="56"/>
      <c r="N452" s="56"/>
      <c r="O452" s="48"/>
    </row>
    <row r="453" spans="1:15" ht="29.25" customHeight="1">
      <c r="A453" s="92" t="s">
        <v>238</v>
      </c>
      <c r="B453" s="52"/>
      <c r="C453" s="52"/>
      <c r="D453" s="56"/>
      <c r="E453" s="56"/>
      <c r="F453" s="48"/>
      <c r="G453" s="56"/>
      <c r="H453" s="56"/>
      <c r="I453" s="48"/>
      <c r="J453" s="48"/>
      <c r="K453" s="57"/>
      <c r="L453" s="56"/>
      <c r="M453" s="56"/>
      <c r="N453" s="56"/>
      <c r="O453" s="48"/>
    </row>
    <row r="454" spans="1:234" s="195" customFormat="1" ht="23.25" customHeight="1">
      <c r="A454" s="221" t="s">
        <v>389</v>
      </c>
      <c r="B454" s="221"/>
      <c r="C454" s="221"/>
      <c r="D454" s="224"/>
      <c r="E454" s="224">
        <f>E458</f>
        <v>162140</v>
      </c>
      <c r="F454" s="224">
        <f>E454</f>
        <v>162140</v>
      </c>
      <c r="G454" s="224"/>
      <c r="H454" s="224">
        <f>H458</f>
        <v>162140</v>
      </c>
      <c r="I454" s="224">
        <f>H454</f>
        <v>162140</v>
      </c>
      <c r="J454" s="224"/>
      <c r="K454" s="225"/>
      <c r="L454" s="225"/>
      <c r="M454" s="224"/>
      <c r="N454" s="224">
        <f>N458</f>
        <v>162140</v>
      </c>
      <c r="O454" s="224">
        <f>N454</f>
        <v>162140</v>
      </c>
      <c r="P454" s="194"/>
      <c r="Q454" s="194"/>
      <c r="R454" s="194"/>
      <c r="S454" s="194"/>
      <c r="T454" s="194"/>
      <c r="U454" s="194"/>
      <c r="V454" s="194"/>
      <c r="W454" s="194"/>
      <c r="X454" s="194"/>
      <c r="Y454" s="194"/>
      <c r="Z454" s="194"/>
      <c r="AA454" s="194"/>
      <c r="AB454" s="194"/>
      <c r="AC454" s="194"/>
      <c r="AD454" s="194"/>
      <c r="AE454" s="194"/>
      <c r="AF454" s="194"/>
      <c r="AG454" s="194"/>
      <c r="AH454" s="194"/>
      <c r="AI454" s="194"/>
      <c r="AJ454" s="194"/>
      <c r="AK454" s="194"/>
      <c r="AL454" s="194"/>
      <c r="AM454" s="194"/>
      <c r="AN454" s="194"/>
      <c r="AO454" s="194"/>
      <c r="AP454" s="194"/>
      <c r="AQ454" s="194"/>
      <c r="AR454" s="194"/>
      <c r="AS454" s="194"/>
      <c r="AT454" s="194"/>
      <c r="AU454" s="194"/>
      <c r="AV454" s="194"/>
      <c r="AW454" s="194"/>
      <c r="AX454" s="194"/>
      <c r="AY454" s="194"/>
      <c r="AZ454" s="194"/>
      <c r="BA454" s="194"/>
      <c r="BB454" s="194"/>
      <c r="BC454" s="194"/>
      <c r="BD454" s="194"/>
      <c r="BE454" s="194"/>
      <c r="BF454" s="194"/>
      <c r="BG454" s="194"/>
      <c r="BH454" s="194"/>
      <c r="BI454" s="194"/>
      <c r="BJ454" s="194"/>
      <c r="BK454" s="194"/>
      <c r="BL454" s="194"/>
      <c r="BM454" s="194"/>
      <c r="BN454" s="194"/>
      <c r="BO454" s="194"/>
      <c r="BP454" s="194"/>
      <c r="BQ454" s="194"/>
      <c r="BR454" s="194"/>
      <c r="BS454" s="194"/>
      <c r="BT454" s="194"/>
      <c r="BU454" s="194"/>
      <c r="BV454" s="194"/>
      <c r="BW454" s="194"/>
      <c r="BX454" s="194"/>
      <c r="BY454" s="194"/>
      <c r="BZ454" s="194"/>
      <c r="CA454" s="194"/>
      <c r="CB454" s="194"/>
      <c r="CC454" s="194"/>
      <c r="CD454" s="194"/>
      <c r="CE454" s="194"/>
      <c r="CF454" s="194"/>
      <c r="CG454" s="194"/>
      <c r="CH454" s="194"/>
      <c r="CI454" s="194"/>
      <c r="CJ454" s="194"/>
      <c r="CK454" s="194"/>
      <c r="CL454" s="194"/>
      <c r="CM454" s="194"/>
      <c r="CN454" s="194"/>
      <c r="CO454" s="194"/>
      <c r="CP454" s="194"/>
      <c r="CQ454" s="194"/>
      <c r="CR454" s="194"/>
      <c r="CS454" s="194"/>
      <c r="CT454" s="194"/>
      <c r="CU454" s="194"/>
      <c r="CV454" s="194"/>
      <c r="CW454" s="194"/>
      <c r="CX454" s="194"/>
      <c r="CY454" s="194"/>
      <c r="CZ454" s="194"/>
      <c r="DA454" s="194"/>
      <c r="DB454" s="194"/>
      <c r="DC454" s="194"/>
      <c r="DD454" s="194"/>
      <c r="DE454" s="194"/>
      <c r="DF454" s="194"/>
      <c r="DG454" s="194"/>
      <c r="DH454" s="194"/>
      <c r="DI454" s="194"/>
      <c r="DJ454" s="194"/>
      <c r="DK454" s="194"/>
      <c r="DL454" s="194"/>
      <c r="DM454" s="194"/>
      <c r="DN454" s="194"/>
      <c r="DO454" s="194"/>
      <c r="DP454" s="194"/>
      <c r="DQ454" s="194"/>
      <c r="DR454" s="194"/>
      <c r="DS454" s="194"/>
      <c r="DT454" s="194"/>
      <c r="DU454" s="194"/>
      <c r="DV454" s="194"/>
      <c r="DW454" s="194"/>
      <c r="DX454" s="194"/>
      <c r="DY454" s="194"/>
      <c r="DZ454" s="194"/>
      <c r="EA454" s="194"/>
      <c r="EB454" s="194"/>
      <c r="EC454" s="194"/>
      <c r="ED454" s="194"/>
      <c r="EE454" s="194"/>
      <c r="EF454" s="194"/>
      <c r="EG454" s="194"/>
      <c r="EH454" s="194"/>
      <c r="EI454" s="194"/>
      <c r="EJ454" s="194"/>
      <c r="EK454" s="194"/>
      <c r="EL454" s="194"/>
      <c r="EM454" s="194"/>
      <c r="EN454" s="194"/>
      <c r="EO454" s="194"/>
      <c r="EP454" s="194"/>
      <c r="EQ454" s="194"/>
      <c r="ER454" s="194"/>
      <c r="ES454" s="194"/>
      <c r="ET454" s="194"/>
      <c r="EU454" s="194"/>
      <c r="EV454" s="194"/>
      <c r="EW454" s="194"/>
      <c r="EX454" s="194"/>
      <c r="EY454" s="194"/>
      <c r="EZ454" s="194"/>
      <c r="FA454" s="194"/>
      <c r="FB454" s="194"/>
      <c r="FC454" s="194"/>
      <c r="FD454" s="194"/>
      <c r="FE454" s="194"/>
      <c r="FF454" s="194"/>
      <c r="FG454" s="194"/>
      <c r="FH454" s="194"/>
      <c r="FI454" s="194"/>
      <c r="FJ454" s="194"/>
      <c r="FK454" s="194"/>
      <c r="FL454" s="194"/>
      <c r="FM454" s="194"/>
      <c r="FN454" s="194"/>
      <c r="FO454" s="194"/>
      <c r="FP454" s="194"/>
      <c r="FQ454" s="194"/>
      <c r="FR454" s="194"/>
      <c r="FS454" s="194"/>
      <c r="FT454" s="194"/>
      <c r="FU454" s="194"/>
      <c r="FV454" s="194"/>
      <c r="FW454" s="194"/>
      <c r="FX454" s="194"/>
      <c r="FY454" s="194"/>
      <c r="FZ454" s="194"/>
      <c r="GA454" s="194"/>
      <c r="GB454" s="194"/>
      <c r="GC454" s="194"/>
      <c r="GD454" s="194"/>
      <c r="GE454" s="194"/>
      <c r="GF454" s="194"/>
      <c r="GG454" s="194"/>
      <c r="GH454" s="194"/>
      <c r="GI454" s="194"/>
      <c r="GJ454" s="194"/>
      <c r="GK454" s="194"/>
      <c r="GL454" s="194"/>
      <c r="GM454" s="194"/>
      <c r="GN454" s="194"/>
      <c r="GO454" s="194"/>
      <c r="GP454" s="194"/>
      <c r="GQ454" s="194"/>
      <c r="GR454" s="194"/>
      <c r="GS454" s="194"/>
      <c r="GT454" s="194"/>
      <c r="GU454" s="194"/>
      <c r="GV454" s="194"/>
      <c r="GW454" s="194"/>
      <c r="GX454" s="194"/>
      <c r="GY454" s="194"/>
      <c r="GZ454" s="194"/>
      <c r="HA454" s="194"/>
      <c r="HB454" s="194"/>
      <c r="HC454" s="194"/>
      <c r="HD454" s="194"/>
      <c r="HE454" s="194"/>
      <c r="HF454" s="194"/>
      <c r="HG454" s="194"/>
      <c r="HH454" s="194"/>
      <c r="HI454" s="194"/>
      <c r="HJ454" s="194"/>
      <c r="HK454" s="194"/>
      <c r="HL454" s="194"/>
      <c r="HM454" s="194"/>
      <c r="HN454" s="194"/>
      <c r="HO454" s="194"/>
      <c r="HP454" s="194"/>
      <c r="HQ454" s="194"/>
      <c r="HR454" s="194"/>
      <c r="HS454" s="194"/>
      <c r="HT454" s="194"/>
      <c r="HU454" s="194"/>
      <c r="HV454" s="194"/>
      <c r="HW454" s="194"/>
      <c r="HX454" s="194"/>
      <c r="HY454" s="194"/>
      <c r="HZ454" s="194"/>
    </row>
    <row r="455" spans="1:15" ht="11.25">
      <c r="A455" s="74" t="s">
        <v>6</v>
      </c>
      <c r="B455" s="49"/>
      <c r="C455" s="49"/>
      <c r="D455" s="51"/>
      <c r="E455" s="51"/>
      <c r="F455" s="48"/>
      <c r="G455" s="51"/>
      <c r="H455" s="51"/>
      <c r="I455" s="48"/>
      <c r="J455" s="48"/>
      <c r="K455" s="51"/>
      <c r="L455" s="51"/>
      <c r="M455" s="51"/>
      <c r="N455" s="51"/>
      <c r="O455" s="48"/>
    </row>
    <row r="456" spans="1:15" ht="36.75" customHeight="1">
      <c r="A456" s="75" t="s">
        <v>239</v>
      </c>
      <c r="B456" s="52"/>
      <c r="C456" s="52"/>
      <c r="D456" s="54"/>
      <c r="E456" s="54">
        <v>236</v>
      </c>
      <c r="F456" s="54">
        <f>E456</f>
        <v>236</v>
      </c>
      <c r="G456" s="54"/>
      <c r="H456" s="54">
        <v>236</v>
      </c>
      <c r="I456" s="54">
        <f>H456</f>
        <v>236</v>
      </c>
      <c r="J456" s="54" t="e">
        <f>G456/D456*100</f>
        <v>#DIV/0!</v>
      </c>
      <c r="K456" s="54"/>
      <c r="L456" s="54"/>
      <c r="M456" s="54"/>
      <c r="N456" s="54">
        <v>236</v>
      </c>
      <c r="O456" s="54">
        <f>N456</f>
        <v>236</v>
      </c>
    </row>
    <row r="457" spans="1:15" ht="11.25">
      <c r="A457" s="74" t="s">
        <v>8</v>
      </c>
      <c r="B457" s="49"/>
      <c r="C457" s="49"/>
      <c r="D457" s="169"/>
      <c r="E457" s="169"/>
      <c r="F457" s="79"/>
      <c r="G457" s="169"/>
      <c r="H457" s="169"/>
      <c r="I457" s="79"/>
      <c r="J457" s="79"/>
      <c r="K457" s="169"/>
      <c r="L457" s="169"/>
      <c r="M457" s="169"/>
      <c r="N457" s="169"/>
      <c r="O457" s="79"/>
    </row>
    <row r="458" spans="1:15" ht="24" customHeight="1">
      <c r="A458" s="77" t="s">
        <v>240</v>
      </c>
      <c r="B458" s="78"/>
      <c r="C458" s="168"/>
      <c r="D458" s="165"/>
      <c r="E458" s="165">
        <v>162140</v>
      </c>
      <c r="F458" s="166">
        <f>E458</f>
        <v>162140</v>
      </c>
      <c r="G458" s="165"/>
      <c r="H458" s="165">
        <v>162140</v>
      </c>
      <c r="I458" s="166">
        <f>H458</f>
        <v>162140</v>
      </c>
      <c r="J458" s="166" t="e">
        <f>G458/D458*100</f>
        <v>#DIV/0!</v>
      </c>
      <c r="K458" s="167"/>
      <c r="L458" s="165"/>
      <c r="M458" s="165"/>
      <c r="N458" s="165">
        <v>162140</v>
      </c>
      <c r="O458" s="166">
        <f>N458</f>
        <v>162140</v>
      </c>
    </row>
    <row r="459" spans="1:234" s="195" customFormat="1" ht="33.75">
      <c r="A459" s="221" t="s">
        <v>390</v>
      </c>
      <c r="B459" s="221"/>
      <c r="C459" s="226"/>
      <c r="D459" s="227"/>
      <c r="E459" s="227">
        <v>191250</v>
      </c>
      <c r="F459" s="227">
        <f>E459</f>
        <v>191250</v>
      </c>
      <c r="G459" s="227"/>
      <c r="H459" s="227">
        <v>131250</v>
      </c>
      <c r="I459" s="227">
        <f>G459+H459</f>
        <v>131250</v>
      </c>
      <c r="J459" s="227"/>
      <c r="K459" s="228"/>
      <c r="L459" s="228"/>
      <c r="M459" s="227"/>
      <c r="N459" s="227">
        <v>131250</v>
      </c>
      <c r="O459" s="227">
        <f>N459</f>
        <v>131250</v>
      </c>
      <c r="P459" s="194"/>
      <c r="Q459" s="194"/>
      <c r="R459" s="194"/>
      <c r="S459" s="194"/>
      <c r="T459" s="194"/>
      <c r="U459" s="194"/>
      <c r="V459" s="194"/>
      <c r="W459" s="194"/>
      <c r="X459" s="194"/>
      <c r="Y459" s="194"/>
      <c r="Z459" s="194"/>
      <c r="AA459" s="194"/>
      <c r="AB459" s="194"/>
      <c r="AC459" s="194"/>
      <c r="AD459" s="194"/>
      <c r="AE459" s="194"/>
      <c r="AF459" s="194"/>
      <c r="AG459" s="194"/>
      <c r="AH459" s="194"/>
      <c r="AI459" s="194"/>
      <c r="AJ459" s="194"/>
      <c r="AK459" s="194"/>
      <c r="AL459" s="194"/>
      <c r="AM459" s="194"/>
      <c r="AN459" s="194"/>
      <c r="AO459" s="194"/>
      <c r="AP459" s="194"/>
      <c r="AQ459" s="194"/>
      <c r="AR459" s="194"/>
      <c r="AS459" s="194"/>
      <c r="AT459" s="194"/>
      <c r="AU459" s="194"/>
      <c r="AV459" s="194"/>
      <c r="AW459" s="194"/>
      <c r="AX459" s="194"/>
      <c r="AY459" s="194"/>
      <c r="AZ459" s="194"/>
      <c r="BA459" s="194"/>
      <c r="BB459" s="194"/>
      <c r="BC459" s="194"/>
      <c r="BD459" s="194"/>
      <c r="BE459" s="194"/>
      <c r="BF459" s="194"/>
      <c r="BG459" s="194"/>
      <c r="BH459" s="194"/>
      <c r="BI459" s="194"/>
      <c r="BJ459" s="194"/>
      <c r="BK459" s="194"/>
      <c r="BL459" s="194"/>
      <c r="BM459" s="194"/>
      <c r="BN459" s="194"/>
      <c r="BO459" s="194"/>
      <c r="BP459" s="194"/>
      <c r="BQ459" s="194"/>
      <c r="BR459" s="194"/>
      <c r="BS459" s="194"/>
      <c r="BT459" s="194"/>
      <c r="BU459" s="194"/>
      <c r="BV459" s="194"/>
      <c r="BW459" s="194"/>
      <c r="BX459" s="194"/>
      <c r="BY459" s="194"/>
      <c r="BZ459" s="194"/>
      <c r="CA459" s="194"/>
      <c r="CB459" s="194"/>
      <c r="CC459" s="194"/>
      <c r="CD459" s="194"/>
      <c r="CE459" s="194"/>
      <c r="CF459" s="194"/>
      <c r="CG459" s="194"/>
      <c r="CH459" s="194"/>
      <c r="CI459" s="194"/>
      <c r="CJ459" s="194"/>
      <c r="CK459" s="194"/>
      <c r="CL459" s="194"/>
      <c r="CM459" s="194"/>
      <c r="CN459" s="194"/>
      <c r="CO459" s="194"/>
      <c r="CP459" s="194"/>
      <c r="CQ459" s="194"/>
      <c r="CR459" s="194"/>
      <c r="CS459" s="194"/>
      <c r="CT459" s="194"/>
      <c r="CU459" s="194"/>
      <c r="CV459" s="194"/>
      <c r="CW459" s="194"/>
      <c r="CX459" s="194"/>
      <c r="CY459" s="194"/>
      <c r="CZ459" s="194"/>
      <c r="DA459" s="194"/>
      <c r="DB459" s="194"/>
      <c r="DC459" s="194"/>
      <c r="DD459" s="194"/>
      <c r="DE459" s="194"/>
      <c r="DF459" s="194"/>
      <c r="DG459" s="194"/>
      <c r="DH459" s="194"/>
      <c r="DI459" s="194"/>
      <c r="DJ459" s="194"/>
      <c r="DK459" s="194"/>
      <c r="DL459" s="194"/>
      <c r="DM459" s="194"/>
      <c r="DN459" s="194"/>
      <c r="DO459" s="194"/>
      <c r="DP459" s="194"/>
      <c r="DQ459" s="194"/>
      <c r="DR459" s="194"/>
      <c r="DS459" s="194"/>
      <c r="DT459" s="194"/>
      <c r="DU459" s="194"/>
      <c r="DV459" s="194"/>
      <c r="DW459" s="194"/>
      <c r="DX459" s="194"/>
      <c r="DY459" s="194"/>
      <c r="DZ459" s="194"/>
      <c r="EA459" s="194"/>
      <c r="EB459" s="194"/>
      <c r="EC459" s="194"/>
      <c r="ED459" s="194"/>
      <c r="EE459" s="194"/>
      <c r="EF459" s="194"/>
      <c r="EG459" s="194"/>
      <c r="EH459" s="194"/>
      <c r="EI459" s="194"/>
      <c r="EJ459" s="194"/>
      <c r="EK459" s="194"/>
      <c r="EL459" s="194"/>
      <c r="EM459" s="194"/>
      <c r="EN459" s="194"/>
      <c r="EO459" s="194"/>
      <c r="EP459" s="194"/>
      <c r="EQ459" s="194"/>
      <c r="ER459" s="194"/>
      <c r="ES459" s="194"/>
      <c r="ET459" s="194"/>
      <c r="EU459" s="194"/>
      <c r="EV459" s="194"/>
      <c r="EW459" s="194"/>
      <c r="EX459" s="194"/>
      <c r="EY459" s="194"/>
      <c r="EZ459" s="194"/>
      <c r="FA459" s="194"/>
      <c r="FB459" s="194"/>
      <c r="FC459" s="194"/>
      <c r="FD459" s="194"/>
      <c r="FE459" s="194"/>
      <c r="FF459" s="194"/>
      <c r="FG459" s="194"/>
      <c r="FH459" s="194"/>
      <c r="FI459" s="194"/>
      <c r="FJ459" s="194"/>
      <c r="FK459" s="194"/>
      <c r="FL459" s="194"/>
      <c r="FM459" s="194"/>
      <c r="FN459" s="194"/>
      <c r="FO459" s="194"/>
      <c r="FP459" s="194"/>
      <c r="FQ459" s="194"/>
      <c r="FR459" s="194"/>
      <c r="FS459" s="194"/>
      <c r="FT459" s="194"/>
      <c r="FU459" s="194"/>
      <c r="FV459" s="194"/>
      <c r="FW459" s="194"/>
      <c r="FX459" s="194"/>
      <c r="FY459" s="194"/>
      <c r="FZ459" s="194"/>
      <c r="GA459" s="194"/>
      <c r="GB459" s="194"/>
      <c r="GC459" s="194"/>
      <c r="GD459" s="194"/>
      <c r="GE459" s="194"/>
      <c r="GF459" s="194"/>
      <c r="GG459" s="194"/>
      <c r="GH459" s="194"/>
      <c r="GI459" s="194"/>
      <c r="GJ459" s="194"/>
      <c r="GK459" s="194"/>
      <c r="GL459" s="194"/>
      <c r="GM459" s="194"/>
      <c r="GN459" s="194"/>
      <c r="GO459" s="194"/>
      <c r="GP459" s="194"/>
      <c r="GQ459" s="194"/>
      <c r="GR459" s="194"/>
      <c r="GS459" s="194"/>
      <c r="GT459" s="194"/>
      <c r="GU459" s="194"/>
      <c r="GV459" s="194"/>
      <c r="GW459" s="194"/>
      <c r="GX459" s="194"/>
      <c r="GY459" s="194"/>
      <c r="GZ459" s="194"/>
      <c r="HA459" s="194"/>
      <c r="HB459" s="194"/>
      <c r="HC459" s="194"/>
      <c r="HD459" s="194"/>
      <c r="HE459" s="194"/>
      <c r="HF459" s="194"/>
      <c r="HG459" s="194"/>
      <c r="HH459" s="194"/>
      <c r="HI459" s="194"/>
      <c r="HJ459" s="194"/>
      <c r="HK459" s="194"/>
      <c r="HL459" s="194"/>
      <c r="HM459" s="194"/>
      <c r="HN459" s="194"/>
      <c r="HO459" s="194"/>
      <c r="HP459" s="194"/>
      <c r="HQ459" s="194"/>
      <c r="HR459" s="194"/>
      <c r="HS459" s="194"/>
      <c r="HT459" s="194"/>
      <c r="HU459" s="194"/>
      <c r="HV459" s="194"/>
      <c r="HW459" s="194"/>
      <c r="HX459" s="194"/>
      <c r="HY459" s="194"/>
      <c r="HZ459" s="194"/>
    </row>
    <row r="460" spans="1:15" ht="11.25">
      <c r="A460" s="74" t="s">
        <v>5</v>
      </c>
      <c r="B460" s="50"/>
      <c r="C460" s="50"/>
      <c r="D460" s="171"/>
      <c r="E460" s="171"/>
      <c r="F460" s="171"/>
      <c r="G460" s="171"/>
      <c r="H460" s="171"/>
      <c r="I460" s="171"/>
      <c r="J460" s="172"/>
      <c r="K460" s="171"/>
      <c r="L460" s="171"/>
      <c r="M460" s="171"/>
      <c r="N460" s="171"/>
      <c r="O460" s="171"/>
    </row>
    <row r="461" spans="1:15" ht="11.25">
      <c r="A461" s="75" t="s">
        <v>84</v>
      </c>
      <c r="B461" s="53"/>
      <c r="C461" s="53"/>
      <c r="D461" s="54"/>
      <c r="E461" s="54">
        <f>E459/E465</f>
        <v>11.417910447761194</v>
      </c>
      <c r="F461" s="54">
        <f>E461</f>
        <v>11.417910447761194</v>
      </c>
      <c r="G461" s="54"/>
      <c r="H461" s="54">
        <f>H459/H465</f>
        <v>7.835820895522388</v>
      </c>
      <c r="I461" s="54">
        <f>G461+H461</f>
        <v>7.835820895522388</v>
      </c>
      <c r="J461" s="54" t="e">
        <f>G461/D461*100</f>
        <v>#DIV/0!</v>
      </c>
      <c r="K461" s="54"/>
      <c r="L461" s="54"/>
      <c r="M461" s="54"/>
      <c r="N461" s="54">
        <v>8</v>
      </c>
      <c r="O461" s="54">
        <f>N461</f>
        <v>8</v>
      </c>
    </row>
    <row r="462" spans="1:15" ht="11.25">
      <c r="A462" s="74" t="s">
        <v>6</v>
      </c>
      <c r="B462" s="50"/>
      <c r="C462" s="50"/>
      <c r="D462" s="55"/>
      <c r="E462" s="55"/>
      <c r="F462" s="54"/>
      <c r="G462" s="55"/>
      <c r="H462" s="55"/>
      <c r="I462" s="54"/>
      <c r="J462" s="54"/>
      <c r="K462" s="55"/>
      <c r="L462" s="55"/>
      <c r="M462" s="55"/>
      <c r="N462" s="55"/>
      <c r="O462" s="54"/>
    </row>
    <row r="463" spans="1:15" ht="24" customHeight="1">
      <c r="A463" s="75" t="s">
        <v>85</v>
      </c>
      <c r="B463" s="53"/>
      <c r="C463" s="53"/>
      <c r="D463" s="54"/>
      <c r="E463" s="54">
        <v>11</v>
      </c>
      <c r="F463" s="54">
        <f>E463</f>
        <v>11</v>
      </c>
      <c r="G463" s="54"/>
      <c r="H463" s="54">
        <v>8</v>
      </c>
      <c r="I463" s="54">
        <f>G463+H463</f>
        <v>8</v>
      </c>
      <c r="J463" s="54" t="e">
        <f>G463/D463*100</f>
        <v>#DIV/0!</v>
      </c>
      <c r="K463" s="54"/>
      <c r="L463" s="54"/>
      <c r="M463" s="54"/>
      <c r="N463" s="54">
        <v>8</v>
      </c>
      <c r="O463" s="54">
        <f>N463</f>
        <v>8</v>
      </c>
    </row>
    <row r="464" spans="1:15" ht="24" customHeight="1">
      <c r="A464" s="74" t="s">
        <v>8</v>
      </c>
      <c r="B464" s="50"/>
      <c r="C464" s="50"/>
      <c r="D464" s="51"/>
      <c r="E464" s="51"/>
      <c r="F464" s="48"/>
      <c r="G464" s="51"/>
      <c r="H464" s="51"/>
      <c r="I464" s="48"/>
      <c r="J464" s="48"/>
      <c r="K464" s="51"/>
      <c r="L464" s="51"/>
      <c r="M464" s="51"/>
      <c r="N464" s="51"/>
      <c r="O464" s="48"/>
    </row>
    <row r="465" spans="1:15" ht="24" customHeight="1">
      <c r="A465" s="77" t="s">
        <v>86</v>
      </c>
      <c r="B465" s="178"/>
      <c r="C465" s="178"/>
      <c r="D465" s="179"/>
      <c r="E465" s="179">
        <v>16750</v>
      </c>
      <c r="F465" s="79">
        <f>E465</f>
        <v>16750</v>
      </c>
      <c r="G465" s="179"/>
      <c r="H465" s="180">
        <v>16750</v>
      </c>
      <c r="I465" s="79">
        <f>G465</f>
        <v>0</v>
      </c>
      <c r="J465" s="79" t="e">
        <f>G465/D465*100</f>
        <v>#DIV/0!</v>
      </c>
      <c r="K465" s="180"/>
      <c r="L465" s="179"/>
      <c r="M465" s="179"/>
      <c r="N465" s="179">
        <v>16750</v>
      </c>
      <c r="O465" s="79">
        <f>N465</f>
        <v>16750</v>
      </c>
    </row>
    <row r="466" spans="1:234" s="195" customFormat="1" ht="35.25" customHeight="1">
      <c r="A466" s="221" t="s">
        <v>392</v>
      </c>
      <c r="B466" s="237"/>
      <c r="C466" s="237"/>
      <c r="D466" s="238"/>
      <c r="E466" s="238"/>
      <c r="F466" s="227"/>
      <c r="G466" s="238"/>
      <c r="H466" s="228">
        <f>H468</f>
        <v>110000</v>
      </c>
      <c r="I466" s="227">
        <f>H466</f>
        <v>110000</v>
      </c>
      <c r="J466" s="227"/>
      <c r="K466" s="228"/>
      <c r="L466" s="238"/>
      <c r="M466" s="238"/>
      <c r="N466" s="238"/>
      <c r="O466" s="227"/>
      <c r="P466" s="194"/>
      <c r="Q466" s="194"/>
      <c r="R466" s="194"/>
      <c r="S466" s="194"/>
      <c r="T466" s="194"/>
      <c r="U466" s="194"/>
      <c r="V466" s="194"/>
      <c r="W466" s="194"/>
      <c r="X466" s="194"/>
      <c r="Y466" s="194"/>
      <c r="Z466" s="194"/>
      <c r="AA466" s="194"/>
      <c r="AB466" s="194"/>
      <c r="AC466" s="194"/>
      <c r="AD466" s="194"/>
      <c r="AE466" s="194"/>
      <c r="AF466" s="194"/>
      <c r="AG466" s="194"/>
      <c r="AH466" s="194"/>
      <c r="AI466" s="194"/>
      <c r="AJ466" s="194"/>
      <c r="AK466" s="194"/>
      <c r="AL466" s="194"/>
      <c r="AM466" s="194"/>
      <c r="AN466" s="194"/>
      <c r="AO466" s="194"/>
      <c r="AP466" s="194"/>
      <c r="AQ466" s="194"/>
      <c r="AR466" s="194"/>
      <c r="AS466" s="194"/>
      <c r="AT466" s="194"/>
      <c r="AU466" s="194"/>
      <c r="AV466" s="194"/>
      <c r="AW466" s="194"/>
      <c r="AX466" s="194"/>
      <c r="AY466" s="194"/>
      <c r="AZ466" s="194"/>
      <c r="BA466" s="194"/>
      <c r="BB466" s="194"/>
      <c r="BC466" s="194"/>
      <c r="BD466" s="194"/>
      <c r="BE466" s="194"/>
      <c r="BF466" s="194"/>
      <c r="BG466" s="194"/>
      <c r="BH466" s="194"/>
      <c r="BI466" s="194"/>
      <c r="BJ466" s="194"/>
      <c r="BK466" s="194"/>
      <c r="BL466" s="194"/>
      <c r="BM466" s="194"/>
      <c r="BN466" s="194"/>
      <c r="BO466" s="194"/>
      <c r="BP466" s="194"/>
      <c r="BQ466" s="194"/>
      <c r="BR466" s="194"/>
      <c r="BS466" s="194"/>
      <c r="BT466" s="194"/>
      <c r="BU466" s="194"/>
      <c r="BV466" s="194"/>
      <c r="BW466" s="194"/>
      <c r="BX466" s="194"/>
      <c r="BY466" s="194"/>
      <c r="BZ466" s="194"/>
      <c r="CA466" s="194"/>
      <c r="CB466" s="194"/>
      <c r="CC466" s="194"/>
      <c r="CD466" s="194"/>
      <c r="CE466" s="194"/>
      <c r="CF466" s="194"/>
      <c r="CG466" s="194"/>
      <c r="CH466" s="194"/>
      <c r="CI466" s="194"/>
      <c r="CJ466" s="194"/>
      <c r="CK466" s="194"/>
      <c r="CL466" s="194"/>
      <c r="CM466" s="194"/>
      <c r="CN466" s="194"/>
      <c r="CO466" s="194"/>
      <c r="CP466" s="194"/>
      <c r="CQ466" s="194"/>
      <c r="CR466" s="194"/>
      <c r="CS466" s="194"/>
      <c r="CT466" s="194"/>
      <c r="CU466" s="194"/>
      <c r="CV466" s="194"/>
      <c r="CW466" s="194"/>
      <c r="CX466" s="194"/>
      <c r="CY466" s="194"/>
      <c r="CZ466" s="194"/>
      <c r="DA466" s="194"/>
      <c r="DB466" s="194"/>
      <c r="DC466" s="194"/>
      <c r="DD466" s="194"/>
      <c r="DE466" s="194"/>
      <c r="DF466" s="194"/>
      <c r="DG466" s="194"/>
      <c r="DH466" s="194"/>
      <c r="DI466" s="194"/>
      <c r="DJ466" s="194"/>
      <c r="DK466" s="194"/>
      <c r="DL466" s="194"/>
      <c r="DM466" s="194"/>
      <c r="DN466" s="194"/>
      <c r="DO466" s="194"/>
      <c r="DP466" s="194"/>
      <c r="DQ466" s="194"/>
      <c r="DR466" s="194"/>
      <c r="DS466" s="194"/>
      <c r="DT466" s="194"/>
      <c r="DU466" s="194"/>
      <c r="DV466" s="194"/>
      <c r="DW466" s="194"/>
      <c r="DX466" s="194"/>
      <c r="DY466" s="194"/>
      <c r="DZ466" s="194"/>
      <c r="EA466" s="194"/>
      <c r="EB466" s="194"/>
      <c r="EC466" s="194"/>
      <c r="ED466" s="194"/>
      <c r="EE466" s="194"/>
      <c r="EF466" s="194"/>
      <c r="EG466" s="194"/>
      <c r="EH466" s="194"/>
      <c r="EI466" s="194"/>
      <c r="EJ466" s="194"/>
      <c r="EK466" s="194"/>
      <c r="EL466" s="194"/>
      <c r="EM466" s="194"/>
      <c r="EN466" s="194"/>
      <c r="EO466" s="194"/>
      <c r="EP466" s="194"/>
      <c r="EQ466" s="194"/>
      <c r="ER466" s="194"/>
      <c r="ES466" s="194"/>
      <c r="ET466" s="194"/>
      <c r="EU466" s="194"/>
      <c r="EV466" s="194"/>
      <c r="EW466" s="194"/>
      <c r="EX466" s="194"/>
      <c r="EY466" s="194"/>
      <c r="EZ466" s="194"/>
      <c r="FA466" s="194"/>
      <c r="FB466" s="194"/>
      <c r="FC466" s="194"/>
      <c r="FD466" s="194"/>
      <c r="FE466" s="194"/>
      <c r="FF466" s="194"/>
      <c r="FG466" s="194"/>
      <c r="FH466" s="194"/>
      <c r="FI466" s="194"/>
      <c r="FJ466" s="194"/>
      <c r="FK466" s="194"/>
      <c r="FL466" s="194"/>
      <c r="FM466" s="194"/>
      <c r="FN466" s="194"/>
      <c r="FO466" s="194"/>
      <c r="FP466" s="194"/>
      <c r="FQ466" s="194"/>
      <c r="FR466" s="194"/>
      <c r="FS466" s="194"/>
      <c r="FT466" s="194"/>
      <c r="FU466" s="194"/>
      <c r="FV466" s="194"/>
      <c r="FW466" s="194"/>
      <c r="FX466" s="194"/>
      <c r="FY466" s="194"/>
      <c r="FZ466" s="194"/>
      <c r="GA466" s="194"/>
      <c r="GB466" s="194"/>
      <c r="GC466" s="194"/>
      <c r="GD466" s="194"/>
      <c r="GE466" s="194"/>
      <c r="GF466" s="194"/>
      <c r="GG466" s="194"/>
      <c r="GH466" s="194"/>
      <c r="GI466" s="194"/>
      <c r="GJ466" s="194"/>
      <c r="GK466" s="194"/>
      <c r="GL466" s="194"/>
      <c r="GM466" s="194"/>
      <c r="GN466" s="194"/>
      <c r="GO466" s="194"/>
      <c r="GP466" s="194"/>
      <c r="GQ466" s="194"/>
      <c r="GR466" s="194"/>
      <c r="GS466" s="194"/>
      <c r="GT466" s="194"/>
      <c r="GU466" s="194"/>
      <c r="GV466" s="194"/>
      <c r="GW466" s="194"/>
      <c r="GX466" s="194"/>
      <c r="GY466" s="194"/>
      <c r="GZ466" s="194"/>
      <c r="HA466" s="194"/>
      <c r="HB466" s="194"/>
      <c r="HC466" s="194"/>
      <c r="HD466" s="194"/>
      <c r="HE466" s="194"/>
      <c r="HF466" s="194"/>
      <c r="HG466" s="194"/>
      <c r="HH466" s="194"/>
      <c r="HI466" s="194"/>
      <c r="HJ466" s="194"/>
      <c r="HK466" s="194"/>
      <c r="HL466" s="194"/>
      <c r="HM466" s="194"/>
      <c r="HN466" s="194"/>
      <c r="HO466" s="194"/>
      <c r="HP466" s="194"/>
      <c r="HQ466" s="194"/>
      <c r="HR466" s="194"/>
      <c r="HS466" s="194"/>
      <c r="HT466" s="194"/>
      <c r="HU466" s="194"/>
      <c r="HV466" s="194"/>
      <c r="HW466" s="194"/>
      <c r="HX466" s="194"/>
      <c r="HY466" s="194"/>
      <c r="HZ466" s="194"/>
    </row>
    <row r="467" spans="1:15" ht="11.25">
      <c r="A467" s="74" t="s">
        <v>5</v>
      </c>
      <c r="B467" s="181"/>
      <c r="C467" s="181"/>
      <c r="D467" s="165"/>
      <c r="E467" s="165"/>
      <c r="F467" s="166"/>
      <c r="G467" s="165"/>
      <c r="H467" s="167"/>
      <c r="I467" s="166"/>
      <c r="J467" s="166"/>
      <c r="K467" s="167"/>
      <c r="L467" s="165"/>
      <c r="M467" s="165"/>
      <c r="N467" s="165"/>
      <c r="O467" s="166"/>
    </row>
    <row r="468" spans="1:15" ht="33.75">
      <c r="A468" s="75" t="s">
        <v>350</v>
      </c>
      <c r="B468" s="181"/>
      <c r="C468" s="181"/>
      <c r="D468" s="165"/>
      <c r="E468" s="165"/>
      <c r="F468" s="166"/>
      <c r="G468" s="165"/>
      <c r="H468" s="167">
        <v>110000</v>
      </c>
      <c r="I468" s="166">
        <f>H468</f>
        <v>110000</v>
      </c>
      <c r="J468" s="166"/>
      <c r="K468" s="167"/>
      <c r="L468" s="165"/>
      <c r="M468" s="165"/>
      <c r="N468" s="165"/>
      <c r="O468" s="166"/>
    </row>
    <row r="469" spans="1:15" ht="11.25">
      <c r="A469" s="74" t="s">
        <v>6</v>
      </c>
      <c r="B469" s="181"/>
      <c r="C469" s="181"/>
      <c r="D469" s="165"/>
      <c r="E469" s="165"/>
      <c r="F469" s="166"/>
      <c r="G469" s="165"/>
      <c r="H469" s="167"/>
      <c r="I469" s="166"/>
      <c r="J469" s="166"/>
      <c r="K469" s="167"/>
      <c r="L469" s="165"/>
      <c r="M469" s="165"/>
      <c r="N469" s="165"/>
      <c r="O469" s="166"/>
    </row>
    <row r="470" spans="1:15" ht="45">
      <c r="A470" s="242" t="s">
        <v>391</v>
      </c>
      <c r="B470" s="181"/>
      <c r="C470" s="181"/>
      <c r="D470" s="165"/>
      <c r="E470" s="165"/>
      <c r="F470" s="166"/>
      <c r="G470" s="165"/>
      <c r="H470" s="167">
        <v>1</v>
      </c>
      <c r="I470" s="166">
        <v>1</v>
      </c>
      <c r="J470" s="166"/>
      <c r="K470" s="167"/>
      <c r="L470" s="165"/>
      <c r="M470" s="165"/>
      <c r="N470" s="165"/>
      <c r="O470" s="166"/>
    </row>
    <row r="471" spans="1:15" ht="11.25">
      <c r="A471" s="74" t="s">
        <v>8</v>
      </c>
      <c r="B471" s="181"/>
      <c r="C471" s="181"/>
      <c r="D471" s="165"/>
      <c r="E471" s="165"/>
      <c r="F471" s="166"/>
      <c r="G471" s="165"/>
      <c r="H471" s="167"/>
      <c r="I471" s="166"/>
      <c r="J471" s="166"/>
      <c r="K471" s="167"/>
      <c r="L471" s="165"/>
      <c r="M471" s="165"/>
      <c r="N471" s="165"/>
      <c r="O471" s="166"/>
    </row>
    <row r="472" spans="1:15" ht="39" customHeight="1">
      <c r="A472" s="77" t="s">
        <v>351</v>
      </c>
      <c r="B472" s="181"/>
      <c r="C472" s="181"/>
      <c r="D472" s="165"/>
      <c r="E472" s="165"/>
      <c r="F472" s="166"/>
      <c r="G472" s="165"/>
      <c r="H472" s="167">
        <v>110000</v>
      </c>
      <c r="I472" s="166">
        <f>I468/H470</f>
        <v>110000</v>
      </c>
      <c r="J472" s="166"/>
      <c r="K472" s="167"/>
      <c r="L472" s="165"/>
      <c r="M472" s="165"/>
      <c r="N472" s="165"/>
      <c r="O472" s="166"/>
    </row>
    <row r="473" spans="1:234" s="195" customFormat="1" ht="39" customHeight="1">
      <c r="A473" s="229" t="s">
        <v>393</v>
      </c>
      <c r="B473" s="237"/>
      <c r="C473" s="237"/>
      <c r="D473" s="238"/>
      <c r="E473" s="238"/>
      <c r="F473" s="227"/>
      <c r="G473" s="238"/>
      <c r="H473" s="227">
        <v>199000</v>
      </c>
      <c r="I473" s="227">
        <f>G473+H473</f>
        <v>199000</v>
      </c>
      <c r="J473" s="227"/>
      <c r="K473" s="228"/>
      <c r="L473" s="238"/>
      <c r="M473" s="238"/>
      <c r="N473" s="238"/>
      <c r="O473" s="227"/>
      <c r="P473" s="194"/>
      <c r="Q473" s="194"/>
      <c r="R473" s="194"/>
      <c r="S473" s="194"/>
      <c r="T473" s="194"/>
      <c r="U473" s="194"/>
      <c r="V473" s="194"/>
      <c r="W473" s="194"/>
      <c r="X473" s="194"/>
      <c r="Y473" s="194"/>
      <c r="Z473" s="194"/>
      <c r="AA473" s="194"/>
      <c r="AB473" s="194"/>
      <c r="AC473" s="194"/>
      <c r="AD473" s="194"/>
      <c r="AE473" s="194"/>
      <c r="AF473" s="194"/>
      <c r="AG473" s="194"/>
      <c r="AH473" s="194"/>
      <c r="AI473" s="194"/>
      <c r="AJ473" s="194"/>
      <c r="AK473" s="194"/>
      <c r="AL473" s="194"/>
      <c r="AM473" s="194"/>
      <c r="AN473" s="194"/>
      <c r="AO473" s="194"/>
      <c r="AP473" s="194"/>
      <c r="AQ473" s="194"/>
      <c r="AR473" s="194"/>
      <c r="AS473" s="194"/>
      <c r="AT473" s="194"/>
      <c r="AU473" s="194"/>
      <c r="AV473" s="194"/>
      <c r="AW473" s="194"/>
      <c r="AX473" s="194"/>
      <c r="AY473" s="194"/>
      <c r="AZ473" s="194"/>
      <c r="BA473" s="194"/>
      <c r="BB473" s="194"/>
      <c r="BC473" s="194"/>
      <c r="BD473" s="194"/>
      <c r="BE473" s="194"/>
      <c r="BF473" s="194"/>
      <c r="BG473" s="194"/>
      <c r="BH473" s="194"/>
      <c r="BI473" s="194"/>
      <c r="BJ473" s="194"/>
      <c r="BK473" s="194"/>
      <c r="BL473" s="194"/>
      <c r="BM473" s="194"/>
      <c r="BN473" s="194"/>
      <c r="BO473" s="194"/>
      <c r="BP473" s="194"/>
      <c r="BQ473" s="194"/>
      <c r="BR473" s="194"/>
      <c r="BS473" s="194"/>
      <c r="BT473" s="194"/>
      <c r="BU473" s="194"/>
      <c r="BV473" s="194"/>
      <c r="BW473" s="194"/>
      <c r="BX473" s="194"/>
      <c r="BY473" s="194"/>
      <c r="BZ473" s="194"/>
      <c r="CA473" s="194"/>
      <c r="CB473" s="194"/>
      <c r="CC473" s="194"/>
      <c r="CD473" s="194"/>
      <c r="CE473" s="194"/>
      <c r="CF473" s="194"/>
      <c r="CG473" s="194"/>
      <c r="CH473" s="194"/>
      <c r="CI473" s="194"/>
      <c r="CJ473" s="194"/>
      <c r="CK473" s="194"/>
      <c r="CL473" s="194"/>
      <c r="CM473" s="194"/>
      <c r="CN473" s="194"/>
      <c r="CO473" s="194"/>
      <c r="CP473" s="194"/>
      <c r="CQ473" s="194"/>
      <c r="CR473" s="194"/>
      <c r="CS473" s="194"/>
      <c r="CT473" s="194"/>
      <c r="CU473" s="194"/>
      <c r="CV473" s="194"/>
      <c r="CW473" s="194"/>
      <c r="CX473" s="194"/>
      <c r="CY473" s="194"/>
      <c r="CZ473" s="194"/>
      <c r="DA473" s="194"/>
      <c r="DB473" s="194"/>
      <c r="DC473" s="194"/>
      <c r="DD473" s="194"/>
      <c r="DE473" s="194"/>
      <c r="DF473" s="194"/>
      <c r="DG473" s="194"/>
      <c r="DH473" s="194"/>
      <c r="DI473" s="194"/>
      <c r="DJ473" s="194"/>
      <c r="DK473" s="194"/>
      <c r="DL473" s="194"/>
      <c r="DM473" s="194"/>
      <c r="DN473" s="194"/>
      <c r="DO473" s="194"/>
      <c r="DP473" s="194"/>
      <c r="DQ473" s="194"/>
      <c r="DR473" s="194"/>
      <c r="DS473" s="194"/>
      <c r="DT473" s="194"/>
      <c r="DU473" s="194"/>
      <c r="DV473" s="194"/>
      <c r="DW473" s="194"/>
      <c r="DX473" s="194"/>
      <c r="DY473" s="194"/>
      <c r="DZ473" s="194"/>
      <c r="EA473" s="194"/>
      <c r="EB473" s="194"/>
      <c r="EC473" s="194"/>
      <c r="ED473" s="194"/>
      <c r="EE473" s="194"/>
      <c r="EF473" s="194"/>
      <c r="EG473" s="194"/>
      <c r="EH473" s="194"/>
      <c r="EI473" s="194"/>
      <c r="EJ473" s="194"/>
      <c r="EK473" s="194"/>
      <c r="EL473" s="194"/>
      <c r="EM473" s="194"/>
      <c r="EN473" s="194"/>
      <c r="EO473" s="194"/>
      <c r="EP473" s="194"/>
      <c r="EQ473" s="194"/>
      <c r="ER473" s="194"/>
      <c r="ES473" s="194"/>
      <c r="ET473" s="194"/>
      <c r="EU473" s="194"/>
      <c r="EV473" s="194"/>
      <c r="EW473" s="194"/>
      <c r="EX473" s="194"/>
      <c r="EY473" s="194"/>
      <c r="EZ473" s="194"/>
      <c r="FA473" s="194"/>
      <c r="FB473" s="194"/>
      <c r="FC473" s="194"/>
      <c r="FD473" s="194"/>
      <c r="FE473" s="194"/>
      <c r="FF473" s="194"/>
      <c r="FG473" s="194"/>
      <c r="FH473" s="194"/>
      <c r="FI473" s="194"/>
      <c r="FJ473" s="194"/>
      <c r="FK473" s="194"/>
      <c r="FL473" s="194"/>
      <c r="FM473" s="194"/>
      <c r="FN473" s="194"/>
      <c r="FO473" s="194"/>
      <c r="FP473" s="194"/>
      <c r="FQ473" s="194"/>
      <c r="FR473" s="194"/>
      <c r="FS473" s="194"/>
      <c r="FT473" s="194"/>
      <c r="FU473" s="194"/>
      <c r="FV473" s="194"/>
      <c r="FW473" s="194"/>
      <c r="FX473" s="194"/>
      <c r="FY473" s="194"/>
      <c r="FZ473" s="194"/>
      <c r="GA473" s="194"/>
      <c r="GB473" s="194"/>
      <c r="GC473" s="194"/>
      <c r="GD473" s="194"/>
      <c r="GE473" s="194"/>
      <c r="GF473" s="194"/>
      <c r="GG473" s="194"/>
      <c r="GH473" s="194"/>
      <c r="GI473" s="194"/>
      <c r="GJ473" s="194"/>
      <c r="GK473" s="194"/>
      <c r="GL473" s="194"/>
      <c r="GM473" s="194"/>
      <c r="GN473" s="194"/>
      <c r="GO473" s="194"/>
      <c r="GP473" s="194"/>
      <c r="GQ473" s="194"/>
      <c r="GR473" s="194"/>
      <c r="GS473" s="194"/>
      <c r="GT473" s="194"/>
      <c r="GU473" s="194"/>
      <c r="GV473" s="194"/>
      <c r="GW473" s="194"/>
      <c r="GX473" s="194"/>
      <c r="GY473" s="194"/>
      <c r="GZ473" s="194"/>
      <c r="HA473" s="194"/>
      <c r="HB473" s="194"/>
      <c r="HC473" s="194"/>
      <c r="HD473" s="194"/>
      <c r="HE473" s="194"/>
      <c r="HF473" s="194"/>
      <c r="HG473" s="194"/>
      <c r="HH473" s="194"/>
      <c r="HI473" s="194"/>
      <c r="HJ473" s="194"/>
      <c r="HK473" s="194"/>
      <c r="HL473" s="194"/>
      <c r="HM473" s="194"/>
      <c r="HN473" s="194"/>
      <c r="HO473" s="194"/>
      <c r="HP473" s="194"/>
      <c r="HQ473" s="194"/>
      <c r="HR473" s="194"/>
      <c r="HS473" s="194"/>
      <c r="HT473" s="194"/>
      <c r="HU473" s="194"/>
      <c r="HV473" s="194"/>
      <c r="HW473" s="194"/>
      <c r="HX473" s="194"/>
      <c r="HY473" s="194"/>
      <c r="HZ473" s="194"/>
    </row>
    <row r="474" spans="1:15" ht="11.25">
      <c r="A474" s="189" t="s">
        <v>358</v>
      </c>
      <c r="B474" s="181"/>
      <c r="C474" s="181"/>
      <c r="D474" s="165"/>
      <c r="E474" s="165"/>
      <c r="F474" s="166"/>
      <c r="G474" s="165"/>
      <c r="H474" s="167"/>
      <c r="I474" s="166"/>
      <c r="J474" s="166"/>
      <c r="K474" s="167"/>
      <c r="L474" s="165"/>
      <c r="M474" s="165"/>
      <c r="N474" s="165"/>
      <c r="O474" s="166"/>
    </row>
    <row r="475" spans="1:15" ht="33.75">
      <c r="A475" s="188" t="s">
        <v>359</v>
      </c>
      <c r="B475" s="181"/>
      <c r="C475" s="181"/>
      <c r="D475" s="165"/>
      <c r="E475" s="165"/>
      <c r="F475" s="166"/>
      <c r="G475" s="165"/>
      <c r="H475" s="167">
        <v>1</v>
      </c>
      <c r="I475" s="190">
        <f>H475+G475</f>
        <v>1</v>
      </c>
      <c r="J475" s="166"/>
      <c r="K475" s="167"/>
      <c r="L475" s="165"/>
      <c r="M475" s="165"/>
      <c r="N475" s="165"/>
      <c r="O475" s="166"/>
    </row>
    <row r="476" spans="1:15" ht="11.25">
      <c r="A476" s="189" t="s">
        <v>360</v>
      </c>
      <c r="B476" s="181"/>
      <c r="C476" s="181"/>
      <c r="D476" s="165"/>
      <c r="E476" s="165"/>
      <c r="F476" s="166"/>
      <c r="G476" s="165"/>
      <c r="H476" s="167"/>
      <c r="I476" s="166"/>
      <c r="J476" s="166"/>
      <c r="K476" s="167"/>
      <c r="L476" s="165"/>
      <c r="M476" s="165"/>
      <c r="N476" s="165"/>
      <c r="O476" s="166"/>
    </row>
    <row r="477" spans="1:15" ht="33.75">
      <c r="A477" s="188" t="s">
        <v>361</v>
      </c>
      <c r="B477" s="181"/>
      <c r="C477" s="181"/>
      <c r="D477" s="165"/>
      <c r="E477" s="165"/>
      <c r="F477" s="166"/>
      <c r="G477" s="165"/>
      <c r="H477" s="166">
        <v>199000</v>
      </c>
      <c r="I477" s="166">
        <f>G477+H477</f>
        <v>199000</v>
      </c>
      <c r="J477" s="166"/>
      <c r="K477" s="167"/>
      <c r="L477" s="165"/>
      <c r="M477" s="165"/>
      <c r="N477" s="165"/>
      <c r="O477" s="166"/>
    </row>
    <row r="478" spans="1:15" ht="11.25">
      <c r="A478" s="189" t="s">
        <v>362</v>
      </c>
      <c r="B478" s="181"/>
      <c r="C478" s="181"/>
      <c r="D478" s="165"/>
      <c r="E478" s="165"/>
      <c r="F478" s="166"/>
      <c r="G478" s="165"/>
      <c r="H478" s="166"/>
      <c r="I478" s="166"/>
      <c r="J478" s="166"/>
      <c r="K478" s="167"/>
      <c r="L478" s="165"/>
      <c r="M478" s="165"/>
      <c r="N478" s="165"/>
      <c r="O478" s="166"/>
    </row>
    <row r="479" spans="1:15" ht="37.5" customHeight="1">
      <c r="A479" s="188" t="s">
        <v>363</v>
      </c>
      <c r="B479" s="181"/>
      <c r="C479" s="181"/>
      <c r="D479" s="165"/>
      <c r="E479" s="165"/>
      <c r="F479" s="166"/>
      <c r="G479" s="165"/>
      <c r="H479" s="166">
        <v>199000</v>
      </c>
      <c r="I479" s="166">
        <f>G479+H479</f>
        <v>199000</v>
      </c>
      <c r="J479" s="166"/>
      <c r="K479" s="167"/>
      <c r="L479" s="165"/>
      <c r="M479" s="165"/>
      <c r="N479" s="165"/>
      <c r="O479" s="166"/>
    </row>
    <row r="480" spans="1:15" ht="16.5" customHeight="1">
      <c r="A480" s="24">
        <v>100302</v>
      </c>
      <c r="B480" s="25"/>
      <c r="C480" s="25"/>
      <c r="D480" s="102">
        <f>D481</f>
        <v>2172800</v>
      </c>
      <c r="E480" s="102">
        <f>E489</f>
        <v>13000</v>
      </c>
      <c r="F480" s="102">
        <f>D480+E480</f>
        <v>2185800</v>
      </c>
      <c r="G480" s="102">
        <f>G481</f>
        <v>400000</v>
      </c>
      <c r="H480" s="102"/>
      <c r="I480" s="102">
        <f>G480</f>
        <v>400000</v>
      </c>
      <c r="J480" s="102" t="e">
        <f>#REF!+J481</f>
        <v>#REF!</v>
      </c>
      <c r="K480" s="102" t="e">
        <f>#REF!+K481</f>
        <v>#REF!</v>
      </c>
      <c r="L480" s="102" t="e">
        <f>#REF!+L481</f>
        <v>#REF!</v>
      </c>
      <c r="M480" s="102">
        <f>M481</f>
        <v>300000</v>
      </c>
      <c r="N480" s="102"/>
      <c r="O480" s="102">
        <f>M480</f>
        <v>300000</v>
      </c>
    </row>
    <row r="481" spans="1:234" s="195" customFormat="1" ht="29.25" customHeight="1">
      <c r="A481" s="182" t="s">
        <v>394</v>
      </c>
      <c r="B481" s="191"/>
      <c r="C481" s="191"/>
      <c r="D481" s="193">
        <f>D484</f>
        <v>2172800</v>
      </c>
      <c r="E481" s="193"/>
      <c r="F481" s="193">
        <f>D481</f>
        <v>2172800</v>
      </c>
      <c r="G481" s="193">
        <f>G484</f>
        <v>400000</v>
      </c>
      <c r="H481" s="193"/>
      <c r="I481" s="193">
        <f>G481</f>
        <v>400000</v>
      </c>
      <c r="J481" s="193"/>
      <c r="K481" s="193"/>
      <c r="L481" s="193"/>
      <c r="M481" s="193">
        <f>M484</f>
        <v>300000</v>
      </c>
      <c r="N481" s="193"/>
      <c r="O481" s="193">
        <f>M481</f>
        <v>300000</v>
      </c>
      <c r="P481" s="194"/>
      <c r="Q481" s="194"/>
      <c r="R481" s="194"/>
      <c r="S481" s="194"/>
      <c r="T481" s="194"/>
      <c r="U481" s="194"/>
      <c r="V481" s="194"/>
      <c r="W481" s="194"/>
      <c r="X481" s="194"/>
      <c r="Y481" s="194"/>
      <c r="Z481" s="194"/>
      <c r="AA481" s="194"/>
      <c r="AB481" s="194"/>
      <c r="AC481" s="194"/>
      <c r="AD481" s="194"/>
      <c r="AE481" s="194"/>
      <c r="AF481" s="194"/>
      <c r="AG481" s="194"/>
      <c r="AH481" s="194"/>
      <c r="AI481" s="194"/>
      <c r="AJ481" s="194"/>
      <c r="AK481" s="194"/>
      <c r="AL481" s="194"/>
      <c r="AM481" s="194"/>
      <c r="AN481" s="194"/>
      <c r="AO481" s="194"/>
      <c r="AP481" s="194"/>
      <c r="AQ481" s="194"/>
      <c r="AR481" s="194"/>
      <c r="AS481" s="194"/>
      <c r="AT481" s="194"/>
      <c r="AU481" s="194"/>
      <c r="AV481" s="194"/>
      <c r="AW481" s="194"/>
      <c r="AX481" s="194"/>
      <c r="AY481" s="194"/>
      <c r="AZ481" s="194"/>
      <c r="BA481" s="194"/>
      <c r="BB481" s="194"/>
      <c r="BC481" s="194"/>
      <c r="BD481" s="194"/>
      <c r="BE481" s="194"/>
      <c r="BF481" s="194"/>
      <c r="BG481" s="194"/>
      <c r="BH481" s="194"/>
      <c r="BI481" s="194"/>
      <c r="BJ481" s="194"/>
      <c r="BK481" s="194"/>
      <c r="BL481" s="194"/>
      <c r="BM481" s="194"/>
      <c r="BN481" s="194"/>
      <c r="BO481" s="194"/>
      <c r="BP481" s="194"/>
      <c r="BQ481" s="194"/>
      <c r="BR481" s="194"/>
      <c r="BS481" s="194"/>
      <c r="BT481" s="194"/>
      <c r="BU481" s="194"/>
      <c r="BV481" s="194"/>
      <c r="BW481" s="194"/>
      <c r="BX481" s="194"/>
      <c r="BY481" s="194"/>
      <c r="BZ481" s="194"/>
      <c r="CA481" s="194"/>
      <c r="CB481" s="194"/>
      <c r="CC481" s="194"/>
      <c r="CD481" s="194"/>
      <c r="CE481" s="194"/>
      <c r="CF481" s="194"/>
      <c r="CG481" s="194"/>
      <c r="CH481" s="194"/>
      <c r="CI481" s="194"/>
      <c r="CJ481" s="194"/>
      <c r="CK481" s="194"/>
      <c r="CL481" s="194"/>
      <c r="CM481" s="194"/>
      <c r="CN481" s="194"/>
      <c r="CO481" s="194"/>
      <c r="CP481" s="194"/>
      <c r="CQ481" s="194"/>
      <c r="CR481" s="194"/>
      <c r="CS481" s="194"/>
      <c r="CT481" s="194"/>
      <c r="CU481" s="194"/>
      <c r="CV481" s="194"/>
      <c r="CW481" s="194"/>
      <c r="CX481" s="194"/>
      <c r="CY481" s="194"/>
      <c r="CZ481" s="194"/>
      <c r="DA481" s="194"/>
      <c r="DB481" s="194"/>
      <c r="DC481" s="194"/>
      <c r="DD481" s="194"/>
      <c r="DE481" s="194"/>
      <c r="DF481" s="194"/>
      <c r="DG481" s="194"/>
      <c r="DH481" s="194"/>
      <c r="DI481" s="194"/>
      <c r="DJ481" s="194"/>
      <c r="DK481" s="194"/>
      <c r="DL481" s="194"/>
      <c r="DM481" s="194"/>
      <c r="DN481" s="194"/>
      <c r="DO481" s="194"/>
      <c r="DP481" s="194"/>
      <c r="DQ481" s="194"/>
      <c r="DR481" s="194"/>
      <c r="DS481" s="194"/>
      <c r="DT481" s="194"/>
      <c r="DU481" s="194"/>
      <c r="DV481" s="194"/>
      <c r="DW481" s="194"/>
      <c r="DX481" s="194"/>
      <c r="DY481" s="194"/>
      <c r="DZ481" s="194"/>
      <c r="EA481" s="194"/>
      <c r="EB481" s="194"/>
      <c r="EC481" s="194"/>
      <c r="ED481" s="194"/>
      <c r="EE481" s="194"/>
      <c r="EF481" s="194"/>
      <c r="EG481" s="194"/>
      <c r="EH481" s="194"/>
      <c r="EI481" s="194"/>
      <c r="EJ481" s="194"/>
      <c r="EK481" s="194"/>
      <c r="EL481" s="194"/>
      <c r="EM481" s="194"/>
      <c r="EN481" s="194"/>
      <c r="EO481" s="194"/>
      <c r="EP481" s="194"/>
      <c r="EQ481" s="194"/>
      <c r="ER481" s="194"/>
      <c r="ES481" s="194"/>
      <c r="ET481" s="194"/>
      <c r="EU481" s="194"/>
      <c r="EV481" s="194"/>
      <c r="EW481" s="194"/>
      <c r="EX481" s="194"/>
      <c r="EY481" s="194"/>
      <c r="EZ481" s="194"/>
      <c r="FA481" s="194"/>
      <c r="FB481" s="194"/>
      <c r="FC481" s="194"/>
      <c r="FD481" s="194"/>
      <c r="FE481" s="194"/>
      <c r="FF481" s="194"/>
      <c r="FG481" s="194"/>
      <c r="FH481" s="194"/>
      <c r="FI481" s="194"/>
      <c r="FJ481" s="194"/>
      <c r="FK481" s="194"/>
      <c r="FL481" s="194"/>
      <c r="FM481" s="194"/>
      <c r="FN481" s="194"/>
      <c r="FO481" s="194"/>
      <c r="FP481" s="194"/>
      <c r="FQ481" s="194"/>
      <c r="FR481" s="194"/>
      <c r="FS481" s="194"/>
      <c r="FT481" s="194"/>
      <c r="FU481" s="194"/>
      <c r="FV481" s="194"/>
      <c r="FW481" s="194"/>
      <c r="FX481" s="194"/>
      <c r="FY481" s="194"/>
      <c r="FZ481" s="194"/>
      <c r="GA481" s="194"/>
      <c r="GB481" s="194"/>
      <c r="GC481" s="194"/>
      <c r="GD481" s="194"/>
      <c r="GE481" s="194"/>
      <c r="GF481" s="194"/>
      <c r="GG481" s="194"/>
      <c r="GH481" s="194"/>
      <c r="GI481" s="194"/>
      <c r="GJ481" s="194"/>
      <c r="GK481" s="194"/>
      <c r="GL481" s="194"/>
      <c r="GM481" s="194"/>
      <c r="GN481" s="194"/>
      <c r="GO481" s="194"/>
      <c r="GP481" s="194"/>
      <c r="GQ481" s="194"/>
      <c r="GR481" s="194"/>
      <c r="GS481" s="194"/>
      <c r="GT481" s="194"/>
      <c r="GU481" s="194"/>
      <c r="GV481" s="194"/>
      <c r="GW481" s="194"/>
      <c r="GX481" s="194"/>
      <c r="GY481" s="194"/>
      <c r="GZ481" s="194"/>
      <c r="HA481" s="194"/>
      <c r="HB481" s="194"/>
      <c r="HC481" s="194"/>
      <c r="HD481" s="194"/>
      <c r="HE481" s="194"/>
      <c r="HF481" s="194"/>
      <c r="HG481" s="194"/>
      <c r="HH481" s="194"/>
      <c r="HI481" s="194"/>
      <c r="HJ481" s="194"/>
      <c r="HK481" s="194"/>
      <c r="HL481" s="194"/>
      <c r="HM481" s="194"/>
      <c r="HN481" s="194"/>
      <c r="HO481" s="194"/>
      <c r="HP481" s="194"/>
      <c r="HQ481" s="194"/>
      <c r="HR481" s="194"/>
      <c r="HS481" s="194"/>
      <c r="HT481" s="194"/>
      <c r="HU481" s="194"/>
      <c r="HV481" s="194"/>
      <c r="HW481" s="194"/>
      <c r="HX481" s="194"/>
      <c r="HY481" s="194"/>
      <c r="HZ481" s="194"/>
    </row>
    <row r="482" spans="1:15" ht="26.25" customHeight="1">
      <c r="A482" s="76" t="s">
        <v>241</v>
      </c>
      <c r="B482" s="8"/>
      <c r="C482" s="8"/>
      <c r="D482" s="97"/>
      <c r="E482" s="97"/>
      <c r="F482" s="97"/>
      <c r="G482" s="97"/>
      <c r="H482" s="97"/>
      <c r="I482" s="97"/>
      <c r="J482" s="7"/>
      <c r="K482" s="7"/>
      <c r="L482" s="7"/>
      <c r="M482" s="97"/>
      <c r="N482" s="97"/>
      <c r="O482" s="97"/>
    </row>
    <row r="483" spans="1:15" ht="11.25">
      <c r="A483" s="31" t="s">
        <v>5</v>
      </c>
      <c r="B483" s="8"/>
      <c r="C483" s="8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</row>
    <row r="484" spans="1:15" ht="35.25" customHeight="1">
      <c r="A484" s="92" t="s">
        <v>305</v>
      </c>
      <c r="B484" s="107"/>
      <c r="C484" s="107"/>
      <c r="D484" s="110">
        <f>458700+125100+1589000</f>
        <v>2172800</v>
      </c>
      <c r="E484" s="110"/>
      <c r="F484" s="110">
        <f>D484</f>
        <v>2172800</v>
      </c>
      <c r="G484" s="7">
        <f>300000+100000</f>
        <v>400000</v>
      </c>
      <c r="H484" s="7"/>
      <c r="I484" s="7">
        <f>G484</f>
        <v>400000</v>
      </c>
      <c r="J484" s="7"/>
      <c r="K484" s="7"/>
      <c r="L484" s="7"/>
      <c r="M484" s="7">
        <v>300000</v>
      </c>
      <c r="N484" s="7"/>
      <c r="O484" s="7">
        <f>M484</f>
        <v>300000</v>
      </c>
    </row>
    <row r="485" spans="1:15" ht="11.25">
      <c r="A485" s="91" t="s">
        <v>6</v>
      </c>
      <c r="B485" s="107"/>
      <c r="C485" s="107"/>
      <c r="D485" s="110"/>
      <c r="E485" s="110"/>
      <c r="F485" s="110"/>
      <c r="G485" s="7"/>
      <c r="H485" s="7"/>
      <c r="I485" s="7"/>
      <c r="J485" s="7"/>
      <c r="K485" s="7"/>
      <c r="L485" s="7"/>
      <c r="M485" s="7"/>
      <c r="N485" s="7"/>
      <c r="O485" s="7"/>
    </row>
    <row r="486" spans="1:15" ht="27" customHeight="1">
      <c r="A486" s="92" t="s">
        <v>273</v>
      </c>
      <c r="B486" s="107"/>
      <c r="C486" s="107"/>
      <c r="D486" s="108">
        <v>3</v>
      </c>
      <c r="E486" s="110"/>
      <c r="F486" s="108">
        <f>D486</f>
        <v>3</v>
      </c>
      <c r="G486" s="10">
        <v>3</v>
      </c>
      <c r="H486" s="10"/>
      <c r="I486" s="10">
        <f>G486</f>
        <v>3</v>
      </c>
      <c r="J486" s="10"/>
      <c r="K486" s="10"/>
      <c r="L486" s="10"/>
      <c r="M486" s="10">
        <v>2</v>
      </c>
      <c r="N486" s="10"/>
      <c r="O486" s="10">
        <f>M486</f>
        <v>2</v>
      </c>
    </row>
    <row r="487" spans="1:15" ht="11.25">
      <c r="A487" s="91" t="s">
        <v>8</v>
      </c>
      <c r="B487" s="107"/>
      <c r="C487" s="107"/>
      <c r="D487" s="110"/>
      <c r="E487" s="110"/>
      <c r="F487" s="110"/>
      <c r="G487" s="7"/>
      <c r="H487" s="7"/>
      <c r="I487" s="7"/>
      <c r="J487" s="7"/>
      <c r="K487" s="7"/>
      <c r="L487" s="7"/>
      <c r="M487" s="7"/>
      <c r="N487" s="7"/>
      <c r="O487" s="7"/>
    </row>
    <row r="488" spans="1:15" ht="24.75" customHeight="1">
      <c r="A488" s="32" t="s">
        <v>244</v>
      </c>
      <c r="B488" s="8"/>
      <c r="C488" s="8"/>
      <c r="D488" s="110">
        <f>D484/D486</f>
        <v>724266.6666666666</v>
      </c>
      <c r="E488" s="110"/>
      <c r="F488" s="110">
        <f>F484/F486</f>
        <v>724266.6666666666</v>
      </c>
      <c r="G488" s="7">
        <f>G484/G486</f>
        <v>133333.33333333334</v>
      </c>
      <c r="H488" s="7"/>
      <c r="I488" s="7">
        <f>I484/I486</f>
        <v>133333.33333333334</v>
      </c>
      <c r="J488" s="7"/>
      <c r="K488" s="7"/>
      <c r="L488" s="7"/>
      <c r="M488" s="7">
        <f>M484/M486</f>
        <v>150000</v>
      </c>
      <c r="N488" s="7"/>
      <c r="O488" s="7">
        <f>O484/O486</f>
        <v>150000</v>
      </c>
    </row>
    <row r="489" spans="1:234" s="195" customFormat="1" ht="33.75">
      <c r="A489" s="182" t="s">
        <v>395</v>
      </c>
      <c r="B489" s="191"/>
      <c r="C489" s="191"/>
      <c r="D489" s="193" t="str">
        <f>D491</f>
        <v> </v>
      </c>
      <c r="E489" s="193">
        <f>E491</f>
        <v>13000</v>
      </c>
      <c r="F489" s="193">
        <f>E489</f>
        <v>13000</v>
      </c>
      <c r="G489" s="193"/>
      <c r="H489" s="193"/>
      <c r="I489" s="193"/>
      <c r="J489" s="193"/>
      <c r="K489" s="193"/>
      <c r="L489" s="193"/>
      <c r="M489" s="193"/>
      <c r="N489" s="193"/>
      <c r="O489" s="193"/>
      <c r="P489" s="194"/>
      <c r="Q489" s="194"/>
      <c r="R489" s="194"/>
      <c r="S489" s="194"/>
      <c r="T489" s="194"/>
      <c r="U489" s="194"/>
      <c r="V489" s="194"/>
      <c r="W489" s="194"/>
      <c r="X489" s="194"/>
      <c r="Y489" s="194"/>
      <c r="Z489" s="194"/>
      <c r="AA489" s="194"/>
      <c r="AB489" s="194"/>
      <c r="AC489" s="194"/>
      <c r="AD489" s="194"/>
      <c r="AE489" s="194"/>
      <c r="AF489" s="194"/>
      <c r="AG489" s="194"/>
      <c r="AH489" s="194"/>
      <c r="AI489" s="194"/>
      <c r="AJ489" s="194"/>
      <c r="AK489" s="194"/>
      <c r="AL489" s="194"/>
      <c r="AM489" s="194"/>
      <c r="AN489" s="194"/>
      <c r="AO489" s="194"/>
      <c r="AP489" s="194"/>
      <c r="AQ489" s="194"/>
      <c r="AR489" s="194"/>
      <c r="AS489" s="194"/>
      <c r="AT489" s="194"/>
      <c r="AU489" s="194"/>
      <c r="AV489" s="194"/>
      <c r="AW489" s="194"/>
      <c r="AX489" s="194"/>
      <c r="AY489" s="194"/>
      <c r="AZ489" s="194"/>
      <c r="BA489" s="194"/>
      <c r="BB489" s="194"/>
      <c r="BC489" s="194"/>
      <c r="BD489" s="194"/>
      <c r="BE489" s="194"/>
      <c r="BF489" s="194"/>
      <c r="BG489" s="194"/>
      <c r="BH489" s="194"/>
      <c r="BI489" s="194"/>
      <c r="BJ489" s="194"/>
      <c r="BK489" s="194"/>
      <c r="BL489" s="194"/>
      <c r="BM489" s="194"/>
      <c r="BN489" s="194"/>
      <c r="BO489" s="194"/>
      <c r="BP489" s="194"/>
      <c r="BQ489" s="194"/>
      <c r="BR489" s="194"/>
      <c r="BS489" s="194"/>
      <c r="BT489" s="194"/>
      <c r="BU489" s="194"/>
      <c r="BV489" s="194"/>
      <c r="BW489" s="194"/>
      <c r="BX489" s="194"/>
      <c r="BY489" s="194"/>
      <c r="BZ489" s="194"/>
      <c r="CA489" s="194"/>
      <c r="CB489" s="194"/>
      <c r="CC489" s="194"/>
      <c r="CD489" s="194"/>
      <c r="CE489" s="194"/>
      <c r="CF489" s="194"/>
      <c r="CG489" s="194"/>
      <c r="CH489" s="194"/>
      <c r="CI489" s="194"/>
      <c r="CJ489" s="194"/>
      <c r="CK489" s="194"/>
      <c r="CL489" s="194"/>
      <c r="CM489" s="194"/>
      <c r="CN489" s="194"/>
      <c r="CO489" s="194"/>
      <c r="CP489" s="194"/>
      <c r="CQ489" s="194"/>
      <c r="CR489" s="194"/>
      <c r="CS489" s="194"/>
      <c r="CT489" s="194"/>
      <c r="CU489" s="194"/>
      <c r="CV489" s="194"/>
      <c r="CW489" s="194"/>
      <c r="CX489" s="194"/>
      <c r="CY489" s="194"/>
      <c r="CZ489" s="194"/>
      <c r="DA489" s="194"/>
      <c r="DB489" s="194"/>
      <c r="DC489" s="194"/>
      <c r="DD489" s="194"/>
      <c r="DE489" s="194"/>
      <c r="DF489" s="194"/>
      <c r="DG489" s="194"/>
      <c r="DH489" s="194"/>
      <c r="DI489" s="194"/>
      <c r="DJ489" s="194"/>
      <c r="DK489" s="194"/>
      <c r="DL489" s="194"/>
      <c r="DM489" s="194"/>
      <c r="DN489" s="194"/>
      <c r="DO489" s="194"/>
      <c r="DP489" s="194"/>
      <c r="DQ489" s="194"/>
      <c r="DR489" s="194"/>
      <c r="DS489" s="194"/>
      <c r="DT489" s="194"/>
      <c r="DU489" s="194"/>
      <c r="DV489" s="194"/>
      <c r="DW489" s="194"/>
      <c r="DX489" s="194"/>
      <c r="DY489" s="194"/>
      <c r="DZ489" s="194"/>
      <c r="EA489" s="194"/>
      <c r="EB489" s="194"/>
      <c r="EC489" s="194"/>
      <c r="ED489" s="194"/>
      <c r="EE489" s="194"/>
      <c r="EF489" s="194"/>
      <c r="EG489" s="194"/>
      <c r="EH489" s="194"/>
      <c r="EI489" s="194"/>
      <c r="EJ489" s="194"/>
      <c r="EK489" s="194"/>
      <c r="EL489" s="194"/>
      <c r="EM489" s="194"/>
      <c r="EN489" s="194"/>
      <c r="EO489" s="194"/>
      <c r="EP489" s="194"/>
      <c r="EQ489" s="194"/>
      <c r="ER489" s="194"/>
      <c r="ES489" s="194"/>
      <c r="ET489" s="194"/>
      <c r="EU489" s="194"/>
      <c r="EV489" s="194"/>
      <c r="EW489" s="194"/>
      <c r="EX489" s="194"/>
      <c r="EY489" s="194"/>
      <c r="EZ489" s="194"/>
      <c r="FA489" s="194"/>
      <c r="FB489" s="194"/>
      <c r="FC489" s="194"/>
      <c r="FD489" s="194"/>
      <c r="FE489" s="194"/>
      <c r="FF489" s="194"/>
      <c r="FG489" s="194"/>
      <c r="FH489" s="194"/>
      <c r="FI489" s="194"/>
      <c r="FJ489" s="194"/>
      <c r="FK489" s="194"/>
      <c r="FL489" s="194"/>
      <c r="FM489" s="194"/>
      <c r="FN489" s="194"/>
      <c r="FO489" s="194"/>
      <c r="FP489" s="194"/>
      <c r="FQ489" s="194"/>
      <c r="FR489" s="194"/>
      <c r="FS489" s="194"/>
      <c r="FT489" s="194"/>
      <c r="FU489" s="194"/>
      <c r="FV489" s="194"/>
      <c r="FW489" s="194"/>
      <c r="FX489" s="194"/>
      <c r="FY489" s="194"/>
      <c r="FZ489" s="194"/>
      <c r="GA489" s="194"/>
      <c r="GB489" s="194"/>
      <c r="GC489" s="194"/>
      <c r="GD489" s="194"/>
      <c r="GE489" s="194"/>
      <c r="GF489" s="194"/>
      <c r="GG489" s="194"/>
      <c r="GH489" s="194"/>
      <c r="GI489" s="194"/>
      <c r="GJ489" s="194"/>
      <c r="GK489" s="194"/>
      <c r="GL489" s="194"/>
      <c r="GM489" s="194"/>
      <c r="GN489" s="194"/>
      <c r="GO489" s="194"/>
      <c r="GP489" s="194"/>
      <c r="GQ489" s="194"/>
      <c r="GR489" s="194"/>
      <c r="GS489" s="194"/>
      <c r="GT489" s="194"/>
      <c r="GU489" s="194"/>
      <c r="GV489" s="194"/>
      <c r="GW489" s="194"/>
      <c r="GX489" s="194"/>
      <c r="GY489" s="194"/>
      <c r="GZ489" s="194"/>
      <c r="HA489" s="194"/>
      <c r="HB489" s="194"/>
      <c r="HC489" s="194"/>
      <c r="HD489" s="194"/>
      <c r="HE489" s="194"/>
      <c r="HF489" s="194"/>
      <c r="HG489" s="194"/>
      <c r="HH489" s="194"/>
      <c r="HI489" s="194"/>
      <c r="HJ489" s="194"/>
      <c r="HK489" s="194"/>
      <c r="HL489" s="194"/>
      <c r="HM489" s="194"/>
      <c r="HN489" s="194"/>
      <c r="HO489" s="194"/>
      <c r="HP489" s="194"/>
      <c r="HQ489" s="194"/>
      <c r="HR489" s="194"/>
      <c r="HS489" s="194"/>
      <c r="HT489" s="194"/>
      <c r="HU489" s="194"/>
      <c r="HV489" s="194"/>
      <c r="HW489" s="194"/>
      <c r="HX489" s="194"/>
      <c r="HY489" s="194"/>
      <c r="HZ489" s="194"/>
    </row>
    <row r="490" spans="1:15" ht="11.25">
      <c r="A490" s="91" t="s">
        <v>5</v>
      </c>
      <c r="B490" s="8"/>
      <c r="C490" s="8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</row>
    <row r="491" spans="1:15" ht="15" customHeight="1">
      <c r="A491" s="92" t="s">
        <v>82</v>
      </c>
      <c r="B491" s="8"/>
      <c r="C491" s="8"/>
      <c r="D491" s="7" t="s">
        <v>306</v>
      </c>
      <c r="E491" s="7">
        <v>13000</v>
      </c>
      <c r="F491" s="7">
        <f>E491</f>
        <v>13000</v>
      </c>
      <c r="G491" s="7"/>
      <c r="H491" s="7"/>
      <c r="I491" s="7"/>
      <c r="J491" s="7"/>
      <c r="K491" s="7"/>
      <c r="L491" s="7"/>
      <c r="M491" s="7"/>
      <c r="N491" s="7"/>
      <c r="O491" s="7"/>
    </row>
    <row r="492" spans="1:15" ht="11.25">
      <c r="A492" s="91" t="s">
        <v>6</v>
      </c>
      <c r="B492" s="8"/>
      <c r="C492" s="8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</row>
    <row r="493" spans="1:15" ht="41.25" customHeight="1">
      <c r="A493" s="92" t="s">
        <v>295</v>
      </c>
      <c r="B493" s="8"/>
      <c r="C493" s="8"/>
      <c r="D493" s="7" t="s">
        <v>306</v>
      </c>
      <c r="E493" s="7">
        <v>1</v>
      </c>
      <c r="F493" s="7">
        <f>E493</f>
        <v>1</v>
      </c>
      <c r="G493" s="7"/>
      <c r="H493" s="7"/>
      <c r="I493" s="7"/>
      <c r="J493" s="7"/>
      <c r="K493" s="7"/>
      <c r="L493" s="7"/>
      <c r="M493" s="7"/>
      <c r="N493" s="7"/>
      <c r="O493" s="7"/>
    </row>
    <row r="494" spans="1:15" ht="11.25">
      <c r="A494" s="91" t="s">
        <v>8</v>
      </c>
      <c r="B494" s="8"/>
      <c r="C494" s="8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</row>
    <row r="495" spans="1:15" ht="35.25" customHeight="1">
      <c r="A495" s="92" t="s">
        <v>296</v>
      </c>
      <c r="B495" s="8"/>
      <c r="C495" s="8"/>
      <c r="D495" s="7" t="s">
        <v>306</v>
      </c>
      <c r="E495" s="7">
        <v>13000</v>
      </c>
      <c r="F495" s="7">
        <f>E495</f>
        <v>13000</v>
      </c>
      <c r="G495" s="7"/>
      <c r="H495" s="7"/>
      <c r="I495" s="7"/>
      <c r="J495" s="7"/>
      <c r="K495" s="7"/>
      <c r="L495" s="7"/>
      <c r="M495" s="7"/>
      <c r="N495" s="7"/>
      <c r="O495" s="7"/>
    </row>
    <row r="496" spans="1:15" ht="15" customHeight="1">
      <c r="A496" s="24">
        <v>100202</v>
      </c>
      <c r="B496" s="8"/>
      <c r="C496" s="8"/>
      <c r="D496" s="38">
        <f>D498+D505+D512+D521+D528</f>
        <v>2702500</v>
      </c>
      <c r="E496" s="38"/>
      <c r="F496" s="38">
        <f>D496</f>
        <v>2702500</v>
      </c>
      <c r="G496" s="38">
        <f>G498+G505+G521+G535+G542+G512+G528+G549</f>
        <v>2470200</v>
      </c>
      <c r="H496" s="38">
        <f>H498+H505+H521+H535+H542+H512+H528+H549</f>
        <v>3129500</v>
      </c>
      <c r="I496" s="38">
        <f>G496+H496</f>
        <v>5599700</v>
      </c>
      <c r="J496" s="38"/>
      <c r="K496" s="38"/>
      <c r="L496" s="38"/>
      <c r="M496" s="38"/>
      <c r="N496" s="38"/>
      <c r="O496" s="38"/>
    </row>
    <row r="497" spans="1:15" ht="23.25" customHeight="1">
      <c r="A497" s="32" t="s">
        <v>242</v>
      </c>
      <c r="B497" s="8"/>
      <c r="C497" s="8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</row>
    <row r="498" spans="1:234" s="195" customFormat="1" ht="27.75" customHeight="1">
      <c r="A498" s="182" t="s">
        <v>396</v>
      </c>
      <c r="B498" s="191"/>
      <c r="C498" s="191"/>
      <c r="D498" s="192">
        <f>D500</f>
        <v>2200000</v>
      </c>
      <c r="E498" s="193"/>
      <c r="F498" s="193">
        <f>D498</f>
        <v>2200000</v>
      </c>
      <c r="G498" s="193">
        <f>G500</f>
        <v>2100000</v>
      </c>
      <c r="H498" s="193"/>
      <c r="I498" s="193">
        <f>G498</f>
        <v>2100000</v>
      </c>
      <c r="J498" s="193"/>
      <c r="K498" s="193"/>
      <c r="L498" s="193"/>
      <c r="M498" s="193"/>
      <c r="N498" s="193"/>
      <c r="O498" s="193"/>
      <c r="P498" s="194"/>
      <c r="Q498" s="194"/>
      <c r="R498" s="194"/>
      <c r="S498" s="194"/>
      <c r="T498" s="194"/>
      <c r="U498" s="194"/>
      <c r="V498" s="194"/>
      <c r="W498" s="194"/>
      <c r="X498" s="194"/>
      <c r="Y498" s="194"/>
      <c r="Z498" s="194"/>
      <c r="AA498" s="194"/>
      <c r="AB498" s="194"/>
      <c r="AC498" s="194"/>
      <c r="AD498" s="194"/>
      <c r="AE498" s="194"/>
      <c r="AF498" s="194"/>
      <c r="AG498" s="194"/>
      <c r="AH498" s="194"/>
      <c r="AI498" s="194"/>
      <c r="AJ498" s="194"/>
      <c r="AK498" s="194"/>
      <c r="AL498" s="194"/>
      <c r="AM498" s="194"/>
      <c r="AN498" s="194"/>
      <c r="AO498" s="194"/>
      <c r="AP498" s="194"/>
      <c r="AQ498" s="194"/>
      <c r="AR498" s="194"/>
      <c r="AS498" s="194"/>
      <c r="AT498" s="194"/>
      <c r="AU498" s="194"/>
      <c r="AV498" s="194"/>
      <c r="AW498" s="194"/>
      <c r="AX498" s="194"/>
      <c r="AY498" s="194"/>
      <c r="AZ498" s="194"/>
      <c r="BA498" s="194"/>
      <c r="BB498" s="194"/>
      <c r="BC498" s="194"/>
      <c r="BD498" s="194"/>
      <c r="BE498" s="194"/>
      <c r="BF498" s="194"/>
      <c r="BG498" s="194"/>
      <c r="BH498" s="194"/>
      <c r="BI498" s="194"/>
      <c r="BJ498" s="194"/>
      <c r="BK498" s="194"/>
      <c r="BL498" s="194"/>
      <c r="BM498" s="194"/>
      <c r="BN498" s="194"/>
      <c r="BO498" s="194"/>
      <c r="BP498" s="194"/>
      <c r="BQ498" s="194"/>
      <c r="BR498" s="194"/>
      <c r="BS498" s="194"/>
      <c r="BT498" s="194"/>
      <c r="BU498" s="194"/>
      <c r="BV498" s="194"/>
      <c r="BW498" s="194"/>
      <c r="BX498" s="194"/>
      <c r="BY498" s="194"/>
      <c r="BZ498" s="194"/>
      <c r="CA498" s="194"/>
      <c r="CB498" s="194"/>
      <c r="CC498" s="194"/>
      <c r="CD498" s="194"/>
      <c r="CE498" s="194"/>
      <c r="CF498" s="194"/>
      <c r="CG498" s="194"/>
      <c r="CH498" s="194"/>
      <c r="CI498" s="194"/>
      <c r="CJ498" s="194"/>
      <c r="CK498" s="194"/>
      <c r="CL498" s="194"/>
      <c r="CM498" s="194"/>
      <c r="CN498" s="194"/>
      <c r="CO498" s="194"/>
      <c r="CP498" s="194"/>
      <c r="CQ498" s="194"/>
      <c r="CR498" s="194"/>
      <c r="CS498" s="194"/>
      <c r="CT498" s="194"/>
      <c r="CU498" s="194"/>
      <c r="CV498" s="194"/>
      <c r="CW498" s="194"/>
      <c r="CX498" s="194"/>
      <c r="CY498" s="194"/>
      <c r="CZ498" s="194"/>
      <c r="DA498" s="194"/>
      <c r="DB498" s="194"/>
      <c r="DC498" s="194"/>
      <c r="DD498" s="194"/>
      <c r="DE498" s="194"/>
      <c r="DF498" s="194"/>
      <c r="DG498" s="194"/>
      <c r="DH498" s="194"/>
      <c r="DI498" s="194"/>
      <c r="DJ498" s="194"/>
      <c r="DK498" s="194"/>
      <c r="DL498" s="194"/>
      <c r="DM498" s="194"/>
      <c r="DN498" s="194"/>
      <c r="DO498" s="194"/>
      <c r="DP498" s="194"/>
      <c r="DQ498" s="194"/>
      <c r="DR498" s="194"/>
      <c r="DS498" s="194"/>
      <c r="DT498" s="194"/>
      <c r="DU498" s="194"/>
      <c r="DV498" s="194"/>
      <c r="DW498" s="194"/>
      <c r="DX498" s="194"/>
      <c r="DY498" s="194"/>
      <c r="DZ498" s="194"/>
      <c r="EA498" s="194"/>
      <c r="EB498" s="194"/>
      <c r="EC498" s="194"/>
      <c r="ED498" s="194"/>
      <c r="EE498" s="194"/>
      <c r="EF498" s="194"/>
      <c r="EG498" s="194"/>
      <c r="EH498" s="194"/>
      <c r="EI498" s="194"/>
      <c r="EJ498" s="194"/>
      <c r="EK498" s="194"/>
      <c r="EL498" s="194"/>
      <c r="EM498" s="194"/>
      <c r="EN498" s="194"/>
      <c r="EO498" s="194"/>
      <c r="EP498" s="194"/>
      <c r="EQ498" s="194"/>
      <c r="ER498" s="194"/>
      <c r="ES498" s="194"/>
      <c r="ET498" s="194"/>
      <c r="EU498" s="194"/>
      <c r="EV498" s="194"/>
      <c r="EW498" s="194"/>
      <c r="EX498" s="194"/>
      <c r="EY498" s="194"/>
      <c r="EZ498" s="194"/>
      <c r="FA498" s="194"/>
      <c r="FB498" s="194"/>
      <c r="FC498" s="194"/>
      <c r="FD498" s="194"/>
      <c r="FE498" s="194"/>
      <c r="FF498" s="194"/>
      <c r="FG498" s="194"/>
      <c r="FH498" s="194"/>
      <c r="FI498" s="194"/>
      <c r="FJ498" s="194"/>
      <c r="FK498" s="194"/>
      <c r="FL498" s="194"/>
      <c r="FM498" s="194"/>
      <c r="FN498" s="194"/>
      <c r="FO498" s="194"/>
      <c r="FP498" s="194"/>
      <c r="FQ498" s="194"/>
      <c r="FR498" s="194"/>
      <c r="FS498" s="194"/>
      <c r="FT498" s="194"/>
      <c r="FU498" s="194"/>
      <c r="FV498" s="194"/>
      <c r="FW498" s="194"/>
      <c r="FX498" s="194"/>
      <c r="FY498" s="194"/>
      <c r="FZ498" s="194"/>
      <c r="GA498" s="194"/>
      <c r="GB498" s="194"/>
      <c r="GC498" s="194"/>
      <c r="GD498" s="194"/>
      <c r="GE498" s="194"/>
      <c r="GF498" s="194"/>
      <c r="GG498" s="194"/>
      <c r="GH498" s="194"/>
      <c r="GI498" s="194"/>
      <c r="GJ498" s="194"/>
      <c r="GK498" s="194"/>
      <c r="GL498" s="194"/>
      <c r="GM498" s="194"/>
      <c r="GN498" s="194"/>
      <c r="GO498" s="194"/>
      <c r="GP498" s="194"/>
      <c r="GQ498" s="194"/>
      <c r="GR498" s="194"/>
      <c r="GS498" s="194"/>
      <c r="GT498" s="194"/>
      <c r="GU498" s="194"/>
      <c r="GV498" s="194"/>
      <c r="GW498" s="194"/>
      <c r="GX498" s="194"/>
      <c r="GY498" s="194"/>
      <c r="GZ498" s="194"/>
      <c r="HA498" s="194"/>
      <c r="HB498" s="194"/>
      <c r="HC498" s="194"/>
      <c r="HD498" s="194"/>
      <c r="HE498" s="194"/>
      <c r="HF498" s="194"/>
      <c r="HG498" s="194"/>
      <c r="HH498" s="194"/>
      <c r="HI498" s="194"/>
      <c r="HJ498" s="194"/>
      <c r="HK498" s="194"/>
      <c r="HL498" s="194"/>
      <c r="HM498" s="194"/>
      <c r="HN498" s="194"/>
      <c r="HO498" s="194"/>
      <c r="HP498" s="194"/>
      <c r="HQ498" s="194"/>
      <c r="HR498" s="194"/>
      <c r="HS498" s="194"/>
      <c r="HT498" s="194"/>
      <c r="HU498" s="194"/>
      <c r="HV498" s="194"/>
      <c r="HW498" s="194"/>
      <c r="HX498" s="194"/>
      <c r="HY498" s="194"/>
      <c r="HZ498" s="194"/>
    </row>
    <row r="499" spans="1:15" ht="12" customHeight="1">
      <c r="A499" s="31" t="s">
        <v>5</v>
      </c>
      <c r="B499" s="8"/>
      <c r="C499" s="8"/>
      <c r="D499" s="19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</row>
    <row r="500" spans="1:15" ht="13.5" customHeight="1">
      <c r="A500" s="32" t="s">
        <v>82</v>
      </c>
      <c r="B500" s="8"/>
      <c r="C500" s="8"/>
      <c r="D500" s="19">
        <v>2200000</v>
      </c>
      <c r="E500" s="7"/>
      <c r="F500" s="7">
        <f>D500</f>
        <v>2200000</v>
      </c>
      <c r="G500" s="7">
        <f>1600000+500000</f>
        <v>2100000</v>
      </c>
      <c r="H500" s="7"/>
      <c r="I500" s="7">
        <f>G500</f>
        <v>2100000</v>
      </c>
      <c r="J500" s="7"/>
      <c r="K500" s="7"/>
      <c r="L500" s="7"/>
      <c r="M500" s="7"/>
      <c r="N500" s="7"/>
      <c r="O500" s="7"/>
    </row>
    <row r="501" spans="1:15" ht="12" customHeight="1">
      <c r="A501" s="31" t="s">
        <v>6</v>
      </c>
      <c r="B501" s="8"/>
      <c r="C501" s="8"/>
      <c r="D501" s="19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</row>
    <row r="502" spans="1:15" ht="33" customHeight="1">
      <c r="A502" s="32" t="s">
        <v>83</v>
      </c>
      <c r="B502" s="8"/>
      <c r="C502" s="8"/>
      <c r="D502" s="19">
        <v>1</v>
      </c>
      <c r="E502" s="7"/>
      <c r="F502" s="7">
        <v>1</v>
      </c>
      <c r="G502" s="10">
        <v>1</v>
      </c>
      <c r="H502" s="10"/>
      <c r="I502" s="10">
        <v>1</v>
      </c>
      <c r="J502" s="10"/>
      <c r="K502" s="10"/>
      <c r="L502" s="10"/>
      <c r="M502" s="10"/>
      <c r="N502" s="10"/>
      <c r="O502" s="10"/>
    </row>
    <row r="503" spans="1:15" ht="11.25">
      <c r="A503" s="31" t="s">
        <v>8</v>
      </c>
      <c r="B503" s="8"/>
      <c r="C503" s="8"/>
      <c r="D503" s="19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</row>
    <row r="504" spans="1:15" ht="21" customHeight="1">
      <c r="A504" s="32" t="s">
        <v>244</v>
      </c>
      <c r="B504" s="8"/>
      <c r="C504" s="8"/>
      <c r="D504" s="19">
        <f>D500/D502</f>
        <v>2200000</v>
      </c>
      <c r="E504" s="7"/>
      <c r="F504" s="7">
        <f>D504</f>
        <v>2200000</v>
      </c>
      <c r="G504" s="7">
        <f>G498/G502</f>
        <v>2100000</v>
      </c>
      <c r="H504" s="7"/>
      <c r="I504" s="7">
        <f>G504</f>
        <v>2100000</v>
      </c>
      <c r="J504" s="7"/>
      <c r="K504" s="7"/>
      <c r="L504" s="7"/>
      <c r="M504" s="7"/>
      <c r="N504" s="7"/>
      <c r="O504" s="7"/>
    </row>
    <row r="505" spans="1:234" s="195" customFormat="1" ht="25.5" customHeight="1">
      <c r="A505" s="182" t="s">
        <v>397</v>
      </c>
      <c r="B505" s="191"/>
      <c r="C505" s="191"/>
      <c r="D505" s="192"/>
      <c r="E505" s="193"/>
      <c r="F505" s="193"/>
      <c r="G505" s="192">
        <f>G507</f>
        <v>120000</v>
      </c>
      <c r="H505" s="193"/>
      <c r="I505" s="193">
        <f>G505</f>
        <v>120000</v>
      </c>
      <c r="J505" s="193"/>
      <c r="K505" s="193"/>
      <c r="L505" s="193"/>
      <c r="M505" s="193"/>
      <c r="N505" s="193"/>
      <c r="O505" s="193"/>
      <c r="P505" s="194"/>
      <c r="Q505" s="194"/>
      <c r="R505" s="194"/>
      <c r="S505" s="194"/>
      <c r="T505" s="194"/>
      <c r="U505" s="194"/>
      <c r="V505" s="194"/>
      <c r="W505" s="194"/>
      <c r="X505" s="194"/>
      <c r="Y505" s="194"/>
      <c r="Z505" s="194"/>
      <c r="AA505" s="194"/>
      <c r="AB505" s="194"/>
      <c r="AC505" s="194"/>
      <c r="AD505" s="194"/>
      <c r="AE505" s="194"/>
      <c r="AF505" s="194"/>
      <c r="AG505" s="194"/>
      <c r="AH505" s="194"/>
      <c r="AI505" s="194"/>
      <c r="AJ505" s="194"/>
      <c r="AK505" s="194"/>
      <c r="AL505" s="194"/>
      <c r="AM505" s="194"/>
      <c r="AN505" s="194"/>
      <c r="AO505" s="194"/>
      <c r="AP505" s="194"/>
      <c r="AQ505" s="194"/>
      <c r="AR505" s="194"/>
      <c r="AS505" s="194"/>
      <c r="AT505" s="194"/>
      <c r="AU505" s="194"/>
      <c r="AV505" s="194"/>
      <c r="AW505" s="194"/>
      <c r="AX505" s="194"/>
      <c r="AY505" s="194"/>
      <c r="AZ505" s="194"/>
      <c r="BA505" s="194"/>
      <c r="BB505" s="194"/>
      <c r="BC505" s="194"/>
      <c r="BD505" s="194"/>
      <c r="BE505" s="194"/>
      <c r="BF505" s="194"/>
      <c r="BG505" s="194"/>
      <c r="BH505" s="194"/>
      <c r="BI505" s="194"/>
      <c r="BJ505" s="194"/>
      <c r="BK505" s="194"/>
      <c r="BL505" s="194"/>
      <c r="BM505" s="194"/>
      <c r="BN505" s="194"/>
      <c r="BO505" s="194"/>
      <c r="BP505" s="194"/>
      <c r="BQ505" s="194"/>
      <c r="BR505" s="194"/>
      <c r="BS505" s="194"/>
      <c r="BT505" s="194"/>
      <c r="BU505" s="194"/>
      <c r="BV505" s="194"/>
      <c r="BW505" s="194"/>
      <c r="BX505" s="194"/>
      <c r="BY505" s="194"/>
      <c r="BZ505" s="194"/>
      <c r="CA505" s="194"/>
      <c r="CB505" s="194"/>
      <c r="CC505" s="194"/>
      <c r="CD505" s="194"/>
      <c r="CE505" s="194"/>
      <c r="CF505" s="194"/>
      <c r="CG505" s="194"/>
      <c r="CH505" s="194"/>
      <c r="CI505" s="194"/>
      <c r="CJ505" s="194"/>
      <c r="CK505" s="194"/>
      <c r="CL505" s="194"/>
      <c r="CM505" s="194"/>
      <c r="CN505" s="194"/>
      <c r="CO505" s="194"/>
      <c r="CP505" s="194"/>
      <c r="CQ505" s="194"/>
      <c r="CR505" s="194"/>
      <c r="CS505" s="194"/>
      <c r="CT505" s="194"/>
      <c r="CU505" s="194"/>
      <c r="CV505" s="194"/>
      <c r="CW505" s="194"/>
      <c r="CX505" s="194"/>
      <c r="CY505" s="194"/>
      <c r="CZ505" s="194"/>
      <c r="DA505" s="194"/>
      <c r="DB505" s="194"/>
      <c r="DC505" s="194"/>
      <c r="DD505" s="194"/>
      <c r="DE505" s="194"/>
      <c r="DF505" s="194"/>
      <c r="DG505" s="194"/>
      <c r="DH505" s="194"/>
      <c r="DI505" s="194"/>
      <c r="DJ505" s="194"/>
      <c r="DK505" s="194"/>
      <c r="DL505" s="194"/>
      <c r="DM505" s="194"/>
      <c r="DN505" s="194"/>
      <c r="DO505" s="194"/>
      <c r="DP505" s="194"/>
      <c r="DQ505" s="194"/>
      <c r="DR505" s="194"/>
      <c r="DS505" s="194"/>
      <c r="DT505" s="194"/>
      <c r="DU505" s="194"/>
      <c r="DV505" s="194"/>
      <c r="DW505" s="194"/>
      <c r="DX505" s="194"/>
      <c r="DY505" s="194"/>
      <c r="DZ505" s="194"/>
      <c r="EA505" s="194"/>
      <c r="EB505" s="194"/>
      <c r="EC505" s="194"/>
      <c r="ED505" s="194"/>
      <c r="EE505" s="194"/>
      <c r="EF505" s="194"/>
      <c r="EG505" s="194"/>
      <c r="EH505" s="194"/>
      <c r="EI505" s="194"/>
      <c r="EJ505" s="194"/>
      <c r="EK505" s="194"/>
      <c r="EL505" s="194"/>
      <c r="EM505" s="194"/>
      <c r="EN505" s="194"/>
      <c r="EO505" s="194"/>
      <c r="EP505" s="194"/>
      <c r="EQ505" s="194"/>
      <c r="ER505" s="194"/>
      <c r="ES505" s="194"/>
      <c r="ET505" s="194"/>
      <c r="EU505" s="194"/>
      <c r="EV505" s="194"/>
      <c r="EW505" s="194"/>
      <c r="EX505" s="194"/>
      <c r="EY505" s="194"/>
      <c r="EZ505" s="194"/>
      <c r="FA505" s="194"/>
      <c r="FB505" s="194"/>
      <c r="FC505" s="194"/>
      <c r="FD505" s="194"/>
      <c r="FE505" s="194"/>
      <c r="FF505" s="194"/>
      <c r="FG505" s="194"/>
      <c r="FH505" s="194"/>
      <c r="FI505" s="194"/>
      <c r="FJ505" s="194"/>
      <c r="FK505" s="194"/>
      <c r="FL505" s="194"/>
      <c r="FM505" s="194"/>
      <c r="FN505" s="194"/>
      <c r="FO505" s="194"/>
      <c r="FP505" s="194"/>
      <c r="FQ505" s="194"/>
      <c r="FR505" s="194"/>
      <c r="FS505" s="194"/>
      <c r="FT505" s="194"/>
      <c r="FU505" s="194"/>
      <c r="FV505" s="194"/>
      <c r="FW505" s="194"/>
      <c r="FX505" s="194"/>
      <c r="FY505" s="194"/>
      <c r="FZ505" s="194"/>
      <c r="GA505" s="194"/>
      <c r="GB505" s="194"/>
      <c r="GC505" s="194"/>
      <c r="GD505" s="194"/>
      <c r="GE505" s="194"/>
      <c r="GF505" s="194"/>
      <c r="GG505" s="194"/>
      <c r="GH505" s="194"/>
      <c r="GI505" s="194"/>
      <c r="GJ505" s="194"/>
      <c r="GK505" s="194"/>
      <c r="GL505" s="194"/>
      <c r="GM505" s="194"/>
      <c r="GN505" s="194"/>
      <c r="GO505" s="194"/>
      <c r="GP505" s="194"/>
      <c r="GQ505" s="194"/>
      <c r="GR505" s="194"/>
      <c r="GS505" s="194"/>
      <c r="GT505" s="194"/>
      <c r="GU505" s="194"/>
      <c r="GV505" s="194"/>
      <c r="GW505" s="194"/>
      <c r="GX505" s="194"/>
      <c r="GY505" s="194"/>
      <c r="GZ505" s="194"/>
      <c r="HA505" s="194"/>
      <c r="HB505" s="194"/>
      <c r="HC505" s="194"/>
      <c r="HD505" s="194"/>
      <c r="HE505" s="194"/>
      <c r="HF505" s="194"/>
      <c r="HG505" s="194"/>
      <c r="HH505" s="194"/>
      <c r="HI505" s="194"/>
      <c r="HJ505" s="194"/>
      <c r="HK505" s="194"/>
      <c r="HL505" s="194"/>
      <c r="HM505" s="194"/>
      <c r="HN505" s="194"/>
      <c r="HO505" s="194"/>
      <c r="HP505" s="194"/>
      <c r="HQ505" s="194"/>
      <c r="HR505" s="194"/>
      <c r="HS505" s="194"/>
      <c r="HT505" s="194"/>
      <c r="HU505" s="194"/>
      <c r="HV505" s="194"/>
      <c r="HW505" s="194"/>
      <c r="HX505" s="194"/>
      <c r="HY505" s="194"/>
      <c r="HZ505" s="194"/>
    </row>
    <row r="506" spans="1:15" ht="11.25">
      <c r="A506" s="31" t="s">
        <v>5</v>
      </c>
      <c r="B506" s="8"/>
      <c r="C506" s="8"/>
      <c r="D506" s="19"/>
      <c r="E506" s="7"/>
      <c r="F506" s="7"/>
      <c r="G506" s="19"/>
      <c r="H506" s="7"/>
      <c r="I506" s="7"/>
      <c r="J506" s="7"/>
      <c r="K506" s="7"/>
      <c r="L506" s="7"/>
      <c r="M506" s="7"/>
      <c r="N506" s="7"/>
      <c r="O506" s="7"/>
    </row>
    <row r="507" spans="1:15" ht="14.25" customHeight="1">
      <c r="A507" s="32" t="s">
        <v>82</v>
      </c>
      <c r="B507" s="8"/>
      <c r="C507" s="8"/>
      <c r="D507" s="19"/>
      <c r="E507" s="7"/>
      <c r="F507" s="7"/>
      <c r="G507" s="19">
        <v>120000</v>
      </c>
      <c r="H507" s="7"/>
      <c r="I507" s="7">
        <f>G507</f>
        <v>120000</v>
      </c>
      <c r="J507" s="7"/>
      <c r="K507" s="7"/>
      <c r="L507" s="7"/>
      <c r="M507" s="7"/>
      <c r="N507" s="7"/>
      <c r="O507" s="7"/>
    </row>
    <row r="508" spans="1:15" ht="11.25">
      <c r="A508" s="31" t="s">
        <v>6</v>
      </c>
      <c r="B508" s="8"/>
      <c r="C508" s="8"/>
      <c r="D508" s="19"/>
      <c r="E508" s="7"/>
      <c r="F508" s="7"/>
      <c r="G508" s="19"/>
      <c r="H508" s="7"/>
      <c r="I508" s="7"/>
      <c r="J508" s="7"/>
      <c r="K508" s="7"/>
      <c r="L508" s="7"/>
      <c r="M508" s="7"/>
      <c r="N508" s="7"/>
      <c r="O508" s="7"/>
    </row>
    <row r="509" spans="1:15" ht="23.25" customHeight="1">
      <c r="A509" s="32" t="s">
        <v>243</v>
      </c>
      <c r="B509" s="8"/>
      <c r="C509" s="8"/>
      <c r="D509" s="10"/>
      <c r="E509" s="10"/>
      <c r="F509" s="10"/>
      <c r="G509" s="10">
        <v>2</v>
      </c>
      <c r="H509" s="10"/>
      <c r="I509" s="10">
        <v>2</v>
      </c>
      <c r="J509" s="10"/>
      <c r="K509" s="10"/>
      <c r="L509" s="10"/>
      <c r="M509" s="10"/>
      <c r="N509" s="10"/>
      <c r="O509" s="10"/>
    </row>
    <row r="510" spans="1:15" ht="11.25">
      <c r="A510" s="31" t="s">
        <v>8</v>
      </c>
      <c r="B510" s="8"/>
      <c r="C510" s="8"/>
      <c r="D510" s="19"/>
      <c r="E510" s="7"/>
      <c r="F510" s="7"/>
      <c r="G510" s="19"/>
      <c r="H510" s="7"/>
      <c r="I510" s="7"/>
      <c r="J510" s="7"/>
      <c r="K510" s="7"/>
      <c r="L510" s="7"/>
      <c r="M510" s="7"/>
      <c r="N510" s="7"/>
      <c r="O510" s="7"/>
    </row>
    <row r="511" spans="1:15" ht="24.75" customHeight="1">
      <c r="A511" s="32" t="s">
        <v>245</v>
      </c>
      <c r="B511" s="8"/>
      <c r="C511" s="8"/>
      <c r="D511" s="19"/>
      <c r="E511" s="7"/>
      <c r="F511" s="7"/>
      <c r="G511" s="19">
        <f>G507/G509</f>
        <v>60000</v>
      </c>
      <c r="H511" s="7"/>
      <c r="I511" s="7">
        <f>G511</f>
        <v>60000</v>
      </c>
      <c r="J511" s="7"/>
      <c r="K511" s="7"/>
      <c r="L511" s="7"/>
      <c r="M511" s="7"/>
      <c r="N511" s="7"/>
      <c r="O511" s="7"/>
    </row>
    <row r="512" spans="1:234" s="195" customFormat="1" ht="11.25">
      <c r="A512" s="182" t="s">
        <v>398</v>
      </c>
      <c r="B512" s="191"/>
      <c r="C512" s="191"/>
      <c r="D512" s="192">
        <f>D514</f>
        <v>150400</v>
      </c>
      <c r="E512" s="193"/>
      <c r="F512" s="193">
        <f>D512</f>
        <v>150400</v>
      </c>
      <c r="G512" s="193"/>
      <c r="H512" s="193"/>
      <c r="I512" s="193"/>
      <c r="J512" s="193"/>
      <c r="K512" s="193"/>
      <c r="L512" s="193"/>
      <c r="M512" s="193"/>
      <c r="N512" s="193"/>
      <c r="O512" s="193"/>
      <c r="P512" s="194"/>
      <c r="Q512" s="194"/>
      <c r="R512" s="194"/>
      <c r="S512" s="194"/>
      <c r="T512" s="194"/>
      <c r="U512" s="194"/>
      <c r="V512" s="194"/>
      <c r="W512" s="194"/>
      <c r="X512" s="194"/>
      <c r="Y512" s="194"/>
      <c r="Z512" s="194"/>
      <c r="AA512" s="194"/>
      <c r="AB512" s="194"/>
      <c r="AC512" s="194"/>
      <c r="AD512" s="194"/>
      <c r="AE512" s="194"/>
      <c r="AF512" s="194"/>
      <c r="AG512" s="194"/>
      <c r="AH512" s="194"/>
      <c r="AI512" s="194"/>
      <c r="AJ512" s="194"/>
      <c r="AK512" s="194"/>
      <c r="AL512" s="194"/>
      <c r="AM512" s="194"/>
      <c r="AN512" s="194"/>
      <c r="AO512" s="194"/>
      <c r="AP512" s="194"/>
      <c r="AQ512" s="194"/>
      <c r="AR512" s="194"/>
      <c r="AS512" s="194"/>
      <c r="AT512" s="194"/>
      <c r="AU512" s="194"/>
      <c r="AV512" s="194"/>
      <c r="AW512" s="194"/>
      <c r="AX512" s="194"/>
      <c r="AY512" s="194"/>
      <c r="AZ512" s="194"/>
      <c r="BA512" s="194"/>
      <c r="BB512" s="194"/>
      <c r="BC512" s="194"/>
      <c r="BD512" s="194"/>
      <c r="BE512" s="194"/>
      <c r="BF512" s="194"/>
      <c r="BG512" s="194"/>
      <c r="BH512" s="194"/>
      <c r="BI512" s="194"/>
      <c r="BJ512" s="194"/>
      <c r="BK512" s="194"/>
      <c r="BL512" s="194"/>
      <c r="BM512" s="194"/>
      <c r="BN512" s="194"/>
      <c r="BO512" s="194"/>
      <c r="BP512" s="194"/>
      <c r="BQ512" s="194"/>
      <c r="BR512" s="194"/>
      <c r="BS512" s="194"/>
      <c r="BT512" s="194"/>
      <c r="BU512" s="194"/>
      <c r="BV512" s="194"/>
      <c r="BW512" s="194"/>
      <c r="BX512" s="194"/>
      <c r="BY512" s="194"/>
      <c r="BZ512" s="194"/>
      <c r="CA512" s="194"/>
      <c r="CB512" s="194"/>
      <c r="CC512" s="194"/>
      <c r="CD512" s="194"/>
      <c r="CE512" s="194"/>
      <c r="CF512" s="194"/>
      <c r="CG512" s="194"/>
      <c r="CH512" s="194"/>
      <c r="CI512" s="194"/>
      <c r="CJ512" s="194"/>
      <c r="CK512" s="194"/>
      <c r="CL512" s="194"/>
      <c r="CM512" s="194"/>
      <c r="CN512" s="194"/>
      <c r="CO512" s="194"/>
      <c r="CP512" s="194"/>
      <c r="CQ512" s="194"/>
      <c r="CR512" s="194"/>
      <c r="CS512" s="194"/>
      <c r="CT512" s="194"/>
      <c r="CU512" s="194"/>
      <c r="CV512" s="194"/>
      <c r="CW512" s="194"/>
      <c r="CX512" s="194"/>
      <c r="CY512" s="194"/>
      <c r="CZ512" s="194"/>
      <c r="DA512" s="194"/>
      <c r="DB512" s="194"/>
      <c r="DC512" s="194"/>
      <c r="DD512" s="194"/>
      <c r="DE512" s="194"/>
      <c r="DF512" s="194"/>
      <c r="DG512" s="194"/>
      <c r="DH512" s="194"/>
      <c r="DI512" s="194"/>
      <c r="DJ512" s="194"/>
      <c r="DK512" s="194"/>
      <c r="DL512" s="194"/>
      <c r="DM512" s="194"/>
      <c r="DN512" s="194"/>
      <c r="DO512" s="194"/>
      <c r="DP512" s="194"/>
      <c r="DQ512" s="194"/>
      <c r="DR512" s="194"/>
      <c r="DS512" s="194"/>
      <c r="DT512" s="194"/>
      <c r="DU512" s="194"/>
      <c r="DV512" s="194"/>
      <c r="DW512" s="194"/>
      <c r="DX512" s="194"/>
      <c r="DY512" s="194"/>
      <c r="DZ512" s="194"/>
      <c r="EA512" s="194"/>
      <c r="EB512" s="194"/>
      <c r="EC512" s="194"/>
      <c r="ED512" s="194"/>
      <c r="EE512" s="194"/>
      <c r="EF512" s="194"/>
      <c r="EG512" s="194"/>
      <c r="EH512" s="194"/>
      <c r="EI512" s="194"/>
      <c r="EJ512" s="194"/>
      <c r="EK512" s="194"/>
      <c r="EL512" s="194"/>
      <c r="EM512" s="194"/>
      <c r="EN512" s="194"/>
      <c r="EO512" s="194"/>
      <c r="EP512" s="194"/>
      <c r="EQ512" s="194"/>
      <c r="ER512" s="194"/>
      <c r="ES512" s="194"/>
      <c r="ET512" s="194"/>
      <c r="EU512" s="194"/>
      <c r="EV512" s="194"/>
      <c r="EW512" s="194"/>
      <c r="EX512" s="194"/>
      <c r="EY512" s="194"/>
      <c r="EZ512" s="194"/>
      <c r="FA512" s="194"/>
      <c r="FB512" s="194"/>
      <c r="FC512" s="194"/>
      <c r="FD512" s="194"/>
      <c r="FE512" s="194"/>
      <c r="FF512" s="194"/>
      <c r="FG512" s="194"/>
      <c r="FH512" s="194"/>
      <c r="FI512" s="194"/>
      <c r="FJ512" s="194"/>
      <c r="FK512" s="194"/>
      <c r="FL512" s="194"/>
      <c r="FM512" s="194"/>
      <c r="FN512" s="194"/>
      <c r="FO512" s="194"/>
      <c r="FP512" s="194"/>
      <c r="FQ512" s="194"/>
      <c r="FR512" s="194"/>
      <c r="FS512" s="194"/>
      <c r="FT512" s="194"/>
      <c r="FU512" s="194"/>
      <c r="FV512" s="194"/>
      <c r="FW512" s="194"/>
      <c r="FX512" s="194"/>
      <c r="FY512" s="194"/>
      <c r="FZ512" s="194"/>
      <c r="GA512" s="194"/>
      <c r="GB512" s="194"/>
      <c r="GC512" s="194"/>
      <c r="GD512" s="194"/>
      <c r="GE512" s="194"/>
      <c r="GF512" s="194"/>
      <c r="GG512" s="194"/>
      <c r="GH512" s="194"/>
      <c r="GI512" s="194"/>
      <c r="GJ512" s="194"/>
      <c r="GK512" s="194"/>
      <c r="GL512" s="194"/>
      <c r="GM512" s="194"/>
      <c r="GN512" s="194"/>
      <c r="GO512" s="194"/>
      <c r="GP512" s="194"/>
      <c r="GQ512" s="194"/>
      <c r="GR512" s="194"/>
      <c r="GS512" s="194"/>
      <c r="GT512" s="194"/>
      <c r="GU512" s="194"/>
      <c r="GV512" s="194"/>
      <c r="GW512" s="194"/>
      <c r="GX512" s="194"/>
      <c r="GY512" s="194"/>
      <c r="GZ512" s="194"/>
      <c r="HA512" s="194"/>
      <c r="HB512" s="194"/>
      <c r="HC512" s="194"/>
      <c r="HD512" s="194"/>
      <c r="HE512" s="194"/>
      <c r="HF512" s="194"/>
      <c r="HG512" s="194"/>
      <c r="HH512" s="194"/>
      <c r="HI512" s="194"/>
      <c r="HJ512" s="194"/>
      <c r="HK512" s="194"/>
      <c r="HL512" s="194"/>
      <c r="HM512" s="194"/>
      <c r="HN512" s="194"/>
      <c r="HO512" s="194"/>
      <c r="HP512" s="194"/>
      <c r="HQ512" s="194"/>
      <c r="HR512" s="194"/>
      <c r="HS512" s="194"/>
      <c r="HT512" s="194"/>
      <c r="HU512" s="194"/>
      <c r="HV512" s="194"/>
      <c r="HW512" s="194"/>
      <c r="HX512" s="194"/>
      <c r="HY512" s="194"/>
      <c r="HZ512" s="194"/>
    </row>
    <row r="513" spans="1:15" ht="12" customHeight="1">
      <c r="A513" s="31" t="s">
        <v>5</v>
      </c>
      <c r="B513" s="8"/>
      <c r="C513" s="8"/>
      <c r="D513" s="19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</row>
    <row r="514" spans="1:15" ht="12" customHeight="1">
      <c r="A514" s="32" t="s">
        <v>82</v>
      </c>
      <c r="B514" s="8"/>
      <c r="C514" s="8"/>
      <c r="D514" s="19">
        <f>(D516*D519)+(D517*D520)-0.03</f>
        <v>150400</v>
      </c>
      <c r="E514" s="7"/>
      <c r="F514" s="7">
        <f>D514</f>
        <v>150400</v>
      </c>
      <c r="G514" s="7"/>
      <c r="H514" s="7"/>
      <c r="I514" s="7"/>
      <c r="J514" s="7"/>
      <c r="K514" s="7"/>
      <c r="L514" s="7"/>
      <c r="M514" s="7"/>
      <c r="N514" s="7"/>
      <c r="O514" s="7"/>
    </row>
    <row r="515" spans="1:15" ht="12" customHeight="1">
      <c r="A515" s="31" t="s">
        <v>6</v>
      </c>
      <c r="B515" s="8"/>
      <c r="C515" s="8"/>
      <c r="D515" s="19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</row>
    <row r="516" spans="1:15" ht="24.75" customHeight="1">
      <c r="A516" s="32" t="s">
        <v>276</v>
      </c>
      <c r="B516" s="8"/>
      <c r="C516" s="8"/>
      <c r="D516" s="10">
        <v>57</v>
      </c>
      <c r="E516" s="10"/>
      <c r="F516" s="10">
        <v>57</v>
      </c>
      <c r="G516" s="10"/>
      <c r="H516" s="10"/>
      <c r="I516" s="10"/>
      <c r="J516" s="10"/>
      <c r="K516" s="10"/>
      <c r="L516" s="10"/>
      <c r="M516" s="10"/>
      <c r="N516" s="10"/>
      <c r="O516" s="10"/>
    </row>
    <row r="517" spans="1:15" ht="15.75" customHeight="1">
      <c r="A517" s="32" t="s">
        <v>274</v>
      </c>
      <c r="B517" s="8"/>
      <c r="C517" s="8"/>
      <c r="D517" s="10">
        <v>145</v>
      </c>
      <c r="E517" s="10"/>
      <c r="F517" s="10">
        <f>D517</f>
        <v>145</v>
      </c>
      <c r="G517" s="10"/>
      <c r="H517" s="10"/>
      <c r="I517" s="10"/>
      <c r="J517" s="10"/>
      <c r="K517" s="10"/>
      <c r="L517" s="10"/>
      <c r="M517" s="10"/>
      <c r="N517" s="10"/>
      <c r="O517" s="10"/>
    </row>
    <row r="518" spans="1:15" ht="12.75" customHeight="1">
      <c r="A518" s="31" t="s">
        <v>8</v>
      </c>
      <c r="B518" s="8"/>
      <c r="C518" s="8"/>
      <c r="D518" s="19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</row>
    <row r="519" spans="1:15" ht="24.75" customHeight="1">
      <c r="A519" s="32" t="s">
        <v>275</v>
      </c>
      <c r="B519" s="8"/>
      <c r="C519" s="8"/>
      <c r="D519" s="19">
        <v>1950.89</v>
      </c>
      <c r="E519" s="7"/>
      <c r="F519" s="7">
        <f>D519</f>
        <v>1950.89</v>
      </c>
      <c r="G519" s="7"/>
      <c r="H519" s="7"/>
      <c r="I519" s="7"/>
      <c r="J519" s="7"/>
      <c r="K519" s="7"/>
      <c r="L519" s="7"/>
      <c r="M519" s="7"/>
      <c r="N519" s="7"/>
      <c r="O519" s="7"/>
    </row>
    <row r="520" spans="1:15" ht="24.75" customHeight="1">
      <c r="A520" s="32" t="s">
        <v>277</v>
      </c>
      <c r="B520" s="8"/>
      <c r="C520" s="8"/>
      <c r="D520" s="19">
        <v>270.34</v>
      </c>
      <c r="E520" s="7"/>
      <c r="F520" s="7">
        <f>D520</f>
        <v>270.34</v>
      </c>
      <c r="G520" s="7"/>
      <c r="H520" s="7"/>
      <c r="I520" s="7"/>
      <c r="J520" s="7"/>
      <c r="K520" s="7"/>
      <c r="L520" s="7"/>
      <c r="M520" s="7"/>
      <c r="N520" s="7"/>
      <c r="O520" s="7"/>
    </row>
    <row r="521" spans="1:234" s="195" customFormat="1" ht="41.25" customHeight="1">
      <c r="A521" s="182" t="s">
        <v>399</v>
      </c>
      <c r="B521" s="191"/>
      <c r="C521" s="191"/>
      <c r="D521" s="192">
        <v>127900</v>
      </c>
      <c r="E521" s="193"/>
      <c r="F521" s="193">
        <f>D521</f>
        <v>127900</v>
      </c>
      <c r="G521" s="193">
        <f>G523</f>
        <v>130000</v>
      </c>
      <c r="H521" s="193"/>
      <c r="I521" s="193">
        <f>G521</f>
        <v>130000</v>
      </c>
      <c r="J521" s="193"/>
      <c r="K521" s="193"/>
      <c r="L521" s="193"/>
      <c r="M521" s="193"/>
      <c r="N521" s="193"/>
      <c r="O521" s="193"/>
      <c r="P521" s="194"/>
      <c r="Q521" s="194"/>
      <c r="R521" s="194"/>
      <c r="S521" s="194"/>
      <c r="T521" s="194"/>
      <c r="U521" s="194"/>
      <c r="V521" s="194"/>
      <c r="W521" s="194"/>
      <c r="X521" s="194"/>
      <c r="Y521" s="194"/>
      <c r="Z521" s="194"/>
      <c r="AA521" s="194"/>
      <c r="AB521" s="194"/>
      <c r="AC521" s="194"/>
      <c r="AD521" s="194"/>
      <c r="AE521" s="194"/>
      <c r="AF521" s="194"/>
      <c r="AG521" s="194"/>
      <c r="AH521" s="194"/>
      <c r="AI521" s="194"/>
      <c r="AJ521" s="194"/>
      <c r="AK521" s="194"/>
      <c r="AL521" s="194"/>
      <c r="AM521" s="194"/>
      <c r="AN521" s="194"/>
      <c r="AO521" s="194"/>
      <c r="AP521" s="194"/>
      <c r="AQ521" s="194"/>
      <c r="AR521" s="194"/>
      <c r="AS521" s="194"/>
      <c r="AT521" s="194"/>
      <c r="AU521" s="194"/>
      <c r="AV521" s="194"/>
      <c r="AW521" s="194"/>
      <c r="AX521" s="194"/>
      <c r="AY521" s="194"/>
      <c r="AZ521" s="194"/>
      <c r="BA521" s="194"/>
      <c r="BB521" s="194"/>
      <c r="BC521" s="194"/>
      <c r="BD521" s="194"/>
      <c r="BE521" s="194"/>
      <c r="BF521" s="194"/>
      <c r="BG521" s="194"/>
      <c r="BH521" s="194"/>
      <c r="BI521" s="194"/>
      <c r="BJ521" s="194"/>
      <c r="BK521" s="194"/>
      <c r="BL521" s="194"/>
      <c r="BM521" s="194"/>
      <c r="BN521" s="194"/>
      <c r="BO521" s="194"/>
      <c r="BP521" s="194"/>
      <c r="BQ521" s="194"/>
      <c r="BR521" s="194"/>
      <c r="BS521" s="194"/>
      <c r="BT521" s="194"/>
      <c r="BU521" s="194"/>
      <c r="BV521" s="194"/>
      <c r="BW521" s="194"/>
      <c r="BX521" s="194"/>
      <c r="BY521" s="194"/>
      <c r="BZ521" s="194"/>
      <c r="CA521" s="194"/>
      <c r="CB521" s="194"/>
      <c r="CC521" s="194"/>
      <c r="CD521" s="194"/>
      <c r="CE521" s="194"/>
      <c r="CF521" s="194"/>
      <c r="CG521" s="194"/>
      <c r="CH521" s="194"/>
      <c r="CI521" s="194"/>
      <c r="CJ521" s="194"/>
      <c r="CK521" s="194"/>
      <c r="CL521" s="194"/>
      <c r="CM521" s="194"/>
      <c r="CN521" s="194"/>
      <c r="CO521" s="194"/>
      <c r="CP521" s="194"/>
      <c r="CQ521" s="194"/>
      <c r="CR521" s="194"/>
      <c r="CS521" s="194"/>
      <c r="CT521" s="194"/>
      <c r="CU521" s="194"/>
      <c r="CV521" s="194"/>
      <c r="CW521" s="194"/>
      <c r="CX521" s="194"/>
      <c r="CY521" s="194"/>
      <c r="CZ521" s="194"/>
      <c r="DA521" s="194"/>
      <c r="DB521" s="194"/>
      <c r="DC521" s="194"/>
      <c r="DD521" s="194"/>
      <c r="DE521" s="194"/>
      <c r="DF521" s="194"/>
      <c r="DG521" s="194"/>
      <c r="DH521" s="194"/>
      <c r="DI521" s="194"/>
      <c r="DJ521" s="194"/>
      <c r="DK521" s="194"/>
      <c r="DL521" s="194"/>
      <c r="DM521" s="194"/>
      <c r="DN521" s="194"/>
      <c r="DO521" s="194"/>
      <c r="DP521" s="194"/>
      <c r="DQ521" s="194"/>
      <c r="DR521" s="194"/>
      <c r="DS521" s="194"/>
      <c r="DT521" s="194"/>
      <c r="DU521" s="194"/>
      <c r="DV521" s="194"/>
      <c r="DW521" s="194"/>
      <c r="DX521" s="194"/>
      <c r="DY521" s="194"/>
      <c r="DZ521" s="194"/>
      <c r="EA521" s="194"/>
      <c r="EB521" s="194"/>
      <c r="EC521" s="194"/>
      <c r="ED521" s="194"/>
      <c r="EE521" s="194"/>
      <c r="EF521" s="194"/>
      <c r="EG521" s="194"/>
      <c r="EH521" s="194"/>
      <c r="EI521" s="194"/>
      <c r="EJ521" s="194"/>
      <c r="EK521" s="194"/>
      <c r="EL521" s="194"/>
      <c r="EM521" s="194"/>
      <c r="EN521" s="194"/>
      <c r="EO521" s="194"/>
      <c r="EP521" s="194"/>
      <c r="EQ521" s="194"/>
      <c r="ER521" s="194"/>
      <c r="ES521" s="194"/>
      <c r="ET521" s="194"/>
      <c r="EU521" s="194"/>
      <c r="EV521" s="194"/>
      <c r="EW521" s="194"/>
      <c r="EX521" s="194"/>
      <c r="EY521" s="194"/>
      <c r="EZ521" s="194"/>
      <c r="FA521" s="194"/>
      <c r="FB521" s="194"/>
      <c r="FC521" s="194"/>
      <c r="FD521" s="194"/>
      <c r="FE521" s="194"/>
      <c r="FF521" s="194"/>
      <c r="FG521" s="194"/>
      <c r="FH521" s="194"/>
      <c r="FI521" s="194"/>
      <c r="FJ521" s="194"/>
      <c r="FK521" s="194"/>
      <c r="FL521" s="194"/>
      <c r="FM521" s="194"/>
      <c r="FN521" s="194"/>
      <c r="FO521" s="194"/>
      <c r="FP521" s="194"/>
      <c r="FQ521" s="194"/>
      <c r="FR521" s="194"/>
      <c r="FS521" s="194"/>
      <c r="FT521" s="194"/>
      <c r="FU521" s="194"/>
      <c r="FV521" s="194"/>
      <c r="FW521" s="194"/>
      <c r="FX521" s="194"/>
      <c r="FY521" s="194"/>
      <c r="FZ521" s="194"/>
      <c r="GA521" s="194"/>
      <c r="GB521" s="194"/>
      <c r="GC521" s="194"/>
      <c r="GD521" s="194"/>
      <c r="GE521" s="194"/>
      <c r="GF521" s="194"/>
      <c r="GG521" s="194"/>
      <c r="GH521" s="194"/>
      <c r="GI521" s="194"/>
      <c r="GJ521" s="194"/>
      <c r="GK521" s="194"/>
      <c r="GL521" s="194"/>
      <c r="GM521" s="194"/>
      <c r="GN521" s="194"/>
      <c r="GO521" s="194"/>
      <c r="GP521" s="194"/>
      <c r="GQ521" s="194"/>
      <c r="GR521" s="194"/>
      <c r="GS521" s="194"/>
      <c r="GT521" s="194"/>
      <c r="GU521" s="194"/>
      <c r="GV521" s="194"/>
      <c r="GW521" s="194"/>
      <c r="GX521" s="194"/>
      <c r="GY521" s="194"/>
      <c r="GZ521" s="194"/>
      <c r="HA521" s="194"/>
      <c r="HB521" s="194"/>
      <c r="HC521" s="194"/>
      <c r="HD521" s="194"/>
      <c r="HE521" s="194"/>
      <c r="HF521" s="194"/>
      <c r="HG521" s="194"/>
      <c r="HH521" s="194"/>
      <c r="HI521" s="194"/>
      <c r="HJ521" s="194"/>
      <c r="HK521" s="194"/>
      <c r="HL521" s="194"/>
      <c r="HM521" s="194"/>
      <c r="HN521" s="194"/>
      <c r="HO521" s="194"/>
      <c r="HP521" s="194"/>
      <c r="HQ521" s="194"/>
      <c r="HR521" s="194"/>
      <c r="HS521" s="194"/>
      <c r="HT521" s="194"/>
      <c r="HU521" s="194"/>
      <c r="HV521" s="194"/>
      <c r="HW521" s="194"/>
      <c r="HX521" s="194"/>
      <c r="HY521" s="194"/>
      <c r="HZ521" s="194"/>
    </row>
    <row r="522" spans="1:15" ht="11.25" customHeight="1">
      <c r="A522" s="31" t="s">
        <v>5</v>
      </c>
      <c r="B522" s="8"/>
      <c r="C522" s="8"/>
      <c r="D522" s="19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</row>
    <row r="523" spans="1:15" ht="14.25" customHeight="1">
      <c r="A523" s="32" t="s">
        <v>82</v>
      </c>
      <c r="B523" s="8"/>
      <c r="C523" s="8"/>
      <c r="D523" s="115">
        <f>D521</f>
        <v>127900</v>
      </c>
      <c r="E523" s="7"/>
      <c r="F523" s="7">
        <f>D523</f>
        <v>127900</v>
      </c>
      <c r="G523" s="7">
        <v>130000</v>
      </c>
      <c r="H523" s="7"/>
      <c r="I523" s="7">
        <f>G523</f>
        <v>130000</v>
      </c>
      <c r="J523" s="7"/>
      <c r="K523" s="7"/>
      <c r="L523" s="7"/>
      <c r="M523" s="7"/>
      <c r="N523" s="7"/>
      <c r="O523" s="7"/>
    </row>
    <row r="524" spans="1:15" ht="10.5" customHeight="1">
      <c r="A524" s="31" t="s">
        <v>6</v>
      </c>
      <c r="B524" s="8"/>
      <c r="C524" s="8"/>
      <c r="D524" s="115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</row>
    <row r="525" spans="1:15" ht="24.75" customHeight="1">
      <c r="A525" s="32" t="s">
        <v>281</v>
      </c>
      <c r="B525" s="8"/>
      <c r="C525" s="8"/>
      <c r="D525" s="122">
        <v>4</v>
      </c>
      <c r="E525" s="144"/>
      <c r="F525" s="144">
        <f>D525</f>
        <v>4</v>
      </c>
      <c r="G525" s="7">
        <v>4</v>
      </c>
      <c r="H525" s="7"/>
      <c r="I525" s="7">
        <v>4</v>
      </c>
      <c r="J525" s="7"/>
      <c r="K525" s="7"/>
      <c r="L525" s="7"/>
      <c r="M525" s="7"/>
      <c r="N525" s="7"/>
      <c r="O525" s="7"/>
    </row>
    <row r="526" spans="1:15" ht="11.25">
      <c r="A526" s="31" t="s">
        <v>8</v>
      </c>
      <c r="B526" s="8"/>
      <c r="C526" s="8"/>
      <c r="D526" s="115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</row>
    <row r="527" spans="1:15" ht="24.75" customHeight="1">
      <c r="A527" s="32" t="s">
        <v>280</v>
      </c>
      <c r="B527" s="8"/>
      <c r="C527" s="8"/>
      <c r="D527" s="115">
        <f>D521/D525</f>
        <v>31975</v>
      </c>
      <c r="E527" s="7"/>
      <c r="F527" s="7">
        <f>D527</f>
        <v>31975</v>
      </c>
      <c r="G527" s="7">
        <f>G523/G525</f>
        <v>32500</v>
      </c>
      <c r="H527" s="7"/>
      <c r="I527" s="7">
        <f>G527</f>
        <v>32500</v>
      </c>
      <c r="J527" s="7"/>
      <c r="K527" s="7"/>
      <c r="L527" s="7"/>
      <c r="M527" s="7"/>
      <c r="N527" s="7"/>
      <c r="O527" s="7"/>
    </row>
    <row r="528" spans="1:234" s="195" customFormat="1" ht="25.5" customHeight="1">
      <c r="A528" s="182" t="s">
        <v>400</v>
      </c>
      <c r="B528" s="191"/>
      <c r="C528" s="191"/>
      <c r="D528" s="192">
        <v>224200</v>
      </c>
      <c r="E528" s="193"/>
      <c r="F528" s="193">
        <f>D528</f>
        <v>224200</v>
      </c>
      <c r="G528" s="193"/>
      <c r="H528" s="193"/>
      <c r="I528" s="193"/>
      <c r="J528" s="193"/>
      <c r="K528" s="193"/>
      <c r="L528" s="193"/>
      <c r="M528" s="193"/>
      <c r="N528" s="193"/>
      <c r="O528" s="193"/>
      <c r="P528" s="194"/>
      <c r="Q528" s="194"/>
      <c r="R528" s="194"/>
      <c r="S528" s="194"/>
      <c r="T528" s="194"/>
      <c r="U528" s="194"/>
      <c r="V528" s="194"/>
      <c r="W528" s="194"/>
      <c r="X528" s="194"/>
      <c r="Y528" s="194"/>
      <c r="Z528" s="194"/>
      <c r="AA528" s="194"/>
      <c r="AB528" s="194"/>
      <c r="AC528" s="194"/>
      <c r="AD528" s="194"/>
      <c r="AE528" s="194"/>
      <c r="AF528" s="194"/>
      <c r="AG528" s="194"/>
      <c r="AH528" s="194"/>
      <c r="AI528" s="194"/>
      <c r="AJ528" s="194"/>
      <c r="AK528" s="194"/>
      <c r="AL528" s="194"/>
      <c r="AM528" s="194"/>
      <c r="AN528" s="194"/>
      <c r="AO528" s="194"/>
      <c r="AP528" s="194"/>
      <c r="AQ528" s="194"/>
      <c r="AR528" s="194"/>
      <c r="AS528" s="194"/>
      <c r="AT528" s="194"/>
      <c r="AU528" s="194"/>
      <c r="AV528" s="194"/>
      <c r="AW528" s="194"/>
      <c r="AX528" s="194"/>
      <c r="AY528" s="194"/>
      <c r="AZ528" s="194"/>
      <c r="BA528" s="194"/>
      <c r="BB528" s="194"/>
      <c r="BC528" s="194"/>
      <c r="BD528" s="194"/>
      <c r="BE528" s="194"/>
      <c r="BF528" s="194"/>
      <c r="BG528" s="194"/>
      <c r="BH528" s="194"/>
      <c r="BI528" s="194"/>
      <c r="BJ528" s="194"/>
      <c r="BK528" s="194"/>
      <c r="BL528" s="194"/>
      <c r="BM528" s="194"/>
      <c r="BN528" s="194"/>
      <c r="BO528" s="194"/>
      <c r="BP528" s="194"/>
      <c r="BQ528" s="194"/>
      <c r="BR528" s="194"/>
      <c r="BS528" s="194"/>
      <c r="BT528" s="194"/>
      <c r="BU528" s="194"/>
      <c r="BV528" s="194"/>
      <c r="BW528" s="194"/>
      <c r="BX528" s="194"/>
      <c r="BY528" s="194"/>
      <c r="BZ528" s="194"/>
      <c r="CA528" s="194"/>
      <c r="CB528" s="194"/>
      <c r="CC528" s="194"/>
      <c r="CD528" s="194"/>
      <c r="CE528" s="194"/>
      <c r="CF528" s="194"/>
      <c r="CG528" s="194"/>
      <c r="CH528" s="194"/>
      <c r="CI528" s="194"/>
      <c r="CJ528" s="194"/>
      <c r="CK528" s="194"/>
      <c r="CL528" s="194"/>
      <c r="CM528" s="194"/>
      <c r="CN528" s="194"/>
      <c r="CO528" s="194"/>
      <c r="CP528" s="194"/>
      <c r="CQ528" s="194"/>
      <c r="CR528" s="194"/>
      <c r="CS528" s="194"/>
      <c r="CT528" s="194"/>
      <c r="CU528" s="194"/>
      <c r="CV528" s="194"/>
      <c r="CW528" s="194"/>
      <c r="CX528" s="194"/>
      <c r="CY528" s="194"/>
      <c r="CZ528" s="194"/>
      <c r="DA528" s="194"/>
      <c r="DB528" s="194"/>
      <c r="DC528" s="194"/>
      <c r="DD528" s="194"/>
      <c r="DE528" s="194"/>
      <c r="DF528" s="194"/>
      <c r="DG528" s="194"/>
      <c r="DH528" s="194"/>
      <c r="DI528" s="194"/>
      <c r="DJ528" s="194"/>
      <c r="DK528" s="194"/>
      <c r="DL528" s="194"/>
      <c r="DM528" s="194"/>
      <c r="DN528" s="194"/>
      <c r="DO528" s="194"/>
      <c r="DP528" s="194"/>
      <c r="DQ528" s="194"/>
      <c r="DR528" s="194"/>
      <c r="DS528" s="194"/>
      <c r="DT528" s="194"/>
      <c r="DU528" s="194"/>
      <c r="DV528" s="194"/>
      <c r="DW528" s="194"/>
      <c r="DX528" s="194"/>
      <c r="DY528" s="194"/>
      <c r="DZ528" s="194"/>
      <c r="EA528" s="194"/>
      <c r="EB528" s="194"/>
      <c r="EC528" s="194"/>
      <c r="ED528" s="194"/>
      <c r="EE528" s="194"/>
      <c r="EF528" s="194"/>
      <c r="EG528" s="194"/>
      <c r="EH528" s="194"/>
      <c r="EI528" s="194"/>
      <c r="EJ528" s="194"/>
      <c r="EK528" s="194"/>
      <c r="EL528" s="194"/>
      <c r="EM528" s="194"/>
      <c r="EN528" s="194"/>
      <c r="EO528" s="194"/>
      <c r="EP528" s="194"/>
      <c r="EQ528" s="194"/>
      <c r="ER528" s="194"/>
      <c r="ES528" s="194"/>
      <c r="ET528" s="194"/>
      <c r="EU528" s="194"/>
      <c r="EV528" s="194"/>
      <c r="EW528" s="194"/>
      <c r="EX528" s="194"/>
      <c r="EY528" s="194"/>
      <c r="EZ528" s="194"/>
      <c r="FA528" s="194"/>
      <c r="FB528" s="194"/>
      <c r="FC528" s="194"/>
      <c r="FD528" s="194"/>
      <c r="FE528" s="194"/>
      <c r="FF528" s="194"/>
      <c r="FG528" s="194"/>
      <c r="FH528" s="194"/>
      <c r="FI528" s="194"/>
      <c r="FJ528" s="194"/>
      <c r="FK528" s="194"/>
      <c r="FL528" s="194"/>
      <c r="FM528" s="194"/>
      <c r="FN528" s="194"/>
      <c r="FO528" s="194"/>
      <c r="FP528" s="194"/>
      <c r="FQ528" s="194"/>
      <c r="FR528" s="194"/>
      <c r="FS528" s="194"/>
      <c r="FT528" s="194"/>
      <c r="FU528" s="194"/>
      <c r="FV528" s="194"/>
      <c r="FW528" s="194"/>
      <c r="FX528" s="194"/>
      <c r="FY528" s="194"/>
      <c r="FZ528" s="194"/>
      <c r="GA528" s="194"/>
      <c r="GB528" s="194"/>
      <c r="GC528" s="194"/>
      <c r="GD528" s="194"/>
      <c r="GE528" s="194"/>
      <c r="GF528" s="194"/>
      <c r="GG528" s="194"/>
      <c r="GH528" s="194"/>
      <c r="GI528" s="194"/>
      <c r="GJ528" s="194"/>
      <c r="GK528" s="194"/>
      <c r="GL528" s="194"/>
      <c r="GM528" s="194"/>
      <c r="GN528" s="194"/>
      <c r="GO528" s="194"/>
      <c r="GP528" s="194"/>
      <c r="GQ528" s="194"/>
      <c r="GR528" s="194"/>
      <c r="GS528" s="194"/>
      <c r="GT528" s="194"/>
      <c r="GU528" s="194"/>
      <c r="GV528" s="194"/>
      <c r="GW528" s="194"/>
      <c r="GX528" s="194"/>
      <c r="GY528" s="194"/>
      <c r="GZ528" s="194"/>
      <c r="HA528" s="194"/>
      <c r="HB528" s="194"/>
      <c r="HC528" s="194"/>
      <c r="HD528" s="194"/>
      <c r="HE528" s="194"/>
      <c r="HF528" s="194"/>
      <c r="HG528" s="194"/>
      <c r="HH528" s="194"/>
      <c r="HI528" s="194"/>
      <c r="HJ528" s="194"/>
      <c r="HK528" s="194"/>
      <c r="HL528" s="194"/>
      <c r="HM528" s="194"/>
      <c r="HN528" s="194"/>
      <c r="HO528" s="194"/>
      <c r="HP528" s="194"/>
      <c r="HQ528" s="194"/>
      <c r="HR528" s="194"/>
      <c r="HS528" s="194"/>
      <c r="HT528" s="194"/>
      <c r="HU528" s="194"/>
      <c r="HV528" s="194"/>
      <c r="HW528" s="194"/>
      <c r="HX528" s="194"/>
      <c r="HY528" s="194"/>
      <c r="HZ528" s="194"/>
    </row>
    <row r="529" spans="1:15" ht="11.25" customHeight="1">
      <c r="A529" s="31" t="s">
        <v>5</v>
      </c>
      <c r="B529" s="8"/>
      <c r="C529" s="8"/>
      <c r="D529" s="19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</row>
    <row r="530" spans="1:15" ht="14.25" customHeight="1">
      <c r="A530" s="32" t="s">
        <v>82</v>
      </c>
      <c r="B530" s="8"/>
      <c r="C530" s="8"/>
      <c r="D530" s="115">
        <f>D528</f>
        <v>224200</v>
      </c>
      <c r="E530" s="7"/>
      <c r="F530" s="7">
        <v>224200</v>
      </c>
      <c r="G530" s="7"/>
      <c r="H530" s="7"/>
      <c r="I530" s="7"/>
      <c r="J530" s="7"/>
      <c r="K530" s="7"/>
      <c r="L530" s="7"/>
      <c r="M530" s="7"/>
      <c r="N530" s="7"/>
      <c r="O530" s="7"/>
    </row>
    <row r="531" spans="1:15" ht="10.5" customHeight="1">
      <c r="A531" s="31" t="s">
        <v>6</v>
      </c>
      <c r="B531" s="8"/>
      <c r="C531" s="8"/>
      <c r="D531" s="115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</row>
    <row r="532" spans="1:15" ht="24.75" customHeight="1">
      <c r="A532" s="32" t="s">
        <v>300</v>
      </c>
      <c r="B532" s="8"/>
      <c r="C532" s="8"/>
      <c r="D532" s="122">
        <v>398</v>
      </c>
      <c r="E532" s="144"/>
      <c r="F532" s="144">
        <f>D532</f>
        <v>398</v>
      </c>
      <c r="G532" s="7"/>
      <c r="H532" s="7"/>
      <c r="I532" s="7"/>
      <c r="J532" s="7"/>
      <c r="K532" s="7"/>
      <c r="L532" s="7"/>
      <c r="M532" s="7"/>
      <c r="N532" s="7"/>
      <c r="O532" s="7"/>
    </row>
    <row r="533" spans="1:15" ht="11.25">
      <c r="A533" s="31" t="s">
        <v>8</v>
      </c>
      <c r="B533" s="8"/>
      <c r="C533" s="8"/>
      <c r="D533" s="115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</row>
    <row r="534" spans="1:15" ht="24.75" customHeight="1">
      <c r="A534" s="32" t="s">
        <v>301</v>
      </c>
      <c r="B534" s="8"/>
      <c r="C534" s="8"/>
      <c r="D534" s="115">
        <f>D528/D532</f>
        <v>563.3165829145729</v>
      </c>
      <c r="E534" s="7"/>
      <c r="F534" s="7">
        <f>D534</f>
        <v>563.3165829145729</v>
      </c>
      <c r="G534" s="7"/>
      <c r="H534" s="7"/>
      <c r="I534" s="7"/>
      <c r="J534" s="7"/>
      <c r="K534" s="7"/>
      <c r="L534" s="7"/>
      <c r="M534" s="7"/>
      <c r="N534" s="7"/>
      <c r="O534" s="7"/>
    </row>
    <row r="535" spans="1:234" s="195" customFormat="1" ht="37.5" customHeight="1">
      <c r="A535" s="182" t="s">
        <v>401</v>
      </c>
      <c r="B535" s="191"/>
      <c r="C535" s="191"/>
      <c r="D535" s="192"/>
      <c r="E535" s="193"/>
      <c r="F535" s="193"/>
      <c r="G535" s="193">
        <v>70100</v>
      </c>
      <c r="H535" s="193"/>
      <c r="I535" s="193">
        <f>G535</f>
        <v>70100</v>
      </c>
      <c r="J535" s="193"/>
      <c r="K535" s="193"/>
      <c r="L535" s="193"/>
      <c r="M535" s="193"/>
      <c r="N535" s="193"/>
      <c r="O535" s="193"/>
      <c r="P535" s="194"/>
      <c r="Q535" s="194"/>
      <c r="R535" s="194"/>
      <c r="S535" s="194"/>
      <c r="T535" s="194"/>
      <c r="U535" s="194"/>
      <c r="V535" s="194"/>
      <c r="W535" s="194"/>
      <c r="X535" s="194"/>
      <c r="Y535" s="194"/>
      <c r="Z535" s="194"/>
      <c r="AA535" s="194"/>
      <c r="AB535" s="194"/>
      <c r="AC535" s="194"/>
      <c r="AD535" s="194"/>
      <c r="AE535" s="194"/>
      <c r="AF535" s="194"/>
      <c r="AG535" s="194"/>
      <c r="AH535" s="194"/>
      <c r="AI535" s="194"/>
      <c r="AJ535" s="194"/>
      <c r="AK535" s="194"/>
      <c r="AL535" s="194"/>
      <c r="AM535" s="194"/>
      <c r="AN535" s="194"/>
      <c r="AO535" s="194"/>
      <c r="AP535" s="194"/>
      <c r="AQ535" s="194"/>
      <c r="AR535" s="194"/>
      <c r="AS535" s="194"/>
      <c r="AT535" s="194"/>
      <c r="AU535" s="194"/>
      <c r="AV535" s="194"/>
      <c r="AW535" s="194"/>
      <c r="AX535" s="194"/>
      <c r="AY535" s="194"/>
      <c r="AZ535" s="194"/>
      <c r="BA535" s="194"/>
      <c r="BB535" s="194"/>
      <c r="BC535" s="194"/>
      <c r="BD535" s="194"/>
      <c r="BE535" s="194"/>
      <c r="BF535" s="194"/>
      <c r="BG535" s="194"/>
      <c r="BH535" s="194"/>
      <c r="BI535" s="194"/>
      <c r="BJ535" s="194"/>
      <c r="BK535" s="194"/>
      <c r="BL535" s="194"/>
      <c r="BM535" s="194"/>
      <c r="BN535" s="194"/>
      <c r="BO535" s="194"/>
      <c r="BP535" s="194"/>
      <c r="BQ535" s="194"/>
      <c r="BR535" s="194"/>
      <c r="BS535" s="194"/>
      <c r="BT535" s="194"/>
      <c r="BU535" s="194"/>
      <c r="BV535" s="194"/>
      <c r="BW535" s="194"/>
      <c r="BX535" s="194"/>
      <c r="BY535" s="194"/>
      <c r="BZ535" s="194"/>
      <c r="CA535" s="194"/>
      <c r="CB535" s="194"/>
      <c r="CC535" s="194"/>
      <c r="CD535" s="194"/>
      <c r="CE535" s="194"/>
      <c r="CF535" s="194"/>
      <c r="CG535" s="194"/>
      <c r="CH535" s="194"/>
      <c r="CI535" s="194"/>
      <c r="CJ535" s="194"/>
      <c r="CK535" s="194"/>
      <c r="CL535" s="194"/>
      <c r="CM535" s="194"/>
      <c r="CN535" s="194"/>
      <c r="CO535" s="194"/>
      <c r="CP535" s="194"/>
      <c r="CQ535" s="194"/>
      <c r="CR535" s="194"/>
      <c r="CS535" s="194"/>
      <c r="CT535" s="194"/>
      <c r="CU535" s="194"/>
      <c r="CV535" s="194"/>
      <c r="CW535" s="194"/>
      <c r="CX535" s="194"/>
      <c r="CY535" s="194"/>
      <c r="CZ535" s="194"/>
      <c r="DA535" s="194"/>
      <c r="DB535" s="194"/>
      <c r="DC535" s="194"/>
      <c r="DD535" s="194"/>
      <c r="DE535" s="194"/>
      <c r="DF535" s="194"/>
      <c r="DG535" s="194"/>
      <c r="DH535" s="194"/>
      <c r="DI535" s="194"/>
      <c r="DJ535" s="194"/>
      <c r="DK535" s="194"/>
      <c r="DL535" s="194"/>
      <c r="DM535" s="194"/>
      <c r="DN535" s="194"/>
      <c r="DO535" s="194"/>
      <c r="DP535" s="194"/>
      <c r="DQ535" s="194"/>
      <c r="DR535" s="194"/>
      <c r="DS535" s="194"/>
      <c r="DT535" s="194"/>
      <c r="DU535" s="194"/>
      <c r="DV535" s="194"/>
      <c r="DW535" s="194"/>
      <c r="DX535" s="194"/>
      <c r="DY535" s="194"/>
      <c r="DZ535" s="194"/>
      <c r="EA535" s="194"/>
      <c r="EB535" s="194"/>
      <c r="EC535" s="194"/>
      <c r="ED535" s="194"/>
      <c r="EE535" s="194"/>
      <c r="EF535" s="194"/>
      <c r="EG535" s="194"/>
      <c r="EH535" s="194"/>
      <c r="EI535" s="194"/>
      <c r="EJ535" s="194"/>
      <c r="EK535" s="194"/>
      <c r="EL535" s="194"/>
      <c r="EM535" s="194"/>
      <c r="EN535" s="194"/>
      <c r="EO535" s="194"/>
      <c r="EP535" s="194"/>
      <c r="EQ535" s="194"/>
      <c r="ER535" s="194"/>
      <c r="ES535" s="194"/>
      <c r="ET535" s="194"/>
      <c r="EU535" s="194"/>
      <c r="EV535" s="194"/>
      <c r="EW535" s="194"/>
      <c r="EX535" s="194"/>
      <c r="EY535" s="194"/>
      <c r="EZ535" s="194"/>
      <c r="FA535" s="194"/>
      <c r="FB535" s="194"/>
      <c r="FC535" s="194"/>
      <c r="FD535" s="194"/>
      <c r="FE535" s="194"/>
      <c r="FF535" s="194"/>
      <c r="FG535" s="194"/>
      <c r="FH535" s="194"/>
      <c r="FI535" s="194"/>
      <c r="FJ535" s="194"/>
      <c r="FK535" s="194"/>
      <c r="FL535" s="194"/>
      <c r="FM535" s="194"/>
      <c r="FN535" s="194"/>
      <c r="FO535" s="194"/>
      <c r="FP535" s="194"/>
      <c r="FQ535" s="194"/>
      <c r="FR535" s="194"/>
      <c r="FS535" s="194"/>
      <c r="FT535" s="194"/>
      <c r="FU535" s="194"/>
      <c r="FV535" s="194"/>
      <c r="FW535" s="194"/>
      <c r="FX535" s="194"/>
      <c r="FY535" s="194"/>
      <c r="FZ535" s="194"/>
      <c r="GA535" s="194"/>
      <c r="GB535" s="194"/>
      <c r="GC535" s="194"/>
      <c r="GD535" s="194"/>
      <c r="GE535" s="194"/>
      <c r="GF535" s="194"/>
      <c r="GG535" s="194"/>
      <c r="GH535" s="194"/>
      <c r="GI535" s="194"/>
      <c r="GJ535" s="194"/>
      <c r="GK535" s="194"/>
      <c r="GL535" s="194"/>
      <c r="GM535" s="194"/>
      <c r="GN535" s="194"/>
      <c r="GO535" s="194"/>
      <c r="GP535" s="194"/>
      <c r="GQ535" s="194"/>
      <c r="GR535" s="194"/>
      <c r="GS535" s="194"/>
      <c r="GT535" s="194"/>
      <c r="GU535" s="194"/>
      <c r="GV535" s="194"/>
      <c r="GW535" s="194"/>
      <c r="GX535" s="194"/>
      <c r="GY535" s="194"/>
      <c r="GZ535" s="194"/>
      <c r="HA535" s="194"/>
      <c r="HB535" s="194"/>
      <c r="HC535" s="194"/>
      <c r="HD535" s="194"/>
      <c r="HE535" s="194"/>
      <c r="HF535" s="194"/>
      <c r="HG535" s="194"/>
      <c r="HH535" s="194"/>
      <c r="HI535" s="194"/>
      <c r="HJ535" s="194"/>
      <c r="HK535" s="194"/>
      <c r="HL535" s="194"/>
      <c r="HM535" s="194"/>
      <c r="HN535" s="194"/>
      <c r="HO535" s="194"/>
      <c r="HP535" s="194"/>
      <c r="HQ535" s="194"/>
      <c r="HR535" s="194"/>
      <c r="HS535" s="194"/>
      <c r="HT535" s="194"/>
      <c r="HU535" s="194"/>
      <c r="HV535" s="194"/>
      <c r="HW535" s="194"/>
      <c r="HX535" s="194"/>
      <c r="HY535" s="194"/>
      <c r="HZ535" s="194"/>
    </row>
    <row r="536" spans="1:15" ht="12.75" customHeight="1">
      <c r="A536" s="31" t="s">
        <v>5</v>
      </c>
      <c r="B536" s="8"/>
      <c r="C536" s="8"/>
      <c r="D536" s="115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</row>
    <row r="537" spans="1:15" ht="11.25">
      <c r="A537" s="32" t="s">
        <v>82</v>
      </c>
      <c r="B537" s="8"/>
      <c r="C537" s="8"/>
      <c r="D537" s="115"/>
      <c r="E537" s="7"/>
      <c r="F537" s="7"/>
      <c r="G537" s="7">
        <v>70100</v>
      </c>
      <c r="H537" s="7"/>
      <c r="I537" s="7">
        <f>G537</f>
        <v>70100</v>
      </c>
      <c r="J537" s="7"/>
      <c r="K537" s="7"/>
      <c r="L537" s="7"/>
      <c r="M537" s="7"/>
      <c r="N537" s="7"/>
      <c r="O537" s="7"/>
    </row>
    <row r="538" spans="1:15" ht="11.25">
      <c r="A538" s="31" t="s">
        <v>6</v>
      </c>
      <c r="B538" s="8"/>
      <c r="C538" s="8"/>
      <c r="D538" s="115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</row>
    <row r="539" spans="1:15" ht="15" customHeight="1">
      <c r="A539" s="32" t="s">
        <v>339</v>
      </c>
      <c r="B539" s="8"/>
      <c r="C539" s="8"/>
      <c r="D539" s="115"/>
      <c r="E539" s="7"/>
      <c r="F539" s="7"/>
      <c r="G539" s="7">
        <v>1</v>
      </c>
      <c r="H539" s="7"/>
      <c r="I539" s="7">
        <v>1</v>
      </c>
      <c r="J539" s="7"/>
      <c r="K539" s="7"/>
      <c r="L539" s="7"/>
      <c r="M539" s="7"/>
      <c r="N539" s="7"/>
      <c r="O539" s="7"/>
    </row>
    <row r="540" spans="1:15" ht="11.25">
      <c r="A540" s="31" t="s">
        <v>8</v>
      </c>
      <c r="B540" s="8"/>
      <c r="C540" s="8"/>
      <c r="D540" s="115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</row>
    <row r="541" spans="1:15" ht="22.5">
      <c r="A541" s="32" t="s">
        <v>340</v>
      </c>
      <c r="B541" s="8"/>
      <c r="C541" s="8"/>
      <c r="D541" s="115"/>
      <c r="E541" s="7"/>
      <c r="F541" s="7"/>
      <c r="G541" s="7">
        <f>G537/G539</f>
        <v>70100</v>
      </c>
      <c r="H541" s="7"/>
      <c r="I541" s="7">
        <f>G541</f>
        <v>70100</v>
      </c>
      <c r="J541" s="7"/>
      <c r="K541" s="7"/>
      <c r="L541" s="7"/>
      <c r="M541" s="7"/>
      <c r="N541" s="7"/>
      <c r="O541" s="7"/>
    </row>
    <row r="542" spans="1:234" s="195" customFormat="1" ht="24.75" customHeight="1">
      <c r="A542" s="182" t="s">
        <v>402</v>
      </c>
      <c r="B542" s="191"/>
      <c r="C542" s="191"/>
      <c r="D542" s="192"/>
      <c r="E542" s="193"/>
      <c r="F542" s="193"/>
      <c r="G542" s="193">
        <v>50100</v>
      </c>
      <c r="H542" s="193"/>
      <c r="I542" s="193">
        <f>G542</f>
        <v>50100</v>
      </c>
      <c r="J542" s="193"/>
      <c r="K542" s="193"/>
      <c r="L542" s="193"/>
      <c r="M542" s="193"/>
      <c r="N542" s="193"/>
      <c r="O542" s="193"/>
      <c r="P542" s="194"/>
      <c r="Q542" s="194"/>
      <c r="R542" s="194"/>
      <c r="S542" s="194"/>
      <c r="T542" s="194"/>
      <c r="U542" s="194"/>
      <c r="V542" s="194"/>
      <c r="W542" s="194"/>
      <c r="X542" s="194"/>
      <c r="Y542" s="194"/>
      <c r="Z542" s="194"/>
      <c r="AA542" s="194"/>
      <c r="AB542" s="194"/>
      <c r="AC542" s="194"/>
      <c r="AD542" s="194"/>
      <c r="AE542" s="194"/>
      <c r="AF542" s="194"/>
      <c r="AG542" s="194"/>
      <c r="AH542" s="194"/>
      <c r="AI542" s="194"/>
      <c r="AJ542" s="194"/>
      <c r="AK542" s="194"/>
      <c r="AL542" s="194"/>
      <c r="AM542" s="194"/>
      <c r="AN542" s="194"/>
      <c r="AO542" s="194"/>
      <c r="AP542" s="194"/>
      <c r="AQ542" s="194"/>
      <c r="AR542" s="194"/>
      <c r="AS542" s="194"/>
      <c r="AT542" s="194"/>
      <c r="AU542" s="194"/>
      <c r="AV542" s="194"/>
      <c r="AW542" s="194"/>
      <c r="AX542" s="194"/>
      <c r="AY542" s="194"/>
      <c r="AZ542" s="194"/>
      <c r="BA542" s="194"/>
      <c r="BB542" s="194"/>
      <c r="BC542" s="194"/>
      <c r="BD542" s="194"/>
      <c r="BE542" s="194"/>
      <c r="BF542" s="194"/>
      <c r="BG542" s="194"/>
      <c r="BH542" s="194"/>
      <c r="BI542" s="194"/>
      <c r="BJ542" s="194"/>
      <c r="BK542" s="194"/>
      <c r="BL542" s="194"/>
      <c r="BM542" s="194"/>
      <c r="BN542" s="194"/>
      <c r="BO542" s="194"/>
      <c r="BP542" s="194"/>
      <c r="BQ542" s="194"/>
      <c r="BR542" s="194"/>
      <c r="BS542" s="194"/>
      <c r="BT542" s="194"/>
      <c r="BU542" s="194"/>
      <c r="BV542" s="194"/>
      <c r="BW542" s="194"/>
      <c r="BX542" s="194"/>
      <c r="BY542" s="194"/>
      <c r="BZ542" s="194"/>
      <c r="CA542" s="194"/>
      <c r="CB542" s="194"/>
      <c r="CC542" s="194"/>
      <c r="CD542" s="194"/>
      <c r="CE542" s="194"/>
      <c r="CF542" s="194"/>
      <c r="CG542" s="194"/>
      <c r="CH542" s="194"/>
      <c r="CI542" s="194"/>
      <c r="CJ542" s="194"/>
      <c r="CK542" s="194"/>
      <c r="CL542" s="194"/>
      <c r="CM542" s="194"/>
      <c r="CN542" s="194"/>
      <c r="CO542" s="194"/>
      <c r="CP542" s="194"/>
      <c r="CQ542" s="194"/>
      <c r="CR542" s="194"/>
      <c r="CS542" s="194"/>
      <c r="CT542" s="194"/>
      <c r="CU542" s="194"/>
      <c r="CV542" s="194"/>
      <c r="CW542" s="194"/>
      <c r="CX542" s="194"/>
      <c r="CY542" s="194"/>
      <c r="CZ542" s="194"/>
      <c r="DA542" s="194"/>
      <c r="DB542" s="194"/>
      <c r="DC542" s="194"/>
      <c r="DD542" s="194"/>
      <c r="DE542" s="194"/>
      <c r="DF542" s="194"/>
      <c r="DG542" s="194"/>
      <c r="DH542" s="194"/>
      <c r="DI542" s="194"/>
      <c r="DJ542" s="194"/>
      <c r="DK542" s="194"/>
      <c r="DL542" s="194"/>
      <c r="DM542" s="194"/>
      <c r="DN542" s="194"/>
      <c r="DO542" s="194"/>
      <c r="DP542" s="194"/>
      <c r="DQ542" s="194"/>
      <c r="DR542" s="194"/>
      <c r="DS542" s="194"/>
      <c r="DT542" s="194"/>
      <c r="DU542" s="194"/>
      <c r="DV542" s="194"/>
      <c r="DW542" s="194"/>
      <c r="DX542" s="194"/>
      <c r="DY542" s="194"/>
      <c r="DZ542" s="194"/>
      <c r="EA542" s="194"/>
      <c r="EB542" s="194"/>
      <c r="EC542" s="194"/>
      <c r="ED542" s="194"/>
      <c r="EE542" s="194"/>
      <c r="EF542" s="194"/>
      <c r="EG542" s="194"/>
      <c r="EH542" s="194"/>
      <c r="EI542" s="194"/>
      <c r="EJ542" s="194"/>
      <c r="EK542" s="194"/>
      <c r="EL542" s="194"/>
      <c r="EM542" s="194"/>
      <c r="EN542" s="194"/>
      <c r="EO542" s="194"/>
      <c r="EP542" s="194"/>
      <c r="EQ542" s="194"/>
      <c r="ER542" s="194"/>
      <c r="ES542" s="194"/>
      <c r="ET542" s="194"/>
      <c r="EU542" s="194"/>
      <c r="EV542" s="194"/>
      <c r="EW542" s="194"/>
      <c r="EX542" s="194"/>
      <c r="EY542" s="194"/>
      <c r="EZ542" s="194"/>
      <c r="FA542" s="194"/>
      <c r="FB542" s="194"/>
      <c r="FC542" s="194"/>
      <c r="FD542" s="194"/>
      <c r="FE542" s="194"/>
      <c r="FF542" s="194"/>
      <c r="FG542" s="194"/>
      <c r="FH542" s="194"/>
      <c r="FI542" s="194"/>
      <c r="FJ542" s="194"/>
      <c r="FK542" s="194"/>
      <c r="FL542" s="194"/>
      <c r="FM542" s="194"/>
      <c r="FN542" s="194"/>
      <c r="FO542" s="194"/>
      <c r="FP542" s="194"/>
      <c r="FQ542" s="194"/>
      <c r="FR542" s="194"/>
      <c r="FS542" s="194"/>
      <c r="FT542" s="194"/>
      <c r="FU542" s="194"/>
      <c r="FV542" s="194"/>
      <c r="FW542" s="194"/>
      <c r="FX542" s="194"/>
      <c r="FY542" s="194"/>
      <c r="FZ542" s="194"/>
      <c r="GA542" s="194"/>
      <c r="GB542" s="194"/>
      <c r="GC542" s="194"/>
      <c r="GD542" s="194"/>
      <c r="GE542" s="194"/>
      <c r="GF542" s="194"/>
      <c r="GG542" s="194"/>
      <c r="GH542" s="194"/>
      <c r="GI542" s="194"/>
      <c r="GJ542" s="194"/>
      <c r="GK542" s="194"/>
      <c r="GL542" s="194"/>
      <c r="GM542" s="194"/>
      <c r="GN542" s="194"/>
      <c r="GO542" s="194"/>
      <c r="GP542" s="194"/>
      <c r="GQ542" s="194"/>
      <c r="GR542" s="194"/>
      <c r="GS542" s="194"/>
      <c r="GT542" s="194"/>
      <c r="GU542" s="194"/>
      <c r="GV542" s="194"/>
      <c r="GW542" s="194"/>
      <c r="GX542" s="194"/>
      <c r="GY542" s="194"/>
      <c r="GZ542" s="194"/>
      <c r="HA542" s="194"/>
      <c r="HB542" s="194"/>
      <c r="HC542" s="194"/>
      <c r="HD542" s="194"/>
      <c r="HE542" s="194"/>
      <c r="HF542" s="194"/>
      <c r="HG542" s="194"/>
      <c r="HH542" s="194"/>
      <c r="HI542" s="194"/>
      <c r="HJ542" s="194"/>
      <c r="HK542" s="194"/>
      <c r="HL542" s="194"/>
      <c r="HM542" s="194"/>
      <c r="HN542" s="194"/>
      <c r="HO542" s="194"/>
      <c r="HP542" s="194"/>
      <c r="HQ542" s="194"/>
      <c r="HR542" s="194"/>
      <c r="HS542" s="194"/>
      <c r="HT542" s="194"/>
      <c r="HU542" s="194"/>
      <c r="HV542" s="194"/>
      <c r="HW542" s="194"/>
      <c r="HX542" s="194"/>
      <c r="HY542" s="194"/>
      <c r="HZ542" s="194"/>
    </row>
    <row r="543" spans="1:15" ht="11.25">
      <c r="A543" s="31" t="s">
        <v>5</v>
      </c>
      <c r="B543" s="8"/>
      <c r="C543" s="8"/>
      <c r="D543" s="115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</row>
    <row r="544" spans="1:15" ht="11.25">
      <c r="A544" s="32" t="s">
        <v>82</v>
      </c>
      <c r="B544" s="8"/>
      <c r="C544" s="8"/>
      <c r="D544" s="115"/>
      <c r="E544" s="7"/>
      <c r="F544" s="7"/>
      <c r="G544" s="7">
        <v>50100</v>
      </c>
      <c r="H544" s="7"/>
      <c r="I544" s="7">
        <f>G544</f>
        <v>50100</v>
      </c>
      <c r="J544" s="7"/>
      <c r="K544" s="7"/>
      <c r="L544" s="7"/>
      <c r="M544" s="7"/>
      <c r="N544" s="7"/>
      <c r="O544" s="7"/>
    </row>
    <row r="545" spans="1:15" ht="11.25">
      <c r="A545" s="31" t="s">
        <v>6</v>
      </c>
      <c r="B545" s="8"/>
      <c r="C545" s="8"/>
      <c r="D545" s="115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</row>
    <row r="546" spans="1:15" ht="14.25" customHeight="1">
      <c r="A546" s="32" t="s">
        <v>339</v>
      </c>
      <c r="B546" s="8"/>
      <c r="C546" s="8"/>
      <c r="D546" s="115"/>
      <c r="E546" s="7"/>
      <c r="F546" s="7"/>
      <c r="G546" s="7">
        <v>1</v>
      </c>
      <c r="H546" s="7"/>
      <c r="I546" s="7">
        <v>1</v>
      </c>
      <c r="J546" s="7"/>
      <c r="K546" s="7"/>
      <c r="L546" s="7"/>
      <c r="M546" s="7"/>
      <c r="N546" s="7"/>
      <c r="O546" s="7"/>
    </row>
    <row r="547" spans="1:15" ht="12" customHeight="1">
      <c r="A547" s="31" t="s">
        <v>8</v>
      </c>
      <c r="B547" s="8"/>
      <c r="C547" s="8"/>
      <c r="D547" s="115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</row>
    <row r="548" spans="1:15" ht="24.75" customHeight="1">
      <c r="A548" s="32" t="s">
        <v>340</v>
      </c>
      <c r="B548" s="8"/>
      <c r="C548" s="8"/>
      <c r="D548" s="115"/>
      <c r="E548" s="7"/>
      <c r="F548" s="7"/>
      <c r="G548" s="7">
        <f>G544/G546</f>
        <v>50100</v>
      </c>
      <c r="H548" s="7"/>
      <c r="I548" s="7">
        <f>G548</f>
        <v>50100</v>
      </c>
      <c r="J548" s="7"/>
      <c r="K548" s="7"/>
      <c r="L548" s="7"/>
      <c r="M548" s="7"/>
      <c r="N548" s="7"/>
      <c r="O548" s="7"/>
    </row>
    <row r="549" spans="1:234" s="195" customFormat="1" ht="24.75" customHeight="1">
      <c r="A549" s="182" t="s">
        <v>403</v>
      </c>
      <c r="B549" s="191"/>
      <c r="C549" s="191"/>
      <c r="D549" s="192"/>
      <c r="E549" s="193"/>
      <c r="F549" s="193"/>
      <c r="G549" s="193"/>
      <c r="H549" s="193">
        <v>3129500</v>
      </c>
      <c r="I549" s="193">
        <f>G549+H549</f>
        <v>3129500</v>
      </c>
      <c r="J549" s="193"/>
      <c r="K549" s="193"/>
      <c r="L549" s="193"/>
      <c r="M549" s="193"/>
      <c r="N549" s="193"/>
      <c r="O549" s="193"/>
      <c r="P549" s="194"/>
      <c r="Q549" s="194"/>
      <c r="R549" s="194"/>
      <c r="S549" s="194"/>
      <c r="T549" s="194"/>
      <c r="U549" s="194"/>
      <c r="V549" s="194"/>
      <c r="W549" s="194"/>
      <c r="X549" s="194"/>
      <c r="Y549" s="194"/>
      <c r="Z549" s="194"/>
      <c r="AA549" s="194"/>
      <c r="AB549" s="194"/>
      <c r="AC549" s="194"/>
      <c r="AD549" s="194"/>
      <c r="AE549" s="194"/>
      <c r="AF549" s="194"/>
      <c r="AG549" s="194"/>
      <c r="AH549" s="194"/>
      <c r="AI549" s="194"/>
      <c r="AJ549" s="194"/>
      <c r="AK549" s="194"/>
      <c r="AL549" s="194"/>
      <c r="AM549" s="194"/>
      <c r="AN549" s="194"/>
      <c r="AO549" s="194"/>
      <c r="AP549" s="194"/>
      <c r="AQ549" s="194"/>
      <c r="AR549" s="194"/>
      <c r="AS549" s="194"/>
      <c r="AT549" s="194"/>
      <c r="AU549" s="194"/>
      <c r="AV549" s="194"/>
      <c r="AW549" s="194"/>
      <c r="AX549" s="194"/>
      <c r="AY549" s="194"/>
      <c r="AZ549" s="194"/>
      <c r="BA549" s="194"/>
      <c r="BB549" s="194"/>
      <c r="BC549" s="194"/>
      <c r="BD549" s="194"/>
      <c r="BE549" s="194"/>
      <c r="BF549" s="194"/>
      <c r="BG549" s="194"/>
      <c r="BH549" s="194"/>
      <c r="BI549" s="194"/>
      <c r="BJ549" s="194"/>
      <c r="BK549" s="194"/>
      <c r="BL549" s="194"/>
      <c r="BM549" s="194"/>
      <c r="BN549" s="194"/>
      <c r="BO549" s="194"/>
      <c r="BP549" s="194"/>
      <c r="BQ549" s="194"/>
      <c r="BR549" s="194"/>
      <c r="BS549" s="194"/>
      <c r="BT549" s="194"/>
      <c r="BU549" s="194"/>
      <c r="BV549" s="194"/>
      <c r="BW549" s="194"/>
      <c r="BX549" s="194"/>
      <c r="BY549" s="194"/>
      <c r="BZ549" s="194"/>
      <c r="CA549" s="194"/>
      <c r="CB549" s="194"/>
      <c r="CC549" s="194"/>
      <c r="CD549" s="194"/>
      <c r="CE549" s="194"/>
      <c r="CF549" s="194"/>
      <c r="CG549" s="194"/>
      <c r="CH549" s="194"/>
      <c r="CI549" s="194"/>
      <c r="CJ549" s="194"/>
      <c r="CK549" s="194"/>
      <c r="CL549" s="194"/>
      <c r="CM549" s="194"/>
      <c r="CN549" s="194"/>
      <c r="CO549" s="194"/>
      <c r="CP549" s="194"/>
      <c r="CQ549" s="194"/>
      <c r="CR549" s="194"/>
      <c r="CS549" s="194"/>
      <c r="CT549" s="194"/>
      <c r="CU549" s="194"/>
      <c r="CV549" s="194"/>
      <c r="CW549" s="194"/>
      <c r="CX549" s="194"/>
      <c r="CY549" s="194"/>
      <c r="CZ549" s="194"/>
      <c r="DA549" s="194"/>
      <c r="DB549" s="194"/>
      <c r="DC549" s="194"/>
      <c r="DD549" s="194"/>
      <c r="DE549" s="194"/>
      <c r="DF549" s="194"/>
      <c r="DG549" s="194"/>
      <c r="DH549" s="194"/>
      <c r="DI549" s="194"/>
      <c r="DJ549" s="194"/>
      <c r="DK549" s="194"/>
      <c r="DL549" s="194"/>
      <c r="DM549" s="194"/>
      <c r="DN549" s="194"/>
      <c r="DO549" s="194"/>
      <c r="DP549" s="194"/>
      <c r="DQ549" s="194"/>
      <c r="DR549" s="194"/>
      <c r="DS549" s="194"/>
      <c r="DT549" s="194"/>
      <c r="DU549" s="194"/>
      <c r="DV549" s="194"/>
      <c r="DW549" s="194"/>
      <c r="DX549" s="194"/>
      <c r="DY549" s="194"/>
      <c r="DZ549" s="194"/>
      <c r="EA549" s="194"/>
      <c r="EB549" s="194"/>
      <c r="EC549" s="194"/>
      <c r="ED549" s="194"/>
      <c r="EE549" s="194"/>
      <c r="EF549" s="194"/>
      <c r="EG549" s="194"/>
      <c r="EH549" s="194"/>
      <c r="EI549" s="194"/>
      <c r="EJ549" s="194"/>
      <c r="EK549" s="194"/>
      <c r="EL549" s="194"/>
      <c r="EM549" s="194"/>
      <c r="EN549" s="194"/>
      <c r="EO549" s="194"/>
      <c r="EP549" s="194"/>
      <c r="EQ549" s="194"/>
      <c r="ER549" s="194"/>
      <c r="ES549" s="194"/>
      <c r="ET549" s="194"/>
      <c r="EU549" s="194"/>
      <c r="EV549" s="194"/>
      <c r="EW549" s="194"/>
      <c r="EX549" s="194"/>
      <c r="EY549" s="194"/>
      <c r="EZ549" s="194"/>
      <c r="FA549" s="194"/>
      <c r="FB549" s="194"/>
      <c r="FC549" s="194"/>
      <c r="FD549" s="194"/>
      <c r="FE549" s="194"/>
      <c r="FF549" s="194"/>
      <c r="FG549" s="194"/>
      <c r="FH549" s="194"/>
      <c r="FI549" s="194"/>
      <c r="FJ549" s="194"/>
      <c r="FK549" s="194"/>
      <c r="FL549" s="194"/>
      <c r="FM549" s="194"/>
      <c r="FN549" s="194"/>
      <c r="FO549" s="194"/>
      <c r="FP549" s="194"/>
      <c r="FQ549" s="194"/>
      <c r="FR549" s="194"/>
      <c r="FS549" s="194"/>
      <c r="FT549" s="194"/>
      <c r="FU549" s="194"/>
      <c r="FV549" s="194"/>
      <c r="FW549" s="194"/>
      <c r="FX549" s="194"/>
      <c r="FY549" s="194"/>
      <c r="FZ549" s="194"/>
      <c r="GA549" s="194"/>
      <c r="GB549" s="194"/>
      <c r="GC549" s="194"/>
      <c r="GD549" s="194"/>
      <c r="GE549" s="194"/>
      <c r="GF549" s="194"/>
      <c r="GG549" s="194"/>
      <c r="GH549" s="194"/>
      <c r="GI549" s="194"/>
      <c r="GJ549" s="194"/>
      <c r="GK549" s="194"/>
      <c r="GL549" s="194"/>
      <c r="GM549" s="194"/>
      <c r="GN549" s="194"/>
      <c r="GO549" s="194"/>
      <c r="GP549" s="194"/>
      <c r="GQ549" s="194"/>
      <c r="GR549" s="194"/>
      <c r="GS549" s="194"/>
      <c r="GT549" s="194"/>
      <c r="GU549" s="194"/>
      <c r="GV549" s="194"/>
      <c r="GW549" s="194"/>
      <c r="GX549" s="194"/>
      <c r="GY549" s="194"/>
      <c r="GZ549" s="194"/>
      <c r="HA549" s="194"/>
      <c r="HB549" s="194"/>
      <c r="HC549" s="194"/>
      <c r="HD549" s="194"/>
      <c r="HE549" s="194"/>
      <c r="HF549" s="194"/>
      <c r="HG549" s="194"/>
      <c r="HH549" s="194"/>
      <c r="HI549" s="194"/>
      <c r="HJ549" s="194"/>
      <c r="HK549" s="194"/>
      <c r="HL549" s="194"/>
      <c r="HM549" s="194"/>
      <c r="HN549" s="194"/>
      <c r="HO549" s="194"/>
      <c r="HP549" s="194"/>
      <c r="HQ549" s="194"/>
      <c r="HR549" s="194"/>
      <c r="HS549" s="194"/>
      <c r="HT549" s="194"/>
      <c r="HU549" s="194"/>
      <c r="HV549" s="194"/>
      <c r="HW549" s="194"/>
      <c r="HX549" s="194"/>
      <c r="HY549" s="194"/>
      <c r="HZ549" s="194"/>
    </row>
    <row r="550" spans="1:15" ht="11.25">
      <c r="A550" s="31" t="s">
        <v>5</v>
      </c>
      <c r="B550" s="8"/>
      <c r="C550" s="8"/>
      <c r="D550" s="115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</row>
    <row r="551" spans="1:15" ht="22.5">
      <c r="A551" s="92" t="s">
        <v>364</v>
      </c>
      <c r="B551" s="8"/>
      <c r="C551" s="8"/>
      <c r="D551" s="115"/>
      <c r="E551" s="7"/>
      <c r="F551" s="7"/>
      <c r="G551" s="7"/>
      <c r="H551" s="10">
        <v>2</v>
      </c>
      <c r="I551" s="10">
        <f>G551+H551</f>
        <v>2</v>
      </c>
      <c r="J551" s="7"/>
      <c r="K551" s="7"/>
      <c r="L551" s="7"/>
      <c r="M551" s="7"/>
      <c r="N551" s="7"/>
      <c r="O551" s="7"/>
    </row>
    <row r="552" spans="1:15" ht="11.25">
      <c r="A552" s="31" t="s">
        <v>6</v>
      </c>
      <c r="B552" s="8"/>
      <c r="C552" s="8"/>
      <c r="D552" s="115"/>
      <c r="E552" s="7"/>
      <c r="F552" s="7"/>
      <c r="G552" s="7"/>
      <c r="H552" s="10"/>
      <c r="I552" s="10"/>
      <c r="J552" s="7"/>
      <c r="K552" s="7"/>
      <c r="L552" s="7"/>
      <c r="M552" s="7"/>
      <c r="N552" s="7"/>
      <c r="O552" s="7"/>
    </row>
    <row r="553" spans="1:15" ht="22.5">
      <c r="A553" s="196" t="s">
        <v>365</v>
      </c>
      <c r="B553" s="8"/>
      <c r="C553" s="8"/>
      <c r="D553" s="115"/>
      <c r="E553" s="7"/>
      <c r="F553" s="7"/>
      <c r="G553" s="7"/>
      <c r="H553" s="10">
        <v>2</v>
      </c>
      <c r="I553" s="10">
        <f>G553+H553</f>
        <v>2</v>
      </c>
      <c r="J553" s="7"/>
      <c r="K553" s="7"/>
      <c r="L553" s="7"/>
      <c r="M553" s="7"/>
      <c r="N553" s="7"/>
      <c r="O553" s="7"/>
    </row>
    <row r="554" spans="1:15" ht="11.25">
      <c r="A554" s="31" t="s">
        <v>8</v>
      </c>
      <c r="B554" s="8"/>
      <c r="C554" s="8"/>
      <c r="D554" s="115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</row>
    <row r="555" spans="1:15" ht="22.5">
      <c r="A555" s="92" t="s">
        <v>204</v>
      </c>
      <c r="B555" s="8"/>
      <c r="C555" s="8"/>
      <c r="D555" s="115"/>
      <c r="E555" s="7"/>
      <c r="F555" s="7"/>
      <c r="G555" s="7"/>
      <c r="H555" s="7">
        <v>3129500</v>
      </c>
      <c r="I555" s="7">
        <f>G555+H555</f>
        <v>3129500</v>
      </c>
      <c r="J555" s="7"/>
      <c r="K555" s="7"/>
      <c r="L555" s="7"/>
      <c r="M555" s="7"/>
      <c r="N555" s="7"/>
      <c r="O555" s="7"/>
    </row>
    <row r="556" spans="1:16" ht="13.5" customHeight="1">
      <c r="A556" s="24">
        <v>160101</v>
      </c>
      <c r="B556" s="41"/>
      <c r="C556" s="41"/>
      <c r="D556" s="38">
        <f>D559</f>
        <v>6000</v>
      </c>
      <c r="E556" s="38">
        <v>0</v>
      </c>
      <c r="F556" s="38">
        <f>D556</f>
        <v>6000</v>
      </c>
      <c r="G556" s="38">
        <f>G559</f>
        <v>4461000</v>
      </c>
      <c r="H556" s="38">
        <f>H559</f>
        <v>0</v>
      </c>
      <c r="I556" s="38">
        <f>G556</f>
        <v>4461000</v>
      </c>
      <c r="J556" s="38"/>
      <c r="K556" s="38"/>
      <c r="L556" s="38"/>
      <c r="M556" s="38"/>
      <c r="N556" s="38"/>
      <c r="O556" s="38"/>
      <c r="P556" s="18">
        <v>5500</v>
      </c>
    </row>
    <row r="557" spans="1:16" ht="35.25" customHeight="1">
      <c r="A557" s="33" t="s">
        <v>282</v>
      </c>
      <c r="B557" s="8"/>
      <c r="C557" s="8"/>
      <c r="D557" s="19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</row>
    <row r="558" spans="1:16" ht="24.75" customHeight="1">
      <c r="A558" s="32" t="s">
        <v>279</v>
      </c>
      <c r="B558" s="8"/>
      <c r="C558" s="8"/>
      <c r="D558" s="115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</row>
    <row r="559" spans="1:234" s="195" customFormat="1" ht="15" customHeight="1">
      <c r="A559" s="182" t="s">
        <v>404</v>
      </c>
      <c r="B559" s="191"/>
      <c r="C559" s="191"/>
      <c r="D559" s="239">
        <f>D561</f>
        <v>6000</v>
      </c>
      <c r="E559" s="240"/>
      <c r="F559" s="239">
        <f>D559</f>
        <v>6000</v>
      </c>
      <c r="G559" s="192">
        <f>G561</f>
        <v>4461000</v>
      </c>
      <c r="H559" s="193"/>
      <c r="I559" s="193">
        <f>G559</f>
        <v>4461000</v>
      </c>
      <c r="J559" s="193"/>
      <c r="K559" s="193"/>
      <c r="L559" s="193"/>
      <c r="M559" s="193"/>
      <c r="N559" s="193"/>
      <c r="O559" s="193"/>
      <c r="P559" s="193">
        <v>5500</v>
      </c>
      <c r="Q559" s="194"/>
      <c r="R559" s="194"/>
      <c r="S559" s="194"/>
      <c r="T559" s="194"/>
      <c r="U559" s="194"/>
      <c r="V559" s="194"/>
      <c r="W559" s="194"/>
      <c r="X559" s="194"/>
      <c r="Y559" s="194"/>
      <c r="Z559" s="194"/>
      <c r="AA559" s="194"/>
      <c r="AB559" s="194"/>
      <c r="AC559" s="194"/>
      <c r="AD559" s="194"/>
      <c r="AE559" s="194"/>
      <c r="AF559" s="194"/>
      <c r="AG559" s="194"/>
      <c r="AH559" s="194"/>
      <c r="AI559" s="194"/>
      <c r="AJ559" s="194"/>
      <c r="AK559" s="194"/>
      <c r="AL559" s="194"/>
      <c r="AM559" s="194"/>
      <c r="AN559" s="194"/>
      <c r="AO559" s="194"/>
      <c r="AP559" s="194"/>
      <c r="AQ559" s="194"/>
      <c r="AR559" s="194"/>
      <c r="AS559" s="194"/>
      <c r="AT559" s="194"/>
      <c r="AU559" s="194"/>
      <c r="AV559" s="194"/>
      <c r="AW559" s="194"/>
      <c r="AX559" s="194"/>
      <c r="AY559" s="194"/>
      <c r="AZ559" s="194"/>
      <c r="BA559" s="194"/>
      <c r="BB559" s="194"/>
      <c r="BC559" s="194"/>
      <c r="BD559" s="194"/>
      <c r="BE559" s="194"/>
      <c r="BF559" s="194"/>
      <c r="BG559" s="194"/>
      <c r="BH559" s="194"/>
      <c r="BI559" s="194"/>
      <c r="BJ559" s="194"/>
      <c r="BK559" s="194"/>
      <c r="BL559" s="194"/>
      <c r="BM559" s="194"/>
      <c r="BN559" s="194"/>
      <c r="BO559" s="194"/>
      <c r="BP559" s="194"/>
      <c r="BQ559" s="194"/>
      <c r="BR559" s="194"/>
      <c r="BS559" s="194"/>
      <c r="BT559" s="194"/>
      <c r="BU559" s="194"/>
      <c r="BV559" s="194"/>
      <c r="BW559" s="194"/>
      <c r="BX559" s="194"/>
      <c r="BY559" s="194"/>
      <c r="BZ559" s="194"/>
      <c r="CA559" s="194"/>
      <c r="CB559" s="194"/>
      <c r="CC559" s="194"/>
      <c r="CD559" s="194"/>
      <c r="CE559" s="194"/>
      <c r="CF559" s="194"/>
      <c r="CG559" s="194"/>
      <c r="CH559" s="194"/>
      <c r="CI559" s="194"/>
      <c r="CJ559" s="194"/>
      <c r="CK559" s="194"/>
      <c r="CL559" s="194"/>
      <c r="CM559" s="194"/>
      <c r="CN559" s="194"/>
      <c r="CO559" s="194"/>
      <c r="CP559" s="194"/>
      <c r="CQ559" s="194"/>
      <c r="CR559" s="194"/>
      <c r="CS559" s="194"/>
      <c r="CT559" s="194"/>
      <c r="CU559" s="194"/>
      <c r="CV559" s="194"/>
      <c r="CW559" s="194"/>
      <c r="CX559" s="194"/>
      <c r="CY559" s="194"/>
      <c r="CZ559" s="194"/>
      <c r="DA559" s="194"/>
      <c r="DB559" s="194"/>
      <c r="DC559" s="194"/>
      <c r="DD559" s="194"/>
      <c r="DE559" s="194"/>
      <c r="DF559" s="194"/>
      <c r="DG559" s="194"/>
      <c r="DH559" s="194"/>
      <c r="DI559" s="194"/>
      <c r="DJ559" s="194"/>
      <c r="DK559" s="194"/>
      <c r="DL559" s="194"/>
      <c r="DM559" s="194"/>
      <c r="DN559" s="194"/>
      <c r="DO559" s="194"/>
      <c r="DP559" s="194"/>
      <c r="DQ559" s="194"/>
      <c r="DR559" s="194"/>
      <c r="DS559" s="194"/>
      <c r="DT559" s="194"/>
      <c r="DU559" s="194"/>
      <c r="DV559" s="194"/>
      <c r="DW559" s="194"/>
      <c r="DX559" s="194"/>
      <c r="DY559" s="194"/>
      <c r="DZ559" s="194"/>
      <c r="EA559" s="194"/>
      <c r="EB559" s="194"/>
      <c r="EC559" s="194"/>
      <c r="ED559" s="194"/>
      <c r="EE559" s="194"/>
      <c r="EF559" s="194"/>
      <c r="EG559" s="194"/>
      <c r="EH559" s="194"/>
      <c r="EI559" s="194"/>
      <c r="EJ559" s="194"/>
      <c r="EK559" s="194"/>
      <c r="EL559" s="194"/>
      <c r="EM559" s="194"/>
      <c r="EN559" s="194"/>
      <c r="EO559" s="194"/>
      <c r="EP559" s="194"/>
      <c r="EQ559" s="194"/>
      <c r="ER559" s="194"/>
      <c r="ES559" s="194"/>
      <c r="ET559" s="194"/>
      <c r="EU559" s="194"/>
      <c r="EV559" s="194"/>
      <c r="EW559" s="194"/>
      <c r="EX559" s="194"/>
      <c r="EY559" s="194"/>
      <c r="EZ559" s="194"/>
      <c r="FA559" s="194"/>
      <c r="FB559" s="194"/>
      <c r="FC559" s="194"/>
      <c r="FD559" s="194"/>
      <c r="FE559" s="194"/>
      <c r="FF559" s="194"/>
      <c r="FG559" s="194"/>
      <c r="FH559" s="194"/>
      <c r="FI559" s="194"/>
      <c r="FJ559" s="194"/>
      <c r="FK559" s="194"/>
      <c r="FL559" s="194"/>
      <c r="FM559" s="194"/>
      <c r="FN559" s="194"/>
      <c r="FO559" s="194"/>
      <c r="FP559" s="194"/>
      <c r="FQ559" s="194"/>
      <c r="FR559" s="194"/>
      <c r="FS559" s="194"/>
      <c r="FT559" s="194"/>
      <c r="FU559" s="194"/>
      <c r="FV559" s="194"/>
      <c r="FW559" s="194"/>
      <c r="FX559" s="194"/>
      <c r="FY559" s="194"/>
      <c r="FZ559" s="194"/>
      <c r="GA559" s="194"/>
      <c r="GB559" s="194"/>
      <c r="GC559" s="194"/>
      <c r="GD559" s="194"/>
      <c r="GE559" s="194"/>
      <c r="GF559" s="194"/>
      <c r="GG559" s="194"/>
      <c r="GH559" s="194"/>
      <c r="GI559" s="194"/>
      <c r="GJ559" s="194"/>
      <c r="GK559" s="194"/>
      <c r="GL559" s="194"/>
      <c r="GM559" s="194"/>
      <c r="GN559" s="194"/>
      <c r="GO559" s="194"/>
      <c r="GP559" s="194"/>
      <c r="GQ559" s="194"/>
      <c r="GR559" s="194"/>
      <c r="GS559" s="194"/>
      <c r="GT559" s="194"/>
      <c r="GU559" s="194"/>
      <c r="GV559" s="194"/>
      <c r="GW559" s="194"/>
      <c r="GX559" s="194"/>
      <c r="GY559" s="194"/>
      <c r="GZ559" s="194"/>
      <c r="HA559" s="194"/>
      <c r="HB559" s="194"/>
      <c r="HC559" s="194"/>
      <c r="HD559" s="194"/>
      <c r="HE559" s="194"/>
      <c r="HF559" s="194"/>
      <c r="HG559" s="194"/>
      <c r="HH559" s="194"/>
      <c r="HI559" s="194"/>
      <c r="HJ559" s="194"/>
      <c r="HK559" s="194"/>
      <c r="HL559" s="194"/>
      <c r="HM559" s="194"/>
      <c r="HN559" s="194"/>
      <c r="HO559" s="194"/>
      <c r="HP559" s="194"/>
      <c r="HQ559" s="194"/>
      <c r="HR559" s="194"/>
      <c r="HS559" s="194"/>
      <c r="HT559" s="194"/>
      <c r="HU559" s="194"/>
      <c r="HV559" s="194"/>
      <c r="HW559" s="194"/>
      <c r="HX559" s="194"/>
      <c r="HY559" s="194"/>
      <c r="HZ559" s="194"/>
    </row>
    <row r="560" spans="1:16" ht="12" customHeight="1">
      <c r="A560" s="31" t="s">
        <v>5</v>
      </c>
      <c r="B560" s="8"/>
      <c r="C560" s="8"/>
      <c r="D560" s="148"/>
      <c r="E560" s="145"/>
      <c r="F560" s="145"/>
      <c r="G560" s="19"/>
      <c r="H560" s="7"/>
      <c r="I560" s="7"/>
      <c r="J560" s="7"/>
      <c r="K560" s="7"/>
      <c r="L560" s="7"/>
      <c r="M560" s="7"/>
      <c r="N560" s="7"/>
      <c r="O560" s="7"/>
      <c r="P560" s="7"/>
    </row>
    <row r="561" spans="1:16" ht="12" customHeight="1">
      <c r="A561" s="32" t="s">
        <v>82</v>
      </c>
      <c r="B561" s="8"/>
      <c r="C561" s="8"/>
      <c r="D561" s="147">
        <f>(D563*D567)+(D564*D568)</f>
        <v>6000</v>
      </c>
      <c r="E561" s="145"/>
      <c r="F561" s="146">
        <f>D561</f>
        <v>6000</v>
      </c>
      <c r="G561" s="19">
        <v>4461000</v>
      </c>
      <c r="H561" s="7"/>
      <c r="I561" s="7">
        <f>G561</f>
        <v>4461000</v>
      </c>
      <c r="J561" s="7"/>
      <c r="K561" s="7"/>
      <c r="L561" s="7"/>
      <c r="M561" s="7"/>
      <c r="N561" s="7"/>
      <c r="O561" s="7"/>
      <c r="P561" s="7">
        <v>5500</v>
      </c>
    </row>
    <row r="562" spans="1:16" ht="12.75" customHeight="1">
      <c r="A562" s="31" t="s">
        <v>6</v>
      </c>
      <c r="B562" s="8"/>
      <c r="C562" s="8"/>
      <c r="D562" s="148"/>
      <c r="E562" s="145"/>
      <c r="F562" s="145"/>
      <c r="G562" s="19"/>
      <c r="H562" s="7"/>
      <c r="I562" s="7"/>
      <c r="J562" s="7"/>
      <c r="K562" s="7"/>
      <c r="L562" s="7"/>
      <c r="M562" s="7"/>
      <c r="N562" s="7"/>
      <c r="O562" s="7"/>
      <c r="P562" s="7"/>
    </row>
    <row r="563" spans="1:16" ht="23.25" customHeight="1">
      <c r="A563" s="32" t="s">
        <v>284</v>
      </c>
      <c r="B563" s="8"/>
      <c r="C563" s="8"/>
      <c r="D563" s="148">
        <v>1</v>
      </c>
      <c r="E563" s="145"/>
      <c r="F563" s="145">
        <f>D563</f>
        <v>1</v>
      </c>
      <c r="G563" s="19"/>
      <c r="H563" s="7"/>
      <c r="I563" s="7"/>
      <c r="J563" s="10"/>
      <c r="K563" s="10"/>
      <c r="L563" s="10"/>
      <c r="M563" s="10"/>
      <c r="N563" s="10"/>
      <c r="O563" s="10"/>
      <c r="P563" s="10">
        <v>1</v>
      </c>
    </row>
    <row r="564" spans="1:16" ht="22.5">
      <c r="A564" s="32" t="s">
        <v>303</v>
      </c>
      <c r="B564" s="8"/>
      <c r="C564" s="8"/>
      <c r="D564" s="148">
        <v>1</v>
      </c>
      <c r="E564" s="145"/>
      <c r="F564" s="145">
        <v>1</v>
      </c>
      <c r="G564" s="19"/>
      <c r="H564" s="7"/>
      <c r="I564" s="7"/>
      <c r="J564" s="10"/>
      <c r="K564" s="10"/>
      <c r="L564" s="10"/>
      <c r="M564" s="10"/>
      <c r="N564" s="10"/>
      <c r="O564" s="10"/>
      <c r="P564" s="10"/>
    </row>
    <row r="565" spans="1:16" ht="22.5">
      <c r="A565" s="32" t="s">
        <v>337</v>
      </c>
      <c r="B565" s="8"/>
      <c r="C565" s="8"/>
      <c r="D565" s="148"/>
      <c r="E565" s="145"/>
      <c r="F565" s="145"/>
      <c r="G565" s="19">
        <v>1487</v>
      </c>
      <c r="H565" s="7"/>
      <c r="I565" s="7">
        <f>G565</f>
        <v>1487</v>
      </c>
      <c r="J565" s="10"/>
      <c r="K565" s="10"/>
      <c r="L565" s="10"/>
      <c r="M565" s="10"/>
      <c r="N565" s="10"/>
      <c r="O565" s="10"/>
      <c r="P565" s="10"/>
    </row>
    <row r="566" spans="1:16" ht="12.75" customHeight="1">
      <c r="A566" s="31" t="s">
        <v>8</v>
      </c>
      <c r="B566" s="8"/>
      <c r="C566" s="8"/>
      <c r="D566" s="148"/>
      <c r="E566" s="145"/>
      <c r="F566" s="145"/>
      <c r="G566" s="19"/>
      <c r="H566" s="7"/>
      <c r="I566" s="7"/>
      <c r="J566" s="7"/>
      <c r="K566" s="7"/>
      <c r="L566" s="7"/>
      <c r="M566" s="7"/>
      <c r="N566" s="7"/>
      <c r="O566" s="7"/>
      <c r="P566" s="7"/>
    </row>
    <row r="567" spans="1:16" ht="24" customHeight="1">
      <c r="A567" s="32" t="s">
        <v>283</v>
      </c>
      <c r="B567" s="8"/>
      <c r="C567" s="8"/>
      <c r="D567" s="147">
        <v>3000</v>
      </c>
      <c r="E567" s="145"/>
      <c r="F567" s="146">
        <f>D567</f>
        <v>3000</v>
      </c>
      <c r="G567" s="19"/>
      <c r="H567" s="7"/>
      <c r="I567" s="7"/>
      <c r="J567" s="7"/>
      <c r="K567" s="7"/>
      <c r="L567" s="7"/>
      <c r="M567" s="7"/>
      <c r="N567" s="7"/>
      <c r="O567" s="7"/>
      <c r="P567" s="7"/>
    </row>
    <row r="568" spans="1:16" ht="26.25" customHeight="1">
      <c r="A568" s="32" t="s">
        <v>304</v>
      </c>
      <c r="B568" s="8"/>
      <c r="C568" s="8"/>
      <c r="D568" s="154">
        <v>3000</v>
      </c>
      <c r="E568" s="89"/>
      <c r="F568" s="90">
        <f>D568</f>
        <v>3000</v>
      </c>
      <c r="G568" s="19"/>
      <c r="H568" s="7"/>
      <c r="I568" s="7"/>
      <c r="J568" s="7"/>
      <c r="K568" s="7"/>
      <c r="L568" s="7"/>
      <c r="M568" s="7"/>
      <c r="N568" s="7"/>
      <c r="O568" s="7"/>
      <c r="P568" s="7">
        <v>5500</v>
      </c>
    </row>
    <row r="569" spans="1:16" ht="22.5">
      <c r="A569" s="32" t="s">
        <v>338</v>
      </c>
      <c r="B569" s="8"/>
      <c r="C569" s="8"/>
      <c r="D569" s="154"/>
      <c r="E569" s="89"/>
      <c r="F569" s="90"/>
      <c r="G569" s="19">
        <v>3000</v>
      </c>
      <c r="H569" s="7"/>
      <c r="I569" s="7">
        <f>G569</f>
        <v>3000</v>
      </c>
      <c r="J569" s="7"/>
      <c r="K569" s="7"/>
      <c r="L569" s="7"/>
      <c r="M569" s="7"/>
      <c r="N569" s="7"/>
      <c r="O569" s="7"/>
      <c r="P569" s="160"/>
    </row>
    <row r="570" spans="1:16" ht="12">
      <c r="A570" s="24">
        <v>250903</v>
      </c>
      <c r="B570" s="41"/>
      <c r="C570" s="41"/>
      <c r="D570" s="38">
        <f>D573</f>
        <v>1214000</v>
      </c>
      <c r="E570" s="38">
        <v>0</v>
      </c>
      <c r="F570" s="38">
        <f>D570</f>
        <v>1214000</v>
      </c>
      <c r="G570" s="38">
        <f>G573</f>
        <v>8080000</v>
      </c>
      <c r="H570" s="38"/>
      <c r="I570" s="38">
        <f>I573</f>
        <v>8080000</v>
      </c>
      <c r="J570" s="38"/>
      <c r="K570" s="38"/>
      <c r="L570" s="38"/>
      <c r="M570" s="38"/>
      <c r="N570" s="38"/>
      <c r="O570" s="38"/>
      <c r="P570" s="160"/>
    </row>
    <row r="571" spans="1:16" ht="33.75">
      <c r="A571" s="33" t="s">
        <v>282</v>
      </c>
      <c r="B571" s="8"/>
      <c r="C571" s="8"/>
      <c r="D571" s="19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160"/>
    </row>
    <row r="572" spans="1:16" ht="67.5">
      <c r="A572" s="32" t="s">
        <v>367</v>
      </c>
      <c r="B572" s="8"/>
      <c r="C572" s="8"/>
      <c r="D572" s="115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160"/>
    </row>
    <row r="573" spans="1:16" ht="102.75" customHeight="1">
      <c r="A573" s="30" t="s">
        <v>405</v>
      </c>
      <c r="B573" s="41"/>
      <c r="C573" s="41"/>
      <c r="D573" s="183">
        <f>D575</f>
        <v>1214000</v>
      </c>
      <c r="E573" s="184"/>
      <c r="F573" s="183">
        <f>D573</f>
        <v>1214000</v>
      </c>
      <c r="G573" s="103">
        <f>G575</f>
        <v>8080000</v>
      </c>
      <c r="H573" s="86"/>
      <c r="I573" s="86">
        <f>I575</f>
        <v>8080000</v>
      </c>
      <c r="J573" s="36"/>
      <c r="K573" s="36"/>
      <c r="L573" s="36"/>
      <c r="M573" s="86"/>
      <c r="N573" s="86"/>
      <c r="O573" s="86"/>
      <c r="P573" s="160"/>
    </row>
    <row r="574" spans="1:16" ht="11.25">
      <c r="A574" s="31" t="s">
        <v>5</v>
      </c>
      <c r="B574" s="8"/>
      <c r="C574" s="8"/>
      <c r="D574" s="148"/>
      <c r="E574" s="145"/>
      <c r="F574" s="145"/>
      <c r="G574" s="7"/>
      <c r="H574" s="7"/>
      <c r="I574" s="7"/>
      <c r="J574" s="7"/>
      <c r="K574" s="7"/>
      <c r="L574" s="7"/>
      <c r="M574" s="7"/>
      <c r="N574" s="7"/>
      <c r="O574" s="7"/>
      <c r="P574" s="160"/>
    </row>
    <row r="575" spans="1:16" ht="11.25">
      <c r="A575" s="32" t="s">
        <v>82</v>
      </c>
      <c r="B575" s="8"/>
      <c r="C575" s="8"/>
      <c r="D575" s="147">
        <f>D580*D577</f>
        <v>1214000</v>
      </c>
      <c r="E575" s="145"/>
      <c r="F575" s="146">
        <f>D575</f>
        <v>1214000</v>
      </c>
      <c r="G575" s="7">
        <f>G580*G577</f>
        <v>8080000</v>
      </c>
      <c r="H575" s="7"/>
      <c r="I575" s="7">
        <f>G575</f>
        <v>8080000</v>
      </c>
      <c r="J575" s="7"/>
      <c r="K575" s="7"/>
      <c r="L575" s="7"/>
      <c r="M575" s="7"/>
      <c r="N575" s="7"/>
      <c r="O575" s="7"/>
      <c r="P575" s="160"/>
    </row>
    <row r="576" spans="1:16" ht="11.25">
      <c r="A576" s="31" t="s">
        <v>6</v>
      </c>
      <c r="B576" s="8"/>
      <c r="C576" s="8"/>
      <c r="D576" s="148"/>
      <c r="E576" s="145"/>
      <c r="F576" s="145"/>
      <c r="G576" s="7"/>
      <c r="H576" s="7"/>
      <c r="I576" s="7"/>
      <c r="J576" s="7"/>
      <c r="K576" s="7"/>
      <c r="L576" s="7"/>
      <c r="M576" s="7"/>
      <c r="N576" s="7"/>
      <c r="O576" s="7"/>
      <c r="P576" s="160"/>
    </row>
    <row r="577" spans="1:16" ht="22.5">
      <c r="A577" s="32" t="s">
        <v>354</v>
      </c>
      <c r="B577" s="8"/>
      <c r="C577" s="8"/>
      <c r="D577" s="148">
        <v>2</v>
      </c>
      <c r="E577" s="145"/>
      <c r="F577" s="145">
        <v>2</v>
      </c>
      <c r="G577" s="7">
        <v>1</v>
      </c>
      <c r="H577" s="7"/>
      <c r="I577" s="7">
        <f>G577</f>
        <v>1</v>
      </c>
      <c r="J577" s="10"/>
      <c r="K577" s="10"/>
      <c r="L577" s="10"/>
      <c r="M577" s="10"/>
      <c r="N577" s="10"/>
      <c r="O577" s="10"/>
      <c r="P577" s="160"/>
    </row>
    <row r="578" spans="1:16" ht="22.5" hidden="1">
      <c r="A578" s="32" t="s">
        <v>303</v>
      </c>
      <c r="B578" s="8"/>
      <c r="C578" s="8"/>
      <c r="D578" s="148"/>
      <c r="E578" s="145"/>
      <c r="F578" s="145"/>
      <c r="G578" s="7"/>
      <c r="H578" s="7"/>
      <c r="I578" s="7"/>
      <c r="J578" s="10"/>
      <c r="K578" s="10"/>
      <c r="L578" s="10"/>
      <c r="M578" s="10"/>
      <c r="N578" s="10"/>
      <c r="O578" s="10"/>
      <c r="P578" s="160"/>
    </row>
    <row r="579" spans="1:16" ht="11.25">
      <c r="A579" s="31" t="s">
        <v>8</v>
      </c>
      <c r="B579" s="8"/>
      <c r="C579" s="8"/>
      <c r="D579" s="148"/>
      <c r="E579" s="145"/>
      <c r="F579" s="145"/>
      <c r="G579" s="7"/>
      <c r="H579" s="7"/>
      <c r="I579" s="7"/>
      <c r="J579" s="7"/>
      <c r="K579" s="7"/>
      <c r="L579" s="7"/>
      <c r="M579" s="7"/>
      <c r="N579" s="7"/>
      <c r="O579" s="7"/>
      <c r="P579" s="160"/>
    </row>
    <row r="580" spans="1:16" ht="22.5">
      <c r="A580" s="32" t="s">
        <v>355</v>
      </c>
      <c r="B580" s="8"/>
      <c r="C580" s="8"/>
      <c r="D580" s="147">
        <v>607000</v>
      </c>
      <c r="E580" s="145"/>
      <c r="F580" s="146">
        <f>D580</f>
        <v>607000</v>
      </c>
      <c r="G580" s="7">
        <f>8000000+80000</f>
        <v>8080000</v>
      </c>
      <c r="H580" s="7"/>
      <c r="I580" s="7">
        <f>G580</f>
        <v>8080000</v>
      </c>
      <c r="J580" s="7"/>
      <c r="K580" s="7"/>
      <c r="L580" s="7"/>
      <c r="M580" s="7"/>
      <c r="N580" s="7"/>
      <c r="O580" s="7"/>
      <c r="P580" s="160"/>
    </row>
    <row r="581" spans="1:234" ht="33.75" hidden="1">
      <c r="A581" s="32" t="s">
        <v>304</v>
      </c>
      <c r="B581" s="8"/>
      <c r="C581" s="8"/>
      <c r="D581" s="154"/>
      <c r="E581" s="89"/>
      <c r="F581" s="90"/>
      <c r="G581" s="7"/>
      <c r="H581" s="7"/>
      <c r="I581" s="7"/>
      <c r="J581" s="7"/>
      <c r="K581" s="7"/>
      <c r="L581" s="7"/>
      <c r="M581" s="7"/>
      <c r="N581" s="7"/>
      <c r="O581" s="7"/>
      <c r="P581" s="160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  <c r="AR581"/>
      <c r="AS581"/>
      <c r="AT581"/>
      <c r="AU581"/>
      <c r="AV581"/>
      <c r="AW581"/>
      <c r="AX581"/>
      <c r="AY581"/>
      <c r="AZ581"/>
      <c r="BA581"/>
      <c r="BB581"/>
      <c r="BC581"/>
      <c r="BD581"/>
      <c r="BE581"/>
      <c r="BF581"/>
      <c r="BG581"/>
      <c r="BH581"/>
      <c r="BI581"/>
      <c r="BJ581"/>
      <c r="BK581"/>
      <c r="BL581"/>
      <c r="BM581"/>
      <c r="BN581"/>
      <c r="BO581"/>
      <c r="BP581"/>
      <c r="BQ581"/>
      <c r="BR581"/>
      <c r="BS581"/>
      <c r="BT581"/>
      <c r="BU581"/>
      <c r="BV581"/>
      <c r="BW581"/>
      <c r="BX581"/>
      <c r="BY581"/>
      <c r="BZ581"/>
      <c r="CA581"/>
      <c r="CB581"/>
      <c r="CC581"/>
      <c r="CD581"/>
      <c r="CE581"/>
      <c r="CF581"/>
      <c r="CG581"/>
      <c r="CH581"/>
      <c r="CI581"/>
      <c r="CJ581"/>
      <c r="CK581"/>
      <c r="CL581"/>
      <c r="CM581"/>
      <c r="CN581"/>
      <c r="CO581"/>
      <c r="CP581"/>
      <c r="CQ581"/>
      <c r="CR581"/>
      <c r="CS581"/>
      <c r="CT581"/>
      <c r="CU581"/>
      <c r="CV581"/>
      <c r="CW581"/>
      <c r="CX581"/>
      <c r="CY581"/>
      <c r="CZ581"/>
      <c r="DA581"/>
      <c r="DB581"/>
      <c r="DC581"/>
      <c r="DD581"/>
      <c r="DE581"/>
      <c r="DF581"/>
      <c r="DG581"/>
      <c r="DH581"/>
      <c r="DI581"/>
      <c r="DJ581"/>
      <c r="DK581"/>
      <c r="DL581"/>
      <c r="DM581"/>
      <c r="DN581"/>
      <c r="DO581"/>
      <c r="DP581"/>
      <c r="DQ581"/>
      <c r="DR581"/>
      <c r="DS581"/>
      <c r="DT581"/>
      <c r="DU581"/>
      <c r="DV581"/>
      <c r="DW581"/>
      <c r="DX581"/>
      <c r="DY581"/>
      <c r="DZ581"/>
      <c r="EA581"/>
      <c r="EB581"/>
      <c r="EC581"/>
      <c r="ED581"/>
      <c r="EE581"/>
      <c r="EF581"/>
      <c r="EG581"/>
      <c r="EH581"/>
      <c r="EI581"/>
      <c r="EJ581"/>
      <c r="EK581"/>
      <c r="EL581"/>
      <c r="EM581"/>
      <c r="EN581"/>
      <c r="EO581"/>
      <c r="EP581"/>
      <c r="EQ581"/>
      <c r="ER581"/>
      <c r="ES581"/>
      <c r="ET581"/>
      <c r="EU581"/>
      <c r="EV581"/>
      <c r="EW581"/>
      <c r="EX581"/>
      <c r="EY581"/>
      <c r="EZ581"/>
      <c r="FA581"/>
      <c r="FB581"/>
      <c r="FC581"/>
      <c r="FD581"/>
      <c r="FE581"/>
      <c r="FF581"/>
      <c r="FG581"/>
      <c r="FH581"/>
      <c r="FI581"/>
      <c r="FJ581"/>
      <c r="FK581"/>
      <c r="FL581"/>
      <c r="FM581"/>
      <c r="FN581"/>
      <c r="FO581"/>
      <c r="FP581"/>
      <c r="FQ581"/>
      <c r="FR581"/>
      <c r="FS581"/>
      <c r="FT581"/>
      <c r="FU581"/>
      <c r="FV581"/>
      <c r="FW581"/>
      <c r="FX581"/>
      <c r="FY581"/>
      <c r="FZ581"/>
      <c r="GA581"/>
      <c r="GB581"/>
      <c r="GC581"/>
      <c r="GD581"/>
      <c r="GE581"/>
      <c r="GF581"/>
      <c r="GG581"/>
      <c r="GH581"/>
      <c r="GI581"/>
      <c r="GJ581"/>
      <c r="GK581"/>
      <c r="GL581"/>
      <c r="GM581"/>
      <c r="GN581"/>
      <c r="GO581"/>
      <c r="GP581"/>
      <c r="GQ581"/>
      <c r="GR581"/>
      <c r="GS581"/>
      <c r="GT581"/>
      <c r="GU581"/>
      <c r="GV581"/>
      <c r="GW581"/>
      <c r="GX581"/>
      <c r="GY581"/>
      <c r="GZ581"/>
      <c r="HA581"/>
      <c r="HB581"/>
      <c r="HC581"/>
      <c r="HD581"/>
      <c r="HE581"/>
      <c r="HF581"/>
      <c r="HG581"/>
      <c r="HH581"/>
      <c r="HI581"/>
      <c r="HJ581"/>
      <c r="HK581"/>
      <c r="HL581"/>
      <c r="HM581"/>
      <c r="HN581"/>
      <c r="HO581"/>
      <c r="HP581"/>
      <c r="HQ581"/>
      <c r="HR581"/>
      <c r="HS581"/>
      <c r="HT581"/>
      <c r="HU581"/>
      <c r="HV581"/>
      <c r="HW581"/>
      <c r="HX581"/>
      <c r="HY581"/>
      <c r="HZ581"/>
    </row>
    <row r="582" spans="1:234" ht="12">
      <c r="A582" s="24">
        <v>180107</v>
      </c>
      <c r="B582" s="41"/>
      <c r="C582" s="41"/>
      <c r="D582" s="38">
        <f>D585</f>
        <v>0</v>
      </c>
      <c r="E582" s="38">
        <v>0</v>
      </c>
      <c r="F582" s="38">
        <f>D582</f>
        <v>0</v>
      </c>
      <c r="G582" s="38">
        <f>G585</f>
        <v>1200000</v>
      </c>
      <c r="H582" s="38"/>
      <c r="I582" s="38">
        <f>I585</f>
        <v>1200000</v>
      </c>
      <c r="J582" s="38"/>
      <c r="K582" s="38"/>
      <c r="L582" s="38"/>
      <c r="M582" s="38">
        <f>M585</f>
        <v>500000</v>
      </c>
      <c r="N582" s="38"/>
      <c r="O582" s="38">
        <f>O585</f>
        <v>500000</v>
      </c>
      <c r="P582" s="160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  <c r="AR582"/>
      <c r="AS582"/>
      <c r="AT582"/>
      <c r="AU582"/>
      <c r="AV582"/>
      <c r="AW582"/>
      <c r="AX582"/>
      <c r="AY582"/>
      <c r="AZ582"/>
      <c r="BA582"/>
      <c r="BB582"/>
      <c r="BC582"/>
      <c r="BD582"/>
      <c r="BE582"/>
      <c r="BF582"/>
      <c r="BG582"/>
      <c r="BH582"/>
      <c r="BI582"/>
      <c r="BJ582"/>
      <c r="BK582"/>
      <c r="BL582"/>
      <c r="BM582"/>
      <c r="BN582"/>
      <c r="BO582"/>
      <c r="BP582"/>
      <c r="BQ582"/>
      <c r="BR582"/>
      <c r="BS582"/>
      <c r="BT582"/>
      <c r="BU582"/>
      <c r="BV582"/>
      <c r="BW582"/>
      <c r="BX582"/>
      <c r="BY582"/>
      <c r="BZ582"/>
      <c r="CA582"/>
      <c r="CB582"/>
      <c r="CC582"/>
      <c r="CD582"/>
      <c r="CE582"/>
      <c r="CF582"/>
      <c r="CG582"/>
      <c r="CH582"/>
      <c r="CI582"/>
      <c r="CJ582"/>
      <c r="CK582"/>
      <c r="CL582"/>
      <c r="CM582"/>
      <c r="CN582"/>
      <c r="CO582"/>
      <c r="CP582"/>
      <c r="CQ582"/>
      <c r="CR582"/>
      <c r="CS582"/>
      <c r="CT582"/>
      <c r="CU582"/>
      <c r="CV582"/>
      <c r="CW582"/>
      <c r="CX582"/>
      <c r="CY582"/>
      <c r="CZ582"/>
      <c r="DA582"/>
      <c r="DB582"/>
      <c r="DC582"/>
      <c r="DD582"/>
      <c r="DE582"/>
      <c r="DF582"/>
      <c r="DG582"/>
      <c r="DH582"/>
      <c r="DI582"/>
      <c r="DJ582"/>
      <c r="DK582"/>
      <c r="DL582"/>
      <c r="DM582"/>
      <c r="DN582"/>
      <c r="DO582"/>
      <c r="DP582"/>
      <c r="DQ582"/>
      <c r="DR582"/>
      <c r="DS582"/>
      <c r="DT582"/>
      <c r="DU582"/>
      <c r="DV582"/>
      <c r="DW582"/>
      <c r="DX582"/>
      <c r="DY582"/>
      <c r="DZ582"/>
      <c r="EA582"/>
      <c r="EB582"/>
      <c r="EC582"/>
      <c r="ED582"/>
      <c r="EE582"/>
      <c r="EF582"/>
      <c r="EG582"/>
      <c r="EH582"/>
      <c r="EI582"/>
      <c r="EJ582"/>
      <c r="EK582"/>
      <c r="EL582"/>
      <c r="EM582"/>
      <c r="EN582"/>
      <c r="EO582"/>
      <c r="EP582"/>
      <c r="EQ582"/>
      <c r="ER582"/>
      <c r="ES582"/>
      <c r="ET582"/>
      <c r="EU582"/>
      <c r="EV582"/>
      <c r="EW582"/>
      <c r="EX582"/>
      <c r="EY582"/>
      <c r="EZ582"/>
      <c r="FA582"/>
      <c r="FB582"/>
      <c r="FC582"/>
      <c r="FD582"/>
      <c r="FE582"/>
      <c r="FF582"/>
      <c r="FG582"/>
      <c r="FH582"/>
      <c r="FI582"/>
      <c r="FJ582"/>
      <c r="FK582"/>
      <c r="FL582"/>
      <c r="FM582"/>
      <c r="FN582"/>
      <c r="FO582"/>
      <c r="FP582"/>
      <c r="FQ582"/>
      <c r="FR582"/>
      <c r="FS582"/>
      <c r="FT582"/>
      <c r="FU582"/>
      <c r="FV582"/>
      <c r="FW582"/>
      <c r="FX582"/>
      <c r="FY582"/>
      <c r="FZ582"/>
      <c r="GA582"/>
      <c r="GB582"/>
      <c r="GC582"/>
      <c r="GD582"/>
      <c r="GE582"/>
      <c r="GF582"/>
      <c r="GG582"/>
      <c r="GH582"/>
      <c r="GI582"/>
      <c r="GJ582"/>
      <c r="GK582"/>
      <c r="GL582"/>
      <c r="GM582"/>
      <c r="GN582"/>
      <c r="GO582"/>
      <c r="GP582"/>
      <c r="GQ582"/>
      <c r="GR582"/>
      <c r="GS582"/>
      <c r="GT582"/>
      <c r="GU582"/>
      <c r="GV582"/>
      <c r="GW582"/>
      <c r="GX582"/>
      <c r="GY582"/>
      <c r="GZ582"/>
      <c r="HA582"/>
      <c r="HB582"/>
      <c r="HC582"/>
      <c r="HD582"/>
      <c r="HE582"/>
      <c r="HF582"/>
      <c r="HG582"/>
      <c r="HH582"/>
      <c r="HI582"/>
      <c r="HJ582"/>
      <c r="HK582"/>
      <c r="HL582"/>
      <c r="HM582"/>
      <c r="HN582"/>
      <c r="HO582"/>
      <c r="HP582"/>
      <c r="HQ582"/>
      <c r="HR582"/>
      <c r="HS582"/>
      <c r="HT582"/>
      <c r="HU582"/>
      <c r="HV582"/>
      <c r="HW582"/>
      <c r="HX582"/>
      <c r="HY582"/>
      <c r="HZ582"/>
    </row>
    <row r="583" spans="1:234" ht="33.75">
      <c r="A583" s="33" t="s">
        <v>282</v>
      </c>
      <c r="B583" s="8"/>
      <c r="C583" s="8"/>
      <c r="D583" s="19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160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  <c r="AR583"/>
      <c r="AS583"/>
      <c r="AT583"/>
      <c r="AU583"/>
      <c r="AV583"/>
      <c r="AW583"/>
      <c r="AX583"/>
      <c r="AY583"/>
      <c r="AZ583"/>
      <c r="BA583"/>
      <c r="BB583"/>
      <c r="BC583"/>
      <c r="BD583"/>
      <c r="BE583"/>
      <c r="BF583"/>
      <c r="BG583"/>
      <c r="BH583"/>
      <c r="BI583"/>
      <c r="BJ583"/>
      <c r="BK583"/>
      <c r="BL583"/>
      <c r="BM583"/>
      <c r="BN583"/>
      <c r="BO583"/>
      <c r="BP583"/>
      <c r="BQ583"/>
      <c r="BR583"/>
      <c r="BS583"/>
      <c r="BT583"/>
      <c r="BU583"/>
      <c r="BV583"/>
      <c r="BW583"/>
      <c r="BX583"/>
      <c r="BY583"/>
      <c r="BZ583"/>
      <c r="CA583"/>
      <c r="CB583"/>
      <c r="CC583"/>
      <c r="CD583"/>
      <c r="CE583"/>
      <c r="CF583"/>
      <c r="CG583"/>
      <c r="CH583"/>
      <c r="CI583"/>
      <c r="CJ583"/>
      <c r="CK583"/>
      <c r="CL583"/>
      <c r="CM583"/>
      <c r="CN583"/>
      <c r="CO583"/>
      <c r="CP583"/>
      <c r="CQ583"/>
      <c r="CR583"/>
      <c r="CS583"/>
      <c r="CT583"/>
      <c r="CU583"/>
      <c r="CV583"/>
      <c r="CW583"/>
      <c r="CX583"/>
      <c r="CY583"/>
      <c r="CZ583"/>
      <c r="DA583"/>
      <c r="DB583"/>
      <c r="DC583"/>
      <c r="DD583"/>
      <c r="DE583"/>
      <c r="DF583"/>
      <c r="DG583"/>
      <c r="DH583"/>
      <c r="DI583"/>
      <c r="DJ583"/>
      <c r="DK583"/>
      <c r="DL583"/>
      <c r="DM583"/>
      <c r="DN583"/>
      <c r="DO583"/>
      <c r="DP583"/>
      <c r="DQ583"/>
      <c r="DR583"/>
      <c r="DS583"/>
      <c r="DT583"/>
      <c r="DU583"/>
      <c r="DV583"/>
      <c r="DW583"/>
      <c r="DX583"/>
      <c r="DY583"/>
      <c r="DZ583"/>
      <c r="EA583"/>
      <c r="EB583"/>
      <c r="EC583"/>
      <c r="ED583"/>
      <c r="EE583"/>
      <c r="EF583"/>
      <c r="EG583"/>
      <c r="EH583"/>
      <c r="EI583"/>
      <c r="EJ583"/>
      <c r="EK583"/>
      <c r="EL583"/>
      <c r="EM583"/>
      <c r="EN583"/>
      <c r="EO583"/>
      <c r="EP583"/>
      <c r="EQ583"/>
      <c r="ER583"/>
      <c r="ES583"/>
      <c r="ET583"/>
      <c r="EU583"/>
      <c r="EV583"/>
      <c r="EW583"/>
      <c r="EX583"/>
      <c r="EY583"/>
      <c r="EZ583"/>
      <c r="FA583"/>
      <c r="FB583"/>
      <c r="FC583"/>
      <c r="FD583"/>
      <c r="FE583"/>
      <c r="FF583"/>
      <c r="FG583"/>
      <c r="FH583"/>
      <c r="FI583"/>
      <c r="FJ583"/>
      <c r="FK583"/>
      <c r="FL583"/>
      <c r="FM583"/>
      <c r="FN583"/>
      <c r="FO583"/>
      <c r="FP583"/>
      <c r="FQ583"/>
      <c r="FR583"/>
      <c r="FS583"/>
      <c r="FT583"/>
      <c r="FU583"/>
      <c r="FV583"/>
      <c r="FW583"/>
      <c r="FX583"/>
      <c r="FY583"/>
      <c r="FZ583"/>
      <c r="GA583"/>
      <c r="GB583"/>
      <c r="GC583"/>
      <c r="GD583"/>
      <c r="GE583"/>
      <c r="GF583"/>
      <c r="GG583"/>
      <c r="GH583"/>
      <c r="GI583"/>
      <c r="GJ583"/>
      <c r="GK583"/>
      <c r="GL583"/>
      <c r="GM583"/>
      <c r="GN583"/>
      <c r="GO583"/>
      <c r="GP583"/>
      <c r="GQ583"/>
      <c r="GR583"/>
      <c r="GS583"/>
      <c r="GT583"/>
      <c r="GU583"/>
      <c r="GV583"/>
      <c r="GW583"/>
      <c r="GX583"/>
      <c r="GY583"/>
      <c r="GZ583"/>
      <c r="HA583"/>
      <c r="HB583"/>
      <c r="HC583"/>
      <c r="HD583"/>
      <c r="HE583"/>
      <c r="HF583"/>
      <c r="HG583"/>
      <c r="HH583"/>
      <c r="HI583"/>
      <c r="HJ583"/>
      <c r="HK583"/>
      <c r="HL583"/>
      <c r="HM583"/>
      <c r="HN583"/>
      <c r="HO583"/>
      <c r="HP583"/>
      <c r="HQ583"/>
      <c r="HR583"/>
      <c r="HS583"/>
      <c r="HT583"/>
      <c r="HU583"/>
      <c r="HV583"/>
      <c r="HW583"/>
      <c r="HX583"/>
      <c r="HY583"/>
      <c r="HZ583"/>
    </row>
    <row r="584" spans="1:234" ht="67.5">
      <c r="A584" s="32" t="s">
        <v>307</v>
      </c>
      <c r="B584" s="8"/>
      <c r="C584" s="8"/>
      <c r="D584" s="115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160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  <c r="AR584"/>
      <c r="AS584"/>
      <c r="AT584"/>
      <c r="AU584"/>
      <c r="AV584"/>
      <c r="AW584"/>
      <c r="AX584"/>
      <c r="AY584"/>
      <c r="AZ584"/>
      <c r="BA584"/>
      <c r="BB584"/>
      <c r="BC584"/>
      <c r="BD584"/>
      <c r="BE584"/>
      <c r="BF584"/>
      <c r="BG584"/>
      <c r="BH584"/>
      <c r="BI584"/>
      <c r="BJ584"/>
      <c r="BK584"/>
      <c r="BL584"/>
      <c r="BM584"/>
      <c r="BN584"/>
      <c r="BO584"/>
      <c r="BP584"/>
      <c r="BQ584"/>
      <c r="BR584"/>
      <c r="BS584"/>
      <c r="BT584"/>
      <c r="BU584"/>
      <c r="BV584"/>
      <c r="BW584"/>
      <c r="BX584"/>
      <c r="BY584"/>
      <c r="BZ584"/>
      <c r="CA584"/>
      <c r="CB584"/>
      <c r="CC584"/>
      <c r="CD584"/>
      <c r="CE584"/>
      <c r="CF584"/>
      <c r="CG584"/>
      <c r="CH584"/>
      <c r="CI584"/>
      <c r="CJ584"/>
      <c r="CK584"/>
      <c r="CL584"/>
      <c r="CM584"/>
      <c r="CN584"/>
      <c r="CO584"/>
      <c r="CP584"/>
      <c r="CQ584"/>
      <c r="CR584"/>
      <c r="CS584"/>
      <c r="CT584"/>
      <c r="CU584"/>
      <c r="CV584"/>
      <c r="CW584"/>
      <c r="CX584"/>
      <c r="CY584"/>
      <c r="CZ584"/>
      <c r="DA584"/>
      <c r="DB584"/>
      <c r="DC584"/>
      <c r="DD584"/>
      <c r="DE584"/>
      <c r="DF584"/>
      <c r="DG584"/>
      <c r="DH584"/>
      <c r="DI584"/>
      <c r="DJ584"/>
      <c r="DK584"/>
      <c r="DL584"/>
      <c r="DM584"/>
      <c r="DN584"/>
      <c r="DO584"/>
      <c r="DP584"/>
      <c r="DQ584"/>
      <c r="DR584"/>
      <c r="DS584"/>
      <c r="DT584"/>
      <c r="DU584"/>
      <c r="DV584"/>
      <c r="DW584"/>
      <c r="DX584"/>
      <c r="DY584"/>
      <c r="DZ584"/>
      <c r="EA584"/>
      <c r="EB584"/>
      <c r="EC584"/>
      <c r="ED584"/>
      <c r="EE584"/>
      <c r="EF584"/>
      <c r="EG584"/>
      <c r="EH584"/>
      <c r="EI584"/>
      <c r="EJ584"/>
      <c r="EK584"/>
      <c r="EL584"/>
      <c r="EM584"/>
      <c r="EN584"/>
      <c r="EO584"/>
      <c r="EP584"/>
      <c r="EQ584"/>
      <c r="ER584"/>
      <c r="ES584"/>
      <c r="ET584"/>
      <c r="EU584"/>
      <c r="EV584"/>
      <c r="EW584"/>
      <c r="EX584"/>
      <c r="EY584"/>
      <c r="EZ584"/>
      <c r="FA584"/>
      <c r="FB584"/>
      <c r="FC584"/>
      <c r="FD584"/>
      <c r="FE584"/>
      <c r="FF584"/>
      <c r="FG584"/>
      <c r="FH584"/>
      <c r="FI584"/>
      <c r="FJ584"/>
      <c r="FK584"/>
      <c r="FL584"/>
      <c r="FM584"/>
      <c r="FN584"/>
      <c r="FO584"/>
      <c r="FP584"/>
      <c r="FQ584"/>
      <c r="FR584"/>
      <c r="FS584"/>
      <c r="FT584"/>
      <c r="FU584"/>
      <c r="FV584"/>
      <c r="FW584"/>
      <c r="FX584"/>
      <c r="FY584"/>
      <c r="FZ584"/>
      <c r="GA584"/>
      <c r="GB584"/>
      <c r="GC584"/>
      <c r="GD584"/>
      <c r="GE584"/>
      <c r="GF584"/>
      <c r="GG584"/>
      <c r="GH584"/>
      <c r="GI584"/>
      <c r="GJ584"/>
      <c r="GK584"/>
      <c r="GL584"/>
      <c r="GM584"/>
      <c r="GN584"/>
      <c r="GO584"/>
      <c r="GP584"/>
      <c r="GQ584"/>
      <c r="GR584"/>
      <c r="GS584"/>
      <c r="GT584"/>
      <c r="GU584"/>
      <c r="GV584"/>
      <c r="GW584"/>
      <c r="GX584"/>
      <c r="GY584"/>
      <c r="GZ584"/>
      <c r="HA584"/>
      <c r="HB584"/>
      <c r="HC584"/>
      <c r="HD584"/>
      <c r="HE584"/>
      <c r="HF584"/>
      <c r="HG584"/>
      <c r="HH584"/>
      <c r="HI584"/>
      <c r="HJ584"/>
      <c r="HK584"/>
      <c r="HL584"/>
      <c r="HM584"/>
      <c r="HN584"/>
      <c r="HO584"/>
      <c r="HP584"/>
      <c r="HQ584"/>
      <c r="HR584"/>
      <c r="HS584"/>
      <c r="HT584"/>
      <c r="HU584"/>
      <c r="HV584"/>
      <c r="HW584"/>
      <c r="HX584"/>
      <c r="HY584"/>
      <c r="HZ584"/>
    </row>
    <row r="585" spans="1:234" ht="22.5">
      <c r="A585" s="30" t="s">
        <v>406</v>
      </c>
      <c r="B585" s="41"/>
      <c r="C585" s="41"/>
      <c r="D585" s="152">
        <f>200000-200000</f>
        <v>0</v>
      </c>
      <c r="E585" s="153"/>
      <c r="F585" s="152">
        <f>D585</f>
        <v>0</v>
      </c>
      <c r="G585" s="103">
        <f>500000+200000+500000</f>
        <v>1200000</v>
      </c>
      <c r="H585" s="86"/>
      <c r="I585" s="86">
        <f>G585</f>
        <v>1200000</v>
      </c>
      <c r="J585" s="36"/>
      <c r="K585" s="36"/>
      <c r="L585" s="36"/>
      <c r="M585" s="86">
        <v>500000</v>
      </c>
      <c r="N585" s="86"/>
      <c r="O585" s="86">
        <f>M585</f>
        <v>500000</v>
      </c>
      <c r="P585" s="160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  <c r="AR585"/>
      <c r="AS585"/>
      <c r="AT585"/>
      <c r="AU585"/>
      <c r="AV585"/>
      <c r="AW585"/>
      <c r="AX585"/>
      <c r="AY585"/>
      <c r="AZ585"/>
      <c r="BA585"/>
      <c r="BB585"/>
      <c r="BC585"/>
      <c r="BD585"/>
      <c r="BE585"/>
      <c r="BF585"/>
      <c r="BG585"/>
      <c r="BH585"/>
      <c r="BI585"/>
      <c r="BJ585"/>
      <c r="BK585"/>
      <c r="BL585"/>
      <c r="BM585"/>
      <c r="BN585"/>
      <c r="BO585"/>
      <c r="BP585"/>
      <c r="BQ585"/>
      <c r="BR585"/>
      <c r="BS585"/>
      <c r="BT585"/>
      <c r="BU585"/>
      <c r="BV585"/>
      <c r="BW585"/>
      <c r="BX585"/>
      <c r="BY585"/>
      <c r="BZ585"/>
      <c r="CA585"/>
      <c r="CB585"/>
      <c r="CC585"/>
      <c r="CD585"/>
      <c r="CE585"/>
      <c r="CF585"/>
      <c r="CG585"/>
      <c r="CH585"/>
      <c r="CI585"/>
      <c r="CJ585"/>
      <c r="CK585"/>
      <c r="CL585"/>
      <c r="CM585"/>
      <c r="CN585"/>
      <c r="CO585"/>
      <c r="CP585"/>
      <c r="CQ585"/>
      <c r="CR585"/>
      <c r="CS585"/>
      <c r="CT585"/>
      <c r="CU585"/>
      <c r="CV585"/>
      <c r="CW585"/>
      <c r="CX585"/>
      <c r="CY585"/>
      <c r="CZ585"/>
      <c r="DA585"/>
      <c r="DB585"/>
      <c r="DC585"/>
      <c r="DD585"/>
      <c r="DE585"/>
      <c r="DF585"/>
      <c r="DG585"/>
      <c r="DH585"/>
      <c r="DI585"/>
      <c r="DJ585"/>
      <c r="DK585"/>
      <c r="DL585"/>
      <c r="DM585"/>
      <c r="DN585"/>
      <c r="DO585"/>
      <c r="DP585"/>
      <c r="DQ585"/>
      <c r="DR585"/>
      <c r="DS585"/>
      <c r="DT585"/>
      <c r="DU585"/>
      <c r="DV585"/>
      <c r="DW585"/>
      <c r="DX585"/>
      <c r="DY585"/>
      <c r="DZ585"/>
      <c r="EA585"/>
      <c r="EB585"/>
      <c r="EC585"/>
      <c r="ED585"/>
      <c r="EE585"/>
      <c r="EF585"/>
      <c r="EG585"/>
      <c r="EH585"/>
      <c r="EI585"/>
      <c r="EJ585"/>
      <c r="EK585"/>
      <c r="EL585"/>
      <c r="EM585"/>
      <c r="EN585"/>
      <c r="EO585"/>
      <c r="EP585"/>
      <c r="EQ585"/>
      <c r="ER585"/>
      <c r="ES585"/>
      <c r="ET585"/>
      <c r="EU585"/>
      <c r="EV585"/>
      <c r="EW585"/>
      <c r="EX585"/>
      <c r="EY585"/>
      <c r="EZ585"/>
      <c r="FA585"/>
      <c r="FB585"/>
      <c r="FC585"/>
      <c r="FD585"/>
      <c r="FE585"/>
      <c r="FF585"/>
      <c r="FG585"/>
      <c r="FH585"/>
      <c r="FI585"/>
      <c r="FJ585"/>
      <c r="FK585"/>
      <c r="FL585"/>
      <c r="FM585"/>
      <c r="FN585"/>
      <c r="FO585"/>
      <c r="FP585"/>
      <c r="FQ585"/>
      <c r="FR585"/>
      <c r="FS585"/>
      <c r="FT585"/>
      <c r="FU585"/>
      <c r="FV585"/>
      <c r="FW585"/>
      <c r="FX585"/>
      <c r="FY585"/>
      <c r="FZ585"/>
      <c r="GA585"/>
      <c r="GB585"/>
      <c r="GC585"/>
      <c r="GD585"/>
      <c r="GE585"/>
      <c r="GF585"/>
      <c r="GG585"/>
      <c r="GH585"/>
      <c r="GI585"/>
      <c r="GJ585"/>
      <c r="GK585"/>
      <c r="GL585"/>
      <c r="GM585"/>
      <c r="GN585"/>
      <c r="GO585"/>
      <c r="GP585"/>
      <c r="GQ585"/>
      <c r="GR585"/>
      <c r="GS585"/>
      <c r="GT585"/>
      <c r="GU585"/>
      <c r="GV585"/>
      <c r="GW585"/>
      <c r="GX585"/>
      <c r="GY585"/>
      <c r="GZ585"/>
      <c r="HA585"/>
      <c r="HB585"/>
      <c r="HC585"/>
      <c r="HD585"/>
      <c r="HE585"/>
      <c r="HF585"/>
      <c r="HG585"/>
      <c r="HH585"/>
      <c r="HI585"/>
      <c r="HJ585"/>
      <c r="HK585"/>
      <c r="HL585"/>
      <c r="HM585"/>
      <c r="HN585"/>
      <c r="HO585"/>
      <c r="HP585"/>
      <c r="HQ585"/>
      <c r="HR585"/>
      <c r="HS585"/>
      <c r="HT585"/>
      <c r="HU585"/>
      <c r="HV585"/>
      <c r="HW585"/>
      <c r="HX585"/>
      <c r="HY585"/>
      <c r="HZ585"/>
    </row>
    <row r="586" spans="1:234" ht="11.25">
      <c r="A586" s="31" t="s">
        <v>5</v>
      </c>
      <c r="B586" s="8"/>
      <c r="C586" s="8"/>
      <c r="D586" s="148"/>
      <c r="E586" s="145"/>
      <c r="F586" s="145"/>
      <c r="G586" s="19"/>
      <c r="H586" s="7"/>
      <c r="I586" s="7"/>
      <c r="J586" s="7"/>
      <c r="K586" s="7"/>
      <c r="L586" s="7"/>
      <c r="M586" s="7"/>
      <c r="N586" s="7"/>
      <c r="O586" s="7"/>
      <c r="P586" s="160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  <c r="AR586"/>
      <c r="AS586"/>
      <c r="AT586"/>
      <c r="AU586"/>
      <c r="AV586"/>
      <c r="AW586"/>
      <c r="AX586"/>
      <c r="AY586"/>
      <c r="AZ586"/>
      <c r="BA586"/>
      <c r="BB586"/>
      <c r="BC586"/>
      <c r="BD586"/>
      <c r="BE586"/>
      <c r="BF586"/>
      <c r="BG586"/>
      <c r="BH586"/>
      <c r="BI586"/>
      <c r="BJ586"/>
      <c r="BK586"/>
      <c r="BL586"/>
      <c r="BM586"/>
      <c r="BN586"/>
      <c r="BO586"/>
      <c r="BP586"/>
      <c r="BQ586"/>
      <c r="BR586"/>
      <c r="BS586"/>
      <c r="BT586"/>
      <c r="BU586"/>
      <c r="BV586"/>
      <c r="BW586"/>
      <c r="BX586"/>
      <c r="BY586"/>
      <c r="BZ586"/>
      <c r="CA586"/>
      <c r="CB586"/>
      <c r="CC586"/>
      <c r="CD586"/>
      <c r="CE586"/>
      <c r="CF586"/>
      <c r="CG586"/>
      <c r="CH586"/>
      <c r="CI586"/>
      <c r="CJ586"/>
      <c r="CK586"/>
      <c r="CL586"/>
      <c r="CM586"/>
      <c r="CN586"/>
      <c r="CO586"/>
      <c r="CP586"/>
      <c r="CQ586"/>
      <c r="CR586"/>
      <c r="CS586"/>
      <c r="CT586"/>
      <c r="CU586"/>
      <c r="CV586"/>
      <c r="CW586"/>
      <c r="CX586"/>
      <c r="CY586"/>
      <c r="CZ586"/>
      <c r="DA586"/>
      <c r="DB586"/>
      <c r="DC586"/>
      <c r="DD586"/>
      <c r="DE586"/>
      <c r="DF586"/>
      <c r="DG586"/>
      <c r="DH586"/>
      <c r="DI586"/>
      <c r="DJ586"/>
      <c r="DK586"/>
      <c r="DL586"/>
      <c r="DM586"/>
      <c r="DN586"/>
      <c r="DO586"/>
      <c r="DP586"/>
      <c r="DQ586"/>
      <c r="DR586"/>
      <c r="DS586"/>
      <c r="DT586"/>
      <c r="DU586"/>
      <c r="DV586"/>
      <c r="DW586"/>
      <c r="DX586"/>
      <c r="DY586"/>
      <c r="DZ586"/>
      <c r="EA586"/>
      <c r="EB586"/>
      <c r="EC586"/>
      <c r="ED586"/>
      <c r="EE586"/>
      <c r="EF586"/>
      <c r="EG586"/>
      <c r="EH586"/>
      <c r="EI586"/>
      <c r="EJ586"/>
      <c r="EK586"/>
      <c r="EL586"/>
      <c r="EM586"/>
      <c r="EN586"/>
      <c r="EO586"/>
      <c r="EP586"/>
      <c r="EQ586"/>
      <c r="ER586"/>
      <c r="ES586"/>
      <c r="ET586"/>
      <c r="EU586"/>
      <c r="EV586"/>
      <c r="EW586"/>
      <c r="EX586"/>
      <c r="EY586"/>
      <c r="EZ586"/>
      <c r="FA586"/>
      <c r="FB586"/>
      <c r="FC586"/>
      <c r="FD586"/>
      <c r="FE586"/>
      <c r="FF586"/>
      <c r="FG586"/>
      <c r="FH586"/>
      <c r="FI586"/>
      <c r="FJ586"/>
      <c r="FK586"/>
      <c r="FL586"/>
      <c r="FM586"/>
      <c r="FN586"/>
      <c r="FO586"/>
      <c r="FP586"/>
      <c r="FQ586"/>
      <c r="FR586"/>
      <c r="FS586"/>
      <c r="FT586"/>
      <c r="FU586"/>
      <c r="FV586"/>
      <c r="FW586"/>
      <c r="FX586"/>
      <c r="FY586"/>
      <c r="FZ586"/>
      <c r="GA586"/>
      <c r="GB586"/>
      <c r="GC586"/>
      <c r="GD586"/>
      <c r="GE586"/>
      <c r="GF586"/>
      <c r="GG586"/>
      <c r="GH586"/>
      <c r="GI586"/>
      <c r="GJ586"/>
      <c r="GK586"/>
      <c r="GL586"/>
      <c r="GM586"/>
      <c r="GN586"/>
      <c r="GO586"/>
      <c r="GP586"/>
      <c r="GQ586"/>
      <c r="GR586"/>
      <c r="GS586"/>
      <c r="GT586"/>
      <c r="GU586"/>
      <c r="GV586"/>
      <c r="GW586"/>
      <c r="GX586"/>
      <c r="GY586"/>
      <c r="GZ586"/>
      <c r="HA586"/>
      <c r="HB586"/>
      <c r="HC586"/>
      <c r="HD586"/>
      <c r="HE586"/>
      <c r="HF586"/>
      <c r="HG586"/>
      <c r="HH586"/>
      <c r="HI586"/>
      <c r="HJ586"/>
      <c r="HK586"/>
      <c r="HL586"/>
      <c r="HM586"/>
      <c r="HN586"/>
      <c r="HO586"/>
      <c r="HP586"/>
      <c r="HQ586"/>
      <c r="HR586"/>
      <c r="HS586"/>
      <c r="HT586"/>
      <c r="HU586"/>
      <c r="HV586"/>
      <c r="HW586"/>
      <c r="HX586"/>
      <c r="HY586"/>
      <c r="HZ586"/>
    </row>
    <row r="587" spans="1:234" ht="33.75">
      <c r="A587" s="32" t="s">
        <v>314</v>
      </c>
      <c r="B587" s="8"/>
      <c r="C587" s="8"/>
      <c r="D587" s="161">
        <v>120</v>
      </c>
      <c r="E587" s="162"/>
      <c r="F587" s="162">
        <f>D587</f>
        <v>120</v>
      </c>
      <c r="G587" s="162">
        <v>120</v>
      </c>
      <c r="H587" s="162"/>
      <c r="I587" s="162">
        <f aca="true" t="shared" si="45" ref="I587:O587">G587</f>
        <v>120</v>
      </c>
      <c r="J587" s="162">
        <f t="shared" si="45"/>
        <v>0</v>
      </c>
      <c r="K587" s="162">
        <f t="shared" si="45"/>
        <v>120</v>
      </c>
      <c r="L587" s="162">
        <f t="shared" si="45"/>
        <v>0</v>
      </c>
      <c r="M587" s="162">
        <f t="shared" si="45"/>
        <v>120</v>
      </c>
      <c r="N587" s="162"/>
      <c r="O587" s="162">
        <f t="shared" si="45"/>
        <v>120</v>
      </c>
      <c r="P587" s="160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  <c r="AR587"/>
      <c r="AS587"/>
      <c r="AT587"/>
      <c r="AU587"/>
      <c r="AV587"/>
      <c r="AW587"/>
      <c r="AX587"/>
      <c r="AY587"/>
      <c r="AZ587"/>
      <c r="BA587"/>
      <c r="BB587"/>
      <c r="BC587"/>
      <c r="BD587"/>
      <c r="BE587"/>
      <c r="BF587"/>
      <c r="BG587"/>
      <c r="BH587"/>
      <c r="BI587"/>
      <c r="BJ587"/>
      <c r="BK587"/>
      <c r="BL587"/>
      <c r="BM587"/>
      <c r="BN587"/>
      <c r="BO587"/>
      <c r="BP587"/>
      <c r="BQ587"/>
      <c r="BR587"/>
      <c r="BS587"/>
      <c r="BT587"/>
      <c r="BU587"/>
      <c r="BV587"/>
      <c r="BW587"/>
      <c r="BX587"/>
      <c r="BY587"/>
      <c r="BZ587"/>
      <c r="CA587"/>
      <c r="CB587"/>
      <c r="CC587"/>
      <c r="CD587"/>
      <c r="CE587"/>
      <c r="CF587"/>
      <c r="CG587"/>
      <c r="CH587"/>
      <c r="CI587"/>
      <c r="CJ587"/>
      <c r="CK587"/>
      <c r="CL587"/>
      <c r="CM587"/>
      <c r="CN587"/>
      <c r="CO587"/>
      <c r="CP587"/>
      <c r="CQ587"/>
      <c r="CR587"/>
      <c r="CS587"/>
      <c r="CT587"/>
      <c r="CU587"/>
      <c r="CV587"/>
      <c r="CW587"/>
      <c r="CX587"/>
      <c r="CY587"/>
      <c r="CZ587"/>
      <c r="DA587"/>
      <c r="DB587"/>
      <c r="DC587"/>
      <c r="DD587"/>
      <c r="DE587"/>
      <c r="DF587"/>
      <c r="DG587"/>
      <c r="DH587"/>
      <c r="DI587"/>
      <c r="DJ587"/>
      <c r="DK587"/>
      <c r="DL587"/>
      <c r="DM587"/>
      <c r="DN587"/>
      <c r="DO587"/>
      <c r="DP587"/>
      <c r="DQ587"/>
      <c r="DR587"/>
      <c r="DS587"/>
      <c r="DT587"/>
      <c r="DU587"/>
      <c r="DV587"/>
      <c r="DW587"/>
      <c r="DX587"/>
      <c r="DY587"/>
      <c r="DZ587"/>
      <c r="EA587"/>
      <c r="EB587"/>
      <c r="EC587"/>
      <c r="ED587"/>
      <c r="EE587"/>
      <c r="EF587"/>
      <c r="EG587"/>
      <c r="EH587"/>
      <c r="EI587"/>
      <c r="EJ587"/>
      <c r="EK587"/>
      <c r="EL587"/>
      <c r="EM587"/>
      <c r="EN587"/>
      <c r="EO587"/>
      <c r="EP587"/>
      <c r="EQ587"/>
      <c r="ER587"/>
      <c r="ES587"/>
      <c r="ET587"/>
      <c r="EU587"/>
      <c r="EV587"/>
      <c r="EW587"/>
      <c r="EX587"/>
      <c r="EY587"/>
      <c r="EZ587"/>
      <c r="FA587"/>
      <c r="FB587"/>
      <c r="FC587"/>
      <c r="FD587"/>
      <c r="FE587"/>
      <c r="FF587"/>
      <c r="FG587"/>
      <c r="FH587"/>
      <c r="FI587"/>
      <c r="FJ587"/>
      <c r="FK587"/>
      <c r="FL587"/>
      <c r="FM587"/>
      <c r="FN587"/>
      <c r="FO587"/>
      <c r="FP587"/>
      <c r="FQ587"/>
      <c r="FR587"/>
      <c r="FS587"/>
      <c r="FT587"/>
      <c r="FU587"/>
      <c r="FV587"/>
      <c r="FW587"/>
      <c r="FX587"/>
      <c r="FY587"/>
      <c r="FZ587"/>
      <c r="GA587"/>
      <c r="GB587"/>
      <c r="GC587"/>
      <c r="GD587"/>
      <c r="GE587"/>
      <c r="GF587"/>
      <c r="GG587"/>
      <c r="GH587"/>
      <c r="GI587"/>
      <c r="GJ587"/>
      <c r="GK587"/>
      <c r="GL587"/>
      <c r="GM587"/>
      <c r="GN587"/>
      <c r="GO587"/>
      <c r="GP587"/>
      <c r="GQ587"/>
      <c r="GR587"/>
      <c r="GS587"/>
      <c r="GT587"/>
      <c r="GU587"/>
      <c r="GV587"/>
      <c r="GW587"/>
      <c r="GX587"/>
      <c r="GY587"/>
      <c r="GZ587"/>
      <c r="HA587"/>
      <c r="HB587"/>
      <c r="HC587"/>
      <c r="HD587"/>
      <c r="HE587"/>
      <c r="HF587"/>
      <c r="HG587"/>
      <c r="HH587"/>
      <c r="HI587"/>
      <c r="HJ587"/>
      <c r="HK587"/>
      <c r="HL587"/>
      <c r="HM587"/>
      <c r="HN587"/>
      <c r="HO587"/>
      <c r="HP587"/>
      <c r="HQ587"/>
      <c r="HR587"/>
      <c r="HS587"/>
      <c r="HT587"/>
      <c r="HU587"/>
      <c r="HV587"/>
      <c r="HW587"/>
      <c r="HX587"/>
      <c r="HY587"/>
      <c r="HZ587"/>
    </row>
    <row r="588" spans="1:234" ht="11.25">
      <c r="A588" s="31" t="s">
        <v>6</v>
      </c>
      <c r="B588" s="8"/>
      <c r="C588" s="8"/>
      <c r="D588" s="148"/>
      <c r="E588" s="145"/>
      <c r="F588" s="145"/>
      <c r="G588" s="19"/>
      <c r="H588" s="7"/>
      <c r="I588" s="7"/>
      <c r="J588" s="7"/>
      <c r="K588" s="7"/>
      <c r="L588" s="7"/>
      <c r="M588" s="7"/>
      <c r="N588" s="7"/>
      <c r="O588" s="7"/>
      <c r="P588" s="160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  <c r="AR588"/>
      <c r="AS588"/>
      <c r="AT588"/>
      <c r="AU588"/>
      <c r="AV588"/>
      <c r="AW588"/>
      <c r="AX588"/>
      <c r="AY588"/>
      <c r="AZ588"/>
      <c r="BA588"/>
      <c r="BB588"/>
      <c r="BC588"/>
      <c r="BD588"/>
      <c r="BE588"/>
      <c r="BF588"/>
      <c r="BG588"/>
      <c r="BH588"/>
      <c r="BI588"/>
      <c r="BJ588"/>
      <c r="BK588"/>
      <c r="BL588"/>
      <c r="BM588"/>
      <c r="BN588"/>
      <c r="BO588"/>
      <c r="BP588"/>
      <c r="BQ588"/>
      <c r="BR588"/>
      <c r="BS588"/>
      <c r="BT588"/>
      <c r="BU588"/>
      <c r="BV588"/>
      <c r="BW588"/>
      <c r="BX588"/>
      <c r="BY588"/>
      <c r="BZ588"/>
      <c r="CA588"/>
      <c r="CB588"/>
      <c r="CC588"/>
      <c r="CD588"/>
      <c r="CE588"/>
      <c r="CF588"/>
      <c r="CG588"/>
      <c r="CH588"/>
      <c r="CI588"/>
      <c r="CJ588"/>
      <c r="CK588"/>
      <c r="CL588"/>
      <c r="CM588"/>
      <c r="CN588"/>
      <c r="CO588"/>
      <c r="CP588"/>
      <c r="CQ588"/>
      <c r="CR588"/>
      <c r="CS588"/>
      <c r="CT588"/>
      <c r="CU588"/>
      <c r="CV588"/>
      <c r="CW588"/>
      <c r="CX588"/>
      <c r="CY588"/>
      <c r="CZ588"/>
      <c r="DA588"/>
      <c r="DB588"/>
      <c r="DC588"/>
      <c r="DD588"/>
      <c r="DE588"/>
      <c r="DF588"/>
      <c r="DG588"/>
      <c r="DH588"/>
      <c r="DI588"/>
      <c r="DJ588"/>
      <c r="DK588"/>
      <c r="DL588"/>
      <c r="DM588"/>
      <c r="DN588"/>
      <c r="DO588"/>
      <c r="DP588"/>
      <c r="DQ588"/>
      <c r="DR588"/>
      <c r="DS588"/>
      <c r="DT588"/>
      <c r="DU588"/>
      <c r="DV588"/>
      <c r="DW588"/>
      <c r="DX588"/>
      <c r="DY588"/>
      <c r="DZ588"/>
      <c r="EA588"/>
      <c r="EB588"/>
      <c r="EC588"/>
      <c r="ED588"/>
      <c r="EE588"/>
      <c r="EF588"/>
      <c r="EG588"/>
      <c r="EH588"/>
      <c r="EI588"/>
      <c r="EJ588"/>
      <c r="EK588"/>
      <c r="EL588"/>
      <c r="EM588"/>
      <c r="EN588"/>
      <c r="EO588"/>
      <c r="EP588"/>
      <c r="EQ588"/>
      <c r="ER588"/>
      <c r="ES588"/>
      <c r="ET588"/>
      <c r="EU588"/>
      <c r="EV588"/>
      <c r="EW588"/>
      <c r="EX588"/>
      <c r="EY588"/>
      <c r="EZ588"/>
      <c r="FA588"/>
      <c r="FB588"/>
      <c r="FC588"/>
      <c r="FD588"/>
      <c r="FE588"/>
      <c r="FF588"/>
      <c r="FG588"/>
      <c r="FH588"/>
      <c r="FI588"/>
      <c r="FJ588"/>
      <c r="FK588"/>
      <c r="FL588"/>
      <c r="FM588"/>
      <c r="FN588"/>
      <c r="FO588"/>
      <c r="FP588"/>
      <c r="FQ588"/>
      <c r="FR588"/>
      <c r="FS588"/>
      <c r="FT588"/>
      <c r="FU588"/>
      <c r="FV588"/>
      <c r="FW588"/>
      <c r="FX588"/>
      <c r="FY588"/>
      <c r="FZ588"/>
      <c r="GA588"/>
      <c r="GB588"/>
      <c r="GC588"/>
      <c r="GD588"/>
      <c r="GE588"/>
      <c r="GF588"/>
      <c r="GG588"/>
      <c r="GH588"/>
      <c r="GI588"/>
      <c r="GJ588"/>
      <c r="GK588"/>
      <c r="GL588"/>
      <c r="GM588"/>
      <c r="GN588"/>
      <c r="GO588"/>
      <c r="GP588"/>
      <c r="GQ588"/>
      <c r="GR588"/>
      <c r="GS588"/>
      <c r="GT588"/>
      <c r="GU588"/>
      <c r="GV588"/>
      <c r="GW588"/>
      <c r="GX588"/>
      <c r="GY588"/>
      <c r="GZ588"/>
      <c r="HA588"/>
      <c r="HB588"/>
      <c r="HC588"/>
      <c r="HD588"/>
      <c r="HE588"/>
      <c r="HF588"/>
      <c r="HG588"/>
      <c r="HH588"/>
      <c r="HI588"/>
      <c r="HJ588"/>
      <c r="HK588"/>
      <c r="HL588"/>
      <c r="HM588"/>
      <c r="HN588"/>
      <c r="HO588"/>
      <c r="HP588"/>
      <c r="HQ588"/>
      <c r="HR588"/>
      <c r="HS588"/>
      <c r="HT588"/>
      <c r="HU588"/>
      <c r="HV588"/>
      <c r="HW588"/>
      <c r="HX588"/>
      <c r="HY588"/>
      <c r="HZ588"/>
    </row>
    <row r="589" spans="1:234" ht="32.25" customHeight="1">
      <c r="A589" s="32" t="s">
        <v>315</v>
      </c>
      <c r="B589" s="8"/>
      <c r="C589" s="8"/>
      <c r="D589" s="148">
        <v>120</v>
      </c>
      <c r="E589" s="145"/>
      <c r="F589" s="145">
        <v>120</v>
      </c>
      <c r="G589" s="10">
        <v>120</v>
      </c>
      <c r="H589" s="10"/>
      <c r="I589" s="10">
        <f>G589</f>
        <v>120</v>
      </c>
      <c r="J589" s="10"/>
      <c r="K589" s="10"/>
      <c r="L589" s="10"/>
      <c r="M589" s="10">
        <v>120</v>
      </c>
      <c r="N589" s="10"/>
      <c r="O589" s="10">
        <f>M589</f>
        <v>120</v>
      </c>
      <c r="P589" s="160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  <c r="AR589"/>
      <c r="AS589"/>
      <c r="AT589"/>
      <c r="AU589"/>
      <c r="AV589"/>
      <c r="AW589"/>
      <c r="AX589"/>
      <c r="AY589"/>
      <c r="AZ589"/>
      <c r="BA589"/>
      <c r="BB589"/>
      <c r="BC589"/>
      <c r="BD589"/>
      <c r="BE589"/>
      <c r="BF589"/>
      <c r="BG589"/>
      <c r="BH589"/>
      <c r="BI589"/>
      <c r="BJ589"/>
      <c r="BK589"/>
      <c r="BL589"/>
      <c r="BM589"/>
      <c r="BN589"/>
      <c r="BO589"/>
      <c r="BP589"/>
      <c r="BQ589"/>
      <c r="BR589"/>
      <c r="BS589"/>
      <c r="BT589"/>
      <c r="BU589"/>
      <c r="BV589"/>
      <c r="BW589"/>
      <c r="BX589"/>
      <c r="BY589"/>
      <c r="BZ589"/>
      <c r="CA589"/>
      <c r="CB589"/>
      <c r="CC589"/>
      <c r="CD589"/>
      <c r="CE589"/>
      <c r="CF589"/>
      <c r="CG589"/>
      <c r="CH589"/>
      <c r="CI589"/>
      <c r="CJ589"/>
      <c r="CK589"/>
      <c r="CL589"/>
      <c r="CM589"/>
      <c r="CN589"/>
      <c r="CO589"/>
      <c r="CP589"/>
      <c r="CQ589"/>
      <c r="CR589"/>
      <c r="CS589"/>
      <c r="CT589"/>
      <c r="CU589"/>
      <c r="CV589"/>
      <c r="CW589"/>
      <c r="CX589"/>
      <c r="CY589"/>
      <c r="CZ589"/>
      <c r="DA589"/>
      <c r="DB589"/>
      <c r="DC589"/>
      <c r="DD589"/>
      <c r="DE589"/>
      <c r="DF589"/>
      <c r="DG589"/>
      <c r="DH589"/>
      <c r="DI589"/>
      <c r="DJ589"/>
      <c r="DK589"/>
      <c r="DL589"/>
      <c r="DM589"/>
      <c r="DN589"/>
      <c r="DO589"/>
      <c r="DP589"/>
      <c r="DQ589"/>
      <c r="DR589"/>
      <c r="DS589"/>
      <c r="DT589"/>
      <c r="DU589"/>
      <c r="DV589"/>
      <c r="DW589"/>
      <c r="DX589"/>
      <c r="DY589"/>
      <c r="DZ589"/>
      <c r="EA589"/>
      <c r="EB589"/>
      <c r="EC589"/>
      <c r="ED589"/>
      <c r="EE589"/>
      <c r="EF589"/>
      <c r="EG589"/>
      <c r="EH589"/>
      <c r="EI589"/>
      <c r="EJ589"/>
      <c r="EK589"/>
      <c r="EL589"/>
      <c r="EM589"/>
      <c r="EN589"/>
      <c r="EO589"/>
      <c r="EP589"/>
      <c r="EQ589"/>
      <c r="ER589"/>
      <c r="ES589"/>
      <c r="ET589"/>
      <c r="EU589"/>
      <c r="EV589"/>
      <c r="EW589"/>
      <c r="EX589"/>
      <c r="EY589"/>
      <c r="EZ589"/>
      <c r="FA589"/>
      <c r="FB589"/>
      <c r="FC589"/>
      <c r="FD589"/>
      <c r="FE589"/>
      <c r="FF589"/>
      <c r="FG589"/>
      <c r="FH589"/>
      <c r="FI589"/>
      <c r="FJ589"/>
      <c r="FK589"/>
      <c r="FL589"/>
      <c r="FM589"/>
      <c r="FN589"/>
      <c r="FO589"/>
      <c r="FP589"/>
      <c r="FQ589"/>
      <c r="FR589"/>
      <c r="FS589"/>
      <c r="FT589"/>
      <c r="FU589"/>
      <c r="FV589"/>
      <c r="FW589"/>
      <c r="FX589"/>
      <c r="FY589"/>
      <c r="FZ589"/>
      <c r="GA589"/>
      <c r="GB589"/>
      <c r="GC589"/>
      <c r="GD589"/>
      <c r="GE589"/>
      <c r="GF589"/>
      <c r="GG589"/>
      <c r="GH589"/>
      <c r="GI589"/>
      <c r="GJ589"/>
      <c r="GK589"/>
      <c r="GL589"/>
      <c r="GM589"/>
      <c r="GN589"/>
      <c r="GO589"/>
      <c r="GP589"/>
      <c r="GQ589"/>
      <c r="GR589"/>
      <c r="GS589"/>
      <c r="GT589"/>
      <c r="GU589"/>
      <c r="GV589"/>
      <c r="GW589"/>
      <c r="GX589"/>
      <c r="GY589"/>
      <c r="GZ589"/>
      <c r="HA589"/>
      <c r="HB589"/>
      <c r="HC589"/>
      <c r="HD589"/>
      <c r="HE589"/>
      <c r="HF589"/>
      <c r="HG589"/>
      <c r="HH589"/>
      <c r="HI589"/>
      <c r="HJ589"/>
      <c r="HK589"/>
      <c r="HL589"/>
      <c r="HM589"/>
      <c r="HN589"/>
      <c r="HO589"/>
      <c r="HP589"/>
      <c r="HQ589"/>
      <c r="HR589"/>
      <c r="HS589"/>
      <c r="HT589"/>
      <c r="HU589"/>
      <c r="HV589"/>
      <c r="HW589"/>
      <c r="HX589"/>
      <c r="HY589"/>
      <c r="HZ589"/>
    </row>
    <row r="590" spans="1:234" ht="22.5" hidden="1">
      <c r="A590" s="32" t="s">
        <v>303</v>
      </c>
      <c r="B590" s="8"/>
      <c r="C590" s="8"/>
      <c r="D590" s="148"/>
      <c r="E590" s="145"/>
      <c r="F590" s="145"/>
      <c r="G590" s="19"/>
      <c r="H590" s="7"/>
      <c r="I590" s="7"/>
      <c r="J590" s="10"/>
      <c r="K590" s="10"/>
      <c r="L590" s="10"/>
      <c r="M590" s="10"/>
      <c r="N590" s="10"/>
      <c r="O590" s="10"/>
      <c r="P590" s="16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  <c r="AR590"/>
      <c r="AS590"/>
      <c r="AT590"/>
      <c r="AU590"/>
      <c r="AV590"/>
      <c r="AW590"/>
      <c r="AX590"/>
      <c r="AY590"/>
      <c r="AZ590"/>
      <c r="BA590"/>
      <c r="BB590"/>
      <c r="BC590"/>
      <c r="BD590"/>
      <c r="BE590"/>
      <c r="BF590"/>
      <c r="BG590"/>
      <c r="BH590"/>
      <c r="BI590"/>
      <c r="BJ590"/>
      <c r="BK590"/>
      <c r="BL590"/>
      <c r="BM590"/>
      <c r="BN590"/>
      <c r="BO590"/>
      <c r="BP590"/>
      <c r="BQ590"/>
      <c r="BR590"/>
      <c r="BS590"/>
      <c r="BT590"/>
      <c r="BU590"/>
      <c r="BV590"/>
      <c r="BW590"/>
      <c r="BX590"/>
      <c r="BY590"/>
      <c r="BZ590"/>
      <c r="CA590"/>
      <c r="CB590"/>
      <c r="CC590"/>
      <c r="CD590"/>
      <c r="CE590"/>
      <c r="CF590"/>
      <c r="CG590"/>
      <c r="CH590"/>
      <c r="CI590"/>
      <c r="CJ590"/>
      <c r="CK590"/>
      <c r="CL590"/>
      <c r="CM590"/>
      <c r="CN590"/>
      <c r="CO590"/>
      <c r="CP590"/>
      <c r="CQ590"/>
      <c r="CR590"/>
      <c r="CS590"/>
      <c r="CT590"/>
      <c r="CU590"/>
      <c r="CV590"/>
      <c r="CW590"/>
      <c r="CX590"/>
      <c r="CY590"/>
      <c r="CZ590"/>
      <c r="DA590"/>
      <c r="DB590"/>
      <c r="DC590"/>
      <c r="DD590"/>
      <c r="DE590"/>
      <c r="DF590"/>
      <c r="DG590"/>
      <c r="DH590"/>
      <c r="DI590"/>
      <c r="DJ590"/>
      <c r="DK590"/>
      <c r="DL590"/>
      <c r="DM590"/>
      <c r="DN590"/>
      <c r="DO590"/>
      <c r="DP590"/>
      <c r="DQ590"/>
      <c r="DR590"/>
      <c r="DS590"/>
      <c r="DT590"/>
      <c r="DU590"/>
      <c r="DV590"/>
      <c r="DW590"/>
      <c r="DX590"/>
      <c r="DY590"/>
      <c r="DZ590"/>
      <c r="EA590"/>
      <c r="EB590"/>
      <c r="EC590"/>
      <c r="ED590"/>
      <c r="EE590"/>
      <c r="EF590"/>
      <c r="EG590"/>
      <c r="EH590"/>
      <c r="EI590"/>
      <c r="EJ590"/>
      <c r="EK590"/>
      <c r="EL590"/>
      <c r="EM590"/>
      <c r="EN590"/>
      <c r="EO590"/>
      <c r="EP590"/>
      <c r="EQ590"/>
      <c r="ER590"/>
      <c r="ES590"/>
      <c r="ET590"/>
      <c r="EU590"/>
      <c r="EV590"/>
      <c r="EW590"/>
      <c r="EX590"/>
      <c r="EY590"/>
      <c r="EZ590"/>
      <c r="FA590"/>
      <c r="FB590"/>
      <c r="FC590"/>
      <c r="FD590"/>
      <c r="FE590"/>
      <c r="FF590"/>
      <c r="FG590"/>
      <c r="FH590"/>
      <c r="FI590"/>
      <c r="FJ590"/>
      <c r="FK590"/>
      <c r="FL590"/>
      <c r="FM590"/>
      <c r="FN590"/>
      <c r="FO590"/>
      <c r="FP590"/>
      <c r="FQ590"/>
      <c r="FR590"/>
      <c r="FS590"/>
      <c r="FT590"/>
      <c r="FU590"/>
      <c r="FV590"/>
      <c r="FW590"/>
      <c r="FX590"/>
      <c r="FY590"/>
      <c r="FZ590"/>
      <c r="GA590"/>
      <c r="GB590"/>
      <c r="GC590"/>
      <c r="GD590"/>
      <c r="GE590"/>
      <c r="GF590"/>
      <c r="GG590"/>
      <c r="GH590"/>
      <c r="GI590"/>
      <c r="GJ590"/>
      <c r="GK590"/>
      <c r="GL590"/>
      <c r="GM590"/>
      <c r="GN590"/>
      <c r="GO590"/>
      <c r="GP590"/>
      <c r="GQ590"/>
      <c r="GR590"/>
      <c r="GS590"/>
      <c r="GT590"/>
      <c r="GU590"/>
      <c r="GV590"/>
      <c r="GW590"/>
      <c r="GX590"/>
      <c r="GY590"/>
      <c r="GZ590"/>
      <c r="HA590"/>
      <c r="HB590"/>
      <c r="HC590"/>
      <c r="HD590"/>
      <c r="HE590"/>
      <c r="HF590"/>
      <c r="HG590"/>
      <c r="HH590"/>
      <c r="HI590"/>
      <c r="HJ590"/>
      <c r="HK590"/>
      <c r="HL590"/>
      <c r="HM590"/>
      <c r="HN590"/>
      <c r="HO590"/>
      <c r="HP590"/>
      <c r="HQ590"/>
      <c r="HR590"/>
      <c r="HS590"/>
      <c r="HT590"/>
      <c r="HU590"/>
      <c r="HV590"/>
      <c r="HW590"/>
      <c r="HX590"/>
      <c r="HY590"/>
      <c r="HZ590"/>
    </row>
    <row r="591" spans="1:234" ht="11.25">
      <c r="A591" s="31" t="s">
        <v>8</v>
      </c>
      <c r="B591" s="8"/>
      <c r="C591" s="8"/>
      <c r="D591" s="148"/>
      <c r="E591" s="145"/>
      <c r="F591" s="145"/>
      <c r="G591" s="19"/>
      <c r="H591" s="7"/>
      <c r="I591" s="7"/>
      <c r="J591" s="7"/>
      <c r="K591" s="7"/>
      <c r="L591" s="7"/>
      <c r="M591" s="7"/>
      <c r="N591" s="7"/>
      <c r="O591" s="7"/>
      <c r="P591" s="160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  <c r="AR591"/>
      <c r="AS591"/>
      <c r="AT591"/>
      <c r="AU591"/>
      <c r="AV591"/>
      <c r="AW591"/>
      <c r="AX591"/>
      <c r="AY591"/>
      <c r="AZ591"/>
      <c r="BA591"/>
      <c r="BB591"/>
      <c r="BC591"/>
      <c r="BD591"/>
      <c r="BE591"/>
      <c r="BF591"/>
      <c r="BG591"/>
      <c r="BH591"/>
      <c r="BI591"/>
      <c r="BJ591"/>
      <c r="BK591"/>
      <c r="BL591"/>
      <c r="BM591"/>
      <c r="BN591"/>
      <c r="BO591"/>
      <c r="BP591"/>
      <c r="BQ591"/>
      <c r="BR591"/>
      <c r="BS591"/>
      <c r="BT591"/>
      <c r="BU591"/>
      <c r="BV591"/>
      <c r="BW591"/>
      <c r="BX591"/>
      <c r="BY591"/>
      <c r="BZ591"/>
      <c r="CA591"/>
      <c r="CB591"/>
      <c r="CC591"/>
      <c r="CD591"/>
      <c r="CE591"/>
      <c r="CF591"/>
      <c r="CG591"/>
      <c r="CH591"/>
      <c r="CI591"/>
      <c r="CJ591"/>
      <c r="CK591"/>
      <c r="CL591"/>
      <c r="CM591"/>
      <c r="CN591"/>
      <c r="CO591"/>
      <c r="CP591"/>
      <c r="CQ591"/>
      <c r="CR591"/>
      <c r="CS591"/>
      <c r="CT591"/>
      <c r="CU591"/>
      <c r="CV591"/>
      <c r="CW591"/>
      <c r="CX591"/>
      <c r="CY591"/>
      <c r="CZ591"/>
      <c r="DA591"/>
      <c r="DB591"/>
      <c r="DC591"/>
      <c r="DD591"/>
      <c r="DE591"/>
      <c r="DF591"/>
      <c r="DG591"/>
      <c r="DH591"/>
      <c r="DI591"/>
      <c r="DJ591"/>
      <c r="DK591"/>
      <c r="DL591"/>
      <c r="DM591"/>
      <c r="DN591"/>
      <c r="DO591"/>
      <c r="DP591"/>
      <c r="DQ591"/>
      <c r="DR591"/>
      <c r="DS591"/>
      <c r="DT591"/>
      <c r="DU591"/>
      <c r="DV591"/>
      <c r="DW591"/>
      <c r="DX591"/>
      <c r="DY591"/>
      <c r="DZ591"/>
      <c r="EA591"/>
      <c r="EB591"/>
      <c r="EC591"/>
      <c r="ED591"/>
      <c r="EE591"/>
      <c r="EF591"/>
      <c r="EG591"/>
      <c r="EH591"/>
      <c r="EI591"/>
      <c r="EJ591"/>
      <c r="EK591"/>
      <c r="EL591"/>
      <c r="EM591"/>
      <c r="EN591"/>
      <c r="EO591"/>
      <c r="EP591"/>
      <c r="EQ591"/>
      <c r="ER591"/>
      <c r="ES591"/>
      <c r="ET591"/>
      <c r="EU591"/>
      <c r="EV591"/>
      <c r="EW591"/>
      <c r="EX591"/>
      <c r="EY591"/>
      <c r="EZ591"/>
      <c r="FA591"/>
      <c r="FB591"/>
      <c r="FC591"/>
      <c r="FD591"/>
      <c r="FE591"/>
      <c r="FF591"/>
      <c r="FG591"/>
      <c r="FH591"/>
      <c r="FI591"/>
      <c r="FJ591"/>
      <c r="FK591"/>
      <c r="FL591"/>
      <c r="FM591"/>
      <c r="FN591"/>
      <c r="FO591"/>
      <c r="FP591"/>
      <c r="FQ591"/>
      <c r="FR591"/>
      <c r="FS591"/>
      <c r="FT591"/>
      <c r="FU591"/>
      <c r="FV591"/>
      <c r="FW591"/>
      <c r="FX591"/>
      <c r="FY591"/>
      <c r="FZ591"/>
      <c r="GA591"/>
      <c r="GB591"/>
      <c r="GC591"/>
      <c r="GD591"/>
      <c r="GE591"/>
      <c r="GF591"/>
      <c r="GG591"/>
      <c r="GH591"/>
      <c r="GI591"/>
      <c r="GJ591"/>
      <c r="GK591"/>
      <c r="GL591"/>
      <c r="GM591"/>
      <c r="GN591"/>
      <c r="GO591"/>
      <c r="GP591"/>
      <c r="GQ591"/>
      <c r="GR591"/>
      <c r="GS591"/>
      <c r="GT591"/>
      <c r="GU591"/>
      <c r="GV591"/>
      <c r="GW591"/>
      <c r="GX591"/>
      <c r="GY591"/>
      <c r="GZ591"/>
      <c r="HA591"/>
      <c r="HB591"/>
      <c r="HC591"/>
      <c r="HD591"/>
      <c r="HE591"/>
      <c r="HF591"/>
      <c r="HG591"/>
      <c r="HH591"/>
      <c r="HI591"/>
      <c r="HJ591"/>
      <c r="HK591"/>
      <c r="HL591"/>
      <c r="HM591"/>
      <c r="HN591"/>
      <c r="HO591"/>
      <c r="HP591"/>
      <c r="HQ591"/>
      <c r="HR591"/>
      <c r="HS591"/>
      <c r="HT591"/>
      <c r="HU591"/>
      <c r="HV591"/>
      <c r="HW591"/>
      <c r="HX591"/>
      <c r="HY591"/>
      <c r="HZ591"/>
    </row>
    <row r="592" spans="1:234" ht="22.5">
      <c r="A592" s="32" t="s">
        <v>316</v>
      </c>
      <c r="B592" s="8"/>
      <c r="C592" s="8"/>
      <c r="D592" s="147">
        <f>D585/D589</f>
        <v>0</v>
      </c>
      <c r="E592" s="145"/>
      <c r="F592" s="146">
        <f>D592</f>
        <v>0</v>
      </c>
      <c r="G592" s="19">
        <f>G585/G589</f>
        <v>10000</v>
      </c>
      <c r="H592" s="7"/>
      <c r="I592" s="7">
        <f>G592</f>
        <v>10000</v>
      </c>
      <c r="J592" s="7"/>
      <c r="K592" s="7"/>
      <c r="L592" s="7"/>
      <c r="M592" s="7">
        <f>M585/M589</f>
        <v>4166.666666666667</v>
      </c>
      <c r="N592" s="7"/>
      <c r="O592" s="7">
        <f>M592</f>
        <v>4166.666666666667</v>
      </c>
      <c r="P592" s="160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  <c r="AR592"/>
      <c r="AS592"/>
      <c r="AT592"/>
      <c r="AU592"/>
      <c r="AV592"/>
      <c r="AW592"/>
      <c r="AX592"/>
      <c r="AY592"/>
      <c r="AZ592"/>
      <c r="BA592"/>
      <c r="BB592"/>
      <c r="BC592"/>
      <c r="BD592"/>
      <c r="BE592"/>
      <c r="BF592"/>
      <c r="BG592"/>
      <c r="BH592"/>
      <c r="BI592"/>
      <c r="BJ592"/>
      <c r="BK592"/>
      <c r="BL592"/>
      <c r="BM592"/>
      <c r="BN592"/>
      <c r="BO592"/>
      <c r="BP592"/>
      <c r="BQ592"/>
      <c r="BR592"/>
      <c r="BS592"/>
      <c r="BT592"/>
      <c r="BU592"/>
      <c r="BV592"/>
      <c r="BW592"/>
      <c r="BX592"/>
      <c r="BY592"/>
      <c r="BZ592"/>
      <c r="CA592"/>
      <c r="CB592"/>
      <c r="CC592"/>
      <c r="CD592"/>
      <c r="CE592"/>
      <c r="CF592"/>
      <c r="CG592"/>
      <c r="CH592"/>
      <c r="CI592"/>
      <c r="CJ592"/>
      <c r="CK592"/>
      <c r="CL592"/>
      <c r="CM592"/>
      <c r="CN592"/>
      <c r="CO592"/>
      <c r="CP592"/>
      <c r="CQ592"/>
      <c r="CR592"/>
      <c r="CS592"/>
      <c r="CT592"/>
      <c r="CU592"/>
      <c r="CV592"/>
      <c r="CW592"/>
      <c r="CX592"/>
      <c r="CY592"/>
      <c r="CZ592"/>
      <c r="DA592"/>
      <c r="DB592"/>
      <c r="DC592"/>
      <c r="DD592"/>
      <c r="DE592"/>
      <c r="DF592"/>
      <c r="DG592"/>
      <c r="DH592"/>
      <c r="DI592"/>
      <c r="DJ592"/>
      <c r="DK592"/>
      <c r="DL592"/>
      <c r="DM592"/>
      <c r="DN592"/>
      <c r="DO592"/>
      <c r="DP592"/>
      <c r="DQ592"/>
      <c r="DR592"/>
      <c r="DS592"/>
      <c r="DT592"/>
      <c r="DU592"/>
      <c r="DV592"/>
      <c r="DW592"/>
      <c r="DX592"/>
      <c r="DY592"/>
      <c r="DZ592"/>
      <c r="EA592"/>
      <c r="EB592"/>
      <c r="EC592"/>
      <c r="ED592"/>
      <c r="EE592"/>
      <c r="EF592"/>
      <c r="EG592"/>
      <c r="EH592"/>
      <c r="EI592"/>
      <c r="EJ592"/>
      <c r="EK592"/>
      <c r="EL592"/>
      <c r="EM592"/>
      <c r="EN592"/>
      <c r="EO592"/>
      <c r="EP592"/>
      <c r="EQ592"/>
      <c r="ER592"/>
      <c r="ES592"/>
      <c r="ET592"/>
      <c r="EU592"/>
      <c r="EV592"/>
      <c r="EW592"/>
      <c r="EX592"/>
      <c r="EY592"/>
      <c r="EZ592"/>
      <c r="FA592"/>
      <c r="FB592"/>
      <c r="FC592"/>
      <c r="FD592"/>
      <c r="FE592"/>
      <c r="FF592"/>
      <c r="FG592"/>
      <c r="FH592"/>
      <c r="FI592"/>
      <c r="FJ592"/>
      <c r="FK592"/>
      <c r="FL592"/>
      <c r="FM592"/>
      <c r="FN592"/>
      <c r="FO592"/>
      <c r="FP592"/>
      <c r="FQ592"/>
      <c r="FR592"/>
      <c r="FS592"/>
      <c r="FT592"/>
      <c r="FU592"/>
      <c r="FV592"/>
      <c r="FW592"/>
      <c r="FX592"/>
      <c r="FY592"/>
      <c r="FZ592"/>
      <c r="GA592"/>
      <c r="GB592"/>
      <c r="GC592"/>
      <c r="GD592"/>
      <c r="GE592"/>
      <c r="GF592"/>
      <c r="GG592"/>
      <c r="GH592"/>
      <c r="GI592"/>
      <c r="GJ592"/>
      <c r="GK592"/>
      <c r="GL592"/>
      <c r="GM592"/>
      <c r="GN592"/>
      <c r="GO592"/>
      <c r="GP592"/>
      <c r="GQ592"/>
      <c r="GR592"/>
      <c r="GS592"/>
      <c r="GT592"/>
      <c r="GU592"/>
      <c r="GV592"/>
      <c r="GW592"/>
      <c r="GX592"/>
      <c r="GY592"/>
      <c r="GZ592"/>
      <c r="HA592"/>
      <c r="HB592"/>
      <c r="HC592"/>
      <c r="HD592"/>
      <c r="HE592"/>
      <c r="HF592"/>
      <c r="HG592"/>
      <c r="HH592"/>
      <c r="HI592"/>
      <c r="HJ592"/>
      <c r="HK592"/>
      <c r="HL592"/>
      <c r="HM592"/>
      <c r="HN592"/>
      <c r="HO592"/>
      <c r="HP592"/>
      <c r="HQ592"/>
      <c r="HR592"/>
      <c r="HS592"/>
      <c r="HT592"/>
      <c r="HU592"/>
      <c r="HV592"/>
      <c r="HW592"/>
      <c r="HX592"/>
      <c r="HY592"/>
      <c r="HZ592"/>
    </row>
    <row r="593" spans="1:234" ht="11.25" hidden="1">
      <c r="A593" s="155"/>
      <c r="B593" s="85"/>
      <c r="C593" s="85"/>
      <c r="D593" s="156"/>
      <c r="E593" s="157"/>
      <c r="F593" s="158"/>
      <c r="G593" s="159"/>
      <c r="H593" s="160"/>
      <c r="I593" s="160"/>
      <c r="J593" s="160"/>
      <c r="K593" s="160"/>
      <c r="L593" s="160"/>
      <c r="M593" s="160"/>
      <c r="N593" s="160"/>
      <c r="O593" s="160"/>
      <c r="P593" s="160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  <c r="AR593"/>
      <c r="AS593"/>
      <c r="AT593"/>
      <c r="AU593"/>
      <c r="AV593"/>
      <c r="AW593"/>
      <c r="AX593"/>
      <c r="AY593"/>
      <c r="AZ593"/>
      <c r="BA593"/>
      <c r="BB593"/>
      <c r="BC593"/>
      <c r="BD593"/>
      <c r="BE593"/>
      <c r="BF593"/>
      <c r="BG593"/>
      <c r="BH593"/>
      <c r="BI593"/>
      <c r="BJ593"/>
      <c r="BK593"/>
      <c r="BL593"/>
      <c r="BM593"/>
      <c r="BN593"/>
      <c r="BO593"/>
      <c r="BP593"/>
      <c r="BQ593"/>
      <c r="BR593"/>
      <c r="BS593"/>
      <c r="BT593"/>
      <c r="BU593"/>
      <c r="BV593"/>
      <c r="BW593"/>
      <c r="BX593"/>
      <c r="BY593"/>
      <c r="BZ593"/>
      <c r="CA593"/>
      <c r="CB593"/>
      <c r="CC593"/>
      <c r="CD593"/>
      <c r="CE593"/>
      <c r="CF593"/>
      <c r="CG593"/>
      <c r="CH593"/>
      <c r="CI593"/>
      <c r="CJ593"/>
      <c r="CK593"/>
      <c r="CL593"/>
      <c r="CM593"/>
      <c r="CN593"/>
      <c r="CO593"/>
      <c r="CP593"/>
      <c r="CQ593"/>
      <c r="CR593"/>
      <c r="CS593"/>
      <c r="CT593"/>
      <c r="CU593"/>
      <c r="CV593"/>
      <c r="CW593"/>
      <c r="CX593"/>
      <c r="CY593"/>
      <c r="CZ593"/>
      <c r="DA593"/>
      <c r="DB593"/>
      <c r="DC593"/>
      <c r="DD593"/>
      <c r="DE593"/>
      <c r="DF593"/>
      <c r="DG593"/>
      <c r="DH593"/>
      <c r="DI593"/>
      <c r="DJ593"/>
      <c r="DK593"/>
      <c r="DL593"/>
      <c r="DM593"/>
      <c r="DN593"/>
      <c r="DO593"/>
      <c r="DP593"/>
      <c r="DQ593"/>
      <c r="DR593"/>
      <c r="DS593"/>
      <c r="DT593"/>
      <c r="DU593"/>
      <c r="DV593"/>
      <c r="DW593"/>
      <c r="DX593"/>
      <c r="DY593"/>
      <c r="DZ593"/>
      <c r="EA593"/>
      <c r="EB593"/>
      <c r="EC593"/>
      <c r="ED593"/>
      <c r="EE593"/>
      <c r="EF593"/>
      <c r="EG593"/>
      <c r="EH593"/>
      <c r="EI593"/>
      <c r="EJ593"/>
      <c r="EK593"/>
      <c r="EL593"/>
      <c r="EM593"/>
      <c r="EN593"/>
      <c r="EO593"/>
      <c r="EP593"/>
      <c r="EQ593"/>
      <c r="ER593"/>
      <c r="ES593"/>
      <c r="ET593"/>
      <c r="EU593"/>
      <c r="EV593"/>
      <c r="EW593"/>
      <c r="EX593"/>
      <c r="EY593"/>
      <c r="EZ593"/>
      <c r="FA593"/>
      <c r="FB593"/>
      <c r="FC593"/>
      <c r="FD593"/>
      <c r="FE593"/>
      <c r="FF593"/>
      <c r="FG593"/>
      <c r="FH593"/>
      <c r="FI593"/>
      <c r="FJ593"/>
      <c r="FK593"/>
      <c r="FL593"/>
      <c r="FM593"/>
      <c r="FN593"/>
      <c r="FO593"/>
      <c r="FP593"/>
      <c r="FQ593"/>
      <c r="FR593"/>
      <c r="FS593"/>
      <c r="FT593"/>
      <c r="FU593"/>
      <c r="FV593"/>
      <c r="FW593"/>
      <c r="FX593"/>
      <c r="FY593"/>
      <c r="FZ593"/>
      <c r="GA593"/>
      <c r="GB593"/>
      <c r="GC593"/>
      <c r="GD593"/>
      <c r="GE593"/>
      <c r="GF593"/>
      <c r="GG593"/>
      <c r="GH593"/>
      <c r="GI593"/>
      <c r="GJ593"/>
      <c r="GK593"/>
      <c r="GL593"/>
      <c r="GM593"/>
      <c r="GN593"/>
      <c r="GO593"/>
      <c r="GP593"/>
      <c r="GQ593"/>
      <c r="GR593"/>
      <c r="GS593"/>
      <c r="GT593"/>
      <c r="GU593"/>
      <c r="GV593"/>
      <c r="GW593"/>
      <c r="GX593"/>
      <c r="GY593"/>
      <c r="GZ593"/>
      <c r="HA593"/>
      <c r="HB593"/>
      <c r="HC593"/>
      <c r="HD593"/>
      <c r="HE593"/>
      <c r="HF593"/>
      <c r="HG593"/>
      <c r="HH593"/>
      <c r="HI593"/>
      <c r="HJ593"/>
      <c r="HK593"/>
      <c r="HL593"/>
      <c r="HM593"/>
      <c r="HN593"/>
      <c r="HO593"/>
      <c r="HP593"/>
      <c r="HQ593"/>
      <c r="HR593"/>
      <c r="HS593"/>
      <c r="HT593"/>
      <c r="HU593"/>
      <c r="HV593"/>
      <c r="HW593"/>
      <c r="HX593"/>
      <c r="HY593"/>
      <c r="HZ593"/>
    </row>
    <row r="594" spans="1:234" ht="11.25" hidden="1">
      <c r="A594" s="155"/>
      <c r="B594" s="85"/>
      <c r="C594" s="85"/>
      <c r="D594" s="156"/>
      <c r="E594" s="157"/>
      <c r="F594" s="158"/>
      <c r="G594" s="159"/>
      <c r="H594" s="160"/>
      <c r="I594" s="160"/>
      <c r="J594" s="160"/>
      <c r="K594" s="160"/>
      <c r="L594" s="160"/>
      <c r="M594" s="160"/>
      <c r="N594" s="160"/>
      <c r="O594" s="160"/>
      <c r="P594" s="160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  <c r="AR594"/>
      <c r="AS594"/>
      <c r="AT594"/>
      <c r="AU594"/>
      <c r="AV594"/>
      <c r="AW594"/>
      <c r="AX594"/>
      <c r="AY594"/>
      <c r="AZ594"/>
      <c r="BA594"/>
      <c r="BB594"/>
      <c r="BC594"/>
      <c r="BD594"/>
      <c r="BE594"/>
      <c r="BF594"/>
      <c r="BG594"/>
      <c r="BH594"/>
      <c r="BI594"/>
      <c r="BJ594"/>
      <c r="BK594"/>
      <c r="BL594"/>
      <c r="BM594"/>
      <c r="BN594"/>
      <c r="BO594"/>
      <c r="BP594"/>
      <c r="BQ594"/>
      <c r="BR594"/>
      <c r="BS594"/>
      <c r="BT594"/>
      <c r="BU594"/>
      <c r="BV594"/>
      <c r="BW594"/>
      <c r="BX594"/>
      <c r="BY594"/>
      <c r="BZ594"/>
      <c r="CA594"/>
      <c r="CB594"/>
      <c r="CC594"/>
      <c r="CD594"/>
      <c r="CE594"/>
      <c r="CF594"/>
      <c r="CG594"/>
      <c r="CH594"/>
      <c r="CI594"/>
      <c r="CJ594"/>
      <c r="CK594"/>
      <c r="CL594"/>
      <c r="CM594"/>
      <c r="CN594"/>
      <c r="CO594"/>
      <c r="CP594"/>
      <c r="CQ594"/>
      <c r="CR594"/>
      <c r="CS594"/>
      <c r="CT594"/>
      <c r="CU594"/>
      <c r="CV594"/>
      <c r="CW594"/>
      <c r="CX594"/>
      <c r="CY594"/>
      <c r="CZ594"/>
      <c r="DA594"/>
      <c r="DB594"/>
      <c r="DC594"/>
      <c r="DD594"/>
      <c r="DE594"/>
      <c r="DF594"/>
      <c r="DG594"/>
      <c r="DH594"/>
      <c r="DI594"/>
      <c r="DJ594"/>
      <c r="DK594"/>
      <c r="DL594"/>
      <c r="DM594"/>
      <c r="DN594"/>
      <c r="DO594"/>
      <c r="DP594"/>
      <c r="DQ594"/>
      <c r="DR594"/>
      <c r="DS594"/>
      <c r="DT594"/>
      <c r="DU594"/>
      <c r="DV594"/>
      <c r="DW594"/>
      <c r="DX594"/>
      <c r="DY594"/>
      <c r="DZ594"/>
      <c r="EA594"/>
      <c r="EB594"/>
      <c r="EC594"/>
      <c r="ED594"/>
      <c r="EE594"/>
      <c r="EF594"/>
      <c r="EG594"/>
      <c r="EH594"/>
      <c r="EI594"/>
      <c r="EJ594"/>
      <c r="EK594"/>
      <c r="EL594"/>
      <c r="EM594"/>
      <c r="EN594"/>
      <c r="EO594"/>
      <c r="EP594"/>
      <c r="EQ594"/>
      <c r="ER594"/>
      <c r="ES594"/>
      <c r="ET594"/>
      <c r="EU594"/>
      <c r="EV594"/>
      <c r="EW594"/>
      <c r="EX594"/>
      <c r="EY594"/>
      <c r="EZ594"/>
      <c r="FA594"/>
      <c r="FB594"/>
      <c r="FC594"/>
      <c r="FD594"/>
      <c r="FE594"/>
      <c r="FF594"/>
      <c r="FG594"/>
      <c r="FH594"/>
      <c r="FI594"/>
      <c r="FJ594"/>
      <c r="FK594"/>
      <c r="FL594"/>
      <c r="FM594"/>
      <c r="FN594"/>
      <c r="FO594"/>
      <c r="FP594"/>
      <c r="FQ594"/>
      <c r="FR594"/>
      <c r="FS594"/>
      <c r="FT594"/>
      <c r="FU594"/>
      <c r="FV594"/>
      <c r="FW594"/>
      <c r="FX594"/>
      <c r="FY594"/>
      <c r="FZ594"/>
      <c r="GA594"/>
      <c r="GB594"/>
      <c r="GC594"/>
      <c r="GD594"/>
      <c r="GE594"/>
      <c r="GF594"/>
      <c r="GG594"/>
      <c r="GH594"/>
      <c r="GI594"/>
      <c r="GJ594"/>
      <c r="GK594"/>
      <c r="GL594"/>
      <c r="GM594"/>
      <c r="GN594"/>
      <c r="GO594"/>
      <c r="GP594"/>
      <c r="GQ594"/>
      <c r="GR594"/>
      <c r="GS594"/>
      <c r="GT594"/>
      <c r="GU594"/>
      <c r="GV594"/>
      <c r="GW594"/>
      <c r="GX594"/>
      <c r="GY594"/>
      <c r="GZ594"/>
      <c r="HA594"/>
      <c r="HB594"/>
      <c r="HC594"/>
      <c r="HD594"/>
      <c r="HE594"/>
      <c r="HF594"/>
      <c r="HG594"/>
      <c r="HH594"/>
      <c r="HI594"/>
      <c r="HJ594"/>
      <c r="HK594"/>
      <c r="HL594"/>
      <c r="HM594"/>
      <c r="HN594"/>
      <c r="HO594"/>
      <c r="HP594"/>
      <c r="HQ594"/>
      <c r="HR594"/>
      <c r="HS594"/>
      <c r="HT594"/>
      <c r="HU594"/>
      <c r="HV594"/>
      <c r="HW594"/>
      <c r="HX594"/>
      <c r="HY594"/>
      <c r="HZ594"/>
    </row>
    <row r="595" spans="1:234" ht="11.25" hidden="1">
      <c r="A595" s="155"/>
      <c r="B595" s="85"/>
      <c r="C595" s="85"/>
      <c r="D595" s="156"/>
      <c r="E595" s="157"/>
      <c r="F595" s="158"/>
      <c r="G595" s="159"/>
      <c r="H595" s="160"/>
      <c r="I595" s="160"/>
      <c r="J595" s="160"/>
      <c r="K595" s="160"/>
      <c r="L595" s="160"/>
      <c r="M595" s="160"/>
      <c r="N595" s="160"/>
      <c r="O595" s="160"/>
      <c r="P595" s="160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  <c r="AR595"/>
      <c r="AS595"/>
      <c r="AT595"/>
      <c r="AU595"/>
      <c r="AV595"/>
      <c r="AW595"/>
      <c r="AX595"/>
      <c r="AY595"/>
      <c r="AZ595"/>
      <c r="BA595"/>
      <c r="BB595"/>
      <c r="BC595"/>
      <c r="BD595"/>
      <c r="BE595"/>
      <c r="BF595"/>
      <c r="BG595"/>
      <c r="BH595"/>
      <c r="BI595"/>
      <c r="BJ595"/>
      <c r="BK595"/>
      <c r="BL595"/>
      <c r="BM595"/>
      <c r="BN595"/>
      <c r="BO595"/>
      <c r="BP595"/>
      <c r="BQ595"/>
      <c r="BR595"/>
      <c r="BS595"/>
      <c r="BT595"/>
      <c r="BU595"/>
      <c r="BV595"/>
      <c r="BW595"/>
      <c r="BX595"/>
      <c r="BY595"/>
      <c r="BZ595"/>
      <c r="CA595"/>
      <c r="CB595"/>
      <c r="CC595"/>
      <c r="CD595"/>
      <c r="CE595"/>
      <c r="CF595"/>
      <c r="CG595"/>
      <c r="CH595"/>
      <c r="CI595"/>
      <c r="CJ595"/>
      <c r="CK595"/>
      <c r="CL595"/>
      <c r="CM595"/>
      <c r="CN595"/>
      <c r="CO595"/>
      <c r="CP595"/>
      <c r="CQ595"/>
      <c r="CR595"/>
      <c r="CS595"/>
      <c r="CT595"/>
      <c r="CU595"/>
      <c r="CV595"/>
      <c r="CW595"/>
      <c r="CX595"/>
      <c r="CY595"/>
      <c r="CZ595"/>
      <c r="DA595"/>
      <c r="DB595"/>
      <c r="DC595"/>
      <c r="DD595"/>
      <c r="DE595"/>
      <c r="DF595"/>
      <c r="DG595"/>
      <c r="DH595"/>
      <c r="DI595"/>
      <c r="DJ595"/>
      <c r="DK595"/>
      <c r="DL595"/>
      <c r="DM595"/>
      <c r="DN595"/>
      <c r="DO595"/>
      <c r="DP595"/>
      <c r="DQ595"/>
      <c r="DR595"/>
      <c r="DS595"/>
      <c r="DT595"/>
      <c r="DU595"/>
      <c r="DV595"/>
      <c r="DW595"/>
      <c r="DX595"/>
      <c r="DY595"/>
      <c r="DZ595"/>
      <c r="EA595"/>
      <c r="EB595"/>
      <c r="EC595"/>
      <c r="ED595"/>
      <c r="EE595"/>
      <c r="EF595"/>
      <c r="EG595"/>
      <c r="EH595"/>
      <c r="EI595"/>
      <c r="EJ595"/>
      <c r="EK595"/>
      <c r="EL595"/>
      <c r="EM595"/>
      <c r="EN595"/>
      <c r="EO595"/>
      <c r="EP595"/>
      <c r="EQ595"/>
      <c r="ER595"/>
      <c r="ES595"/>
      <c r="ET595"/>
      <c r="EU595"/>
      <c r="EV595"/>
      <c r="EW595"/>
      <c r="EX595"/>
      <c r="EY595"/>
      <c r="EZ595"/>
      <c r="FA595"/>
      <c r="FB595"/>
      <c r="FC595"/>
      <c r="FD595"/>
      <c r="FE595"/>
      <c r="FF595"/>
      <c r="FG595"/>
      <c r="FH595"/>
      <c r="FI595"/>
      <c r="FJ595"/>
      <c r="FK595"/>
      <c r="FL595"/>
      <c r="FM595"/>
      <c r="FN595"/>
      <c r="FO595"/>
      <c r="FP595"/>
      <c r="FQ595"/>
      <c r="FR595"/>
      <c r="FS595"/>
      <c r="FT595"/>
      <c r="FU595"/>
      <c r="FV595"/>
      <c r="FW595"/>
      <c r="FX595"/>
      <c r="FY595"/>
      <c r="FZ595"/>
      <c r="GA595"/>
      <c r="GB595"/>
      <c r="GC595"/>
      <c r="GD595"/>
      <c r="GE595"/>
      <c r="GF595"/>
      <c r="GG595"/>
      <c r="GH595"/>
      <c r="GI595"/>
      <c r="GJ595"/>
      <c r="GK595"/>
      <c r="GL595"/>
      <c r="GM595"/>
      <c r="GN595"/>
      <c r="GO595"/>
      <c r="GP595"/>
      <c r="GQ595"/>
      <c r="GR595"/>
      <c r="GS595"/>
      <c r="GT595"/>
      <c r="GU595"/>
      <c r="GV595"/>
      <c r="GW595"/>
      <c r="GX595"/>
      <c r="GY595"/>
      <c r="GZ595"/>
      <c r="HA595"/>
      <c r="HB595"/>
      <c r="HC595"/>
      <c r="HD595"/>
      <c r="HE595"/>
      <c r="HF595"/>
      <c r="HG595"/>
      <c r="HH595"/>
      <c r="HI595"/>
      <c r="HJ595"/>
      <c r="HK595"/>
      <c r="HL595"/>
      <c r="HM595"/>
      <c r="HN595"/>
      <c r="HO595"/>
      <c r="HP595"/>
      <c r="HQ595"/>
      <c r="HR595"/>
      <c r="HS595"/>
      <c r="HT595"/>
      <c r="HU595"/>
      <c r="HV595"/>
      <c r="HW595"/>
      <c r="HX595"/>
      <c r="HY595"/>
      <c r="HZ595"/>
    </row>
    <row r="596" spans="1:234" ht="11.25" hidden="1">
      <c r="A596" s="155"/>
      <c r="B596" s="85"/>
      <c r="C596" s="85"/>
      <c r="D596" s="156"/>
      <c r="E596" s="157"/>
      <c r="F596" s="158"/>
      <c r="G596" s="159"/>
      <c r="H596" s="160"/>
      <c r="I596" s="160"/>
      <c r="J596" s="160"/>
      <c r="K596" s="160"/>
      <c r="L596" s="160"/>
      <c r="M596" s="160"/>
      <c r="N596" s="160"/>
      <c r="O596" s="160"/>
      <c r="P596" s="160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  <c r="AR596"/>
      <c r="AS596"/>
      <c r="AT596"/>
      <c r="AU596"/>
      <c r="AV596"/>
      <c r="AW596"/>
      <c r="AX596"/>
      <c r="AY596"/>
      <c r="AZ596"/>
      <c r="BA596"/>
      <c r="BB596"/>
      <c r="BC596"/>
      <c r="BD596"/>
      <c r="BE596"/>
      <c r="BF596"/>
      <c r="BG596"/>
      <c r="BH596"/>
      <c r="BI596"/>
      <c r="BJ596"/>
      <c r="BK596"/>
      <c r="BL596"/>
      <c r="BM596"/>
      <c r="BN596"/>
      <c r="BO596"/>
      <c r="BP596"/>
      <c r="BQ596"/>
      <c r="BR596"/>
      <c r="BS596"/>
      <c r="BT596"/>
      <c r="BU596"/>
      <c r="BV596"/>
      <c r="BW596"/>
      <c r="BX596"/>
      <c r="BY596"/>
      <c r="BZ596"/>
      <c r="CA596"/>
      <c r="CB596"/>
      <c r="CC596"/>
      <c r="CD596"/>
      <c r="CE596"/>
      <c r="CF596"/>
      <c r="CG596"/>
      <c r="CH596"/>
      <c r="CI596"/>
      <c r="CJ596"/>
      <c r="CK596"/>
      <c r="CL596"/>
      <c r="CM596"/>
      <c r="CN596"/>
      <c r="CO596"/>
      <c r="CP596"/>
      <c r="CQ596"/>
      <c r="CR596"/>
      <c r="CS596"/>
      <c r="CT596"/>
      <c r="CU596"/>
      <c r="CV596"/>
      <c r="CW596"/>
      <c r="CX596"/>
      <c r="CY596"/>
      <c r="CZ596"/>
      <c r="DA596"/>
      <c r="DB596"/>
      <c r="DC596"/>
      <c r="DD596"/>
      <c r="DE596"/>
      <c r="DF596"/>
      <c r="DG596"/>
      <c r="DH596"/>
      <c r="DI596"/>
      <c r="DJ596"/>
      <c r="DK596"/>
      <c r="DL596"/>
      <c r="DM596"/>
      <c r="DN596"/>
      <c r="DO596"/>
      <c r="DP596"/>
      <c r="DQ596"/>
      <c r="DR596"/>
      <c r="DS596"/>
      <c r="DT596"/>
      <c r="DU596"/>
      <c r="DV596"/>
      <c r="DW596"/>
      <c r="DX596"/>
      <c r="DY596"/>
      <c r="DZ596"/>
      <c r="EA596"/>
      <c r="EB596"/>
      <c r="EC596"/>
      <c r="ED596"/>
      <c r="EE596"/>
      <c r="EF596"/>
      <c r="EG596"/>
      <c r="EH596"/>
      <c r="EI596"/>
      <c r="EJ596"/>
      <c r="EK596"/>
      <c r="EL596"/>
      <c r="EM596"/>
      <c r="EN596"/>
      <c r="EO596"/>
      <c r="EP596"/>
      <c r="EQ596"/>
      <c r="ER596"/>
      <c r="ES596"/>
      <c r="ET596"/>
      <c r="EU596"/>
      <c r="EV596"/>
      <c r="EW596"/>
      <c r="EX596"/>
      <c r="EY596"/>
      <c r="EZ596"/>
      <c r="FA596"/>
      <c r="FB596"/>
      <c r="FC596"/>
      <c r="FD596"/>
      <c r="FE596"/>
      <c r="FF596"/>
      <c r="FG596"/>
      <c r="FH596"/>
      <c r="FI596"/>
      <c r="FJ596"/>
      <c r="FK596"/>
      <c r="FL596"/>
      <c r="FM596"/>
      <c r="FN596"/>
      <c r="FO596"/>
      <c r="FP596"/>
      <c r="FQ596"/>
      <c r="FR596"/>
      <c r="FS596"/>
      <c r="FT596"/>
      <c r="FU596"/>
      <c r="FV596"/>
      <c r="FW596"/>
      <c r="FX596"/>
      <c r="FY596"/>
      <c r="FZ596"/>
      <c r="GA596"/>
      <c r="GB596"/>
      <c r="GC596"/>
      <c r="GD596"/>
      <c r="GE596"/>
      <c r="GF596"/>
      <c r="GG596"/>
      <c r="GH596"/>
      <c r="GI596"/>
      <c r="GJ596"/>
      <c r="GK596"/>
      <c r="GL596"/>
      <c r="GM596"/>
      <c r="GN596"/>
      <c r="GO596"/>
      <c r="GP596"/>
      <c r="GQ596"/>
      <c r="GR596"/>
      <c r="GS596"/>
      <c r="GT596"/>
      <c r="GU596"/>
      <c r="GV596"/>
      <c r="GW596"/>
      <c r="GX596"/>
      <c r="GY596"/>
      <c r="GZ596"/>
      <c r="HA596"/>
      <c r="HB596"/>
      <c r="HC596"/>
      <c r="HD596"/>
      <c r="HE596"/>
      <c r="HF596"/>
      <c r="HG596"/>
      <c r="HH596"/>
      <c r="HI596"/>
      <c r="HJ596"/>
      <c r="HK596"/>
      <c r="HL596"/>
      <c r="HM596"/>
      <c r="HN596"/>
      <c r="HO596"/>
      <c r="HP596"/>
      <c r="HQ596"/>
      <c r="HR596"/>
      <c r="HS596"/>
      <c r="HT596"/>
      <c r="HU596"/>
      <c r="HV596"/>
      <c r="HW596"/>
      <c r="HX596"/>
      <c r="HY596"/>
      <c r="HZ596"/>
    </row>
    <row r="597" spans="1:234" ht="12">
      <c r="A597" s="24">
        <v>100208</v>
      </c>
      <c r="B597" s="8"/>
      <c r="C597" s="8"/>
      <c r="D597" s="38">
        <f>D600</f>
        <v>0</v>
      </c>
      <c r="E597" s="38">
        <f>E600</f>
        <v>1084420</v>
      </c>
      <c r="F597" s="38">
        <f>D597+E597</f>
        <v>1084420</v>
      </c>
      <c r="G597" s="38"/>
      <c r="H597" s="38">
        <f>H600</f>
        <v>3700000</v>
      </c>
      <c r="I597" s="38">
        <f>I600</f>
        <v>3700000</v>
      </c>
      <c r="J597" s="38"/>
      <c r="K597" s="38"/>
      <c r="L597" s="38"/>
      <c r="M597" s="38"/>
      <c r="N597" s="38"/>
      <c r="O597" s="38"/>
      <c r="P597" s="160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  <c r="AR597"/>
      <c r="AS597"/>
      <c r="AT597"/>
      <c r="AU597"/>
      <c r="AV597"/>
      <c r="AW597"/>
      <c r="AX597"/>
      <c r="AY597"/>
      <c r="AZ597"/>
      <c r="BA597"/>
      <c r="BB597"/>
      <c r="BC597"/>
      <c r="BD597"/>
      <c r="BE597"/>
      <c r="BF597"/>
      <c r="BG597"/>
      <c r="BH597"/>
      <c r="BI597"/>
      <c r="BJ597"/>
      <c r="BK597"/>
      <c r="BL597"/>
      <c r="BM597"/>
      <c r="BN597"/>
      <c r="BO597"/>
      <c r="BP597"/>
      <c r="BQ597"/>
      <c r="BR597"/>
      <c r="BS597"/>
      <c r="BT597"/>
      <c r="BU597"/>
      <c r="BV597"/>
      <c r="BW597"/>
      <c r="BX597"/>
      <c r="BY597"/>
      <c r="BZ597"/>
      <c r="CA597"/>
      <c r="CB597"/>
      <c r="CC597"/>
      <c r="CD597"/>
      <c r="CE597"/>
      <c r="CF597"/>
      <c r="CG597"/>
      <c r="CH597"/>
      <c r="CI597"/>
      <c r="CJ597"/>
      <c r="CK597"/>
      <c r="CL597"/>
      <c r="CM597"/>
      <c r="CN597"/>
      <c r="CO597"/>
      <c r="CP597"/>
      <c r="CQ597"/>
      <c r="CR597"/>
      <c r="CS597"/>
      <c r="CT597"/>
      <c r="CU597"/>
      <c r="CV597"/>
      <c r="CW597"/>
      <c r="CX597"/>
      <c r="CY597"/>
      <c r="CZ597"/>
      <c r="DA597"/>
      <c r="DB597"/>
      <c r="DC597"/>
      <c r="DD597"/>
      <c r="DE597"/>
      <c r="DF597"/>
      <c r="DG597"/>
      <c r="DH597"/>
      <c r="DI597"/>
      <c r="DJ597"/>
      <c r="DK597"/>
      <c r="DL597"/>
      <c r="DM597"/>
      <c r="DN597"/>
      <c r="DO597"/>
      <c r="DP597"/>
      <c r="DQ597"/>
      <c r="DR597"/>
      <c r="DS597"/>
      <c r="DT597"/>
      <c r="DU597"/>
      <c r="DV597"/>
      <c r="DW597"/>
      <c r="DX597"/>
      <c r="DY597"/>
      <c r="DZ597"/>
      <c r="EA597"/>
      <c r="EB597"/>
      <c r="EC597"/>
      <c r="ED597"/>
      <c r="EE597"/>
      <c r="EF597"/>
      <c r="EG597"/>
      <c r="EH597"/>
      <c r="EI597"/>
      <c r="EJ597"/>
      <c r="EK597"/>
      <c r="EL597"/>
      <c r="EM597"/>
      <c r="EN597"/>
      <c r="EO597"/>
      <c r="EP597"/>
      <c r="EQ597"/>
      <c r="ER597"/>
      <c r="ES597"/>
      <c r="ET597"/>
      <c r="EU597"/>
      <c r="EV597"/>
      <c r="EW597"/>
      <c r="EX597"/>
      <c r="EY597"/>
      <c r="EZ597"/>
      <c r="FA597"/>
      <c r="FB597"/>
      <c r="FC597"/>
      <c r="FD597"/>
      <c r="FE597"/>
      <c r="FF597"/>
      <c r="FG597"/>
      <c r="FH597"/>
      <c r="FI597"/>
      <c r="FJ597"/>
      <c r="FK597"/>
      <c r="FL597"/>
      <c r="FM597"/>
      <c r="FN597"/>
      <c r="FO597"/>
      <c r="FP597"/>
      <c r="FQ597"/>
      <c r="FR597"/>
      <c r="FS597"/>
      <c r="FT597"/>
      <c r="FU597"/>
      <c r="FV597"/>
      <c r="FW597"/>
      <c r="FX597"/>
      <c r="FY597"/>
      <c r="FZ597"/>
      <c r="GA597"/>
      <c r="GB597"/>
      <c r="GC597"/>
      <c r="GD597"/>
      <c r="GE597"/>
      <c r="GF597"/>
      <c r="GG597"/>
      <c r="GH597"/>
      <c r="GI597"/>
      <c r="GJ597"/>
      <c r="GK597"/>
      <c r="GL597"/>
      <c r="GM597"/>
      <c r="GN597"/>
      <c r="GO597"/>
      <c r="GP597"/>
      <c r="GQ597"/>
      <c r="GR597"/>
      <c r="GS597"/>
      <c r="GT597"/>
      <c r="GU597"/>
      <c r="GV597"/>
      <c r="GW597"/>
      <c r="GX597"/>
      <c r="GY597"/>
      <c r="GZ597"/>
      <c r="HA597"/>
      <c r="HB597"/>
      <c r="HC597"/>
      <c r="HD597"/>
      <c r="HE597"/>
      <c r="HF597"/>
      <c r="HG597"/>
      <c r="HH597"/>
      <c r="HI597"/>
      <c r="HJ597"/>
      <c r="HK597"/>
      <c r="HL597"/>
      <c r="HM597"/>
      <c r="HN597"/>
      <c r="HO597"/>
      <c r="HP597"/>
      <c r="HQ597"/>
      <c r="HR597"/>
      <c r="HS597"/>
      <c r="HT597"/>
      <c r="HU597"/>
      <c r="HV597"/>
      <c r="HW597"/>
      <c r="HX597"/>
      <c r="HY597"/>
      <c r="HZ597"/>
    </row>
    <row r="598" spans="1:234" ht="33.75">
      <c r="A598" s="33" t="s">
        <v>282</v>
      </c>
      <c r="B598" s="8"/>
      <c r="C598" s="8"/>
      <c r="D598" s="19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160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  <c r="AR598"/>
      <c r="AS598"/>
      <c r="AT598"/>
      <c r="AU598"/>
      <c r="AV598"/>
      <c r="AW598"/>
      <c r="AX598"/>
      <c r="AY598"/>
      <c r="AZ598"/>
      <c r="BA598"/>
      <c r="BB598"/>
      <c r="BC598"/>
      <c r="BD598"/>
      <c r="BE598"/>
      <c r="BF598"/>
      <c r="BG598"/>
      <c r="BH598"/>
      <c r="BI598"/>
      <c r="BJ598"/>
      <c r="BK598"/>
      <c r="BL598"/>
      <c r="BM598"/>
      <c r="BN598"/>
      <c r="BO598"/>
      <c r="BP598"/>
      <c r="BQ598"/>
      <c r="BR598"/>
      <c r="BS598"/>
      <c r="BT598"/>
      <c r="BU598"/>
      <c r="BV598"/>
      <c r="BW598"/>
      <c r="BX598"/>
      <c r="BY598"/>
      <c r="BZ598"/>
      <c r="CA598"/>
      <c r="CB598"/>
      <c r="CC598"/>
      <c r="CD598"/>
      <c r="CE598"/>
      <c r="CF598"/>
      <c r="CG598"/>
      <c r="CH598"/>
      <c r="CI598"/>
      <c r="CJ598"/>
      <c r="CK598"/>
      <c r="CL598"/>
      <c r="CM598"/>
      <c r="CN598"/>
      <c r="CO598"/>
      <c r="CP598"/>
      <c r="CQ598"/>
      <c r="CR598"/>
      <c r="CS598"/>
      <c r="CT598"/>
      <c r="CU598"/>
      <c r="CV598"/>
      <c r="CW598"/>
      <c r="CX598"/>
      <c r="CY598"/>
      <c r="CZ598"/>
      <c r="DA598"/>
      <c r="DB598"/>
      <c r="DC598"/>
      <c r="DD598"/>
      <c r="DE598"/>
      <c r="DF598"/>
      <c r="DG598"/>
      <c r="DH598"/>
      <c r="DI598"/>
      <c r="DJ598"/>
      <c r="DK598"/>
      <c r="DL598"/>
      <c r="DM598"/>
      <c r="DN598"/>
      <c r="DO598"/>
      <c r="DP598"/>
      <c r="DQ598"/>
      <c r="DR598"/>
      <c r="DS598"/>
      <c r="DT598"/>
      <c r="DU598"/>
      <c r="DV598"/>
      <c r="DW598"/>
      <c r="DX598"/>
      <c r="DY598"/>
      <c r="DZ598"/>
      <c r="EA598"/>
      <c r="EB598"/>
      <c r="EC598"/>
      <c r="ED598"/>
      <c r="EE598"/>
      <c r="EF598"/>
      <c r="EG598"/>
      <c r="EH598"/>
      <c r="EI598"/>
      <c r="EJ598"/>
      <c r="EK598"/>
      <c r="EL598"/>
      <c r="EM598"/>
      <c r="EN598"/>
      <c r="EO598"/>
      <c r="EP598"/>
      <c r="EQ598"/>
      <c r="ER598"/>
      <c r="ES598"/>
      <c r="ET598"/>
      <c r="EU598"/>
      <c r="EV598"/>
      <c r="EW598"/>
      <c r="EX598"/>
      <c r="EY598"/>
      <c r="EZ598"/>
      <c r="FA598"/>
      <c r="FB598"/>
      <c r="FC598"/>
      <c r="FD598"/>
      <c r="FE598"/>
      <c r="FF598"/>
      <c r="FG598"/>
      <c r="FH598"/>
      <c r="FI598"/>
      <c r="FJ598"/>
      <c r="FK598"/>
      <c r="FL598"/>
      <c r="FM598"/>
      <c r="FN598"/>
      <c r="FO598"/>
      <c r="FP598"/>
      <c r="FQ598"/>
      <c r="FR598"/>
      <c r="FS598"/>
      <c r="FT598"/>
      <c r="FU598"/>
      <c r="FV598"/>
      <c r="FW598"/>
      <c r="FX598"/>
      <c r="FY598"/>
      <c r="FZ598"/>
      <c r="GA598"/>
      <c r="GB598"/>
      <c r="GC598"/>
      <c r="GD598"/>
      <c r="GE598"/>
      <c r="GF598"/>
      <c r="GG598"/>
      <c r="GH598"/>
      <c r="GI598"/>
      <c r="GJ598"/>
      <c r="GK598"/>
      <c r="GL598"/>
      <c r="GM598"/>
      <c r="GN598"/>
      <c r="GO598"/>
      <c r="GP598"/>
      <c r="GQ598"/>
      <c r="GR598"/>
      <c r="GS598"/>
      <c r="GT598"/>
      <c r="GU598"/>
      <c r="GV598"/>
      <c r="GW598"/>
      <c r="GX598"/>
      <c r="GY598"/>
      <c r="GZ598"/>
      <c r="HA598"/>
      <c r="HB598"/>
      <c r="HC598"/>
      <c r="HD598"/>
      <c r="HE598"/>
      <c r="HF598"/>
      <c r="HG598"/>
      <c r="HH598"/>
      <c r="HI598"/>
      <c r="HJ598"/>
      <c r="HK598"/>
      <c r="HL598"/>
      <c r="HM598"/>
      <c r="HN598"/>
      <c r="HO598"/>
      <c r="HP598"/>
      <c r="HQ598"/>
      <c r="HR598"/>
      <c r="HS598"/>
      <c r="HT598"/>
      <c r="HU598"/>
      <c r="HV598"/>
      <c r="HW598"/>
      <c r="HX598"/>
      <c r="HY598"/>
      <c r="HZ598"/>
    </row>
    <row r="599" spans="1:234" ht="22.5">
      <c r="A599" s="32" t="s">
        <v>317</v>
      </c>
      <c r="B599" s="8"/>
      <c r="C599" s="8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160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  <c r="AR599"/>
      <c r="AS599"/>
      <c r="AT599"/>
      <c r="AU599"/>
      <c r="AV599"/>
      <c r="AW599"/>
      <c r="AX599"/>
      <c r="AY599"/>
      <c r="AZ599"/>
      <c r="BA599"/>
      <c r="BB599"/>
      <c r="BC599"/>
      <c r="BD599"/>
      <c r="BE599"/>
      <c r="BF599"/>
      <c r="BG599"/>
      <c r="BH599"/>
      <c r="BI599"/>
      <c r="BJ599"/>
      <c r="BK599"/>
      <c r="BL599"/>
      <c r="BM599"/>
      <c r="BN599"/>
      <c r="BO599"/>
      <c r="BP599"/>
      <c r="BQ599"/>
      <c r="BR599"/>
      <c r="BS599"/>
      <c r="BT599"/>
      <c r="BU599"/>
      <c r="BV599"/>
      <c r="BW599"/>
      <c r="BX599"/>
      <c r="BY599"/>
      <c r="BZ599"/>
      <c r="CA599"/>
      <c r="CB599"/>
      <c r="CC599"/>
      <c r="CD599"/>
      <c r="CE599"/>
      <c r="CF599"/>
      <c r="CG599"/>
      <c r="CH599"/>
      <c r="CI599"/>
      <c r="CJ599"/>
      <c r="CK599"/>
      <c r="CL599"/>
      <c r="CM599"/>
      <c r="CN599"/>
      <c r="CO599"/>
      <c r="CP599"/>
      <c r="CQ599"/>
      <c r="CR599"/>
      <c r="CS599"/>
      <c r="CT599"/>
      <c r="CU599"/>
      <c r="CV599"/>
      <c r="CW599"/>
      <c r="CX599"/>
      <c r="CY599"/>
      <c r="CZ599"/>
      <c r="DA599"/>
      <c r="DB599"/>
      <c r="DC599"/>
      <c r="DD599"/>
      <c r="DE599"/>
      <c r="DF599"/>
      <c r="DG599"/>
      <c r="DH599"/>
      <c r="DI599"/>
      <c r="DJ599"/>
      <c r="DK599"/>
      <c r="DL599"/>
      <c r="DM599"/>
      <c r="DN599"/>
      <c r="DO599"/>
      <c r="DP599"/>
      <c r="DQ599"/>
      <c r="DR599"/>
      <c r="DS599"/>
      <c r="DT599"/>
      <c r="DU599"/>
      <c r="DV599"/>
      <c r="DW599"/>
      <c r="DX599"/>
      <c r="DY599"/>
      <c r="DZ599"/>
      <c r="EA599"/>
      <c r="EB599"/>
      <c r="EC599"/>
      <c r="ED599"/>
      <c r="EE599"/>
      <c r="EF599"/>
      <c r="EG599"/>
      <c r="EH599"/>
      <c r="EI599"/>
      <c r="EJ599"/>
      <c r="EK599"/>
      <c r="EL599"/>
      <c r="EM599"/>
      <c r="EN599"/>
      <c r="EO599"/>
      <c r="EP599"/>
      <c r="EQ599"/>
      <c r="ER599"/>
      <c r="ES599"/>
      <c r="ET599"/>
      <c r="EU599"/>
      <c r="EV599"/>
      <c r="EW599"/>
      <c r="EX599"/>
      <c r="EY599"/>
      <c r="EZ599"/>
      <c r="FA599"/>
      <c r="FB599"/>
      <c r="FC599"/>
      <c r="FD599"/>
      <c r="FE599"/>
      <c r="FF599"/>
      <c r="FG599"/>
      <c r="FH599"/>
      <c r="FI599"/>
      <c r="FJ599"/>
      <c r="FK599"/>
      <c r="FL599"/>
      <c r="FM599"/>
      <c r="FN599"/>
      <c r="FO599"/>
      <c r="FP599"/>
      <c r="FQ599"/>
      <c r="FR599"/>
      <c r="FS599"/>
      <c r="FT599"/>
      <c r="FU599"/>
      <c r="FV599"/>
      <c r="FW599"/>
      <c r="FX599"/>
      <c r="FY599"/>
      <c r="FZ599"/>
      <c r="GA599"/>
      <c r="GB599"/>
      <c r="GC599"/>
      <c r="GD599"/>
      <c r="GE599"/>
      <c r="GF599"/>
      <c r="GG599"/>
      <c r="GH599"/>
      <c r="GI599"/>
      <c r="GJ599"/>
      <c r="GK599"/>
      <c r="GL599"/>
      <c r="GM599"/>
      <c r="GN599"/>
      <c r="GO599"/>
      <c r="GP599"/>
      <c r="GQ599"/>
      <c r="GR599"/>
      <c r="GS599"/>
      <c r="GT599"/>
      <c r="GU599"/>
      <c r="GV599"/>
      <c r="GW599"/>
      <c r="GX599"/>
      <c r="GY599"/>
      <c r="GZ599"/>
      <c r="HA599"/>
      <c r="HB599"/>
      <c r="HC599"/>
      <c r="HD599"/>
      <c r="HE599"/>
      <c r="HF599"/>
      <c r="HG599"/>
      <c r="HH599"/>
      <c r="HI599"/>
      <c r="HJ599"/>
      <c r="HK599"/>
      <c r="HL599"/>
      <c r="HM599"/>
      <c r="HN599"/>
      <c r="HO599"/>
      <c r="HP599"/>
      <c r="HQ599"/>
      <c r="HR599"/>
      <c r="HS599"/>
      <c r="HT599"/>
      <c r="HU599"/>
      <c r="HV599"/>
      <c r="HW599"/>
      <c r="HX599"/>
      <c r="HY599"/>
      <c r="HZ599"/>
    </row>
    <row r="600" spans="1:16" s="195" customFormat="1" ht="22.5">
      <c r="A600" s="182" t="s">
        <v>407</v>
      </c>
      <c r="B600" s="191"/>
      <c r="C600" s="191"/>
      <c r="D600" s="192"/>
      <c r="E600" s="193">
        <v>1084420</v>
      </c>
      <c r="F600" s="193">
        <f>D600+E600</f>
        <v>1084420</v>
      </c>
      <c r="G600" s="193"/>
      <c r="H600" s="193">
        <v>3700000</v>
      </c>
      <c r="I600" s="193">
        <f>H600</f>
        <v>3700000</v>
      </c>
      <c r="J600" s="193"/>
      <c r="K600" s="193"/>
      <c r="L600" s="193"/>
      <c r="M600" s="193"/>
      <c r="N600" s="193"/>
      <c r="O600" s="193"/>
      <c r="P600" s="241"/>
    </row>
    <row r="601" spans="1:234" ht="11.25">
      <c r="A601" s="31" t="s">
        <v>5</v>
      </c>
      <c r="B601" s="8"/>
      <c r="C601" s="8"/>
      <c r="D601" s="19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160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  <c r="AR601"/>
      <c r="AS601"/>
      <c r="AT601"/>
      <c r="AU601"/>
      <c r="AV601"/>
      <c r="AW601"/>
      <c r="AX601"/>
      <c r="AY601"/>
      <c r="AZ601"/>
      <c r="BA601"/>
      <c r="BB601"/>
      <c r="BC601"/>
      <c r="BD601"/>
      <c r="BE601"/>
      <c r="BF601"/>
      <c r="BG601"/>
      <c r="BH601"/>
      <c r="BI601"/>
      <c r="BJ601"/>
      <c r="BK601"/>
      <c r="BL601"/>
      <c r="BM601"/>
      <c r="BN601"/>
      <c r="BO601"/>
      <c r="BP601"/>
      <c r="BQ601"/>
      <c r="BR601"/>
      <c r="BS601"/>
      <c r="BT601"/>
      <c r="BU601"/>
      <c r="BV601"/>
      <c r="BW601"/>
      <c r="BX601"/>
      <c r="BY601"/>
      <c r="BZ601"/>
      <c r="CA601"/>
      <c r="CB601"/>
      <c r="CC601"/>
      <c r="CD601"/>
      <c r="CE601"/>
      <c r="CF601"/>
      <c r="CG601"/>
      <c r="CH601"/>
      <c r="CI601"/>
      <c r="CJ601"/>
      <c r="CK601"/>
      <c r="CL601"/>
      <c r="CM601"/>
      <c r="CN601"/>
      <c r="CO601"/>
      <c r="CP601"/>
      <c r="CQ601"/>
      <c r="CR601"/>
      <c r="CS601"/>
      <c r="CT601"/>
      <c r="CU601"/>
      <c r="CV601"/>
      <c r="CW601"/>
      <c r="CX601"/>
      <c r="CY601"/>
      <c r="CZ601"/>
      <c r="DA601"/>
      <c r="DB601"/>
      <c r="DC601"/>
      <c r="DD601"/>
      <c r="DE601"/>
      <c r="DF601"/>
      <c r="DG601"/>
      <c r="DH601"/>
      <c r="DI601"/>
      <c r="DJ601"/>
      <c r="DK601"/>
      <c r="DL601"/>
      <c r="DM601"/>
      <c r="DN601"/>
      <c r="DO601"/>
      <c r="DP601"/>
      <c r="DQ601"/>
      <c r="DR601"/>
      <c r="DS601"/>
      <c r="DT601"/>
      <c r="DU601"/>
      <c r="DV601"/>
      <c r="DW601"/>
      <c r="DX601"/>
      <c r="DY601"/>
      <c r="DZ601"/>
      <c r="EA601"/>
      <c r="EB601"/>
      <c r="EC601"/>
      <c r="ED601"/>
      <c r="EE601"/>
      <c r="EF601"/>
      <c r="EG601"/>
      <c r="EH601"/>
      <c r="EI601"/>
      <c r="EJ601"/>
      <c r="EK601"/>
      <c r="EL601"/>
      <c r="EM601"/>
      <c r="EN601"/>
      <c r="EO601"/>
      <c r="EP601"/>
      <c r="EQ601"/>
      <c r="ER601"/>
      <c r="ES601"/>
      <c r="ET601"/>
      <c r="EU601"/>
      <c r="EV601"/>
      <c r="EW601"/>
      <c r="EX601"/>
      <c r="EY601"/>
      <c r="EZ601"/>
      <c r="FA601"/>
      <c r="FB601"/>
      <c r="FC601"/>
      <c r="FD601"/>
      <c r="FE601"/>
      <c r="FF601"/>
      <c r="FG601"/>
      <c r="FH601"/>
      <c r="FI601"/>
      <c r="FJ601"/>
      <c r="FK601"/>
      <c r="FL601"/>
      <c r="FM601"/>
      <c r="FN601"/>
      <c r="FO601"/>
      <c r="FP601"/>
      <c r="FQ601"/>
      <c r="FR601"/>
      <c r="FS601"/>
      <c r="FT601"/>
      <c r="FU601"/>
      <c r="FV601"/>
      <c r="FW601"/>
      <c r="FX601"/>
      <c r="FY601"/>
      <c r="FZ601"/>
      <c r="GA601"/>
      <c r="GB601"/>
      <c r="GC601"/>
      <c r="GD601"/>
      <c r="GE601"/>
      <c r="GF601"/>
      <c r="GG601"/>
      <c r="GH601"/>
      <c r="GI601"/>
      <c r="GJ601"/>
      <c r="GK601"/>
      <c r="GL601"/>
      <c r="GM601"/>
      <c r="GN601"/>
      <c r="GO601"/>
      <c r="GP601"/>
      <c r="GQ601"/>
      <c r="GR601"/>
      <c r="GS601"/>
      <c r="GT601"/>
      <c r="GU601"/>
      <c r="GV601"/>
      <c r="GW601"/>
      <c r="GX601"/>
      <c r="GY601"/>
      <c r="GZ601"/>
      <c r="HA601"/>
      <c r="HB601"/>
      <c r="HC601"/>
      <c r="HD601"/>
      <c r="HE601"/>
      <c r="HF601"/>
      <c r="HG601"/>
      <c r="HH601"/>
      <c r="HI601"/>
      <c r="HJ601"/>
      <c r="HK601"/>
      <c r="HL601"/>
      <c r="HM601"/>
      <c r="HN601"/>
      <c r="HO601"/>
      <c r="HP601"/>
      <c r="HQ601"/>
      <c r="HR601"/>
      <c r="HS601"/>
      <c r="HT601"/>
      <c r="HU601"/>
      <c r="HV601"/>
      <c r="HW601"/>
      <c r="HX601"/>
      <c r="HY601"/>
      <c r="HZ601"/>
    </row>
    <row r="602" spans="1:234" ht="11.25">
      <c r="A602" s="32" t="s">
        <v>82</v>
      </c>
      <c r="B602" s="8"/>
      <c r="C602" s="8"/>
      <c r="D602" s="19"/>
      <c r="E602" s="7">
        <f>E600</f>
        <v>1084420</v>
      </c>
      <c r="F602" s="7">
        <f>D602+E602</f>
        <v>1084420</v>
      </c>
      <c r="G602" s="7"/>
      <c r="H602" s="7">
        <f>H600</f>
        <v>3700000</v>
      </c>
      <c r="I602" s="7">
        <f>H602</f>
        <v>3700000</v>
      </c>
      <c r="J602" s="7"/>
      <c r="K602" s="7"/>
      <c r="L602" s="7"/>
      <c r="M602" s="7"/>
      <c r="N602" s="7"/>
      <c r="O602" s="7"/>
      <c r="P602" s="160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  <c r="AR602"/>
      <c r="AS602"/>
      <c r="AT602"/>
      <c r="AU602"/>
      <c r="AV602"/>
      <c r="AW602"/>
      <c r="AX602"/>
      <c r="AY602"/>
      <c r="AZ602"/>
      <c r="BA602"/>
      <c r="BB602"/>
      <c r="BC602"/>
      <c r="BD602"/>
      <c r="BE602"/>
      <c r="BF602"/>
      <c r="BG602"/>
      <c r="BH602"/>
      <c r="BI602"/>
      <c r="BJ602"/>
      <c r="BK602"/>
      <c r="BL602"/>
      <c r="BM602"/>
      <c r="BN602"/>
      <c r="BO602"/>
      <c r="BP602"/>
      <c r="BQ602"/>
      <c r="BR602"/>
      <c r="BS602"/>
      <c r="BT602"/>
      <c r="BU602"/>
      <c r="BV602"/>
      <c r="BW602"/>
      <c r="BX602"/>
      <c r="BY602"/>
      <c r="BZ602"/>
      <c r="CA602"/>
      <c r="CB602"/>
      <c r="CC602"/>
      <c r="CD602"/>
      <c r="CE602"/>
      <c r="CF602"/>
      <c r="CG602"/>
      <c r="CH602"/>
      <c r="CI602"/>
      <c r="CJ602"/>
      <c r="CK602"/>
      <c r="CL602"/>
      <c r="CM602"/>
      <c r="CN602"/>
      <c r="CO602"/>
      <c r="CP602"/>
      <c r="CQ602"/>
      <c r="CR602"/>
      <c r="CS602"/>
      <c r="CT602"/>
      <c r="CU602"/>
      <c r="CV602"/>
      <c r="CW602"/>
      <c r="CX602"/>
      <c r="CY602"/>
      <c r="CZ602"/>
      <c r="DA602"/>
      <c r="DB602"/>
      <c r="DC602"/>
      <c r="DD602"/>
      <c r="DE602"/>
      <c r="DF602"/>
      <c r="DG602"/>
      <c r="DH602"/>
      <c r="DI602"/>
      <c r="DJ602"/>
      <c r="DK602"/>
      <c r="DL602"/>
      <c r="DM602"/>
      <c r="DN602"/>
      <c r="DO602"/>
      <c r="DP602"/>
      <c r="DQ602"/>
      <c r="DR602"/>
      <c r="DS602"/>
      <c r="DT602"/>
      <c r="DU602"/>
      <c r="DV602"/>
      <c r="DW602"/>
      <c r="DX602"/>
      <c r="DY602"/>
      <c r="DZ602"/>
      <c r="EA602"/>
      <c r="EB602"/>
      <c r="EC602"/>
      <c r="ED602"/>
      <c r="EE602"/>
      <c r="EF602"/>
      <c r="EG602"/>
      <c r="EH602"/>
      <c r="EI602"/>
      <c r="EJ602"/>
      <c r="EK602"/>
      <c r="EL602"/>
      <c r="EM602"/>
      <c r="EN602"/>
      <c r="EO602"/>
      <c r="EP602"/>
      <c r="EQ602"/>
      <c r="ER602"/>
      <c r="ES602"/>
      <c r="ET602"/>
      <c r="EU602"/>
      <c r="EV602"/>
      <c r="EW602"/>
      <c r="EX602"/>
      <c r="EY602"/>
      <c r="EZ602"/>
      <c r="FA602"/>
      <c r="FB602"/>
      <c r="FC602"/>
      <c r="FD602"/>
      <c r="FE602"/>
      <c r="FF602"/>
      <c r="FG602"/>
      <c r="FH602"/>
      <c r="FI602"/>
      <c r="FJ602"/>
      <c r="FK602"/>
      <c r="FL602"/>
      <c r="FM602"/>
      <c r="FN602"/>
      <c r="FO602"/>
      <c r="FP602"/>
      <c r="FQ602"/>
      <c r="FR602"/>
      <c r="FS602"/>
      <c r="FT602"/>
      <c r="FU602"/>
      <c r="FV602"/>
      <c r="FW602"/>
      <c r="FX602"/>
      <c r="FY602"/>
      <c r="FZ602"/>
      <c r="GA602"/>
      <c r="GB602"/>
      <c r="GC602"/>
      <c r="GD602"/>
      <c r="GE602"/>
      <c r="GF602"/>
      <c r="GG602"/>
      <c r="GH602"/>
      <c r="GI602"/>
      <c r="GJ602"/>
      <c r="GK602"/>
      <c r="GL602"/>
      <c r="GM602"/>
      <c r="GN602"/>
      <c r="GO602"/>
      <c r="GP602"/>
      <c r="GQ602"/>
      <c r="GR602"/>
      <c r="GS602"/>
      <c r="GT602"/>
      <c r="GU602"/>
      <c r="GV602"/>
      <c r="GW602"/>
      <c r="GX602"/>
      <c r="GY602"/>
      <c r="GZ602"/>
      <c r="HA602"/>
      <c r="HB602"/>
      <c r="HC602"/>
      <c r="HD602"/>
      <c r="HE602"/>
      <c r="HF602"/>
      <c r="HG602"/>
      <c r="HH602"/>
      <c r="HI602"/>
      <c r="HJ602"/>
      <c r="HK602"/>
      <c r="HL602"/>
      <c r="HM602"/>
      <c r="HN602"/>
      <c r="HO602"/>
      <c r="HP602"/>
      <c r="HQ602"/>
      <c r="HR602"/>
      <c r="HS602"/>
      <c r="HT602"/>
      <c r="HU602"/>
      <c r="HV602"/>
      <c r="HW602"/>
      <c r="HX602"/>
      <c r="HY602"/>
      <c r="HZ602"/>
    </row>
    <row r="603" spans="1:234" ht="11.25">
      <c r="A603" s="31" t="s">
        <v>6</v>
      </c>
      <c r="B603" s="8"/>
      <c r="C603" s="8"/>
      <c r="D603" s="19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160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  <c r="AR603"/>
      <c r="AS603"/>
      <c r="AT603"/>
      <c r="AU603"/>
      <c r="AV603"/>
      <c r="AW603"/>
      <c r="AX603"/>
      <c r="AY603"/>
      <c r="AZ603"/>
      <c r="BA603"/>
      <c r="BB603"/>
      <c r="BC603"/>
      <c r="BD603"/>
      <c r="BE603"/>
      <c r="BF603"/>
      <c r="BG603"/>
      <c r="BH603"/>
      <c r="BI603"/>
      <c r="BJ603"/>
      <c r="BK603"/>
      <c r="BL603"/>
      <c r="BM603"/>
      <c r="BN603"/>
      <c r="BO603"/>
      <c r="BP603"/>
      <c r="BQ603"/>
      <c r="BR603"/>
      <c r="BS603"/>
      <c r="BT603"/>
      <c r="BU603"/>
      <c r="BV603"/>
      <c r="BW603"/>
      <c r="BX603"/>
      <c r="BY603"/>
      <c r="BZ603"/>
      <c r="CA603"/>
      <c r="CB603"/>
      <c r="CC603"/>
      <c r="CD603"/>
      <c r="CE603"/>
      <c r="CF603"/>
      <c r="CG603"/>
      <c r="CH603"/>
      <c r="CI603"/>
      <c r="CJ603"/>
      <c r="CK603"/>
      <c r="CL603"/>
      <c r="CM603"/>
      <c r="CN603"/>
      <c r="CO603"/>
      <c r="CP603"/>
      <c r="CQ603"/>
      <c r="CR603"/>
      <c r="CS603"/>
      <c r="CT603"/>
      <c r="CU603"/>
      <c r="CV603"/>
      <c r="CW603"/>
      <c r="CX603"/>
      <c r="CY603"/>
      <c r="CZ603"/>
      <c r="DA603"/>
      <c r="DB603"/>
      <c r="DC603"/>
      <c r="DD603"/>
      <c r="DE603"/>
      <c r="DF603"/>
      <c r="DG603"/>
      <c r="DH603"/>
      <c r="DI603"/>
      <c r="DJ603"/>
      <c r="DK603"/>
      <c r="DL603"/>
      <c r="DM603"/>
      <c r="DN603"/>
      <c r="DO603"/>
      <c r="DP603"/>
      <c r="DQ603"/>
      <c r="DR603"/>
      <c r="DS603"/>
      <c r="DT603"/>
      <c r="DU603"/>
      <c r="DV603"/>
      <c r="DW603"/>
      <c r="DX603"/>
      <c r="DY603"/>
      <c r="DZ603"/>
      <c r="EA603"/>
      <c r="EB603"/>
      <c r="EC603"/>
      <c r="ED603"/>
      <c r="EE603"/>
      <c r="EF603"/>
      <c r="EG603"/>
      <c r="EH603"/>
      <c r="EI603"/>
      <c r="EJ603"/>
      <c r="EK603"/>
      <c r="EL603"/>
      <c r="EM603"/>
      <c r="EN603"/>
      <c r="EO603"/>
      <c r="EP603"/>
      <c r="EQ603"/>
      <c r="ER603"/>
      <c r="ES603"/>
      <c r="ET603"/>
      <c r="EU603"/>
      <c r="EV603"/>
      <c r="EW603"/>
      <c r="EX603"/>
      <c r="EY603"/>
      <c r="EZ603"/>
      <c r="FA603"/>
      <c r="FB603"/>
      <c r="FC603"/>
      <c r="FD603"/>
      <c r="FE603"/>
      <c r="FF603"/>
      <c r="FG603"/>
      <c r="FH603"/>
      <c r="FI603"/>
      <c r="FJ603"/>
      <c r="FK603"/>
      <c r="FL603"/>
      <c r="FM603"/>
      <c r="FN603"/>
      <c r="FO603"/>
      <c r="FP603"/>
      <c r="FQ603"/>
      <c r="FR603"/>
      <c r="FS603"/>
      <c r="FT603"/>
      <c r="FU603"/>
      <c r="FV603"/>
      <c r="FW603"/>
      <c r="FX603"/>
      <c r="FY603"/>
      <c r="FZ603"/>
      <c r="GA603"/>
      <c r="GB603"/>
      <c r="GC603"/>
      <c r="GD603"/>
      <c r="GE603"/>
      <c r="GF603"/>
      <c r="GG603"/>
      <c r="GH603"/>
      <c r="GI603"/>
      <c r="GJ603"/>
      <c r="GK603"/>
      <c r="GL603"/>
      <c r="GM603"/>
      <c r="GN603"/>
      <c r="GO603"/>
      <c r="GP603"/>
      <c r="GQ603"/>
      <c r="GR603"/>
      <c r="GS603"/>
      <c r="GT603"/>
      <c r="GU603"/>
      <c r="GV603"/>
      <c r="GW603"/>
      <c r="GX603"/>
      <c r="GY603"/>
      <c r="GZ603"/>
      <c r="HA603"/>
      <c r="HB603"/>
      <c r="HC603"/>
      <c r="HD603"/>
      <c r="HE603"/>
      <c r="HF603"/>
      <c r="HG603"/>
      <c r="HH603"/>
      <c r="HI603"/>
      <c r="HJ603"/>
      <c r="HK603"/>
      <c r="HL603"/>
      <c r="HM603"/>
      <c r="HN603"/>
      <c r="HO603"/>
      <c r="HP603"/>
      <c r="HQ603"/>
      <c r="HR603"/>
      <c r="HS603"/>
      <c r="HT603"/>
      <c r="HU603"/>
      <c r="HV603"/>
      <c r="HW603"/>
      <c r="HX603"/>
      <c r="HY603"/>
      <c r="HZ603"/>
    </row>
    <row r="604" spans="1:234" ht="26.25" customHeight="1">
      <c r="A604" s="32" t="s">
        <v>318</v>
      </c>
      <c r="B604" s="8"/>
      <c r="C604" s="8"/>
      <c r="D604" s="10"/>
      <c r="E604" s="10">
        <v>39</v>
      </c>
      <c r="F604" s="10">
        <f>D604+E604</f>
        <v>39</v>
      </c>
      <c r="G604" s="10"/>
      <c r="H604" s="10">
        <f>H602/H607</f>
        <v>133.06652894880318</v>
      </c>
      <c r="I604" s="10">
        <f>H604</f>
        <v>133.06652894880318</v>
      </c>
      <c r="J604" s="10"/>
      <c r="K604" s="10"/>
      <c r="L604" s="10"/>
      <c r="M604" s="10"/>
      <c r="N604" s="10"/>
      <c r="O604" s="10"/>
      <c r="P604" s="160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  <c r="AR604"/>
      <c r="AS604"/>
      <c r="AT604"/>
      <c r="AU604"/>
      <c r="AV604"/>
      <c r="AW604"/>
      <c r="AX604"/>
      <c r="AY604"/>
      <c r="AZ604"/>
      <c r="BA604"/>
      <c r="BB604"/>
      <c r="BC604"/>
      <c r="BD604"/>
      <c r="BE604"/>
      <c r="BF604"/>
      <c r="BG604"/>
      <c r="BH604"/>
      <c r="BI604"/>
      <c r="BJ604"/>
      <c r="BK604"/>
      <c r="BL604"/>
      <c r="BM604"/>
      <c r="BN604"/>
      <c r="BO604"/>
      <c r="BP604"/>
      <c r="BQ604"/>
      <c r="BR604"/>
      <c r="BS604"/>
      <c r="BT604"/>
      <c r="BU604"/>
      <c r="BV604"/>
      <c r="BW604"/>
      <c r="BX604"/>
      <c r="BY604"/>
      <c r="BZ604"/>
      <c r="CA604"/>
      <c r="CB604"/>
      <c r="CC604"/>
      <c r="CD604"/>
      <c r="CE604"/>
      <c r="CF604"/>
      <c r="CG604"/>
      <c r="CH604"/>
      <c r="CI604"/>
      <c r="CJ604"/>
      <c r="CK604"/>
      <c r="CL604"/>
      <c r="CM604"/>
      <c r="CN604"/>
      <c r="CO604"/>
      <c r="CP604"/>
      <c r="CQ604"/>
      <c r="CR604"/>
      <c r="CS604"/>
      <c r="CT604"/>
      <c r="CU604"/>
      <c r="CV604"/>
      <c r="CW604"/>
      <c r="CX604"/>
      <c r="CY604"/>
      <c r="CZ604"/>
      <c r="DA604"/>
      <c r="DB604"/>
      <c r="DC604"/>
      <c r="DD604"/>
      <c r="DE604"/>
      <c r="DF604"/>
      <c r="DG604"/>
      <c r="DH604"/>
      <c r="DI604"/>
      <c r="DJ604"/>
      <c r="DK604"/>
      <c r="DL604"/>
      <c r="DM604"/>
      <c r="DN604"/>
      <c r="DO604"/>
      <c r="DP604"/>
      <c r="DQ604"/>
      <c r="DR604"/>
      <c r="DS604"/>
      <c r="DT604"/>
      <c r="DU604"/>
      <c r="DV604"/>
      <c r="DW604"/>
      <c r="DX604"/>
      <c r="DY604"/>
      <c r="DZ604"/>
      <c r="EA604"/>
      <c r="EB604"/>
      <c r="EC604"/>
      <c r="ED604"/>
      <c r="EE604"/>
      <c r="EF604"/>
      <c r="EG604"/>
      <c r="EH604"/>
      <c r="EI604"/>
      <c r="EJ604"/>
      <c r="EK604"/>
      <c r="EL604"/>
      <c r="EM604"/>
      <c r="EN604"/>
      <c r="EO604"/>
      <c r="EP604"/>
      <c r="EQ604"/>
      <c r="ER604"/>
      <c r="ES604"/>
      <c r="ET604"/>
      <c r="EU604"/>
      <c r="EV604"/>
      <c r="EW604"/>
      <c r="EX604"/>
      <c r="EY604"/>
      <c r="EZ604"/>
      <c r="FA604"/>
      <c r="FB604"/>
      <c r="FC604"/>
      <c r="FD604"/>
      <c r="FE604"/>
      <c r="FF604"/>
      <c r="FG604"/>
      <c r="FH604"/>
      <c r="FI604"/>
      <c r="FJ604"/>
      <c r="FK604"/>
      <c r="FL604"/>
      <c r="FM604"/>
      <c r="FN604"/>
      <c r="FO604"/>
      <c r="FP604"/>
      <c r="FQ604"/>
      <c r="FR604"/>
      <c r="FS604"/>
      <c r="FT604"/>
      <c r="FU604"/>
      <c r="FV604"/>
      <c r="FW604"/>
      <c r="FX604"/>
      <c r="FY604"/>
      <c r="FZ604"/>
      <c r="GA604"/>
      <c r="GB604"/>
      <c r="GC604"/>
      <c r="GD604"/>
      <c r="GE604"/>
      <c r="GF604"/>
      <c r="GG604"/>
      <c r="GH604"/>
      <c r="GI604"/>
      <c r="GJ604"/>
      <c r="GK604"/>
      <c r="GL604"/>
      <c r="GM604"/>
      <c r="GN604"/>
      <c r="GO604"/>
      <c r="GP604"/>
      <c r="GQ604"/>
      <c r="GR604"/>
      <c r="GS604"/>
      <c r="GT604"/>
      <c r="GU604"/>
      <c r="GV604"/>
      <c r="GW604"/>
      <c r="GX604"/>
      <c r="GY604"/>
      <c r="GZ604"/>
      <c r="HA604"/>
      <c r="HB604"/>
      <c r="HC604"/>
      <c r="HD604"/>
      <c r="HE604"/>
      <c r="HF604"/>
      <c r="HG604"/>
      <c r="HH604"/>
      <c r="HI604"/>
      <c r="HJ604"/>
      <c r="HK604"/>
      <c r="HL604"/>
      <c r="HM604"/>
      <c r="HN604"/>
      <c r="HO604"/>
      <c r="HP604"/>
      <c r="HQ604"/>
      <c r="HR604"/>
      <c r="HS604"/>
      <c r="HT604"/>
      <c r="HU604"/>
      <c r="HV604"/>
      <c r="HW604"/>
      <c r="HX604"/>
      <c r="HY604"/>
      <c r="HZ604"/>
    </row>
    <row r="605" spans="1:234" ht="11.25" hidden="1">
      <c r="A605" s="32" t="s">
        <v>274</v>
      </c>
      <c r="B605" s="8"/>
      <c r="C605" s="8"/>
      <c r="D605" s="10">
        <v>145</v>
      </c>
      <c r="E605" s="10"/>
      <c r="F605" s="10">
        <f>D605</f>
        <v>145</v>
      </c>
      <c r="G605" s="10"/>
      <c r="H605" s="10"/>
      <c r="I605" s="10"/>
      <c r="J605" s="10"/>
      <c r="K605" s="10"/>
      <c r="L605" s="10"/>
      <c r="M605" s="10"/>
      <c r="N605" s="10"/>
      <c r="O605" s="10"/>
      <c r="P605" s="160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  <c r="AR605"/>
      <c r="AS605"/>
      <c r="AT605"/>
      <c r="AU605"/>
      <c r="AV605"/>
      <c r="AW605"/>
      <c r="AX605"/>
      <c r="AY605"/>
      <c r="AZ605"/>
      <c r="BA605"/>
      <c r="BB605"/>
      <c r="BC605"/>
      <c r="BD605"/>
      <c r="BE605"/>
      <c r="BF605"/>
      <c r="BG605"/>
      <c r="BH605"/>
      <c r="BI605"/>
      <c r="BJ605"/>
      <c r="BK605"/>
      <c r="BL605"/>
      <c r="BM605"/>
      <c r="BN605"/>
      <c r="BO605"/>
      <c r="BP605"/>
      <c r="BQ605"/>
      <c r="BR605"/>
      <c r="BS605"/>
      <c r="BT605"/>
      <c r="BU605"/>
      <c r="BV605"/>
      <c r="BW605"/>
      <c r="BX605"/>
      <c r="BY605"/>
      <c r="BZ605"/>
      <c r="CA605"/>
      <c r="CB605"/>
      <c r="CC605"/>
      <c r="CD605"/>
      <c r="CE605"/>
      <c r="CF605"/>
      <c r="CG605"/>
      <c r="CH605"/>
      <c r="CI605"/>
      <c r="CJ605"/>
      <c r="CK605"/>
      <c r="CL605"/>
      <c r="CM605"/>
      <c r="CN605"/>
      <c r="CO605"/>
      <c r="CP605"/>
      <c r="CQ605"/>
      <c r="CR605"/>
      <c r="CS605"/>
      <c r="CT605"/>
      <c r="CU605"/>
      <c r="CV605"/>
      <c r="CW605"/>
      <c r="CX605"/>
      <c r="CY605"/>
      <c r="CZ605"/>
      <c r="DA605"/>
      <c r="DB605"/>
      <c r="DC605"/>
      <c r="DD605"/>
      <c r="DE605"/>
      <c r="DF605"/>
      <c r="DG605"/>
      <c r="DH605"/>
      <c r="DI605"/>
      <c r="DJ605"/>
      <c r="DK605"/>
      <c r="DL605"/>
      <c r="DM605"/>
      <c r="DN605"/>
      <c r="DO605"/>
      <c r="DP605"/>
      <c r="DQ605"/>
      <c r="DR605"/>
      <c r="DS605"/>
      <c r="DT605"/>
      <c r="DU605"/>
      <c r="DV605"/>
      <c r="DW605"/>
      <c r="DX605"/>
      <c r="DY605"/>
      <c r="DZ605"/>
      <c r="EA605"/>
      <c r="EB605"/>
      <c r="EC605"/>
      <c r="ED605"/>
      <c r="EE605"/>
      <c r="EF605"/>
      <c r="EG605"/>
      <c r="EH605"/>
      <c r="EI605"/>
      <c r="EJ605"/>
      <c r="EK605"/>
      <c r="EL605"/>
      <c r="EM605"/>
      <c r="EN605"/>
      <c r="EO605"/>
      <c r="EP605"/>
      <c r="EQ605"/>
      <c r="ER605"/>
      <c r="ES605"/>
      <c r="ET605"/>
      <c r="EU605"/>
      <c r="EV605"/>
      <c r="EW605"/>
      <c r="EX605"/>
      <c r="EY605"/>
      <c r="EZ605"/>
      <c r="FA605"/>
      <c r="FB605"/>
      <c r="FC605"/>
      <c r="FD605"/>
      <c r="FE605"/>
      <c r="FF605"/>
      <c r="FG605"/>
      <c r="FH605"/>
      <c r="FI605"/>
      <c r="FJ605"/>
      <c r="FK605"/>
      <c r="FL605"/>
      <c r="FM605"/>
      <c r="FN605"/>
      <c r="FO605"/>
      <c r="FP605"/>
      <c r="FQ605"/>
      <c r="FR605"/>
      <c r="FS605"/>
      <c r="FT605"/>
      <c r="FU605"/>
      <c r="FV605"/>
      <c r="FW605"/>
      <c r="FX605"/>
      <c r="FY605"/>
      <c r="FZ605"/>
      <c r="GA605"/>
      <c r="GB605"/>
      <c r="GC605"/>
      <c r="GD605"/>
      <c r="GE605"/>
      <c r="GF605"/>
      <c r="GG605"/>
      <c r="GH605"/>
      <c r="GI605"/>
      <c r="GJ605"/>
      <c r="GK605"/>
      <c r="GL605"/>
      <c r="GM605"/>
      <c r="GN605"/>
      <c r="GO605"/>
      <c r="GP605"/>
      <c r="GQ605"/>
      <c r="GR605"/>
      <c r="GS605"/>
      <c r="GT605"/>
      <c r="GU605"/>
      <c r="GV605"/>
      <c r="GW605"/>
      <c r="GX605"/>
      <c r="GY605"/>
      <c r="GZ605"/>
      <c r="HA605"/>
      <c r="HB605"/>
      <c r="HC605"/>
      <c r="HD605"/>
      <c r="HE605"/>
      <c r="HF605"/>
      <c r="HG605"/>
      <c r="HH605"/>
      <c r="HI605"/>
      <c r="HJ605"/>
      <c r="HK605"/>
      <c r="HL605"/>
      <c r="HM605"/>
      <c r="HN605"/>
      <c r="HO605"/>
      <c r="HP605"/>
      <c r="HQ605"/>
      <c r="HR605"/>
      <c r="HS605"/>
      <c r="HT605"/>
      <c r="HU605"/>
      <c r="HV605"/>
      <c r="HW605"/>
      <c r="HX605"/>
      <c r="HY605"/>
      <c r="HZ605"/>
    </row>
    <row r="606" spans="1:234" ht="11.25">
      <c r="A606" s="31" t="s">
        <v>8</v>
      </c>
      <c r="B606" s="8"/>
      <c r="C606" s="8"/>
      <c r="D606" s="19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160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  <c r="AR606"/>
      <c r="AS606"/>
      <c r="AT606"/>
      <c r="AU606"/>
      <c r="AV606"/>
      <c r="AW606"/>
      <c r="AX606"/>
      <c r="AY606"/>
      <c r="AZ606"/>
      <c r="BA606"/>
      <c r="BB606"/>
      <c r="BC606"/>
      <c r="BD606"/>
      <c r="BE606"/>
      <c r="BF606"/>
      <c r="BG606"/>
      <c r="BH606"/>
      <c r="BI606"/>
      <c r="BJ606"/>
      <c r="BK606"/>
      <c r="BL606"/>
      <c r="BM606"/>
      <c r="BN606"/>
      <c r="BO606"/>
      <c r="BP606"/>
      <c r="BQ606"/>
      <c r="BR606"/>
      <c r="BS606"/>
      <c r="BT606"/>
      <c r="BU606"/>
      <c r="BV606"/>
      <c r="BW606"/>
      <c r="BX606"/>
      <c r="BY606"/>
      <c r="BZ606"/>
      <c r="CA606"/>
      <c r="CB606"/>
      <c r="CC606"/>
      <c r="CD606"/>
      <c r="CE606"/>
      <c r="CF606"/>
      <c r="CG606"/>
      <c r="CH606"/>
      <c r="CI606"/>
      <c r="CJ606"/>
      <c r="CK606"/>
      <c r="CL606"/>
      <c r="CM606"/>
      <c r="CN606"/>
      <c r="CO606"/>
      <c r="CP606"/>
      <c r="CQ606"/>
      <c r="CR606"/>
      <c r="CS606"/>
      <c r="CT606"/>
      <c r="CU606"/>
      <c r="CV606"/>
      <c r="CW606"/>
      <c r="CX606"/>
      <c r="CY606"/>
      <c r="CZ606"/>
      <c r="DA606"/>
      <c r="DB606"/>
      <c r="DC606"/>
      <c r="DD606"/>
      <c r="DE606"/>
      <c r="DF606"/>
      <c r="DG606"/>
      <c r="DH606"/>
      <c r="DI606"/>
      <c r="DJ606"/>
      <c r="DK606"/>
      <c r="DL606"/>
      <c r="DM606"/>
      <c r="DN606"/>
      <c r="DO606"/>
      <c r="DP606"/>
      <c r="DQ606"/>
      <c r="DR606"/>
      <c r="DS606"/>
      <c r="DT606"/>
      <c r="DU606"/>
      <c r="DV606"/>
      <c r="DW606"/>
      <c r="DX606"/>
      <c r="DY606"/>
      <c r="DZ606"/>
      <c r="EA606"/>
      <c r="EB606"/>
      <c r="EC606"/>
      <c r="ED606"/>
      <c r="EE606"/>
      <c r="EF606"/>
      <c r="EG606"/>
      <c r="EH606"/>
      <c r="EI606"/>
      <c r="EJ606"/>
      <c r="EK606"/>
      <c r="EL606"/>
      <c r="EM606"/>
      <c r="EN606"/>
      <c r="EO606"/>
      <c r="EP606"/>
      <c r="EQ606"/>
      <c r="ER606"/>
      <c r="ES606"/>
      <c r="ET606"/>
      <c r="EU606"/>
      <c r="EV606"/>
      <c r="EW606"/>
      <c r="EX606"/>
      <c r="EY606"/>
      <c r="EZ606"/>
      <c r="FA606"/>
      <c r="FB606"/>
      <c r="FC606"/>
      <c r="FD606"/>
      <c r="FE606"/>
      <c r="FF606"/>
      <c r="FG606"/>
      <c r="FH606"/>
      <c r="FI606"/>
      <c r="FJ606"/>
      <c r="FK606"/>
      <c r="FL606"/>
      <c r="FM606"/>
      <c r="FN606"/>
      <c r="FO606"/>
      <c r="FP606"/>
      <c r="FQ606"/>
      <c r="FR606"/>
      <c r="FS606"/>
      <c r="FT606"/>
      <c r="FU606"/>
      <c r="FV606"/>
      <c r="FW606"/>
      <c r="FX606"/>
      <c r="FY606"/>
      <c r="FZ606"/>
      <c r="GA606"/>
      <c r="GB606"/>
      <c r="GC606"/>
      <c r="GD606"/>
      <c r="GE606"/>
      <c r="GF606"/>
      <c r="GG606"/>
      <c r="GH606"/>
      <c r="GI606"/>
      <c r="GJ606"/>
      <c r="GK606"/>
      <c r="GL606"/>
      <c r="GM606"/>
      <c r="GN606"/>
      <c r="GO606"/>
      <c r="GP606"/>
      <c r="GQ606"/>
      <c r="GR606"/>
      <c r="GS606"/>
      <c r="GT606"/>
      <c r="GU606"/>
      <c r="GV606"/>
      <c r="GW606"/>
      <c r="GX606"/>
      <c r="GY606"/>
      <c r="GZ606"/>
      <c r="HA606"/>
      <c r="HB606"/>
      <c r="HC606"/>
      <c r="HD606"/>
      <c r="HE606"/>
      <c r="HF606"/>
      <c r="HG606"/>
      <c r="HH606"/>
      <c r="HI606"/>
      <c r="HJ606"/>
      <c r="HK606"/>
      <c r="HL606"/>
      <c r="HM606"/>
      <c r="HN606"/>
      <c r="HO606"/>
      <c r="HP606"/>
      <c r="HQ606"/>
      <c r="HR606"/>
      <c r="HS606"/>
      <c r="HT606"/>
      <c r="HU606"/>
      <c r="HV606"/>
      <c r="HW606"/>
      <c r="HX606"/>
      <c r="HY606"/>
      <c r="HZ606"/>
    </row>
    <row r="607" spans="1:234" ht="22.5">
      <c r="A607" s="32" t="s">
        <v>319</v>
      </c>
      <c r="B607" s="8"/>
      <c r="C607" s="8"/>
      <c r="D607" s="19"/>
      <c r="E607" s="7">
        <f>E602/E604</f>
        <v>27805.641025641027</v>
      </c>
      <c r="F607" s="7">
        <f>F602/F604</f>
        <v>27805.641025641027</v>
      </c>
      <c r="G607" s="7"/>
      <c r="H607" s="7">
        <v>27805.64</v>
      </c>
      <c r="I607" s="7">
        <f>H607</f>
        <v>27805.64</v>
      </c>
      <c r="J607" s="7"/>
      <c r="K607" s="7"/>
      <c r="L607" s="7"/>
      <c r="M607" s="7"/>
      <c r="N607" s="7"/>
      <c r="O607" s="7"/>
      <c r="P607" s="160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  <c r="AR607"/>
      <c r="AS607"/>
      <c r="AT607"/>
      <c r="AU607"/>
      <c r="AV607"/>
      <c r="AW607"/>
      <c r="AX607"/>
      <c r="AY607"/>
      <c r="AZ607"/>
      <c r="BA607"/>
      <c r="BB607"/>
      <c r="BC607"/>
      <c r="BD607"/>
      <c r="BE607"/>
      <c r="BF607"/>
      <c r="BG607"/>
      <c r="BH607"/>
      <c r="BI607"/>
      <c r="BJ607"/>
      <c r="BK607"/>
      <c r="BL607"/>
      <c r="BM607"/>
      <c r="BN607"/>
      <c r="BO607"/>
      <c r="BP607"/>
      <c r="BQ607"/>
      <c r="BR607"/>
      <c r="BS607"/>
      <c r="BT607"/>
      <c r="BU607"/>
      <c r="BV607"/>
      <c r="BW607"/>
      <c r="BX607"/>
      <c r="BY607"/>
      <c r="BZ607"/>
      <c r="CA607"/>
      <c r="CB607"/>
      <c r="CC607"/>
      <c r="CD607"/>
      <c r="CE607"/>
      <c r="CF607"/>
      <c r="CG607"/>
      <c r="CH607"/>
      <c r="CI607"/>
      <c r="CJ607"/>
      <c r="CK607"/>
      <c r="CL607"/>
      <c r="CM607"/>
      <c r="CN607"/>
      <c r="CO607"/>
      <c r="CP607"/>
      <c r="CQ607"/>
      <c r="CR607"/>
      <c r="CS607"/>
      <c r="CT607"/>
      <c r="CU607"/>
      <c r="CV607"/>
      <c r="CW607"/>
      <c r="CX607"/>
      <c r="CY607"/>
      <c r="CZ607"/>
      <c r="DA607"/>
      <c r="DB607"/>
      <c r="DC607"/>
      <c r="DD607"/>
      <c r="DE607"/>
      <c r="DF607"/>
      <c r="DG607"/>
      <c r="DH607"/>
      <c r="DI607"/>
      <c r="DJ607"/>
      <c r="DK607"/>
      <c r="DL607"/>
      <c r="DM607"/>
      <c r="DN607"/>
      <c r="DO607"/>
      <c r="DP607"/>
      <c r="DQ607"/>
      <c r="DR607"/>
      <c r="DS607"/>
      <c r="DT607"/>
      <c r="DU607"/>
      <c r="DV607"/>
      <c r="DW607"/>
      <c r="DX607"/>
      <c r="DY607"/>
      <c r="DZ607"/>
      <c r="EA607"/>
      <c r="EB607"/>
      <c r="EC607"/>
      <c r="ED607"/>
      <c r="EE607"/>
      <c r="EF607"/>
      <c r="EG607"/>
      <c r="EH607"/>
      <c r="EI607"/>
      <c r="EJ607"/>
      <c r="EK607"/>
      <c r="EL607"/>
      <c r="EM607"/>
      <c r="EN607"/>
      <c r="EO607"/>
      <c r="EP607"/>
      <c r="EQ607"/>
      <c r="ER607"/>
      <c r="ES607"/>
      <c r="ET607"/>
      <c r="EU607"/>
      <c r="EV607"/>
      <c r="EW607"/>
      <c r="EX607"/>
      <c r="EY607"/>
      <c r="EZ607"/>
      <c r="FA607"/>
      <c r="FB607"/>
      <c r="FC607"/>
      <c r="FD607"/>
      <c r="FE607"/>
      <c r="FF607"/>
      <c r="FG607"/>
      <c r="FH607"/>
      <c r="FI607"/>
      <c r="FJ607"/>
      <c r="FK607"/>
      <c r="FL607"/>
      <c r="FM607"/>
      <c r="FN607"/>
      <c r="FO607"/>
      <c r="FP607"/>
      <c r="FQ607"/>
      <c r="FR607"/>
      <c r="FS607"/>
      <c r="FT607"/>
      <c r="FU607"/>
      <c r="FV607"/>
      <c r="FW607"/>
      <c r="FX607"/>
      <c r="FY607"/>
      <c r="FZ607"/>
      <c r="GA607"/>
      <c r="GB607"/>
      <c r="GC607"/>
      <c r="GD607"/>
      <c r="GE607"/>
      <c r="GF607"/>
      <c r="GG607"/>
      <c r="GH607"/>
      <c r="GI607"/>
      <c r="GJ607"/>
      <c r="GK607"/>
      <c r="GL607"/>
      <c r="GM607"/>
      <c r="GN607"/>
      <c r="GO607"/>
      <c r="GP607"/>
      <c r="GQ607"/>
      <c r="GR607"/>
      <c r="GS607"/>
      <c r="GT607"/>
      <c r="GU607"/>
      <c r="GV607"/>
      <c r="GW607"/>
      <c r="GX607"/>
      <c r="GY607"/>
      <c r="GZ607"/>
      <c r="HA607"/>
      <c r="HB607"/>
      <c r="HC607"/>
      <c r="HD607"/>
      <c r="HE607"/>
      <c r="HF607"/>
      <c r="HG607"/>
      <c r="HH607"/>
      <c r="HI607"/>
      <c r="HJ607"/>
      <c r="HK607"/>
      <c r="HL607"/>
      <c r="HM607"/>
      <c r="HN607"/>
      <c r="HO607"/>
      <c r="HP607"/>
      <c r="HQ607"/>
      <c r="HR607"/>
      <c r="HS607"/>
      <c r="HT607"/>
      <c r="HU607"/>
      <c r="HV607"/>
      <c r="HW607"/>
      <c r="HX607"/>
      <c r="HY607"/>
      <c r="HZ607"/>
    </row>
    <row r="608" spans="1:234" ht="22.5" hidden="1">
      <c r="A608" s="32" t="s">
        <v>277</v>
      </c>
      <c r="B608" s="8"/>
      <c r="C608" s="8"/>
      <c r="D608" s="19">
        <v>270.34</v>
      </c>
      <c r="E608" s="7"/>
      <c r="F608" s="7">
        <f>D608</f>
        <v>270.34</v>
      </c>
      <c r="G608" s="7"/>
      <c r="H608" s="7"/>
      <c r="I608" s="7"/>
      <c r="J608" s="7"/>
      <c r="K608" s="7"/>
      <c r="L608" s="7"/>
      <c r="M608" s="7"/>
      <c r="N608" s="7"/>
      <c r="O608" s="7"/>
      <c r="P608" s="160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  <c r="AR608"/>
      <c r="AS608"/>
      <c r="AT608"/>
      <c r="AU608"/>
      <c r="AV608"/>
      <c r="AW608"/>
      <c r="AX608"/>
      <c r="AY608"/>
      <c r="AZ608"/>
      <c r="BA608"/>
      <c r="BB608"/>
      <c r="BC608"/>
      <c r="BD608"/>
      <c r="BE608"/>
      <c r="BF608"/>
      <c r="BG608"/>
      <c r="BH608"/>
      <c r="BI608"/>
      <c r="BJ608"/>
      <c r="BK608"/>
      <c r="BL608"/>
      <c r="BM608"/>
      <c r="BN608"/>
      <c r="BO608"/>
      <c r="BP608"/>
      <c r="BQ608"/>
      <c r="BR608"/>
      <c r="BS608"/>
      <c r="BT608"/>
      <c r="BU608"/>
      <c r="BV608"/>
      <c r="BW608"/>
      <c r="BX608"/>
      <c r="BY608"/>
      <c r="BZ608"/>
      <c r="CA608"/>
      <c r="CB608"/>
      <c r="CC608"/>
      <c r="CD608"/>
      <c r="CE608"/>
      <c r="CF608"/>
      <c r="CG608"/>
      <c r="CH608"/>
      <c r="CI608"/>
      <c r="CJ608"/>
      <c r="CK608"/>
      <c r="CL608"/>
      <c r="CM608"/>
      <c r="CN608"/>
      <c r="CO608"/>
      <c r="CP608"/>
      <c r="CQ608"/>
      <c r="CR608"/>
      <c r="CS608"/>
      <c r="CT608"/>
      <c r="CU608"/>
      <c r="CV608"/>
      <c r="CW608"/>
      <c r="CX608"/>
      <c r="CY608"/>
      <c r="CZ608"/>
      <c r="DA608"/>
      <c r="DB608"/>
      <c r="DC608"/>
      <c r="DD608"/>
      <c r="DE608"/>
      <c r="DF608"/>
      <c r="DG608"/>
      <c r="DH608"/>
      <c r="DI608"/>
      <c r="DJ608"/>
      <c r="DK608"/>
      <c r="DL608"/>
      <c r="DM608"/>
      <c r="DN608"/>
      <c r="DO608"/>
      <c r="DP608"/>
      <c r="DQ608"/>
      <c r="DR608"/>
      <c r="DS608"/>
      <c r="DT608"/>
      <c r="DU608"/>
      <c r="DV608"/>
      <c r="DW608"/>
      <c r="DX608"/>
      <c r="DY608"/>
      <c r="DZ608"/>
      <c r="EA608"/>
      <c r="EB608"/>
      <c r="EC608"/>
      <c r="ED608"/>
      <c r="EE608"/>
      <c r="EF608"/>
      <c r="EG608"/>
      <c r="EH608"/>
      <c r="EI608"/>
      <c r="EJ608"/>
      <c r="EK608"/>
      <c r="EL608"/>
      <c r="EM608"/>
      <c r="EN608"/>
      <c r="EO608"/>
      <c r="EP608"/>
      <c r="EQ608"/>
      <c r="ER608"/>
      <c r="ES608"/>
      <c r="ET608"/>
      <c r="EU608"/>
      <c r="EV608"/>
      <c r="EW608"/>
      <c r="EX608"/>
      <c r="EY608"/>
      <c r="EZ608"/>
      <c r="FA608"/>
      <c r="FB608"/>
      <c r="FC608"/>
      <c r="FD608"/>
      <c r="FE608"/>
      <c r="FF608"/>
      <c r="FG608"/>
      <c r="FH608"/>
      <c r="FI608"/>
      <c r="FJ608"/>
      <c r="FK608"/>
      <c r="FL608"/>
      <c r="FM608"/>
      <c r="FN608"/>
      <c r="FO608"/>
      <c r="FP608"/>
      <c r="FQ608"/>
      <c r="FR608"/>
      <c r="FS608"/>
      <c r="FT608"/>
      <c r="FU608"/>
      <c r="FV608"/>
      <c r="FW608"/>
      <c r="FX608"/>
      <c r="FY608"/>
      <c r="FZ608"/>
      <c r="GA608"/>
      <c r="GB608"/>
      <c r="GC608"/>
      <c r="GD608"/>
      <c r="GE608"/>
      <c r="GF608"/>
      <c r="GG608"/>
      <c r="GH608"/>
      <c r="GI608"/>
      <c r="GJ608"/>
      <c r="GK608"/>
      <c r="GL608"/>
      <c r="GM608"/>
      <c r="GN608"/>
      <c r="GO608"/>
      <c r="GP608"/>
      <c r="GQ608"/>
      <c r="GR608"/>
      <c r="GS608"/>
      <c r="GT608"/>
      <c r="GU608"/>
      <c r="GV608"/>
      <c r="GW608"/>
      <c r="GX608"/>
      <c r="GY608"/>
      <c r="GZ608"/>
      <c r="HA608"/>
      <c r="HB608"/>
      <c r="HC608"/>
      <c r="HD608"/>
      <c r="HE608"/>
      <c r="HF608"/>
      <c r="HG608"/>
      <c r="HH608"/>
      <c r="HI608"/>
      <c r="HJ608"/>
      <c r="HK608"/>
      <c r="HL608"/>
      <c r="HM608"/>
      <c r="HN608"/>
      <c r="HO608"/>
      <c r="HP608"/>
      <c r="HQ608"/>
      <c r="HR608"/>
      <c r="HS608"/>
      <c r="HT608"/>
      <c r="HU608"/>
      <c r="HV608"/>
      <c r="HW608"/>
      <c r="HX608"/>
      <c r="HY608"/>
      <c r="HZ608"/>
    </row>
    <row r="609" spans="1:234" ht="12">
      <c r="A609" s="24">
        <v>150202</v>
      </c>
      <c r="B609" s="41"/>
      <c r="C609" s="41"/>
      <c r="D609" s="38">
        <f>D612</f>
        <v>0</v>
      </c>
      <c r="E609" s="38">
        <v>0</v>
      </c>
      <c r="F609" s="38">
        <f>D609</f>
        <v>0</v>
      </c>
      <c r="G609" s="38">
        <f>G612</f>
        <v>465000</v>
      </c>
      <c r="H609" s="38"/>
      <c r="I609" s="38">
        <f>I612</f>
        <v>465000</v>
      </c>
      <c r="J609" s="38"/>
      <c r="K609" s="38"/>
      <c r="L609" s="38"/>
      <c r="M609" s="38">
        <f>M612</f>
        <v>0</v>
      </c>
      <c r="N609" s="38"/>
      <c r="O609" s="38">
        <f>O612</f>
        <v>0</v>
      </c>
      <c r="P609" s="160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  <c r="AR609"/>
      <c r="AS609"/>
      <c r="AT609"/>
      <c r="AU609"/>
      <c r="AV609"/>
      <c r="AW609"/>
      <c r="AX609"/>
      <c r="AY609"/>
      <c r="AZ609"/>
      <c r="BA609"/>
      <c r="BB609"/>
      <c r="BC609"/>
      <c r="BD609"/>
      <c r="BE609"/>
      <c r="BF609"/>
      <c r="BG609"/>
      <c r="BH609"/>
      <c r="BI609"/>
      <c r="BJ609"/>
      <c r="BK609"/>
      <c r="BL609"/>
      <c r="BM609"/>
      <c r="BN609"/>
      <c r="BO609"/>
      <c r="BP609"/>
      <c r="BQ609"/>
      <c r="BR609"/>
      <c r="BS609"/>
      <c r="BT609"/>
      <c r="BU609"/>
      <c r="BV609"/>
      <c r="BW609"/>
      <c r="BX609"/>
      <c r="BY609"/>
      <c r="BZ609"/>
      <c r="CA609"/>
      <c r="CB609"/>
      <c r="CC609"/>
      <c r="CD609"/>
      <c r="CE609"/>
      <c r="CF609"/>
      <c r="CG609"/>
      <c r="CH609"/>
      <c r="CI609"/>
      <c r="CJ609"/>
      <c r="CK609"/>
      <c r="CL609"/>
      <c r="CM609"/>
      <c r="CN609"/>
      <c r="CO609"/>
      <c r="CP609"/>
      <c r="CQ609"/>
      <c r="CR609"/>
      <c r="CS609"/>
      <c r="CT609"/>
      <c r="CU609"/>
      <c r="CV609"/>
      <c r="CW609"/>
      <c r="CX609"/>
      <c r="CY609"/>
      <c r="CZ609"/>
      <c r="DA609"/>
      <c r="DB609"/>
      <c r="DC609"/>
      <c r="DD609"/>
      <c r="DE609"/>
      <c r="DF609"/>
      <c r="DG609"/>
      <c r="DH609"/>
      <c r="DI609"/>
      <c r="DJ609"/>
      <c r="DK609"/>
      <c r="DL609"/>
      <c r="DM609"/>
      <c r="DN609"/>
      <c r="DO609"/>
      <c r="DP609"/>
      <c r="DQ609"/>
      <c r="DR609"/>
      <c r="DS609"/>
      <c r="DT609"/>
      <c r="DU609"/>
      <c r="DV609"/>
      <c r="DW609"/>
      <c r="DX609"/>
      <c r="DY609"/>
      <c r="DZ609"/>
      <c r="EA609"/>
      <c r="EB609"/>
      <c r="EC609"/>
      <c r="ED609"/>
      <c r="EE609"/>
      <c r="EF609"/>
      <c r="EG609"/>
      <c r="EH609"/>
      <c r="EI609"/>
      <c r="EJ609"/>
      <c r="EK609"/>
      <c r="EL609"/>
      <c r="EM609"/>
      <c r="EN609"/>
      <c r="EO609"/>
      <c r="EP609"/>
      <c r="EQ609"/>
      <c r="ER609"/>
      <c r="ES609"/>
      <c r="ET609"/>
      <c r="EU609"/>
      <c r="EV609"/>
      <c r="EW609"/>
      <c r="EX609"/>
      <c r="EY609"/>
      <c r="EZ609"/>
      <c r="FA609"/>
      <c r="FB609"/>
      <c r="FC609"/>
      <c r="FD609"/>
      <c r="FE609"/>
      <c r="FF609"/>
      <c r="FG609"/>
      <c r="FH609"/>
      <c r="FI609"/>
      <c r="FJ609"/>
      <c r="FK609"/>
      <c r="FL609"/>
      <c r="FM609"/>
      <c r="FN609"/>
      <c r="FO609"/>
      <c r="FP609"/>
      <c r="FQ609"/>
      <c r="FR609"/>
      <c r="FS609"/>
      <c r="FT609"/>
      <c r="FU609"/>
      <c r="FV609"/>
      <c r="FW609"/>
      <c r="FX609"/>
      <c r="FY609"/>
      <c r="FZ609"/>
      <c r="GA609"/>
      <c r="GB609"/>
      <c r="GC609"/>
      <c r="GD609"/>
      <c r="GE609"/>
      <c r="GF609"/>
      <c r="GG609"/>
      <c r="GH609"/>
      <c r="GI609"/>
      <c r="GJ609"/>
      <c r="GK609"/>
      <c r="GL609"/>
      <c r="GM609"/>
      <c r="GN609"/>
      <c r="GO609"/>
      <c r="GP609"/>
      <c r="GQ609"/>
      <c r="GR609"/>
      <c r="GS609"/>
      <c r="GT609"/>
      <c r="GU609"/>
      <c r="GV609"/>
      <c r="GW609"/>
      <c r="GX609"/>
      <c r="GY609"/>
      <c r="GZ609"/>
      <c r="HA609"/>
      <c r="HB609"/>
      <c r="HC609"/>
      <c r="HD609"/>
      <c r="HE609"/>
      <c r="HF609"/>
      <c r="HG609"/>
      <c r="HH609"/>
      <c r="HI609"/>
      <c r="HJ609"/>
      <c r="HK609"/>
      <c r="HL609"/>
      <c r="HM609"/>
      <c r="HN609"/>
      <c r="HO609"/>
      <c r="HP609"/>
      <c r="HQ609"/>
      <c r="HR609"/>
      <c r="HS609"/>
      <c r="HT609"/>
      <c r="HU609"/>
      <c r="HV609"/>
      <c r="HW609"/>
      <c r="HX609"/>
      <c r="HY609"/>
      <c r="HZ609"/>
    </row>
    <row r="610" spans="1:234" ht="33.75">
      <c r="A610" s="33" t="s">
        <v>282</v>
      </c>
      <c r="B610" s="8"/>
      <c r="C610" s="8"/>
      <c r="D610" s="19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16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  <c r="AR610"/>
      <c r="AS610"/>
      <c r="AT610"/>
      <c r="AU610"/>
      <c r="AV610"/>
      <c r="AW610"/>
      <c r="AX610"/>
      <c r="AY610"/>
      <c r="AZ610"/>
      <c r="BA610"/>
      <c r="BB610"/>
      <c r="BC610"/>
      <c r="BD610"/>
      <c r="BE610"/>
      <c r="BF610"/>
      <c r="BG610"/>
      <c r="BH610"/>
      <c r="BI610"/>
      <c r="BJ610"/>
      <c r="BK610"/>
      <c r="BL610"/>
      <c r="BM610"/>
      <c r="BN610"/>
      <c r="BO610"/>
      <c r="BP610"/>
      <c r="BQ610"/>
      <c r="BR610"/>
      <c r="BS610"/>
      <c r="BT610"/>
      <c r="BU610"/>
      <c r="BV610"/>
      <c r="BW610"/>
      <c r="BX610"/>
      <c r="BY610"/>
      <c r="BZ610"/>
      <c r="CA610"/>
      <c r="CB610"/>
      <c r="CC610"/>
      <c r="CD610"/>
      <c r="CE610"/>
      <c r="CF610"/>
      <c r="CG610"/>
      <c r="CH610"/>
      <c r="CI610"/>
      <c r="CJ610"/>
      <c r="CK610"/>
      <c r="CL610"/>
      <c r="CM610"/>
      <c r="CN610"/>
      <c r="CO610"/>
      <c r="CP610"/>
      <c r="CQ610"/>
      <c r="CR610"/>
      <c r="CS610"/>
      <c r="CT610"/>
      <c r="CU610"/>
      <c r="CV610"/>
      <c r="CW610"/>
      <c r="CX610"/>
      <c r="CY610"/>
      <c r="CZ610"/>
      <c r="DA610"/>
      <c r="DB610"/>
      <c r="DC610"/>
      <c r="DD610"/>
      <c r="DE610"/>
      <c r="DF610"/>
      <c r="DG610"/>
      <c r="DH610"/>
      <c r="DI610"/>
      <c r="DJ610"/>
      <c r="DK610"/>
      <c r="DL610"/>
      <c r="DM610"/>
      <c r="DN610"/>
      <c r="DO610"/>
      <c r="DP610"/>
      <c r="DQ610"/>
      <c r="DR610"/>
      <c r="DS610"/>
      <c r="DT610"/>
      <c r="DU610"/>
      <c r="DV610"/>
      <c r="DW610"/>
      <c r="DX610"/>
      <c r="DY610"/>
      <c r="DZ610"/>
      <c r="EA610"/>
      <c r="EB610"/>
      <c r="EC610"/>
      <c r="ED610"/>
      <c r="EE610"/>
      <c r="EF610"/>
      <c r="EG610"/>
      <c r="EH610"/>
      <c r="EI610"/>
      <c r="EJ610"/>
      <c r="EK610"/>
      <c r="EL610"/>
      <c r="EM610"/>
      <c r="EN610"/>
      <c r="EO610"/>
      <c r="EP610"/>
      <c r="EQ610"/>
      <c r="ER610"/>
      <c r="ES610"/>
      <c r="ET610"/>
      <c r="EU610"/>
      <c r="EV610"/>
      <c r="EW610"/>
      <c r="EX610"/>
      <c r="EY610"/>
      <c r="EZ610"/>
      <c r="FA610"/>
      <c r="FB610"/>
      <c r="FC610"/>
      <c r="FD610"/>
      <c r="FE610"/>
      <c r="FF610"/>
      <c r="FG610"/>
      <c r="FH610"/>
      <c r="FI610"/>
      <c r="FJ610"/>
      <c r="FK610"/>
      <c r="FL610"/>
      <c r="FM610"/>
      <c r="FN610"/>
      <c r="FO610"/>
      <c r="FP610"/>
      <c r="FQ610"/>
      <c r="FR610"/>
      <c r="FS610"/>
      <c r="FT610"/>
      <c r="FU610"/>
      <c r="FV610"/>
      <c r="FW610"/>
      <c r="FX610"/>
      <c r="FY610"/>
      <c r="FZ610"/>
      <c r="GA610"/>
      <c r="GB610"/>
      <c r="GC610"/>
      <c r="GD610"/>
      <c r="GE610"/>
      <c r="GF610"/>
      <c r="GG610"/>
      <c r="GH610"/>
      <c r="GI610"/>
      <c r="GJ610"/>
      <c r="GK610"/>
      <c r="GL610"/>
      <c r="GM610"/>
      <c r="GN610"/>
      <c r="GO610"/>
      <c r="GP610"/>
      <c r="GQ610"/>
      <c r="GR610"/>
      <c r="GS610"/>
      <c r="GT610"/>
      <c r="GU610"/>
      <c r="GV610"/>
      <c r="GW610"/>
      <c r="GX610"/>
      <c r="GY610"/>
      <c r="GZ610"/>
      <c r="HA610"/>
      <c r="HB610"/>
      <c r="HC610"/>
      <c r="HD610"/>
      <c r="HE610"/>
      <c r="HF610"/>
      <c r="HG610"/>
      <c r="HH610"/>
      <c r="HI610"/>
      <c r="HJ610"/>
      <c r="HK610"/>
      <c r="HL610"/>
      <c r="HM610"/>
      <c r="HN610"/>
      <c r="HO610"/>
      <c r="HP610"/>
      <c r="HQ610"/>
      <c r="HR610"/>
      <c r="HS610"/>
      <c r="HT610"/>
      <c r="HU610"/>
      <c r="HV610"/>
      <c r="HW610"/>
      <c r="HX610"/>
      <c r="HY610"/>
      <c r="HZ610"/>
    </row>
    <row r="611" spans="1:234" ht="11.25">
      <c r="A611" s="32" t="s">
        <v>342</v>
      </c>
      <c r="B611" s="8"/>
      <c r="C611" s="8"/>
      <c r="D611" s="115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160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  <c r="AR611"/>
      <c r="AS611"/>
      <c r="AT611"/>
      <c r="AU611"/>
      <c r="AV611"/>
      <c r="AW611"/>
      <c r="AX611"/>
      <c r="AY611"/>
      <c r="AZ611"/>
      <c r="BA611"/>
      <c r="BB611"/>
      <c r="BC611"/>
      <c r="BD611"/>
      <c r="BE611"/>
      <c r="BF611"/>
      <c r="BG611"/>
      <c r="BH611"/>
      <c r="BI611"/>
      <c r="BJ611"/>
      <c r="BK611"/>
      <c r="BL611"/>
      <c r="BM611"/>
      <c r="BN611"/>
      <c r="BO611"/>
      <c r="BP611"/>
      <c r="BQ611"/>
      <c r="BR611"/>
      <c r="BS611"/>
      <c r="BT611"/>
      <c r="BU611"/>
      <c r="BV611"/>
      <c r="BW611"/>
      <c r="BX611"/>
      <c r="BY611"/>
      <c r="BZ611"/>
      <c r="CA611"/>
      <c r="CB611"/>
      <c r="CC611"/>
      <c r="CD611"/>
      <c r="CE611"/>
      <c r="CF611"/>
      <c r="CG611"/>
      <c r="CH611"/>
      <c r="CI611"/>
      <c r="CJ611"/>
      <c r="CK611"/>
      <c r="CL611"/>
      <c r="CM611"/>
      <c r="CN611"/>
      <c r="CO611"/>
      <c r="CP611"/>
      <c r="CQ611"/>
      <c r="CR611"/>
      <c r="CS611"/>
      <c r="CT611"/>
      <c r="CU611"/>
      <c r="CV611"/>
      <c r="CW611"/>
      <c r="CX611"/>
      <c r="CY611"/>
      <c r="CZ611"/>
      <c r="DA611"/>
      <c r="DB611"/>
      <c r="DC611"/>
      <c r="DD611"/>
      <c r="DE611"/>
      <c r="DF611"/>
      <c r="DG611"/>
      <c r="DH611"/>
      <c r="DI611"/>
      <c r="DJ611"/>
      <c r="DK611"/>
      <c r="DL611"/>
      <c r="DM611"/>
      <c r="DN611"/>
      <c r="DO611"/>
      <c r="DP611"/>
      <c r="DQ611"/>
      <c r="DR611"/>
      <c r="DS611"/>
      <c r="DT611"/>
      <c r="DU611"/>
      <c r="DV611"/>
      <c r="DW611"/>
      <c r="DX611"/>
      <c r="DY611"/>
      <c r="DZ611"/>
      <c r="EA611"/>
      <c r="EB611"/>
      <c r="EC611"/>
      <c r="ED611"/>
      <c r="EE611"/>
      <c r="EF611"/>
      <c r="EG611"/>
      <c r="EH611"/>
      <c r="EI611"/>
      <c r="EJ611"/>
      <c r="EK611"/>
      <c r="EL611"/>
      <c r="EM611"/>
      <c r="EN611"/>
      <c r="EO611"/>
      <c r="EP611"/>
      <c r="EQ611"/>
      <c r="ER611"/>
      <c r="ES611"/>
      <c r="ET611"/>
      <c r="EU611"/>
      <c r="EV611"/>
      <c r="EW611"/>
      <c r="EX611"/>
      <c r="EY611"/>
      <c r="EZ611"/>
      <c r="FA611"/>
      <c r="FB611"/>
      <c r="FC611"/>
      <c r="FD611"/>
      <c r="FE611"/>
      <c r="FF611"/>
      <c r="FG611"/>
      <c r="FH611"/>
      <c r="FI611"/>
      <c r="FJ611"/>
      <c r="FK611"/>
      <c r="FL611"/>
      <c r="FM611"/>
      <c r="FN611"/>
      <c r="FO611"/>
      <c r="FP611"/>
      <c r="FQ611"/>
      <c r="FR611"/>
      <c r="FS611"/>
      <c r="FT611"/>
      <c r="FU611"/>
      <c r="FV611"/>
      <c r="FW611"/>
      <c r="FX611"/>
      <c r="FY611"/>
      <c r="FZ611"/>
      <c r="GA611"/>
      <c r="GB611"/>
      <c r="GC611"/>
      <c r="GD611"/>
      <c r="GE611"/>
      <c r="GF611"/>
      <c r="GG611"/>
      <c r="GH611"/>
      <c r="GI611"/>
      <c r="GJ611"/>
      <c r="GK611"/>
      <c r="GL611"/>
      <c r="GM611"/>
      <c r="GN611"/>
      <c r="GO611"/>
      <c r="GP611"/>
      <c r="GQ611"/>
      <c r="GR611"/>
      <c r="GS611"/>
      <c r="GT611"/>
      <c r="GU611"/>
      <c r="GV611"/>
      <c r="GW611"/>
      <c r="GX611"/>
      <c r="GY611"/>
      <c r="GZ611"/>
      <c r="HA611"/>
      <c r="HB611"/>
      <c r="HC611"/>
      <c r="HD611"/>
      <c r="HE611"/>
      <c r="HF611"/>
      <c r="HG611"/>
      <c r="HH611"/>
      <c r="HI611"/>
      <c r="HJ611"/>
      <c r="HK611"/>
      <c r="HL611"/>
      <c r="HM611"/>
      <c r="HN611"/>
      <c r="HO611"/>
      <c r="HP611"/>
      <c r="HQ611"/>
      <c r="HR611"/>
      <c r="HS611"/>
      <c r="HT611"/>
      <c r="HU611"/>
      <c r="HV611"/>
      <c r="HW611"/>
      <c r="HX611"/>
      <c r="HY611"/>
      <c r="HZ611"/>
    </row>
    <row r="612" spans="1:16" s="195" customFormat="1" ht="22.5">
      <c r="A612" s="182" t="s">
        <v>408</v>
      </c>
      <c r="B612" s="191"/>
      <c r="C612" s="191"/>
      <c r="D612" s="239"/>
      <c r="E612" s="240"/>
      <c r="F612" s="239">
        <f>D612</f>
        <v>0</v>
      </c>
      <c r="G612" s="192">
        <f>465000</f>
        <v>465000</v>
      </c>
      <c r="H612" s="193"/>
      <c r="I612" s="193">
        <f>G612</f>
        <v>465000</v>
      </c>
      <c r="J612" s="193"/>
      <c r="K612" s="193"/>
      <c r="L612" s="193"/>
      <c r="M612" s="193"/>
      <c r="N612" s="193"/>
      <c r="O612" s="193"/>
      <c r="P612" s="241"/>
    </row>
    <row r="613" spans="1:234" ht="11.25">
      <c r="A613" s="31" t="s">
        <v>5</v>
      </c>
      <c r="B613" s="8"/>
      <c r="C613" s="8"/>
      <c r="D613" s="148"/>
      <c r="E613" s="145"/>
      <c r="F613" s="145"/>
      <c r="G613" s="19"/>
      <c r="H613" s="7"/>
      <c r="I613" s="7"/>
      <c r="J613" s="7"/>
      <c r="K613" s="7"/>
      <c r="L613" s="7"/>
      <c r="M613" s="7"/>
      <c r="N613" s="7"/>
      <c r="O613" s="7"/>
      <c r="P613" s="160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  <c r="AR613"/>
      <c r="AS613"/>
      <c r="AT613"/>
      <c r="AU613"/>
      <c r="AV613"/>
      <c r="AW613"/>
      <c r="AX613"/>
      <c r="AY613"/>
      <c r="AZ613"/>
      <c r="BA613"/>
      <c r="BB613"/>
      <c r="BC613"/>
      <c r="BD613"/>
      <c r="BE613"/>
      <c r="BF613"/>
      <c r="BG613"/>
      <c r="BH613"/>
      <c r="BI613"/>
      <c r="BJ613"/>
      <c r="BK613"/>
      <c r="BL613"/>
      <c r="BM613"/>
      <c r="BN613"/>
      <c r="BO613"/>
      <c r="BP613"/>
      <c r="BQ613"/>
      <c r="BR613"/>
      <c r="BS613"/>
      <c r="BT613"/>
      <c r="BU613"/>
      <c r="BV613"/>
      <c r="BW613"/>
      <c r="BX613"/>
      <c r="BY613"/>
      <c r="BZ613"/>
      <c r="CA613"/>
      <c r="CB613"/>
      <c r="CC613"/>
      <c r="CD613"/>
      <c r="CE613"/>
      <c r="CF613"/>
      <c r="CG613"/>
      <c r="CH613"/>
      <c r="CI613"/>
      <c r="CJ613"/>
      <c r="CK613"/>
      <c r="CL613"/>
      <c r="CM613"/>
      <c r="CN613"/>
      <c r="CO613"/>
      <c r="CP613"/>
      <c r="CQ613"/>
      <c r="CR613"/>
      <c r="CS613"/>
      <c r="CT613"/>
      <c r="CU613"/>
      <c r="CV613"/>
      <c r="CW613"/>
      <c r="CX613"/>
      <c r="CY613"/>
      <c r="CZ613"/>
      <c r="DA613"/>
      <c r="DB613"/>
      <c r="DC613"/>
      <c r="DD613"/>
      <c r="DE613"/>
      <c r="DF613"/>
      <c r="DG613"/>
      <c r="DH613"/>
      <c r="DI613"/>
      <c r="DJ613"/>
      <c r="DK613"/>
      <c r="DL613"/>
      <c r="DM613"/>
      <c r="DN613"/>
      <c r="DO613"/>
      <c r="DP613"/>
      <c r="DQ613"/>
      <c r="DR613"/>
      <c r="DS613"/>
      <c r="DT613"/>
      <c r="DU613"/>
      <c r="DV613"/>
      <c r="DW613"/>
      <c r="DX613"/>
      <c r="DY613"/>
      <c r="DZ613"/>
      <c r="EA613"/>
      <c r="EB613"/>
      <c r="EC613"/>
      <c r="ED613"/>
      <c r="EE613"/>
      <c r="EF613"/>
      <c r="EG613"/>
      <c r="EH613"/>
      <c r="EI613"/>
      <c r="EJ613"/>
      <c r="EK613"/>
      <c r="EL613"/>
      <c r="EM613"/>
      <c r="EN613"/>
      <c r="EO613"/>
      <c r="EP613"/>
      <c r="EQ613"/>
      <c r="ER613"/>
      <c r="ES613"/>
      <c r="ET613"/>
      <c r="EU613"/>
      <c r="EV613"/>
      <c r="EW613"/>
      <c r="EX613"/>
      <c r="EY613"/>
      <c r="EZ613"/>
      <c r="FA613"/>
      <c r="FB613"/>
      <c r="FC613"/>
      <c r="FD613"/>
      <c r="FE613"/>
      <c r="FF613"/>
      <c r="FG613"/>
      <c r="FH613"/>
      <c r="FI613"/>
      <c r="FJ613"/>
      <c r="FK613"/>
      <c r="FL613"/>
      <c r="FM613"/>
      <c r="FN613"/>
      <c r="FO613"/>
      <c r="FP613"/>
      <c r="FQ613"/>
      <c r="FR613"/>
      <c r="FS613"/>
      <c r="FT613"/>
      <c r="FU613"/>
      <c r="FV613"/>
      <c r="FW613"/>
      <c r="FX613"/>
      <c r="FY613"/>
      <c r="FZ613"/>
      <c r="GA613"/>
      <c r="GB613"/>
      <c r="GC613"/>
      <c r="GD613"/>
      <c r="GE613"/>
      <c r="GF613"/>
      <c r="GG613"/>
      <c r="GH613"/>
      <c r="GI613"/>
      <c r="GJ613"/>
      <c r="GK613"/>
      <c r="GL613"/>
      <c r="GM613"/>
      <c r="GN613"/>
      <c r="GO613"/>
      <c r="GP613"/>
      <c r="GQ613"/>
      <c r="GR613"/>
      <c r="GS613"/>
      <c r="GT613"/>
      <c r="GU613"/>
      <c r="GV613"/>
      <c r="GW613"/>
      <c r="GX613"/>
      <c r="GY613"/>
      <c r="GZ613"/>
      <c r="HA613"/>
      <c r="HB613"/>
      <c r="HC613"/>
      <c r="HD613"/>
      <c r="HE613"/>
      <c r="HF613"/>
      <c r="HG613"/>
      <c r="HH613"/>
      <c r="HI613"/>
      <c r="HJ613"/>
      <c r="HK613"/>
      <c r="HL613"/>
      <c r="HM613"/>
      <c r="HN613"/>
      <c r="HO613"/>
      <c r="HP613"/>
      <c r="HQ613"/>
      <c r="HR613"/>
      <c r="HS613"/>
      <c r="HT613"/>
      <c r="HU613"/>
      <c r="HV613"/>
      <c r="HW613"/>
      <c r="HX613"/>
      <c r="HY613"/>
      <c r="HZ613"/>
    </row>
    <row r="614" spans="1:234" ht="10.5" customHeight="1">
      <c r="A614" s="32" t="s">
        <v>82</v>
      </c>
      <c r="B614" s="8"/>
      <c r="C614" s="8"/>
      <c r="D614" s="148"/>
      <c r="E614" s="145"/>
      <c r="F614" s="145"/>
      <c r="G614" s="19">
        <f>465000</f>
        <v>465000</v>
      </c>
      <c r="H614" s="7"/>
      <c r="I614" s="7">
        <f>G614</f>
        <v>465000</v>
      </c>
      <c r="J614" s="7"/>
      <c r="K614" s="7"/>
      <c r="L614" s="7"/>
      <c r="M614" s="7"/>
      <c r="N614" s="7"/>
      <c r="O614" s="7"/>
      <c r="P614" s="160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  <c r="AR614"/>
      <c r="AS614"/>
      <c r="AT614"/>
      <c r="AU614"/>
      <c r="AV614"/>
      <c r="AW614"/>
      <c r="AX614"/>
      <c r="AY614"/>
      <c r="AZ614"/>
      <c r="BA614"/>
      <c r="BB614"/>
      <c r="BC614"/>
      <c r="BD614"/>
      <c r="BE614"/>
      <c r="BF614"/>
      <c r="BG614"/>
      <c r="BH614"/>
      <c r="BI614"/>
      <c r="BJ614"/>
      <c r="BK614"/>
      <c r="BL614"/>
      <c r="BM614"/>
      <c r="BN614"/>
      <c r="BO614"/>
      <c r="BP614"/>
      <c r="BQ614"/>
      <c r="BR614"/>
      <c r="BS614"/>
      <c r="BT614"/>
      <c r="BU614"/>
      <c r="BV614"/>
      <c r="BW614"/>
      <c r="BX614"/>
      <c r="BY614"/>
      <c r="BZ614"/>
      <c r="CA614"/>
      <c r="CB614"/>
      <c r="CC614"/>
      <c r="CD614"/>
      <c r="CE614"/>
      <c r="CF614"/>
      <c r="CG614"/>
      <c r="CH614"/>
      <c r="CI614"/>
      <c r="CJ614"/>
      <c r="CK614"/>
      <c r="CL614"/>
      <c r="CM614"/>
      <c r="CN614"/>
      <c r="CO614"/>
      <c r="CP614"/>
      <c r="CQ614"/>
      <c r="CR614"/>
      <c r="CS614"/>
      <c r="CT614"/>
      <c r="CU614"/>
      <c r="CV614"/>
      <c r="CW614"/>
      <c r="CX614"/>
      <c r="CY614"/>
      <c r="CZ614"/>
      <c r="DA614"/>
      <c r="DB614"/>
      <c r="DC614"/>
      <c r="DD614"/>
      <c r="DE614"/>
      <c r="DF614"/>
      <c r="DG614"/>
      <c r="DH614"/>
      <c r="DI614"/>
      <c r="DJ614"/>
      <c r="DK614"/>
      <c r="DL614"/>
      <c r="DM614"/>
      <c r="DN614"/>
      <c r="DO614"/>
      <c r="DP614"/>
      <c r="DQ614"/>
      <c r="DR614"/>
      <c r="DS614"/>
      <c r="DT614"/>
      <c r="DU614"/>
      <c r="DV614"/>
      <c r="DW614"/>
      <c r="DX614"/>
      <c r="DY614"/>
      <c r="DZ614"/>
      <c r="EA614"/>
      <c r="EB614"/>
      <c r="EC614"/>
      <c r="ED614"/>
      <c r="EE614"/>
      <c r="EF614"/>
      <c r="EG614"/>
      <c r="EH614"/>
      <c r="EI614"/>
      <c r="EJ614"/>
      <c r="EK614"/>
      <c r="EL614"/>
      <c r="EM614"/>
      <c r="EN614"/>
      <c r="EO614"/>
      <c r="EP614"/>
      <c r="EQ614"/>
      <c r="ER614"/>
      <c r="ES614"/>
      <c r="ET614"/>
      <c r="EU614"/>
      <c r="EV614"/>
      <c r="EW614"/>
      <c r="EX614"/>
      <c r="EY614"/>
      <c r="EZ614"/>
      <c r="FA614"/>
      <c r="FB614"/>
      <c r="FC614"/>
      <c r="FD614"/>
      <c r="FE614"/>
      <c r="FF614"/>
      <c r="FG614"/>
      <c r="FH614"/>
      <c r="FI614"/>
      <c r="FJ614"/>
      <c r="FK614"/>
      <c r="FL614"/>
      <c r="FM614"/>
      <c r="FN614"/>
      <c r="FO614"/>
      <c r="FP614"/>
      <c r="FQ614"/>
      <c r="FR614"/>
      <c r="FS614"/>
      <c r="FT614"/>
      <c r="FU614"/>
      <c r="FV614"/>
      <c r="FW614"/>
      <c r="FX614"/>
      <c r="FY614"/>
      <c r="FZ614"/>
      <c r="GA614"/>
      <c r="GB614"/>
      <c r="GC614"/>
      <c r="GD614"/>
      <c r="GE614"/>
      <c r="GF614"/>
      <c r="GG614"/>
      <c r="GH614"/>
      <c r="GI614"/>
      <c r="GJ614"/>
      <c r="GK614"/>
      <c r="GL614"/>
      <c r="GM614"/>
      <c r="GN614"/>
      <c r="GO614"/>
      <c r="GP614"/>
      <c r="GQ614"/>
      <c r="GR614"/>
      <c r="GS614"/>
      <c r="GT614"/>
      <c r="GU614"/>
      <c r="GV614"/>
      <c r="GW614"/>
      <c r="GX614"/>
      <c r="GY614"/>
      <c r="GZ614"/>
      <c r="HA614"/>
      <c r="HB614"/>
      <c r="HC614"/>
      <c r="HD614"/>
      <c r="HE614"/>
      <c r="HF614"/>
      <c r="HG614"/>
      <c r="HH614"/>
      <c r="HI614"/>
      <c r="HJ614"/>
      <c r="HK614"/>
      <c r="HL614"/>
      <c r="HM614"/>
      <c r="HN614"/>
      <c r="HO614"/>
      <c r="HP614"/>
      <c r="HQ614"/>
      <c r="HR614"/>
      <c r="HS614"/>
      <c r="HT614"/>
      <c r="HU614"/>
      <c r="HV614"/>
      <c r="HW614"/>
      <c r="HX614"/>
      <c r="HY614"/>
      <c r="HZ614"/>
    </row>
    <row r="615" spans="1:234" ht="11.25" hidden="1">
      <c r="A615" s="32" t="s">
        <v>82</v>
      </c>
      <c r="B615" s="8"/>
      <c r="C615" s="8"/>
      <c r="D615" s="148"/>
      <c r="E615" s="145"/>
      <c r="F615" s="145"/>
      <c r="G615" s="19"/>
      <c r="H615" s="7"/>
      <c r="I615" s="7"/>
      <c r="J615" s="7"/>
      <c r="K615" s="7"/>
      <c r="L615" s="7"/>
      <c r="M615" s="7"/>
      <c r="N615" s="7"/>
      <c r="O615" s="7"/>
      <c r="P615" s="160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  <c r="AR615"/>
      <c r="AS615"/>
      <c r="AT615"/>
      <c r="AU615"/>
      <c r="AV615"/>
      <c r="AW615"/>
      <c r="AX615"/>
      <c r="AY615"/>
      <c r="AZ615"/>
      <c r="BA615"/>
      <c r="BB615"/>
      <c r="BC615"/>
      <c r="BD615"/>
      <c r="BE615"/>
      <c r="BF615"/>
      <c r="BG615"/>
      <c r="BH615"/>
      <c r="BI615"/>
      <c r="BJ615"/>
      <c r="BK615"/>
      <c r="BL615"/>
      <c r="BM615"/>
      <c r="BN615"/>
      <c r="BO615"/>
      <c r="BP615"/>
      <c r="BQ615"/>
      <c r="BR615"/>
      <c r="BS615"/>
      <c r="BT615"/>
      <c r="BU615"/>
      <c r="BV615"/>
      <c r="BW615"/>
      <c r="BX615"/>
      <c r="BY615"/>
      <c r="BZ615"/>
      <c r="CA615"/>
      <c r="CB615"/>
      <c r="CC615"/>
      <c r="CD615"/>
      <c r="CE615"/>
      <c r="CF615"/>
      <c r="CG615"/>
      <c r="CH615"/>
      <c r="CI615"/>
      <c r="CJ615"/>
      <c r="CK615"/>
      <c r="CL615"/>
      <c r="CM615"/>
      <c r="CN615"/>
      <c r="CO615"/>
      <c r="CP615"/>
      <c r="CQ615"/>
      <c r="CR615"/>
      <c r="CS615"/>
      <c r="CT615"/>
      <c r="CU615"/>
      <c r="CV615"/>
      <c r="CW615"/>
      <c r="CX615"/>
      <c r="CY615"/>
      <c r="CZ615"/>
      <c r="DA615"/>
      <c r="DB615"/>
      <c r="DC615"/>
      <c r="DD615"/>
      <c r="DE615"/>
      <c r="DF615"/>
      <c r="DG615"/>
      <c r="DH615"/>
      <c r="DI615"/>
      <c r="DJ615"/>
      <c r="DK615"/>
      <c r="DL615"/>
      <c r="DM615"/>
      <c r="DN615"/>
      <c r="DO615"/>
      <c r="DP615"/>
      <c r="DQ615"/>
      <c r="DR615"/>
      <c r="DS615"/>
      <c r="DT615"/>
      <c r="DU615"/>
      <c r="DV615"/>
      <c r="DW615"/>
      <c r="DX615"/>
      <c r="DY615"/>
      <c r="DZ615"/>
      <c r="EA615"/>
      <c r="EB615"/>
      <c r="EC615"/>
      <c r="ED615"/>
      <c r="EE615"/>
      <c r="EF615"/>
      <c r="EG615"/>
      <c r="EH615"/>
      <c r="EI615"/>
      <c r="EJ615"/>
      <c r="EK615"/>
      <c r="EL615"/>
      <c r="EM615"/>
      <c r="EN615"/>
      <c r="EO615"/>
      <c r="EP615"/>
      <c r="EQ615"/>
      <c r="ER615"/>
      <c r="ES615"/>
      <c r="ET615"/>
      <c r="EU615"/>
      <c r="EV615"/>
      <c r="EW615"/>
      <c r="EX615"/>
      <c r="EY615"/>
      <c r="EZ615"/>
      <c r="FA615"/>
      <c r="FB615"/>
      <c r="FC615"/>
      <c r="FD615"/>
      <c r="FE615"/>
      <c r="FF615"/>
      <c r="FG615"/>
      <c r="FH615"/>
      <c r="FI615"/>
      <c r="FJ615"/>
      <c r="FK615"/>
      <c r="FL615"/>
      <c r="FM615"/>
      <c r="FN615"/>
      <c r="FO615"/>
      <c r="FP615"/>
      <c r="FQ615"/>
      <c r="FR615"/>
      <c r="FS615"/>
      <c r="FT615"/>
      <c r="FU615"/>
      <c r="FV615"/>
      <c r="FW615"/>
      <c r="FX615"/>
      <c r="FY615"/>
      <c r="FZ615"/>
      <c r="GA615"/>
      <c r="GB615"/>
      <c r="GC615"/>
      <c r="GD615"/>
      <c r="GE615"/>
      <c r="GF615"/>
      <c r="GG615"/>
      <c r="GH615"/>
      <c r="GI615"/>
      <c r="GJ615"/>
      <c r="GK615"/>
      <c r="GL615"/>
      <c r="GM615"/>
      <c r="GN615"/>
      <c r="GO615"/>
      <c r="GP615"/>
      <c r="GQ615"/>
      <c r="GR615"/>
      <c r="GS615"/>
      <c r="GT615"/>
      <c r="GU615"/>
      <c r="GV615"/>
      <c r="GW615"/>
      <c r="GX615"/>
      <c r="GY615"/>
      <c r="GZ615"/>
      <c r="HA615"/>
      <c r="HB615"/>
      <c r="HC615"/>
      <c r="HD615"/>
      <c r="HE615"/>
      <c r="HF615"/>
      <c r="HG615"/>
      <c r="HH615"/>
      <c r="HI615"/>
      <c r="HJ615"/>
      <c r="HK615"/>
      <c r="HL615"/>
      <c r="HM615"/>
      <c r="HN615"/>
      <c r="HO615"/>
      <c r="HP615"/>
      <c r="HQ615"/>
      <c r="HR615"/>
      <c r="HS615"/>
      <c r="HT615"/>
      <c r="HU615"/>
      <c r="HV615"/>
      <c r="HW615"/>
      <c r="HX615"/>
      <c r="HY615"/>
      <c r="HZ615"/>
    </row>
    <row r="616" spans="1:234" ht="11.25">
      <c r="A616" s="31" t="s">
        <v>6</v>
      </c>
      <c r="B616" s="8"/>
      <c r="C616" s="8"/>
      <c r="D616" s="148"/>
      <c r="E616" s="145"/>
      <c r="F616" s="145"/>
      <c r="G616" s="19"/>
      <c r="H616" s="7"/>
      <c r="I616" s="7"/>
      <c r="J616" s="7"/>
      <c r="K616" s="7"/>
      <c r="L616" s="7"/>
      <c r="M616" s="7"/>
      <c r="N616" s="7"/>
      <c r="O616" s="7"/>
      <c r="P616" s="160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  <c r="AR616"/>
      <c r="AS616"/>
      <c r="AT616"/>
      <c r="AU616"/>
      <c r="AV616"/>
      <c r="AW616"/>
      <c r="AX616"/>
      <c r="AY616"/>
      <c r="AZ616"/>
      <c r="BA616"/>
      <c r="BB616"/>
      <c r="BC616"/>
      <c r="BD616"/>
      <c r="BE616"/>
      <c r="BF616"/>
      <c r="BG616"/>
      <c r="BH616"/>
      <c r="BI616"/>
      <c r="BJ616"/>
      <c r="BK616"/>
      <c r="BL616"/>
      <c r="BM616"/>
      <c r="BN616"/>
      <c r="BO616"/>
      <c r="BP616"/>
      <c r="BQ616"/>
      <c r="BR616"/>
      <c r="BS616"/>
      <c r="BT616"/>
      <c r="BU616"/>
      <c r="BV616"/>
      <c r="BW616"/>
      <c r="BX616"/>
      <c r="BY616"/>
      <c r="BZ616"/>
      <c r="CA616"/>
      <c r="CB616"/>
      <c r="CC616"/>
      <c r="CD616"/>
      <c r="CE616"/>
      <c r="CF616"/>
      <c r="CG616"/>
      <c r="CH616"/>
      <c r="CI616"/>
      <c r="CJ616"/>
      <c r="CK616"/>
      <c r="CL616"/>
      <c r="CM616"/>
      <c r="CN616"/>
      <c r="CO616"/>
      <c r="CP616"/>
      <c r="CQ616"/>
      <c r="CR616"/>
      <c r="CS616"/>
      <c r="CT616"/>
      <c r="CU616"/>
      <c r="CV616"/>
      <c r="CW616"/>
      <c r="CX616"/>
      <c r="CY616"/>
      <c r="CZ616"/>
      <c r="DA616"/>
      <c r="DB616"/>
      <c r="DC616"/>
      <c r="DD616"/>
      <c r="DE616"/>
      <c r="DF616"/>
      <c r="DG616"/>
      <c r="DH616"/>
      <c r="DI616"/>
      <c r="DJ616"/>
      <c r="DK616"/>
      <c r="DL616"/>
      <c r="DM616"/>
      <c r="DN616"/>
      <c r="DO616"/>
      <c r="DP616"/>
      <c r="DQ616"/>
      <c r="DR616"/>
      <c r="DS616"/>
      <c r="DT616"/>
      <c r="DU616"/>
      <c r="DV616"/>
      <c r="DW616"/>
      <c r="DX616"/>
      <c r="DY616"/>
      <c r="DZ616"/>
      <c r="EA616"/>
      <c r="EB616"/>
      <c r="EC616"/>
      <c r="ED616"/>
      <c r="EE616"/>
      <c r="EF616"/>
      <c r="EG616"/>
      <c r="EH616"/>
      <c r="EI616"/>
      <c r="EJ616"/>
      <c r="EK616"/>
      <c r="EL616"/>
      <c r="EM616"/>
      <c r="EN616"/>
      <c r="EO616"/>
      <c r="EP616"/>
      <c r="EQ616"/>
      <c r="ER616"/>
      <c r="ES616"/>
      <c r="ET616"/>
      <c r="EU616"/>
      <c r="EV616"/>
      <c r="EW616"/>
      <c r="EX616"/>
      <c r="EY616"/>
      <c r="EZ616"/>
      <c r="FA616"/>
      <c r="FB616"/>
      <c r="FC616"/>
      <c r="FD616"/>
      <c r="FE616"/>
      <c r="FF616"/>
      <c r="FG616"/>
      <c r="FH616"/>
      <c r="FI616"/>
      <c r="FJ616"/>
      <c r="FK616"/>
      <c r="FL616"/>
      <c r="FM616"/>
      <c r="FN616"/>
      <c r="FO616"/>
      <c r="FP616"/>
      <c r="FQ616"/>
      <c r="FR616"/>
      <c r="FS616"/>
      <c r="FT616"/>
      <c r="FU616"/>
      <c r="FV616"/>
      <c r="FW616"/>
      <c r="FX616"/>
      <c r="FY616"/>
      <c r="FZ616"/>
      <c r="GA616"/>
      <c r="GB616"/>
      <c r="GC616"/>
      <c r="GD616"/>
      <c r="GE616"/>
      <c r="GF616"/>
      <c r="GG616"/>
      <c r="GH616"/>
      <c r="GI616"/>
      <c r="GJ616"/>
      <c r="GK616"/>
      <c r="GL616"/>
      <c r="GM616"/>
      <c r="GN616"/>
      <c r="GO616"/>
      <c r="GP616"/>
      <c r="GQ616"/>
      <c r="GR616"/>
      <c r="GS616"/>
      <c r="GT616"/>
      <c r="GU616"/>
      <c r="GV616"/>
      <c r="GW616"/>
      <c r="GX616"/>
      <c r="GY616"/>
      <c r="GZ616"/>
      <c r="HA616"/>
      <c r="HB616"/>
      <c r="HC616"/>
      <c r="HD616"/>
      <c r="HE616"/>
      <c r="HF616"/>
      <c r="HG616"/>
      <c r="HH616"/>
      <c r="HI616"/>
      <c r="HJ616"/>
      <c r="HK616"/>
      <c r="HL616"/>
      <c r="HM616"/>
      <c r="HN616"/>
      <c r="HO616"/>
      <c r="HP616"/>
      <c r="HQ616"/>
      <c r="HR616"/>
      <c r="HS616"/>
      <c r="HT616"/>
      <c r="HU616"/>
      <c r="HV616"/>
      <c r="HW616"/>
      <c r="HX616"/>
      <c r="HY616"/>
      <c r="HZ616"/>
    </row>
    <row r="617" spans="1:234" ht="10.5" customHeight="1">
      <c r="A617" s="32" t="s">
        <v>320</v>
      </c>
      <c r="B617" s="8"/>
      <c r="C617" s="8"/>
      <c r="D617" s="161"/>
      <c r="E617" s="162"/>
      <c r="F617" s="162">
        <f>D617</f>
        <v>0</v>
      </c>
      <c r="G617" s="162">
        <v>1</v>
      </c>
      <c r="H617" s="162"/>
      <c r="I617" s="162">
        <f>G617</f>
        <v>1</v>
      </c>
      <c r="J617" s="162">
        <f>H617</f>
        <v>0</v>
      </c>
      <c r="K617" s="162">
        <f>I617</f>
        <v>1</v>
      </c>
      <c r="L617" s="162">
        <f>J617</f>
        <v>0</v>
      </c>
      <c r="M617" s="162"/>
      <c r="N617" s="162"/>
      <c r="O617" s="162"/>
      <c r="P617" s="160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  <c r="AR617"/>
      <c r="AS617"/>
      <c r="AT617"/>
      <c r="AU617"/>
      <c r="AV617"/>
      <c r="AW617"/>
      <c r="AX617"/>
      <c r="AY617"/>
      <c r="AZ617"/>
      <c r="BA617"/>
      <c r="BB617"/>
      <c r="BC617"/>
      <c r="BD617"/>
      <c r="BE617"/>
      <c r="BF617"/>
      <c r="BG617"/>
      <c r="BH617"/>
      <c r="BI617"/>
      <c r="BJ617"/>
      <c r="BK617"/>
      <c r="BL617"/>
      <c r="BM617"/>
      <c r="BN617"/>
      <c r="BO617"/>
      <c r="BP617"/>
      <c r="BQ617"/>
      <c r="BR617"/>
      <c r="BS617"/>
      <c r="BT617"/>
      <c r="BU617"/>
      <c r="BV617"/>
      <c r="BW617"/>
      <c r="BX617"/>
      <c r="BY617"/>
      <c r="BZ617"/>
      <c r="CA617"/>
      <c r="CB617"/>
      <c r="CC617"/>
      <c r="CD617"/>
      <c r="CE617"/>
      <c r="CF617"/>
      <c r="CG617"/>
      <c r="CH617"/>
      <c r="CI617"/>
      <c r="CJ617"/>
      <c r="CK617"/>
      <c r="CL617"/>
      <c r="CM617"/>
      <c r="CN617"/>
      <c r="CO617"/>
      <c r="CP617"/>
      <c r="CQ617"/>
      <c r="CR617"/>
      <c r="CS617"/>
      <c r="CT617"/>
      <c r="CU617"/>
      <c r="CV617"/>
      <c r="CW617"/>
      <c r="CX617"/>
      <c r="CY617"/>
      <c r="CZ617"/>
      <c r="DA617"/>
      <c r="DB617"/>
      <c r="DC617"/>
      <c r="DD617"/>
      <c r="DE617"/>
      <c r="DF617"/>
      <c r="DG617"/>
      <c r="DH617"/>
      <c r="DI617"/>
      <c r="DJ617"/>
      <c r="DK617"/>
      <c r="DL617"/>
      <c r="DM617"/>
      <c r="DN617"/>
      <c r="DO617"/>
      <c r="DP617"/>
      <c r="DQ617"/>
      <c r="DR617"/>
      <c r="DS617"/>
      <c r="DT617"/>
      <c r="DU617"/>
      <c r="DV617"/>
      <c r="DW617"/>
      <c r="DX617"/>
      <c r="DY617"/>
      <c r="DZ617"/>
      <c r="EA617"/>
      <c r="EB617"/>
      <c r="EC617"/>
      <c r="ED617"/>
      <c r="EE617"/>
      <c r="EF617"/>
      <c r="EG617"/>
      <c r="EH617"/>
      <c r="EI617"/>
      <c r="EJ617"/>
      <c r="EK617"/>
      <c r="EL617"/>
      <c r="EM617"/>
      <c r="EN617"/>
      <c r="EO617"/>
      <c r="EP617"/>
      <c r="EQ617"/>
      <c r="ER617"/>
      <c r="ES617"/>
      <c r="ET617"/>
      <c r="EU617"/>
      <c r="EV617"/>
      <c r="EW617"/>
      <c r="EX617"/>
      <c r="EY617"/>
      <c r="EZ617"/>
      <c r="FA617"/>
      <c r="FB617"/>
      <c r="FC617"/>
      <c r="FD617"/>
      <c r="FE617"/>
      <c r="FF617"/>
      <c r="FG617"/>
      <c r="FH617"/>
      <c r="FI617"/>
      <c r="FJ617"/>
      <c r="FK617"/>
      <c r="FL617"/>
      <c r="FM617"/>
      <c r="FN617"/>
      <c r="FO617"/>
      <c r="FP617"/>
      <c r="FQ617"/>
      <c r="FR617"/>
      <c r="FS617"/>
      <c r="FT617"/>
      <c r="FU617"/>
      <c r="FV617"/>
      <c r="FW617"/>
      <c r="FX617"/>
      <c r="FY617"/>
      <c r="FZ617"/>
      <c r="GA617"/>
      <c r="GB617"/>
      <c r="GC617"/>
      <c r="GD617"/>
      <c r="GE617"/>
      <c r="GF617"/>
      <c r="GG617"/>
      <c r="GH617"/>
      <c r="GI617"/>
      <c r="GJ617"/>
      <c r="GK617"/>
      <c r="GL617"/>
      <c r="GM617"/>
      <c r="GN617"/>
      <c r="GO617"/>
      <c r="GP617"/>
      <c r="GQ617"/>
      <c r="GR617"/>
      <c r="GS617"/>
      <c r="GT617"/>
      <c r="GU617"/>
      <c r="GV617"/>
      <c r="GW617"/>
      <c r="GX617"/>
      <c r="GY617"/>
      <c r="GZ617"/>
      <c r="HA617"/>
      <c r="HB617"/>
      <c r="HC617"/>
      <c r="HD617"/>
      <c r="HE617"/>
      <c r="HF617"/>
      <c r="HG617"/>
      <c r="HH617"/>
      <c r="HI617"/>
      <c r="HJ617"/>
      <c r="HK617"/>
      <c r="HL617"/>
      <c r="HM617"/>
      <c r="HN617"/>
      <c r="HO617"/>
      <c r="HP617"/>
      <c r="HQ617"/>
      <c r="HR617"/>
      <c r="HS617"/>
      <c r="HT617"/>
      <c r="HU617"/>
      <c r="HV617"/>
      <c r="HW617"/>
      <c r="HX617"/>
      <c r="HY617"/>
      <c r="HZ617"/>
    </row>
    <row r="618" spans="1:234" ht="11.25" hidden="1">
      <c r="A618" s="32" t="s">
        <v>335</v>
      </c>
      <c r="B618" s="8"/>
      <c r="C618" s="8"/>
      <c r="D618" s="161"/>
      <c r="E618" s="162"/>
      <c r="F618" s="162"/>
      <c r="G618" s="162">
        <v>1487</v>
      </c>
      <c r="H618" s="162"/>
      <c r="I618" s="162">
        <f>G618</f>
        <v>1487</v>
      </c>
      <c r="J618" s="162"/>
      <c r="K618" s="162"/>
      <c r="L618" s="162"/>
      <c r="M618" s="162"/>
      <c r="N618" s="162"/>
      <c r="O618" s="162"/>
      <c r="P618" s="160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  <c r="AR618"/>
      <c r="AS618"/>
      <c r="AT618"/>
      <c r="AU618"/>
      <c r="AV618"/>
      <c r="AW618"/>
      <c r="AX618"/>
      <c r="AY618"/>
      <c r="AZ618"/>
      <c r="BA618"/>
      <c r="BB618"/>
      <c r="BC618"/>
      <c r="BD618"/>
      <c r="BE618"/>
      <c r="BF618"/>
      <c r="BG618"/>
      <c r="BH618"/>
      <c r="BI618"/>
      <c r="BJ618"/>
      <c r="BK618"/>
      <c r="BL618"/>
      <c r="BM618"/>
      <c r="BN618"/>
      <c r="BO618"/>
      <c r="BP618"/>
      <c r="BQ618"/>
      <c r="BR618"/>
      <c r="BS618"/>
      <c r="BT618"/>
      <c r="BU618"/>
      <c r="BV618"/>
      <c r="BW618"/>
      <c r="BX618"/>
      <c r="BY618"/>
      <c r="BZ618"/>
      <c r="CA618"/>
      <c r="CB618"/>
      <c r="CC618"/>
      <c r="CD618"/>
      <c r="CE618"/>
      <c r="CF618"/>
      <c r="CG618"/>
      <c r="CH618"/>
      <c r="CI618"/>
      <c r="CJ618"/>
      <c r="CK618"/>
      <c r="CL618"/>
      <c r="CM618"/>
      <c r="CN618"/>
      <c r="CO618"/>
      <c r="CP618"/>
      <c r="CQ618"/>
      <c r="CR618"/>
      <c r="CS618"/>
      <c r="CT618"/>
      <c r="CU618"/>
      <c r="CV618"/>
      <c r="CW618"/>
      <c r="CX618"/>
      <c r="CY618"/>
      <c r="CZ618"/>
      <c r="DA618"/>
      <c r="DB618"/>
      <c r="DC618"/>
      <c r="DD618"/>
      <c r="DE618"/>
      <c r="DF618"/>
      <c r="DG618"/>
      <c r="DH618"/>
      <c r="DI618"/>
      <c r="DJ618"/>
      <c r="DK618"/>
      <c r="DL618"/>
      <c r="DM618"/>
      <c r="DN618"/>
      <c r="DO618"/>
      <c r="DP618"/>
      <c r="DQ618"/>
      <c r="DR618"/>
      <c r="DS618"/>
      <c r="DT618"/>
      <c r="DU618"/>
      <c r="DV618"/>
      <c r="DW618"/>
      <c r="DX618"/>
      <c r="DY618"/>
      <c r="DZ618"/>
      <c r="EA618"/>
      <c r="EB618"/>
      <c r="EC618"/>
      <c r="ED618"/>
      <c r="EE618"/>
      <c r="EF618"/>
      <c r="EG618"/>
      <c r="EH618"/>
      <c r="EI618"/>
      <c r="EJ618"/>
      <c r="EK618"/>
      <c r="EL618"/>
      <c r="EM618"/>
      <c r="EN618"/>
      <c r="EO618"/>
      <c r="EP618"/>
      <c r="EQ618"/>
      <c r="ER618"/>
      <c r="ES618"/>
      <c r="ET618"/>
      <c r="EU618"/>
      <c r="EV618"/>
      <c r="EW618"/>
      <c r="EX618"/>
      <c r="EY618"/>
      <c r="EZ618"/>
      <c r="FA618"/>
      <c r="FB618"/>
      <c r="FC618"/>
      <c r="FD618"/>
      <c r="FE618"/>
      <c r="FF618"/>
      <c r="FG618"/>
      <c r="FH618"/>
      <c r="FI618"/>
      <c r="FJ618"/>
      <c r="FK618"/>
      <c r="FL618"/>
      <c r="FM618"/>
      <c r="FN618"/>
      <c r="FO618"/>
      <c r="FP618"/>
      <c r="FQ618"/>
      <c r="FR618"/>
      <c r="FS618"/>
      <c r="FT618"/>
      <c r="FU618"/>
      <c r="FV618"/>
      <c r="FW618"/>
      <c r="FX618"/>
      <c r="FY618"/>
      <c r="FZ618"/>
      <c r="GA618"/>
      <c r="GB618"/>
      <c r="GC618"/>
      <c r="GD618"/>
      <c r="GE618"/>
      <c r="GF618"/>
      <c r="GG618"/>
      <c r="GH618"/>
      <c r="GI618"/>
      <c r="GJ618"/>
      <c r="GK618"/>
      <c r="GL618"/>
      <c r="GM618"/>
      <c r="GN618"/>
      <c r="GO618"/>
      <c r="GP618"/>
      <c r="GQ618"/>
      <c r="GR618"/>
      <c r="GS618"/>
      <c r="GT618"/>
      <c r="GU618"/>
      <c r="GV618"/>
      <c r="GW618"/>
      <c r="GX618"/>
      <c r="GY618"/>
      <c r="GZ618"/>
      <c r="HA618"/>
      <c r="HB618"/>
      <c r="HC618"/>
      <c r="HD618"/>
      <c r="HE618"/>
      <c r="HF618"/>
      <c r="HG618"/>
      <c r="HH618"/>
      <c r="HI618"/>
      <c r="HJ618"/>
      <c r="HK618"/>
      <c r="HL618"/>
      <c r="HM618"/>
      <c r="HN618"/>
      <c r="HO618"/>
      <c r="HP618"/>
      <c r="HQ618"/>
      <c r="HR618"/>
      <c r="HS618"/>
      <c r="HT618"/>
      <c r="HU618"/>
      <c r="HV618"/>
      <c r="HW618"/>
      <c r="HX618"/>
      <c r="HY618"/>
      <c r="HZ618"/>
    </row>
    <row r="619" spans="1:234" ht="11.25">
      <c r="A619" s="31" t="s">
        <v>8</v>
      </c>
      <c r="B619" s="8"/>
      <c r="C619" s="8"/>
      <c r="D619" s="148"/>
      <c r="E619" s="145"/>
      <c r="F619" s="145"/>
      <c r="G619" s="19"/>
      <c r="H619" s="7"/>
      <c r="I619" s="7"/>
      <c r="J619" s="7"/>
      <c r="K619" s="7"/>
      <c r="L619" s="7"/>
      <c r="M619" s="7"/>
      <c r="N619" s="7"/>
      <c r="O619" s="7"/>
      <c r="P619" s="160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  <c r="AR619"/>
      <c r="AS619"/>
      <c r="AT619"/>
      <c r="AU619"/>
      <c r="AV619"/>
      <c r="AW619"/>
      <c r="AX619"/>
      <c r="AY619"/>
      <c r="AZ619"/>
      <c r="BA619"/>
      <c r="BB619"/>
      <c r="BC619"/>
      <c r="BD619"/>
      <c r="BE619"/>
      <c r="BF619"/>
      <c r="BG619"/>
      <c r="BH619"/>
      <c r="BI619"/>
      <c r="BJ619"/>
      <c r="BK619"/>
      <c r="BL619"/>
      <c r="BM619"/>
      <c r="BN619"/>
      <c r="BO619"/>
      <c r="BP619"/>
      <c r="BQ619"/>
      <c r="BR619"/>
      <c r="BS619"/>
      <c r="BT619"/>
      <c r="BU619"/>
      <c r="BV619"/>
      <c r="BW619"/>
      <c r="BX619"/>
      <c r="BY619"/>
      <c r="BZ619"/>
      <c r="CA619"/>
      <c r="CB619"/>
      <c r="CC619"/>
      <c r="CD619"/>
      <c r="CE619"/>
      <c r="CF619"/>
      <c r="CG619"/>
      <c r="CH619"/>
      <c r="CI619"/>
      <c r="CJ619"/>
      <c r="CK619"/>
      <c r="CL619"/>
      <c r="CM619"/>
      <c r="CN619"/>
      <c r="CO619"/>
      <c r="CP619"/>
      <c r="CQ619"/>
      <c r="CR619"/>
      <c r="CS619"/>
      <c r="CT619"/>
      <c r="CU619"/>
      <c r="CV619"/>
      <c r="CW619"/>
      <c r="CX619"/>
      <c r="CY619"/>
      <c r="CZ619"/>
      <c r="DA619"/>
      <c r="DB619"/>
      <c r="DC619"/>
      <c r="DD619"/>
      <c r="DE619"/>
      <c r="DF619"/>
      <c r="DG619"/>
      <c r="DH619"/>
      <c r="DI619"/>
      <c r="DJ619"/>
      <c r="DK619"/>
      <c r="DL619"/>
      <c r="DM619"/>
      <c r="DN619"/>
      <c r="DO619"/>
      <c r="DP619"/>
      <c r="DQ619"/>
      <c r="DR619"/>
      <c r="DS619"/>
      <c r="DT619"/>
      <c r="DU619"/>
      <c r="DV619"/>
      <c r="DW619"/>
      <c r="DX619"/>
      <c r="DY619"/>
      <c r="DZ619"/>
      <c r="EA619"/>
      <c r="EB619"/>
      <c r="EC619"/>
      <c r="ED619"/>
      <c r="EE619"/>
      <c r="EF619"/>
      <c r="EG619"/>
      <c r="EH619"/>
      <c r="EI619"/>
      <c r="EJ619"/>
      <c r="EK619"/>
      <c r="EL619"/>
      <c r="EM619"/>
      <c r="EN619"/>
      <c r="EO619"/>
      <c r="EP619"/>
      <c r="EQ619"/>
      <c r="ER619"/>
      <c r="ES619"/>
      <c r="ET619"/>
      <c r="EU619"/>
      <c r="EV619"/>
      <c r="EW619"/>
      <c r="EX619"/>
      <c r="EY619"/>
      <c r="EZ619"/>
      <c r="FA619"/>
      <c r="FB619"/>
      <c r="FC619"/>
      <c r="FD619"/>
      <c r="FE619"/>
      <c r="FF619"/>
      <c r="FG619"/>
      <c r="FH619"/>
      <c r="FI619"/>
      <c r="FJ619"/>
      <c r="FK619"/>
      <c r="FL619"/>
      <c r="FM619"/>
      <c r="FN619"/>
      <c r="FO619"/>
      <c r="FP619"/>
      <c r="FQ619"/>
      <c r="FR619"/>
      <c r="FS619"/>
      <c r="FT619"/>
      <c r="FU619"/>
      <c r="FV619"/>
      <c r="FW619"/>
      <c r="FX619"/>
      <c r="FY619"/>
      <c r="FZ619"/>
      <c r="GA619"/>
      <c r="GB619"/>
      <c r="GC619"/>
      <c r="GD619"/>
      <c r="GE619"/>
      <c r="GF619"/>
      <c r="GG619"/>
      <c r="GH619"/>
      <c r="GI619"/>
      <c r="GJ619"/>
      <c r="GK619"/>
      <c r="GL619"/>
      <c r="GM619"/>
      <c r="GN619"/>
      <c r="GO619"/>
      <c r="GP619"/>
      <c r="GQ619"/>
      <c r="GR619"/>
      <c r="GS619"/>
      <c r="GT619"/>
      <c r="GU619"/>
      <c r="GV619"/>
      <c r="GW619"/>
      <c r="GX619"/>
      <c r="GY619"/>
      <c r="GZ619"/>
      <c r="HA619"/>
      <c r="HB619"/>
      <c r="HC619"/>
      <c r="HD619"/>
      <c r="HE619"/>
      <c r="HF619"/>
      <c r="HG619"/>
      <c r="HH619"/>
      <c r="HI619"/>
      <c r="HJ619"/>
      <c r="HK619"/>
      <c r="HL619"/>
      <c r="HM619"/>
      <c r="HN619"/>
      <c r="HO619"/>
      <c r="HP619"/>
      <c r="HQ619"/>
      <c r="HR619"/>
      <c r="HS619"/>
      <c r="HT619"/>
      <c r="HU619"/>
      <c r="HV619"/>
      <c r="HW619"/>
      <c r="HX619"/>
      <c r="HY619"/>
      <c r="HZ619"/>
    </row>
    <row r="620" spans="1:234" ht="11.25">
      <c r="A620" s="32" t="s">
        <v>321</v>
      </c>
      <c r="B620" s="8"/>
      <c r="C620" s="8"/>
      <c r="D620" s="147"/>
      <c r="E620" s="145"/>
      <c r="F620" s="146"/>
      <c r="G620" s="19">
        <v>465000</v>
      </c>
      <c r="H620" s="7"/>
      <c r="I620" s="7">
        <f>G620</f>
        <v>465000</v>
      </c>
      <c r="J620" s="7"/>
      <c r="K620" s="7"/>
      <c r="L620" s="7"/>
      <c r="M620" s="7"/>
      <c r="N620" s="7"/>
      <c r="O620" s="7"/>
      <c r="P620" s="16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Q620"/>
      <c r="AR620"/>
      <c r="AS620"/>
      <c r="AT620"/>
      <c r="AU620"/>
      <c r="AV620"/>
      <c r="AW620"/>
      <c r="AX620"/>
      <c r="AY620"/>
      <c r="AZ620"/>
      <c r="BA620"/>
      <c r="BB620"/>
      <c r="BC620"/>
      <c r="BD620"/>
      <c r="BE620"/>
      <c r="BF620"/>
      <c r="BG620"/>
      <c r="BH620"/>
      <c r="BI620"/>
      <c r="BJ620"/>
      <c r="BK620"/>
      <c r="BL620"/>
      <c r="BM620"/>
      <c r="BN620"/>
      <c r="BO620"/>
      <c r="BP620"/>
      <c r="BQ620"/>
      <c r="BR620"/>
      <c r="BS620"/>
      <c r="BT620"/>
      <c r="BU620"/>
      <c r="BV620"/>
      <c r="BW620"/>
      <c r="BX620"/>
      <c r="BY620"/>
      <c r="BZ620"/>
      <c r="CA620"/>
      <c r="CB620"/>
      <c r="CC620"/>
      <c r="CD620"/>
      <c r="CE620"/>
      <c r="CF620"/>
      <c r="CG620"/>
      <c r="CH620"/>
      <c r="CI620"/>
      <c r="CJ620"/>
      <c r="CK620"/>
      <c r="CL620"/>
      <c r="CM620"/>
      <c r="CN620"/>
      <c r="CO620"/>
      <c r="CP620"/>
      <c r="CQ620"/>
      <c r="CR620"/>
      <c r="CS620"/>
      <c r="CT620"/>
      <c r="CU620"/>
      <c r="CV620"/>
      <c r="CW620"/>
      <c r="CX620"/>
      <c r="CY620"/>
      <c r="CZ620"/>
      <c r="DA620"/>
      <c r="DB620"/>
      <c r="DC620"/>
      <c r="DD620"/>
      <c r="DE620"/>
      <c r="DF620"/>
      <c r="DG620"/>
      <c r="DH620"/>
      <c r="DI620"/>
      <c r="DJ620"/>
      <c r="DK620"/>
      <c r="DL620"/>
      <c r="DM620"/>
      <c r="DN620"/>
      <c r="DO620"/>
      <c r="DP620"/>
      <c r="DQ620"/>
      <c r="DR620"/>
      <c r="DS620"/>
      <c r="DT620"/>
      <c r="DU620"/>
      <c r="DV620"/>
      <c r="DW620"/>
      <c r="DX620"/>
      <c r="DY620"/>
      <c r="DZ620"/>
      <c r="EA620"/>
      <c r="EB620"/>
      <c r="EC620"/>
      <c r="ED620"/>
      <c r="EE620"/>
      <c r="EF620"/>
      <c r="EG620"/>
      <c r="EH620"/>
      <c r="EI620"/>
      <c r="EJ620"/>
      <c r="EK620"/>
      <c r="EL620"/>
      <c r="EM620"/>
      <c r="EN620"/>
      <c r="EO620"/>
      <c r="EP620"/>
      <c r="EQ620"/>
      <c r="ER620"/>
      <c r="ES620"/>
      <c r="ET620"/>
      <c r="EU620"/>
      <c r="EV620"/>
      <c r="EW620"/>
      <c r="EX620"/>
      <c r="EY620"/>
      <c r="EZ620"/>
      <c r="FA620"/>
      <c r="FB620"/>
      <c r="FC620"/>
      <c r="FD620"/>
      <c r="FE620"/>
      <c r="FF620"/>
      <c r="FG620"/>
      <c r="FH620"/>
      <c r="FI620"/>
      <c r="FJ620"/>
      <c r="FK620"/>
      <c r="FL620"/>
      <c r="FM620"/>
      <c r="FN620"/>
      <c r="FO620"/>
      <c r="FP620"/>
      <c r="FQ620"/>
      <c r="FR620"/>
      <c r="FS620"/>
      <c r="FT620"/>
      <c r="FU620"/>
      <c r="FV620"/>
      <c r="FW620"/>
      <c r="FX620"/>
      <c r="FY620"/>
      <c r="FZ620"/>
      <c r="GA620"/>
      <c r="GB620"/>
      <c r="GC620"/>
      <c r="GD620"/>
      <c r="GE620"/>
      <c r="GF620"/>
      <c r="GG620"/>
      <c r="GH620"/>
      <c r="GI620"/>
      <c r="GJ620"/>
      <c r="GK620"/>
      <c r="GL620"/>
      <c r="GM620"/>
      <c r="GN620"/>
      <c r="GO620"/>
      <c r="GP620"/>
      <c r="GQ620"/>
      <c r="GR620"/>
      <c r="GS620"/>
      <c r="GT620"/>
      <c r="GU620"/>
      <c r="GV620"/>
      <c r="GW620"/>
      <c r="GX620"/>
      <c r="GY620"/>
      <c r="GZ620"/>
      <c r="HA620"/>
      <c r="HB620"/>
      <c r="HC620"/>
      <c r="HD620"/>
      <c r="HE620"/>
      <c r="HF620"/>
      <c r="HG620"/>
      <c r="HH620"/>
      <c r="HI620"/>
      <c r="HJ620"/>
      <c r="HK620"/>
      <c r="HL620"/>
      <c r="HM620"/>
      <c r="HN620"/>
      <c r="HO620"/>
      <c r="HP620"/>
      <c r="HQ620"/>
      <c r="HR620"/>
      <c r="HS620"/>
      <c r="HT620"/>
      <c r="HU620"/>
      <c r="HV620"/>
      <c r="HW620"/>
      <c r="HX620"/>
      <c r="HY620"/>
      <c r="HZ620"/>
    </row>
    <row r="621" spans="1:234" ht="11.25" hidden="1">
      <c r="A621" s="32"/>
      <c r="B621" s="8"/>
      <c r="C621" s="8"/>
      <c r="D621" s="19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160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  <c r="AR621"/>
      <c r="AS621"/>
      <c r="AT621"/>
      <c r="AU621"/>
      <c r="AV621"/>
      <c r="AW621"/>
      <c r="AX621"/>
      <c r="AY621"/>
      <c r="AZ621"/>
      <c r="BA621"/>
      <c r="BB621"/>
      <c r="BC621"/>
      <c r="BD621"/>
      <c r="BE621"/>
      <c r="BF621"/>
      <c r="BG621"/>
      <c r="BH621"/>
      <c r="BI621"/>
      <c r="BJ621"/>
      <c r="BK621"/>
      <c r="BL621"/>
      <c r="BM621"/>
      <c r="BN621"/>
      <c r="BO621"/>
      <c r="BP621"/>
      <c r="BQ621"/>
      <c r="BR621"/>
      <c r="BS621"/>
      <c r="BT621"/>
      <c r="BU621"/>
      <c r="BV621"/>
      <c r="BW621"/>
      <c r="BX621"/>
      <c r="BY621"/>
      <c r="BZ621"/>
      <c r="CA621"/>
      <c r="CB621"/>
      <c r="CC621"/>
      <c r="CD621"/>
      <c r="CE621"/>
      <c r="CF621"/>
      <c r="CG621"/>
      <c r="CH621"/>
      <c r="CI621"/>
      <c r="CJ621"/>
      <c r="CK621"/>
      <c r="CL621"/>
      <c r="CM621"/>
      <c r="CN621"/>
      <c r="CO621"/>
      <c r="CP621"/>
      <c r="CQ621"/>
      <c r="CR621"/>
      <c r="CS621"/>
      <c r="CT621"/>
      <c r="CU621"/>
      <c r="CV621"/>
      <c r="CW621"/>
      <c r="CX621"/>
      <c r="CY621"/>
      <c r="CZ621"/>
      <c r="DA621"/>
      <c r="DB621"/>
      <c r="DC621"/>
      <c r="DD621"/>
      <c r="DE621"/>
      <c r="DF621"/>
      <c r="DG621"/>
      <c r="DH621"/>
      <c r="DI621"/>
      <c r="DJ621"/>
      <c r="DK621"/>
      <c r="DL621"/>
      <c r="DM621"/>
      <c r="DN621"/>
      <c r="DO621"/>
      <c r="DP621"/>
      <c r="DQ621"/>
      <c r="DR621"/>
      <c r="DS621"/>
      <c r="DT621"/>
      <c r="DU621"/>
      <c r="DV621"/>
      <c r="DW621"/>
      <c r="DX621"/>
      <c r="DY621"/>
      <c r="DZ621"/>
      <c r="EA621"/>
      <c r="EB621"/>
      <c r="EC621"/>
      <c r="ED621"/>
      <c r="EE621"/>
      <c r="EF621"/>
      <c r="EG621"/>
      <c r="EH621"/>
      <c r="EI621"/>
      <c r="EJ621"/>
      <c r="EK621"/>
      <c r="EL621"/>
      <c r="EM621"/>
      <c r="EN621"/>
      <c r="EO621"/>
      <c r="EP621"/>
      <c r="EQ621"/>
      <c r="ER621"/>
      <c r="ES621"/>
      <c r="ET621"/>
      <c r="EU621"/>
      <c r="EV621"/>
      <c r="EW621"/>
      <c r="EX621"/>
      <c r="EY621"/>
      <c r="EZ621"/>
      <c r="FA621"/>
      <c r="FB621"/>
      <c r="FC621"/>
      <c r="FD621"/>
      <c r="FE621"/>
      <c r="FF621"/>
      <c r="FG621"/>
      <c r="FH621"/>
      <c r="FI621"/>
      <c r="FJ621"/>
      <c r="FK621"/>
      <c r="FL621"/>
      <c r="FM621"/>
      <c r="FN621"/>
      <c r="FO621"/>
      <c r="FP621"/>
      <c r="FQ621"/>
      <c r="FR621"/>
      <c r="FS621"/>
      <c r="FT621"/>
      <c r="FU621"/>
      <c r="FV621"/>
      <c r="FW621"/>
      <c r="FX621"/>
      <c r="FY621"/>
      <c r="FZ621"/>
      <c r="GA621"/>
      <c r="GB621"/>
      <c r="GC621"/>
      <c r="GD621"/>
      <c r="GE621"/>
      <c r="GF621"/>
      <c r="GG621"/>
      <c r="GH621"/>
      <c r="GI621"/>
      <c r="GJ621"/>
      <c r="GK621"/>
      <c r="GL621"/>
      <c r="GM621"/>
      <c r="GN621"/>
      <c r="GO621"/>
      <c r="GP621"/>
      <c r="GQ621"/>
      <c r="GR621"/>
      <c r="GS621"/>
      <c r="GT621"/>
      <c r="GU621"/>
      <c r="GV621"/>
      <c r="GW621"/>
      <c r="GX621"/>
      <c r="GY621"/>
      <c r="GZ621"/>
      <c r="HA621"/>
      <c r="HB621"/>
      <c r="HC621"/>
      <c r="HD621"/>
      <c r="HE621"/>
      <c r="HF621"/>
      <c r="HG621"/>
      <c r="HH621"/>
      <c r="HI621"/>
      <c r="HJ621"/>
      <c r="HK621"/>
      <c r="HL621"/>
      <c r="HM621"/>
      <c r="HN621"/>
      <c r="HO621"/>
      <c r="HP621"/>
      <c r="HQ621"/>
      <c r="HR621"/>
      <c r="HS621"/>
      <c r="HT621"/>
      <c r="HU621"/>
      <c r="HV621"/>
      <c r="HW621"/>
      <c r="HX621"/>
      <c r="HY621"/>
      <c r="HZ621"/>
    </row>
    <row r="622" spans="1:234" ht="11.25" hidden="1">
      <c r="A622" s="32"/>
      <c r="B622" s="8"/>
      <c r="C622" s="8"/>
      <c r="D622" s="19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160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  <c r="AR622"/>
      <c r="AS622"/>
      <c r="AT622"/>
      <c r="AU622"/>
      <c r="AV622"/>
      <c r="AW622"/>
      <c r="AX622"/>
      <c r="AY622"/>
      <c r="AZ622"/>
      <c r="BA622"/>
      <c r="BB622"/>
      <c r="BC622"/>
      <c r="BD622"/>
      <c r="BE622"/>
      <c r="BF622"/>
      <c r="BG622"/>
      <c r="BH622"/>
      <c r="BI622"/>
      <c r="BJ622"/>
      <c r="BK622"/>
      <c r="BL622"/>
      <c r="BM622"/>
      <c r="BN622"/>
      <c r="BO622"/>
      <c r="BP622"/>
      <c r="BQ622"/>
      <c r="BR622"/>
      <c r="BS622"/>
      <c r="BT622"/>
      <c r="BU622"/>
      <c r="BV622"/>
      <c r="BW622"/>
      <c r="BX622"/>
      <c r="BY622"/>
      <c r="BZ622"/>
      <c r="CA622"/>
      <c r="CB622"/>
      <c r="CC622"/>
      <c r="CD622"/>
      <c r="CE622"/>
      <c r="CF622"/>
      <c r="CG622"/>
      <c r="CH622"/>
      <c r="CI622"/>
      <c r="CJ622"/>
      <c r="CK622"/>
      <c r="CL622"/>
      <c r="CM622"/>
      <c r="CN622"/>
      <c r="CO622"/>
      <c r="CP622"/>
      <c r="CQ622"/>
      <c r="CR622"/>
      <c r="CS622"/>
      <c r="CT622"/>
      <c r="CU622"/>
      <c r="CV622"/>
      <c r="CW622"/>
      <c r="CX622"/>
      <c r="CY622"/>
      <c r="CZ622"/>
      <c r="DA622"/>
      <c r="DB622"/>
      <c r="DC622"/>
      <c r="DD622"/>
      <c r="DE622"/>
      <c r="DF622"/>
      <c r="DG622"/>
      <c r="DH622"/>
      <c r="DI622"/>
      <c r="DJ622"/>
      <c r="DK622"/>
      <c r="DL622"/>
      <c r="DM622"/>
      <c r="DN622"/>
      <c r="DO622"/>
      <c r="DP622"/>
      <c r="DQ622"/>
      <c r="DR622"/>
      <c r="DS622"/>
      <c r="DT622"/>
      <c r="DU622"/>
      <c r="DV622"/>
      <c r="DW622"/>
      <c r="DX622"/>
      <c r="DY622"/>
      <c r="DZ622"/>
      <c r="EA622"/>
      <c r="EB622"/>
      <c r="EC622"/>
      <c r="ED622"/>
      <c r="EE622"/>
      <c r="EF622"/>
      <c r="EG622"/>
      <c r="EH622"/>
      <c r="EI622"/>
      <c r="EJ622"/>
      <c r="EK622"/>
      <c r="EL622"/>
      <c r="EM622"/>
      <c r="EN622"/>
      <c r="EO622"/>
      <c r="EP622"/>
      <c r="EQ622"/>
      <c r="ER622"/>
      <c r="ES622"/>
      <c r="ET622"/>
      <c r="EU622"/>
      <c r="EV622"/>
      <c r="EW622"/>
      <c r="EX622"/>
      <c r="EY622"/>
      <c r="EZ622"/>
      <c r="FA622"/>
      <c r="FB622"/>
      <c r="FC622"/>
      <c r="FD622"/>
      <c r="FE622"/>
      <c r="FF622"/>
      <c r="FG622"/>
      <c r="FH622"/>
      <c r="FI622"/>
      <c r="FJ622"/>
      <c r="FK622"/>
      <c r="FL622"/>
      <c r="FM622"/>
      <c r="FN622"/>
      <c r="FO622"/>
      <c r="FP622"/>
      <c r="FQ622"/>
      <c r="FR622"/>
      <c r="FS622"/>
      <c r="FT622"/>
      <c r="FU622"/>
      <c r="FV622"/>
      <c r="FW622"/>
      <c r="FX622"/>
      <c r="FY622"/>
      <c r="FZ622"/>
      <c r="GA622"/>
      <c r="GB622"/>
      <c r="GC622"/>
      <c r="GD622"/>
      <c r="GE622"/>
      <c r="GF622"/>
      <c r="GG622"/>
      <c r="GH622"/>
      <c r="GI622"/>
      <c r="GJ622"/>
      <c r="GK622"/>
      <c r="GL622"/>
      <c r="GM622"/>
      <c r="GN622"/>
      <c r="GO622"/>
      <c r="GP622"/>
      <c r="GQ622"/>
      <c r="GR622"/>
      <c r="GS622"/>
      <c r="GT622"/>
      <c r="GU622"/>
      <c r="GV622"/>
      <c r="GW622"/>
      <c r="GX622"/>
      <c r="GY622"/>
      <c r="GZ622"/>
      <c r="HA622"/>
      <c r="HB622"/>
      <c r="HC622"/>
      <c r="HD622"/>
      <c r="HE622"/>
      <c r="HF622"/>
      <c r="HG622"/>
      <c r="HH622"/>
      <c r="HI622"/>
      <c r="HJ622"/>
      <c r="HK622"/>
      <c r="HL622"/>
      <c r="HM622"/>
      <c r="HN622"/>
      <c r="HO622"/>
      <c r="HP622"/>
      <c r="HQ622"/>
      <c r="HR622"/>
      <c r="HS622"/>
      <c r="HT622"/>
      <c r="HU622"/>
      <c r="HV622"/>
      <c r="HW622"/>
      <c r="HX622"/>
      <c r="HY622"/>
      <c r="HZ622"/>
    </row>
    <row r="623" spans="1:234" ht="11.25" hidden="1">
      <c r="A623" s="32"/>
      <c r="B623" s="8"/>
      <c r="C623" s="8"/>
      <c r="D623" s="19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160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  <c r="AR623"/>
      <c r="AS623"/>
      <c r="AT623"/>
      <c r="AU623"/>
      <c r="AV623"/>
      <c r="AW623"/>
      <c r="AX623"/>
      <c r="AY623"/>
      <c r="AZ623"/>
      <c r="BA623"/>
      <c r="BB623"/>
      <c r="BC623"/>
      <c r="BD623"/>
      <c r="BE623"/>
      <c r="BF623"/>
      <c r="BG623"/>
      <c r="BH623"/>
      <c r="BI623"/>
      <c r="BJ623"/>
      <c r="BK623"/>
      <c r="BL623"/>
      <c r="BM623"/>
      <c r="BN623"/>
      <c r="BO623"/>
      <c r="BP623"/>
      <c r="BQ623"/>
      <c r="BR623"/>
      <c r="BS623"/>
      <c r="BT623"/>
      <c r="BU623"/>
      <c r="BV623"/>
      <c r="BW623"/>
      <c r="BX623"/>
      <c r="BY623"/>
      <c r="BZ623"/>
      <c r="CA623"/>
      <c r="CB623"/>
      <c r="CC623"/>
      <c r="CD623"/>
      <c r="CE623"/>
      <c r="CF623"/>
      <c r="CG623"/>
      <c r="CH623"/>
      <c r="CI623"/>
      <c r="CJ623"/>
      <c r="CK623"/>
      <c r="CL623"/>
      <c r="CM623"/>
      <c r="CN623"/>
      <c r="CO623"/>
      <c r="CP623"/>
      <c r="CQ623"/>
      <c r="CR623"/>
      <c r="CS623"/>
      <c r="CT623"/>
      <c r="CU623"/>
      <c r="CV623"/>
      <c r="CW623"/>
      <c r="CX623"/>
      <c r="CY623"/>
      <c r="CZ623"/>
      <c r="DA623"/>
      <c r="DB623"/>
      <c r="DC623"/>
      <c r="DD623"/>
      <c r="DE623"/>
      <c r="DF623"/>
      <c r="DG623"/>
      <c r="DH623"/>
      <c r="DI623"/>
      <c r="DJ623"/>
      <c r="DK623"/>
      <c r="DL623"/>
      <c r="DM623"/>
      <c r="DN623"/>
      <c r="DO623"/>
      <c r="DP623"/>
      <c r="DQ623"/>
      <c r="DR623"/>
      <c r="DS623"/>
      <c r="DT623"/>
      <c r="DU623"/>
      <c r="DV623"/>
      <c r="DW623"/>
      <c r="DX623"/>
      <c r="DY623"/>
      <c r="DZ623"/>
      <c r="EA623"/>
      <c r="EB623"/>
      <c r="EC623"/>
      <c r="ED623"/>
      <c r="EE623"/>
      <c r="EF623"/>
      <c r="EG623"/>
      <c r="EH623"/>
      <c r="EI623"/>
      <c r="EJ623"/>
      <c r="EK623"/>
      <c r="EL623"/>
      <c r="EM623"/>
      <c r="EN623"/>
      <c r="EO623"/>
      <c r="EP623"/>
      <c r="EQ623"/>
      <c r="ER623"/>
      <c r="ES623"/>
      <c r="ET623"/>
      <c r="EU623"/>
      <c r="EV623"/>
      <c r="EW623"/>
      <c r="EX623"/>
      <c r="EY623"/>
      <c r="EZ623"/>
      <c r="FA623"/>
      <c r="FB623"/>
      <c r="FC623"/>
      <c r="FD623"/>
      <c r="FE623"/>
      <c r="FF623"/>
      <c r="FG623"/>
      <c r="FH623"/>
      <c r="FI623"/>
      <c r="FJ623"/>
      <c r="FK623"/>
      <c r="FL623"/>
      <c r="FM623"/>
      <c r="FN623"/>
      <c r="FO623"/>
      <c r="FP623"/>
      <c r="FQ623"/>
      <c r="FR623"/>
      <c r="FS623"/>
      <c r="FT623"/>
      <c r="FU623"/>
      <c r="FV623"/>
      <c r="FW623"/>
      <c r="FX623"/>
      <c r="FY623"/>
      <c r="FZ623"/>
      <c r="GA623"/>
      <c r="GB623"/>
      <c r="GC623"/>
      <c r="GD623"/>
      <c r="GE623"/>
      <c r="GF623"/>
      <c r="GG623"/>
      <c r="GH623"/>
      <c r="GI623"/>
      <c r="GJ623"/>
      <c r="GK623"/>
      <c r="GL623"/>
      <c r="GM623"/>
      <c r="GN623"/>
      <c r="GO623"/>
      <c r="GP623"/>
      <c r="GQ623"/>
      <c r="GR623"/>
      <c r="GS623"/>
      <c r="GT623"/>
      <c r="GU623"/>
      <c r="GV623"/>
      <c r="GW623"/>
      <c r="GX623"/>
      <c r="GY623"/>
      <c r="GZ623"/>
      <c r="HA623"/>
      <c r="HB623"/>
      <c r="HC623"/>
      <c r="HD623"/>
      <c r="HE623"/>
      <c r="HF623"/>
      <c r="HG623"/>
      <c r="HH623"/>
      <c r="HI623"/>
      <c r="HJ623"/>
      <c r="HK623"/>
      <c r="HL623"/>
      <c r="HM623"/>
      <c r="HN623"/>
      <c r="HO623"/>
      <c r="HP623"/>
      <c r="HQ623"/>
      <c r="HR623"/>
      <c r="HS623"/>
      <c r="HT623"/>
      <c r="HU623"/>
      <c r="HV623"/>
      <c r="HW623"/>
      <c r="HX623"/>
      <c r="HY623"/>
      <c r="HZ623"/>
    </row>
    <row r="624" spans="1:234" ht="11.25" hidden="1">
      <c r="A624" s="32"/>
      <c r="B624" s="8"/>
      <c r="C624" s="8"/>
      <c r="D624" s="19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160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  <c r="AR624"/>
      <c r="AS624"/>
      <c r="AT624"/>
      <c r="AU624"/>
      <c r="AV624"/>
      <c r="AW624"/>
      <c r="AX624"/>
      <c r="AY624"/>
      <c r="AZ624"/>
      <c r="BA624"/>
      <c r="BB624"/>
      <c r="BC624"/>
      <c r="BD624"/>
      <c r="BE624"/>
      <c r="BF624"/>
      <c r="BG624"/>
      <c r="BH624"/>
      <c r="BI624"/>
      <c r="BJ624"/>
      <c r="BK624"/>
      <c r="BL624"/>
      <c r="BM624"/>
      <c r="BN624"/>
      <c r="BO624"/>
      <c r="BP624"/>
      <c r="BQ624"/>
      <c r="BR624"/>
      <c r="BS624"/>
      <c r="BT624"/>
      <c r="BU624"/>
      <c r="BV624"/>
      <c r="BW624"/>
      <c r="BX624"/>
      <c r="BY624"/>
      <c r="BZ624"/>
      <c r="CA624"/>
      <c r="CB624"/>
      <c r="CC624"/>
      <c r="CD624"/>
      <c r="CE624"/>
      <c r="CF624"/>
      <c r="CG624"/>
      <c r="CH624"/>
      <c r="CI624"/>
      <c r="CJ624"/>
      <c r="CK624"/>
      <c r="CL624"/>
      <c r="CM624"/>
      <c r="CN624"/>
      <c r="CO624"/>
      <c r="CP624"/>
      <c r="CQ624"/>
      <c r="CR624"/>
      <c r="CS624"/>
      <c r="CT624"/>
      <c r="CU624"/>
      <c r="CV624"/>
      <c r="CW624"/>
      <c r="CX624"/>
      <c r="CY624"/>
      <c r="CZ624"/>
      <c r="DA624"/>
      <c r="DB624"/>
      <c r="DC624"/>
      <c r="DD624"/>
      <c r="DE624"/>
      <c r="DF624"/>
      <c r="DG624"/>
      <c r="DH624"/>
      <c r="DI624"/>
      <c r="DJ624"/>
      <c r="DK624"/>
      <c r="DL624"/>
      <c r="DM624"/>
      <c r="DN624"/>
      <c r="DO624"/>
      <c r="DP624"/>
      <c r="DQ624"/>
      <c r="DR624"/>
      <c r="DS624"/>
      <c r="DT624"/>
      <c r="DU624"/>
      <c r="DV624"/>
      <c r="DW624"/>
      <c r="DX624"/>
      <c r="DY624"/>
      <c r="DZ624"/>
      <c r="EA624"/>
      <c r="EB624"/>
      <c r="EC624"/>
      <c r="ED624"/>
      <c r="EE624"/>
      <c r="EF624"/>
      <c r="EG624"/>
      <c r="EH624"/>
      <c r="EI624"/>
      <c r="EJ624"/>
      <c r="EK624"/>
      <c r="EL624"/>
      <c r="EM624"/>
      <c r="EN624"/>
      <c r="EO624"/>
      <c r="EP624"/>
      <c r="EQ624"/>
      <c r="ER624"/>
      <c r="ES624"/>
      <c r="ET624"/>
      <c r="EU624"/>
      <c r="EV624"/>
      <c r="EW624"/>
      <c r="EX624"/>
      <c r="EY624"/>
      <c r="EZ624"/>
      <c r="FA624"/>
      <c r="FB624"/>
      <c r="FC624"/>
      <c r="FD624"/>
      <c r="FE624"/>
      <c r="FF624"/>
      <c r="FG624"/>
      <c r="FH624"/>
      <c r="FI624"/>
      <c r="FJ624"/>
      <c r="FK624"/>
      <c r="FL624"/>
      <c r="FM624"/>
      <c r="FN624"/>
      <c r="FO624"/>
      <c r="FP624"/>
      <c r="FQ624"/>
      <c r="FR624"/>
      <c r="FS624"/>
      <c r="FT624"/>
      <c r="FU624"/>
      <c r="FV624"/>
      <c r="FW624"/>
      <c r="FX624"/>
      <c r="FY624"/>
      <c r="FZ624"/>
      <c r="GA624"/>
      <c r="GB624"/>
      <c r="GC624"/>
      <c r="GD624"/>
      <c r="GE624"/>
      <c r="GF624"/>
      <c r="GG624"/>
      <c r="GH624"/>
      <c r="GI624"/>
      <c r="GJ624"/>
      <c r="GK624"/>
      <c r="GL624"/>
      <c r="GM624"/>
      <c r="GN624"/>
      <c r="GO624"/>
      <c r="GP624"/>
      <c r="GQ624"/>
      <c r="GR624"/>
      <c r="GS624"/>
      <c r="GT624"/>
      <c r="GU624"/>
      <c r="GV624"/>
      <c r="GW624"/>
      <c r="GX624"/>
      <c r="GY624"/>
      <c r="GZ624"/>
      <c r="HA624"/>
      <c r="HB624"/>
      <c r="HC624"/>
      <c r="HD624"/>
      <c r="HE624"/>
      <c r="HF624"/>
      <c r="HG624"/>
      <c r="HH624"/>
      <c r="HI624"/>
      <c r="HJ624"/>
      <c r="HK624"/>
      <c r="HL624"/>
      <c r="HM624"/>
      <c r="HN624"/>
      <c r="HO624"/>
      <c r="HP624"/>
      <c r="HQ624"/>
      <c r="HR624"/>
      <c r="HS624"/>
      <c r="HT624"/>
      <c r="HU624"/>
      <c r="HV624"/>
      <c r="HW624"/>
      <c r="HX624"/>
      <c r="HY624"/>
      <c r="HZ624"/>
    </row>
    <row r="625" spans="1:234" ht="11.25" hidden="1">
      <c r="A625" s="32"/>
      <c r="B625" s="8"/>
      <c r="C625" s="8"/>
      <c r="D625" s="19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160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Q625"/>
      <c r="AR625"/>
      <c r="AS625"/>
      <c r="AT625"/>
      <c r="AU625"/>
      <c r="AV625"/>
      <c r="AW625"/>
      <c r="AX625"/>
      <c r="AY625"/>
      <c r="AZ625"/>
      <c r="BA625"/>
      <c r="BB625"/>
      <c r="BC625"/>
      <c r="BD625"/>
      <c r="BE625"/>
      <c r="BF625"/>
      <c r="BG625"/>
      <c r="BH625"/>
      <c r="BI625"/>
      <c r="BJ625"/>
      <c r="BK625"/>
      <c r="BL625"/>
      <c r="BM625"/>
      <c r="BN625"/>
      <c r="BO625"/>
      <c r="BP625"/>
      <c r="BQ625"/>
      <c r="BR625"/>
      <c r="BS625"/>
      <c r="BT625"/>
      <c r="BU625"/>
      <c r="BV625"/>
      <c r="BW625"/>
      <c r="BX625"/>
      <c r="BY625"/>
      <c r="BZ625"/>
      <c r="CA625"/>
      <c r="CB625"/>
      <c r="CC625"/>
      <c r="CD625"/>
      <c r="CE625"/>
      <c r="CF625"/>
      <c r="CG625"/>
      <c r="CH625"/>
      <c r="CI625"/>
      <c r="CJ625"/>
      <c r="CK625"/>
      <c r="CL625"/>
      <c r="CM625"/>
      <c r="CN625"/>
      <c r="CO625"/>
      <c r="CP625"/>
      <c r="CQ625"/>
      <c r="CR625"/>
      <c r="CS625"/>
      <c r="CT625"/>
      <c r="CU625"/>
      <c r="CV625"/>
      <c r="CW625"/>
      <c r="CX625"/>
      <c r="CY625"/>
      <c r="CZ625"/>
      <c r="DA625"/>
      <c r="DB625"/>
      <c r="DC625"/>
      <c r="DD625"/>
      <c r="DE625"/>
      <c r="DF625"/>
      <c r="DG625"/>
      <c r="DH625"/>
      <c r="DI625"/>
      <c r="DJ625"/>
      <c r="DK625"/>
      <c r="DL625"/>
      <c r="DM625"/>
      <c r="DN625"/>
      <c r="DO625"/>
      <c r="DP625"/>
      <c r="DQ625"/>
      <c r="DR625"/>
      <c r="DS625"/>
      <c r="DT625"/>
      <c r="DU625"/>
      <c r="DV625"/>
      <c r="DW625"/>
      <c r="DX625"/>
      <c r="DY625"/>
      <c r="DZ625"/>
      <c r="EA625"/>
      <c r="EB625"/>
      <c r="EC625"/>
      <c r="ED625"/>
      <c r="EE625"/>
      <c r="EF625"/>
      <c r="EG625"/>
      <c r="EH625"/>
      <c r="EI625"/>
      <c r="EJ625"/>
      <c r="EK625"/>
      <c r="EL625"/>
      <c r="EM625"/>
      <c r="EN625"/>
      <c r="EO625"/>
      <c r="EP625"/>
      <c r="EQ625"/>
      <c r="ER625"/>
      <c r="ES625"/>
      <c r="ET625"/>
      <c r="EU625"/>
      <c r="EV625"/>
      <c r="EW625"/>
      <c r="EX625"/>
      <c r="EY625"/>
      <c r="EZ625"/>
      <c r="FA625"/>
      <c r="FB625"/>
      <c r="FC625"/>
      <c r="FD625"/>
      <c r="FE625"/>
      <c r="FF625"/>
      <c r="FG625"/>
      <c r="FH625"/>
      <c r="FI625"/>
      <c r="FJ625"/>
      <c r="FK625"/>
      <c r="FL625"/>
      <c r="FM625"/>
      <c r="FN625"/>
      <c r="FO625"/>
      <c r="FP625"/>
      <c r="FQ625"/>
      <c r="FR625"/>
      <c r="FS625"/>
      <c r="FT625"/>
      <c r="FU625"/>
      <c r="FV625"/>
      <c r="FW625"/>
      <c r="FX625"/>
      <c r="FY625"/>
      <c r="FZ625"/>
      <c r="GA625"/>
      <c r="GB625"/>
      <c r="GC625"/>
      <c r="GD625"/>
      <c r="GE625"/>
      <c r="GF625"/>
      <c r="GG625"/>
      <c r="GH625"/>
      <c r="GI625"/>
      <c r="GJ625"/>
      <c r="GK625"/>
      <c r="GL625"/>
      <c r="GM625"/>
      <c r="GN625"/>
      <c r="GO625"/>
      <c r="GP625"/>
      <c r="GQ625"/>
      <c r="GR625"/>
      <c r="GS625"/>
      <c r="GT625"/>
      <c r="GU625"/>
      <c r="GV625"/>
      <c r="GW625"/>
      <c r="GX625"/>
      <c r="GY625"/>
      <c r="GZ625"/>
      <c r="HA625"/>
      <c r="HB625"/>
      <c r="HC625"/>
      <c r="HD625"/>
      <c r="HE625"/>
      <c r="HF625"/>
      <c r="HG625"/>
      <c r="HH625"/>
      <c r="HI625"/>
      <c r="HJ625"/>
      <c r="HK625"/>
      <c r="HL625"/>
      <c r="HM625"/>
      <c r="HN625"/>
      <c r="HO625"/>
      <c r="HP625"/>
      <c r="HQ625"/>
      <c r="HR625"/>
      <c r="HS625"/>
      <c r="HT625"/>
      <c r="HU625"/>
      <c r="HV625"/>
      <c r="HW625"/>
      <c r="HX625"/>
      <c r="HY625"/>
      <c r="HZ625"/>
    </row>
    <row r="626" spans="1:234" ht="21" customHeight="1" hidden="1">
      <c r="A626" s="32" t="s">
        <v>336</v>
      </c>
      <c r="B626" s="8"/>
      <c r="C626" s="8"/>
      <c r="D626" s="19"/>
      <c r="E626" s="7"/>
      <c r="F626" s="7"/>
      <c r="G626" s="7">
        <v>3000</v>
      </c>
      <c r="H626" s="7"/>
      <c r="I626" s="7">
        <f>G626</f>
        <v>3000</v>
      </c>
      <c r="J626" s="7"/>
      <c r="K626" s="7"/>
      <c r="L626" s="7"/>
      <c r="M626" s="7"/>
      <c r="N626" s="7"/>
      <c r="O626" s="7"/>
      <c r="P626" s="160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  <c r="AR626"/>
      <c r="AS626"/>
      <c r="AT626"/>
      <c r="AU626"/>
      <c r="AV626"/>
      <c r="AW626"/>
      <c r="AX626"/>
      <c r="AY626"/>
      <c r="AZ626"/>
      <c r="BA626"/>
      <c r="BB626"/>
      <c r="BC626"/>
      <c r="BD626"/>
      <c r="BE626"/>
      <c r="BF626"/>
      <c r="BG626"/>
      <c r="BH626"/>
      <c r="BI626"/>
      <c r="BJ626"/>
      <c r="BK626"/>
      <c r="BL626"/>
      <c r="BM626"/>
      <c r="BN626"/>
      <c r="BO626"/>
      <c r="BP626"/>
      <c r="BQ626"/>
      <c r="BR626"/>
      <c r="BS626"/>
      <c r="BT626"/>
      <c r="BU626"/>
      <c r="BV626"/>
      <c r="BW626"/>
      <c r="BX626"/>
      <c r="BY626"/>
      <c r="BZ626"/>
      <c r="CA626"/>
      <c r="CB626"/>
      <c r="CC626"/>
      <c r="CD626"/>
      <c r="CE626"/>
      <c r="CF626"/>
      <c r="CG626"/>
      <c r="CH626"/>
      <c r="CI626"/>
      <c r="CJ626"/>
      <c r="CK626"/>
      <c r="CL626"/>
      <c r="CM626"/>
      <c r="CN626"/>
      <c r="CO626"/>
      <c r="CP626"/>
      <c r="CQ626"/>
      <c r="CR626"/>
      <c r="CS626"/>
      <c r="CT626"/>
      <c r="CU626"/>
      <c r="CV626"/>
      <c r="CW626"/>
      <c r="CX626"/>
      <c r="CY626"/>
      <c r="CZ626"/>
      <c r="DA626"/>
      <c r="DB626"/>
      <c r="DC626"/>
      <c r="DD626"/>
      <c r="DE626"/>
      <c r="DF626"/>
      <c r="DG626"/>
      <c r="DH626"/>
      <c r="DI626"/>
      <c r="DJ626"/>
      <c r="DK626"/>
      <c r="DL626"/>
      <c r="DM626"/>
      <c r="DN626"/>
      <c r="DO626"/>
      <c r="DP626"/>
      <c r="DQ626"/>
      <c r="DR626"/>
      <c r="DS626"/>
      <c r="DT626"/>
      <c r="DU626"/>
      <c r="DV626"/>
      <c r="DW626"/>
      <c r="DX626"/>
      <c r="DY626"/>
      <c r="DZ626"/>
      <c r="EA626"/>
      <c r="EB626"/>
      <c r="EC626"/>
      <c r="ED626"/>
      <c r="EE626"/>
      <c r="EF626"/>
      <c r="EG626"/>
      <c r="EH626"/>
      <c r="EI626"/>
      <c r="EJ626"/>
      <c r="EK626"/>
      <c r="EL626"/>
      <c r="EM626"/>
      <c r="EN626"/>
      <c r="EO626"/>
      <c r="EP626"/>
      <c r="EQ626"/>
      <c r="ER626"/>
      <c r="ES626"/>
      <c r="ET626"/>
      <c r="EU626"/>
      <c r="EV626"/>
      <c r="EW626"/>
      <c r="EX626"/>
      <c r="EY626"/>
      <c r="EZ626"/>
      <c r="FA626"/>
      <c r="FB626"/>
      <c r="FC626"/>
      <c r="FD626"/>
      <c r="FE626"/>
      <c r="FF626"/>
      <c r="FG626"/>
      <c r="FH626"/>
      <c r="FI626"/>
      <c r="FJ626"/>
      <c r="FK626"/>
      <c r="FL626"/>
      <c r="FM626"/>
      <c r="FN626"/>
      <c r="FO626"/>
      <c r="FP626"/>
      <c r="FQ626"/>
      <c r="FR626"/>
      <c r="FS626"/>
      <c r="FT626"/>
      <c r="FU626"/>
      <c r="FV626"/>
      <c r="FW626"/>
      <c r="FX626"/>
      <c r="FY626"/>
      <c r="FZ626"/>
      <c r="GA626"/>
      <c r="GB626"/>
      <c r="GC626"/>
      <c r="GD626"/>
      <c r="GE626"/>
      <c r="GF626"/>
      <c r="GG626"/>
      <c r="GH626"/>
      <c r="GI626"/>
      <c r="GJ626"/>
      <c r="GK626"/>
      <c r="GL626"/>
      <c r="GM626"/>
      <c r="GN626"/>
      <c r="GO626"/>
      <c r="GP626"/>
      <c r="GQ626"/>
      <c r="GR626"/>
      <c r="GS626"/>
      <c r="GT626"/>
      <c r="GU626"/>
      <c r="GV626"/>
      <c r="GW626"/>
      <c r="GX626"/>
      <c r="GY626"/>
      <c r="GZ626"/>
      <c r="HA626"/>
      <c r="HB626"/>
      <c r="HC626"/>
      <c r="HD626"/>
      <c r="HE626"/>
      <c r="HF626"/>
      <c r="HG626"/>
      <c r="HH626"/>
      <c r="HI626"/>
      <c r="HJ626"/>
      <c r="HK626"/>
      <c r="HL626"/>
      <c r="HM626"/>
      <c r="HN626"/>
      <c r="HO626"/>
      <c r="HP626"/>
      <c r="HQ626"/>
      <c r="HR626"/>
      <c r="HS626"/>
      <c r="HT626"/>
      <c r="HU626"/>
      <c r="HV626"/>
      <c r="HW626"/>
      <c r="HX626"/>
      <c r="HY626"/>
      <c r="HZ626"/>
    </row>
    <row r="627" spans="1:234" ht="12">
      <c r="A627" s="24">
        <v>180409</v>
      </c>
      <c r="B627" s="8"/>
      <c r="C627" s="8"/>
      <c r="D627" s="38">
        <f>D629+D643+D682+D691+D698</f>
        <v>0</v>
      </c>
      <c r="E627" s="38"/>
      <c r="F627" s="38">
        <f>D627</f>
        <v>0</v>
      </c>
      <c r="G627" s="38"/>
      <c r="H627" s="38">
        <f>H629</f>
        <v>64516650</v>
      </c>
      <c r="I627" s="38">
        <f>H627</f>
        <v>64516650</v>
      </c>
      <c r="J627" s="38"/>
      <c r="K627" s="38"/>
      <c r="L627" s="38"/>
      <c r="M627" s="38"/>
      <c r="N627" s="38"/>
      <c r="O627" s="36"/>
      <c r="P627" s="160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  <c r="AR627"/>
      <c r="AS627"/>
      <c r="AT627"/>
      <c r="AU627"/>
      <c r="AV627"/>
      <c r="AW627"/>
      <c r="AX627"/>
      <c r="AY627"/>
      <c r="AZ627"/>
      <c r="BA627"/>
      <c r="BB627"/>
      <c r="BC627"/>
      <c r="BD627"/>
      <c r="BE627"/>
      <c r="BF627"/>
      <c r="BG627"/>
      <c r="BH627"/>
      <c r="BI627"/>
      <c r="BJ627"/>
      <c r="BK627"/>
      <c r="BL627"/>
      <c r="BM627"/>
      <c r="BN627"/>
      <c r="BO627"/>
      <c r="BP627"/>
      <c r="BQ627"/>
      <c r="BR627"/>
      <c r="BS627"/>
      <c r="BT627"/>
      <c r="BU627"/>
      <c r="BV627"/>
      <c r="BW627"/>
      <c r="BX627"/>
      <c r="BY627"/>
      <c r="BZ627"/>
      <c r="CA627"/>
      <c r="CB627"/>
      <c r="CC627"/>
      <c r="CD627"/>
      <c r="CE627"/>
      <c r="CF627"/>
      <c r="CG627"/>
      <c r="CH627"/>
      <c r="CI627"/>
      <c r="CJ627"/>
      <c r="CK627"/>
      <c r="CL627"/>
      <c r="CM627"/>
      <c r="CN627"/>
      <c r="CO627"/>
      <c r="CP627"/>
      <c r="CQ627"/>
      <c r="CR627"/>
      <c r="CS627"/>
      <c r="CT627"/>
      <c r="CU627"/>
      <c r="CV627"/>
      <c r="CW627"/>
      <c r="CX627"/>
      <c r="CY627"/>
      <c r="CZ627"/>
      <c r="DA627"/>
      <c r="DB627"/>
      <c r="DC627"/>
      <c r="DD627"/>
      <c r="DE627"/>
      <c r="DF627"/>
      <c r="DG627"/>
      <c r="DH627"/>
      <c r="DI627"/>
      <c r="DJ627"/>
      <c r="DK627"/>
      <c r="DL627"/>
      <c r="DM627"/>
      <c r="DN627"/>
      <c r="DO627"/>
      <c r="DP627"/>
      <c r="DQ627"/>
      <c r="DR627"/>
      <c r="DS627"/>
      <c r="DT627"/>
      <c r="DU627"/>
      <c r="DV627"/>
      <c r="DW627"/>
      <c r="DX627"/>
      <c r="DY627"/>
      <c r="DZ627"/>
      <c r="EA627"/>
      <c r="EB627"/>
      <c r="EC627"/>
      <c r="ED627"/>
      <c r="EE627"/>
      <c r="EF627"/>
      <c r="EG627"/>
      <c r="EH627"/>
      <c r="EI627"/>
      <c r="EJ627"/>
      <c r="EK627"/>
      <c r="EL627"/>
      <c r="EM627"/>
      <c r="EN627"/>
      <c r="EO627"/>
      <c r="EP627"/>
      <c r="EQ627"/>
      <c r="ER627"/>
      <c r="ES627"/>
      <c r="ET627"/>
      <c r="EU627"/>
      <c r="EV627"/>
      <c r="EW627"/>
      <c r="EX627"/>
      <c r="EY627"/>
      <c r="EZ627"/>
      <c r="FA627"/>
      <c r="FB627"/>
      <c r="FC627"/>
      <c r="FD627"/>
      <c r="FE627"/>
      <c r="FF627"/>
      <c r="FG627"/>
      <c r="FH627"/>
      <c r="FI627"/>
      <c r="FJ627"/>
      <c r="FK627"/>
      <c r="FL627"/>
      <c r="FM627"/>
      <c r="FN627"/>
      <c r="FO627"/>
      <c r="FP627"/>
      <c r="FQ627"/>
      <c r="FR627"/>
      <c r="FS627"/>
      <c r="FT627"/>
      <c r="FU627"/>
      <c r="FV627"/>
      <c r="FW627"/>
      <c r="FX627"/>
      <c r="FY627"/>
      <c r="FZ627"/>
      <c r="GA627"/>
      <c r="GB627"/>
      <c r="GC627"/>
      <c r="GD627"/>
      <c r="GE627"/>
      <c r="GF627"/>
      <c r="GG627"/>
      <c r="GH627"/>
      <c r="GI627"/>
      <c r="GJ627"/>
      <c r="GK627"/>
      <c r="GL627"/>
      <c r="GM627"/>
      <c r="GN627"/>
      <c r="GO627"/>
      <c r="GP627"/>
      <c r="GQ627"/>
      <c r="GR627"/>
      <c r="GS627"/>
      <c r="GT627"/>
      <c r="GU627"/>
      <c r="GV627"/>
      <c r="GW627"/>
      <c r="GX627"/>
      <c r="GY627"/>
      <c r="GZ627"/>
      <c r="HA627"/>
      <c r="HB627"/>
      <c r="HC627"/>
      <c r="HD627"/>
      <c r="HE627"/>
      <c r="HF627"/>
      <c r="HG627"/>
      <c r="HH627"/>
      <c r="HI627"/>
      <c r="HJ627"/>
      <c r="HK627"/>
      <c r="HL627"/>
      <c r="HM627"/>
      <c r="HN627"/>
      <c r="HO627"/>
      <c r="HP627"/>
      <c r="HQ627"/>
      <c r="HR627"/>
      <c r="HS627"/>
      <c r="HT627"/>
      <c r="HU627"/>
      <c r="HV627"/>
      <c r="HW627"/>
      <c r="HX627"/>
      <c r="HY627"/>
      <c r="HZ627"/>
    </row>
    <row r="628" spans="1:234" ht="22.5">
      <c r="A628" s="32" t="s">
        <v>322</v>
      </c>
      <c r="B628" s="8"/>
      <c r="C628" s="8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160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  <c r="AR628"/>
      <c r="AS628"/>
      <c r="AT628"/>
      <c r="AU628"/>
      <c r="AV628"/>
      <c r="AW628"/>
      <c r="AX628"/>
      <c r="AY628"/>
      <c r="AZ628"/>
      <c r="BA628"/>
      <c r="BB628"/>
      <c r="BC628"/>
      <c r="BD628"/>
      <c r="BE628"/>
      <c r="BF628"/>
      <c r="BG628"/>
      <c r="BH628"/>
      <c r="BI628"/>
      <c r="BJ628"/>
      <c r="BK628"/>
      <c r="BL628"/>
      <c r="BM628"/>
      <c r="BN628"/>
      <c r="BO628"/>
      <c r="BP628"/>
      <c r="BQ628"/>
      <c r="BR628"/>
      <c r="BS628"/>
      <c r="BT628"/>
      <c r="BU628"/>
      <c r="BV628"/>
      <c r="BW628"/>
      <c r="BX628"/>
      <c r="BY628"/>
      <c r="BZ628"/>
      <c r="CA628"/>
      <c r="CB628"/>
      <c r="CC628"/>
      <c r="CD628"/>
      <c r="CE628"/>
      <c r="CF628"/>
      <c r="CG628"/>
      <c r="CH628"/>
      <c r="CI628"/>
      <c r="CJ628"/>
      <c r="CK628"/>
      <c r="CL628"/>
      <c r="CM628"/>
      <c r="CN628"/>
      <c r="CO628"/>
      <c r="CP628"/>
      <c r="CQ628"/>
      <c r="CR628"/>
      <c r="CS628"/>
      <c r="CT628"/>
      <c r="CU628"/>
      <c r="CV628"/>
      <c r="CW628"/>
      <c r="CX628"/>
      <c r="CY628"/>
      <c r="CZ628"/>
      <c r="DA628"/>
      <c r="DB628"/>
      <c r="DC628"/>
      <c r="DD628"/>
      <c r="DE628"/>
      <c r="DF628"/>
      <c r="DG628"/>
      <c r="DH628"/>
      <c r="DI628"/>
      <c r="DJ628"/>
      <c r="DK628"/>
      <c r="DL628"/>
      <c r="DM628"/>
      <c r="DN628"/>
      <c r="DO628"/>
      <c r="DP628"/>
      <c r="DQ628"/>
      <c r="DR628"/>
      <c r="DS628"/>
      <c r="DT628"/>
      <c r="DU628"/>
      <c r="DV628"/>
      <c r="DW628"/>
      <c r="DX628"/>
      <c r="DY628"/>
      <c r="DZ628"/>
      <c r="EA628"/>
      <c r="EB628"/>
      <c r="EC628"/>
      <c r="ED628"/>
      <c r="EE628"/>
      <c r="EF628"/>
      <c r="EG628"/>
      <c r="EH628"/>
      <c r="EI628"/>
      <c r="EJ628"/>
      <c r="EK628"/>
      <c r="EL628"/>
      <c r="EM628"/>
      <c r="EN628"/>
      <c r="EO628"/>
      <c r="EP628"/>
      <c r="EQ628"/>
      <c r="ER628"/>
      <c r="ES628"/>
      <c r="ET628"/>
      <c r="EU628"/>
      <c r="EV628"/>
      <c r="EW628"/>
      <c r="EX628"/>
      <c r="EY628"/>
      <c r="EZ628"/>
      <c r="FA628"/>
      <c r="FB628"/>
      <c r="FC628"/>
      <c r="FD628"/>
      <c r="FE628"/>
      <c r="FF628"/>
      <c r="FG628"/>
      <c r="FH628"/>
      <c r="FI628"/>
      <c r="FJ628"/>
      <c r="FK628"/>
      <c r="FL628"/>
      <c r="FM628"/>
      <c r="FN628"/>
      <c r="FO628"/>
      <c r="FP628"/>
      <c r="FQ628"/>
      <c r="FR628"/>
      <c r="FS628"/>
      <c r="FT628"/>
      <c r="FU628"/>
      <c r="FV628"/>
      <c r="FW628"/>
      <c r="FX628"/>
      <c r="FY628"/>
      <c r="FZ628"/>
      <c r="GA628"/>
      <c r="GB628"/>
      <c r="GC628"/>
      <c r="GD628"/>
      <c r="GE628"/>
      <c r="GF628"/>
      <c r="GG628"/>
      <c r="GH628"/>
      <c r="GI628"/>
      <c r="GJ628"/>
      <c r="GK628"/>
      <c r="GL628"/>
      <c r="GM628"/>
      <c r="GN628"/>
      <c r="GO628"/>
      <c r="GP628"/>
      <c r="GQ628"/>
      <c r="GR628"/>
      <c r="GS628"/>
      <c r="GT628"/>
      <c r="GU628"/>
      <c r="GV628"/>
      <c r="GW628"/>
      <c r="GX628"/>
      <c r="GY628"/>
      <c r="GZ628"/>
      <c r="HA628"/>
      <c r="HB628"/>
      <c r="HC628"/>
      <c r="HD628"/>
      <c r="HE628"/>
      <c r="HF628"/>
      <c r="HG628"/>
      <c r="HH628"/>
      <c r="HI628"/>
      <c r="HJ628"/>
      <c r="HK628"/>
      <c r="HL628"/>
      <c r="HM628"/>
      <c r="HN628"/>
      <c r="HO628"/>
      <c r="HP628"/>
      <c r="HQ628"/>
      <c r="HR628"/>
      <c r="HS628"/>
      <c r="HT628"/>
      <c r="HU628"/>
      <c r="HV628"/>
      <c r="HW628"/>
      <c r="HX628"/>
      <c r="HY628"/>
      <c r="HZ628"/>
    </row>
    <row r="629" spans="1:16" s="195" customFormat="1" ht="33.75">
      <c r="A629" s="182" t="s">
        <v>409</v>
      </c>
      <c r="B629" s="191"/>
      <c r="C629" s="191"/>
      <c r="D629" s="192"/>
      <c r="E629" s="193"/>
      <c r="F629" s="193">
        <f>D629</f>
        <v>0</v>
      </c>
      <c r="G629" s="193"/>
      <c r="H629" s="193">
        <f>H631</f>
        <v>64516650</v>
      </c>
      <c r="I629" s="193">
        <f>H629</f>
        <v>64516650</v>
      </c>
      <c r="J629" s="193"/>
      <c r="K629" s="193"/>
      <c r="L629" s="193"/>
      <c r="M629" s="193"/>
      <c r="N629" s="193"/>
      <c r="O629" s="193"/>
      <c r="P629" s="241"/>
    </row>
    <row r="630" spans="1:234" ht="11.25">
      <c r="A630" s="31" t="s">
        <v>5</v>
      </c>
      <c r="B630" s="8"/>
      <c r="C630" s="8"/>
      <c r="D630" s="19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16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  <c r="AR630"/>
      <c r="AS630"/>
      <c r="AT630"/>
      <c r="AU630"/>
      <c r="AV630"/>
      <c r="AW630"/>
      <c r="AX630"/>
      <c r="AY630"/>
      <c r="AZ630"/>
      <c r="BA630"/>
      <c r="BB630"/>
      <c r="BC630"/>
      <c r="BD630"/>
      <c r="BE630"/>
      <c r="BF630"/>
      <c r="BG630"/>
      <c r="BH630"/>
      <c r="BI630"/>
      <c r="BJ630"/>
      <c r="BK630"/>
      <c r="BL630"/>
      <c r="BM630"/>
      <c r="BN630"/>
      <c r="BO630"/>
      <c r="BP630"/>
      <c r="BQ630"/>
      <c r="BR630"/>
      <c r="BS630"/>
      <c r="BT630"/>
      <c r="BU630"/>
      <c r="BV630"/>
      <c r="BW630"/>
      <c r="BX630"/>
      <c r="BY630"/>
      <c r="BZ630"/>
      <c r="CA630"/>
      <c r="CB630"/>
      <c r="CC630"/>
      <c r="CD630"/>
      <c r="CE630"/>
      <c r="CF630"/>
      <c r="CG630"/>
      <c r="CH630"/>
      <c r="CI630"/>
      <c r="CJ630"/>
      <c r="CK630"/>
      <c r="CL630"/>
      <c r="CM630"/>
      <c r="CN630"/>
      <c r="CO630"/>
      <c r="CP630"/>
      <c r="CQ630"/>
      <c r="CR630"/>
      <c r="CS630"/>
      <c r="CT630"/>
      <c r="CU630"/>
      <c r="CV630"/>
      <c r="CW630"/>
      <c r="CX630"/>
      <c r="CY630"/>
      <c r="CZ630"/>
      <c r="DA630"/>
      <c r="DB630"/>
      <c r="DC630"/>
      <c r="DD630"/>
      <c r="DE630"/>
      <c r="DF630"/>
      <c r="DG630"/>
      <c r="DH630"/>
      <c r="DI630"/>
      <c r="DJ630"/>
      <c r="DK630"/>
      <c r="DL630"/>
      <c r="DM630"/>
      <c r="DN630"/>
      <c r="DO630"/>
      <c r="DP630"/>
      <c r="DQ630"/>
      <c r="DR630"/>
      <c r="DS630"/>
      <c r="DT630"/>
      <c r="DU630"/>
      <c r="DV630"/>
      <c r="DW630"/>
      <c r="DX630"/>
      <c r="DY630"/>
      <c r="DZ630"/>
      <c r="EA630"/>
      <c r="EB630"/>
      <c r="EC630"/>
      <c r="ED630"/>
      <c r="EE630"/>
      <c r="EF630"/>
      <c r="EG630"/>
      <c r="EH630"/>
      <c r="EI630"/>
      <c r="EJ630"/>
      <c r="EK630"/>
      <c r="EL630"/>
      <c r="EM630"/>
      <c r="EN630"/>
      <c r="EO630"/>
      <c r="EP630"/>
      <c r="EQ630"/>
      <c r="ER630"/>
      <c r="ES630"/>
      <c r="ET630"/>
      <c r="EU630"/>
      <c r="EV630"/>
      <c r="EW630"/>
      <c r="EX630"/>
      <c r="EY630"/>
      <c r="EZ630"/>
      <c r="FA630"/>
      <c r="FB630"/>
      <c r="FC630"/>
      <c r="FD630"/>
      <c r="FE630"/>
      <c r="FF630"/>
      <c r="FG630"/>
      <c r="FH630"/>
      <c r="FI630"/>
      <c r="FJ630"/>
      <c r="FK630"/>
      <c r="FL630"/>
      <c r="FM630"/>
      <c r="FN630"/>
      <c r="FO630"/>
      <c r="FP630"/>
      <c r="FQ630"/>
      <c r="FR630"/>
      <c r="FS630"/>
      <c r="FT630"/>
      <c r="FU630"/>
      <c r="FV630"/>
      <c r="FW630"/>
      <c r="FX630"/>
      <c r="FY630"/>
      <c r="FZ630"/>
      <c r="GA630"/>
      <c r="GB630"/>
      <c r="GC630"/>
      <c r="GD630"/>
      <c r="GE630"/>
      <c r="GF630"/>
      <c r="GG630"/>
      <c r="GH630"/>
      <c r="GI630"/>
      <c r="GJ630"/>
      <c r="GK630"/>
      <c r="GL630"/>
      <c r="GM630"/>
      <c r="GN630"/>
      <c r="GO630"/>
      <c r="GP630"/>
      <c r="GQ630"/>
      <c r="GR630"/>
      <c r="GS630"/>
      <c r="GT630"/>
      <c r="GU630"/>
      <c r="GV630"/>
      <c r="GW630"/>
      <c r="GX630"/>
      <c r="GY630"/>
      <c r="GZ630"/>
      <c r="HA630"/>
      <c r="HB630"/>
      <c r="HC630"/>
      <c r="HD630"/>
      <c r="HE630"/>
      <c r="HF630"/>
      <c r="HG630"/>
      <c r="HH630"/>
      <c r="HI630"/>
      <c r="HJ630"/>
      <c r="HK630"/>
      <c r="HL630"/>
      <c r="HM630"/>
      <c r="HN630"/>
      <c r="HO630"/>
      <c r="HP630"/>
      <c r="HQ630"/>
      <c r="HR630"/>
      <c r="HS630"/>
      <c r="HT630"/>
      <c r="HU630"/>
      <c r="HV630"/>
      <c r="HW630"/>
      <c r="HX630"/>
      <c r="HY630"/>
      <c r="HZ630"/>
    </row>
    <row r="631" spans="1:234" ht="11.25">
      <c r="A631" s="32" t="s">
        <v>82</v>
      </c>
      <c r="B631" s="8"/>
      <c r="C631" s="8"/>
      <c r="D631" s="19"/>
      <c r="E631" s="7"/>
      <c r="F631" s="7">
        <f>D631</f>
        <v>0</v>
      </c>
      <c r="G631" s="7"/>
      <c r="H631" s="7">
        <f>49855600+12000000+250000+1116250+339900+677700+277200</f>
        <v>64516650</v>
      </c>
      <c r="I631" s="7">
        <f>H631</f>
        <v>64516650</v>
      </c>
      <c r="J631" s="7"/>
      <c r="K631" s="7"/>
      <c r="L631" s="7"/>
      <c r="M631" s="7"/>
      <c r="N631" s="7"/>
      <c r="O631" s="10"/>
      <c r="P631" s="160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  <c r="AR631"/>
      <c r="AS631"/>
      <c r="AT631"/>
      <c r="AU631"/>
      <c r="AV631"/>
      <c r="AW631"/>
      <c r="AX631"/>
      <c r="AY631"/>
      <c r="AZ631"/>
      <c r="BA631"/>
      <c r="BB631"/>
      <c r="BC631"/>
      <c r="BD631"/>
      <c r="BE631"/>
      <c r="BF631"/>
      <c r="BG631"/>
      <c r="BH631"/>
      <c r="BI631"/>
      <c r="BJ631"/>
      <c r="BK631"/>
      <c r="BL631"/>
      <c r="BM631"/>
      <c r="BN631"/>
      <c r="BO631"/>
      <c r="BP631"/>
      <c r="BQ631"/>
      <c r="BR631"/>
      <c r="BS631"/>
      <c r="BT631"/>
      <c r="BU631"/>
      <c r="BV631"/>
      <c r="BW631"/>
      <c r="BX631"/>
      <c r="BY631"/>
      <c r="BZ631"/>
      <c r="CA631"/>
      <c r="CB631"/>
      <c r="CC631"/>
      <c r="CD631"/>
      <c r="CE631"/>
      <c r="CF631"/>
      <c r="CG631"/>
      <c r="CH631"/>
      <c r="CI631"/>
      <c r="CJ631"/>
      <c r="CK631"/>
      <c r="CL631"/>
      <c r="CM631"/>
      <c r="CN631"/>
      <c r="CO631"/>
      <c r="CP631"/>
      <c r="CQ631"/>
      <c r="CR631"/>
      <c r="CS631"/>
      <c r="CT631"/>
      <c r="CU631"/>
      <c r="CV631"/>
      <c r="CW631"/>
      <c r="CX631"/>
      <c r="CY631"/>
      <c r="CZ631"/>
      <c r="DA631"/>
      <c r="DB631"/>
      <c r="DC631"/>
      <c r="DD631"/>
      <c r="DE631"/>
      <c r="DF631"/>
      <c r="DG631"/>
      <c r="DH631"/>
      <c r="DI631"/>
      <c r="DJ631"/>
      <c r="DK631"/>
      <c r="DL631"/>
      <c r="DM631"/>
      <c r="DN631"/>
      <c r="DO631"/>
      <c r="DP631"/>
      <c r="DQ631"/>
      <c r="DR631"/>
      <c r="DS631"/>
      <c r="DT631"/>
      <c r="DU631"/>
      <c r="DV631"/>
      <c r="DW631"/>
      <c r="DX631"/>
      <c r="DY631"/>
      <c r="DZ631"/>
      <c r="EA631"/>
      <c r="EB631"/>
      <c r="EC631"/>
      <c r="ED631"/>
      <c r="EE631"/>
      <c r="EF631"/>
      <c r="EG631"/>
      <c r="EH631"/>
      <c r="EI631"/>
      <c r="EJ631"/>
      <c r="EK631"/>
      <c r="EL631"/>
      <c r="EM631"/>
      <c r="EN631"/>
      <c r="EO631"/>
      <c r="EP631"/>
      <c r="EQ631"/>
      <c r="ER631"/>
      <c r="ES631"/>
      <c r="ET631"/>
      <c r="EU631"/>
      <c r="EV631"/>
      <c r="EW631"/>
      <c r="EX631"/>
      <c r="EY631"/>
      <c r="EZ631"/>
      <c r="FA631"/>
      <c r="FB631"/>
      <c r="FC631"/>
      <c r="FD631"/>
      <c r="FE631"/>
      <c r="FF631"/>
      <c r="FG631"/>
      <c r="FH631"/>
      <c r="FI631"/>
      <c r="FJ631"/>
      <c r="FK631"/>
      <c r="FL631"/>
      <c r="FM631"/>
      <c r="FN631"/>
      <c r="FO631"/>
      <c r="FP631"/>
      <c r="FQ631"/>
      <c r="FR631"/>
      <c r="FS631"/>
      <c r="FT631"/>
      <c r="FU631"/>
      <c r="FV631"/>
      <c r="FW631"/>
      <c r="FX631"/>
      <c r="FY631"/>
      <c r="FZ631"/>
      <c r="GA631"/>
      <c r="GB631"/>
      <c r="GC631"/>
      <c r="GD631"/>
      <c r="GE631"/>
      <c r="GF631"/>
      <c r="GG631"/>
      <c r="GH631"/>
      <c r="GI631"/>
      <c r="GJ631"/>
      <c r="GK631"/>
      <c r="GL631"/>
      <c r="GM631"/>
      <c r="GN631"/>
      <c r="GO631"/>
      <c r="GP631"/>
      <c r="GQ631"/>
      <c r="GR631"/>
      <c r="GS631"/>
      <c r="GT631"/>
      <c r="GU631"/>
      <c r="GV631"/>
      <c r="GW631"/>
      <c r="GX631"/>
      <c r="GY631"/>
      <c r="GZ631"/>
      <c r="HA631"/>
      <c r="HB631"/>
      <c r="HC631"/>
      <c r="HD631"/>
      <c r="HE631"/>
      <c r="HF631"/>
      <c r="HG631"/>
      <c r="HH631"/>
      <c r="HI631"/>
      <c r="HJ631"/>
      <c r="HK631"/>
      <c r="HL631"/>
      <c r="HM631"/>
      <c r="HN631"/>
      <c r="HO631"/>
      <c r="HP631"/>
      <c r="HQ631"/>
      <c r="HR631"/>
      <c r="HS631"/>
      <c r="HT631"/>
      <c r="HU631"/>
      <c r="HV631"/>
      <c r="HW631"/>
      <c r="HX631"/>
      <c r="HY631"/>
      <c r="HZ631"/>
    </row>
    <row r="632" spans="1:234" ht="11.25">
      <c r="A632" s="31" t="s">
        <v>6</v>
      </c>
      <c r="B632" s="8"/>
      <c r="C632" s="8"/>
      <c r="D632" s="19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10"/>
      <c r="P632" s="160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  <c r="AR632"/>
      <c r="AS632"/>
      <c r="AT632"/>
      <c r="AU632"/>
      <c r="AV632"/>
      <c r="AW632"/>
      <c r="AX632"/>
      <c r="AY632"/>
      <c r="AZ632"/>
      <c r="BA632"/>
      <c r="BB632"/>
      <c r="BC632"/>
      <c r="BD632"/>
      <c r="BE632"/>
      <c r="BF632"/>
      <c r="BG632"/>
      <c r="BH632"/>
      <c r="BI632"/>
      <c r="BJ632"/>
      <c r="BK632"/>
      <c r="BL632"/>
      <c r="BM632"/>
      <c r="BN632"/>
      <c r="BO632"/>
      <c r="BP632"/>
      <c r="BQ632"/>
      <c r="BR632"/>
      <c r="BS632"/>
      <c r="BT632"/>
      <c r="BU632"/>
      <c r="BV632"/>
      <c r="BW632"/>
      <c r="BX632"/>
      <c r="BY632"/>
      <c r="BZ632"/>
      <c r="CA632"/>
      <c r="CB632"/>
      <c r="CC632"/>
      <c r="CD632"/>
      <c r="CE632"/>
      <c r="CF632"/>
      <c r="CG632"/>
      <c r="CH632"/>
      <c r="CI632"/>
      <c r="CJ632"/>
      <c r="CK632"/>
      <c r="CL632"/>
      <c r="CM632"/>
      <c r="CN632"/>
      <c r="CO632"/>
      <c r="CP632"/>
      <c r="CQ632"/>
      <c r="CR632"/>
      <c r="CS632"/>
      <c r="CT632"/>
      <c r="CU632"/>
      <c r="CV632"/>
      <c r="CW632"/>
      <c r="CX632"/>
      <c r="CY632"/>
      <c r="CZ632"/>
      <c r="DA632"/>
      <c r="DB632"/>
      <c r="DC632"/>
      <c r="DD632"/>
      <c r="DE632"/>
      <c r="DF632"/>
      <c r="DG632"/>
      <c r="DH632"/>
      <c r="DI632"/>
      <c r="DJ632"/>
      <c r="DK632"/>
      <c r="DL632"/>
      <c r="DM632"/>
      <c r="DN632"/>
      <c r="DO632"/>
      <c r="DP632"/>
      <c r="DQ632"/>
      <c r="DR632"/>
      <c r="DS632"/>
      <c r="DT632"/>
      <c r="DU632"/>
      <c r="DV632"/>
      <c r="DW632"/>
      <c r="DX632"/>
      <c r="DY632"/>
      <c r="DZ632"/>
      <c r="EA632"/>
      <c r="EB632"/>
      <c r="EC632"/>
      <c r="ED632"/>
      <c r="EE632"/>
      <c r="EF632"/>
      <c r="EG632"/>
      <c r="EH632"/>
      <c r="EI632"/>
      <c r="EJ632"/>
      <c r="EK632"/>
      <c r="EL632"/>
      <c r="EM632"/>
      <c r="EN632"/>
      <c r="EO632"/>
      <c r="EP632"/>
      <c r="EQ632"/>
      <c r="ER632"/>
      <c r="ES632"/>
      <c r="ET632"/>
      <c r="EU632"/>
      <c r="EV632"/>
      <c r="EW632"/>
      <c r="EX632"/>
      <c r="EY632"/>
      <c r="EZ632"/>
      <c r="FA632"/>
      <c r="FB632"/>
      <c r="FC632"/>
      <c r="FD632"/>
      <c r="FE632"/>
      <c r="FF632"/>
      <c r="FG632"/>
      <c r="FH632"/>
      <c r="FI632"/>
      <c r="FJ632"/>
      <c r="FK632"/>
      <c r="FL632"/>
      <c r="FM632"/>
      <c r="FN632"/>
      <c r="FO632"/>
      <c r="FP632"/>
      <c r="FQ632"/>
      <c r="FR632"/>
      <c r="FS632"/>
      <c r="FT632"/>
      <c r="FU632"/>
      <c r="FV632"/>
      <c r="FW632"/>
      <c r="FX632"/>
      <c r="FY632"/>
      <c r="FZ632"/>
      <c r="GA632"/>
      <c r="GB632"/>
      <c r="GC632"/>
      <c r="GD632"/>
      <c r="GE632"/>
      <c r="GF632"/>
      <c r="GG632"/>
      <c r="GH632"/>
      <c r="GI632"/>
      <c r="GJ632"/>
      <c r="GK632"/>
      <c r="GL632"/>
      <c r="GM632"/>
      <c r="GN632"/>
      <c r="GO632"/>
      <c r="GP632"/>
      <c r="GQ632"/>
      <c r="GR632"/>
      <c r="GS632"/>
      <c r="GT632"/>
      <c r="GU632"/>
      <c r="GV632"/>
      <c r="GW632"/>
      <c r="GX632"/>
      <c r="GY632"/>
      <c r="GZ632"/>
      <c r="HA632"/>
      <c r="HB632"/>
      <c r="HC632"/>
      <c r="HD632"/>
      <c r="HE632"/>
      <c r="HF632"/>
      <c r="HG632"/>
      <c r="HH632"/>
      <c r="HI632"/>
      <c r="HJ632"/>
      <c r="HK632"/>
      <c r="HL632"/>
      <c r="HM632"/>
      <c r="HN632"/>
      <c r="HO632"/>
      <c r="HP632"/>
      <c r="HQ632"/>
      <c r="HR632"/>
      <c r="HS632"/>
      <c r="HT632"/>
      <c r="HU632"/>
      <c r="HV632"/>
      <c r="HW632"/>
      <c r="HX632"/>
      <c r="HY632"/>
      <c r="HZ632"/>
    </row>
    <row r="633" spans="1:234" ht="33.75">
      <c r="A633" s="32" t="s">
        <v>323</v>
      </c>
      <c r="B633" s="8"/>
      <c r="C633" s="8"/>
      <c r="D633" s="19"/>
      <c r="E633" s="7"/>
      <c r="F633" s="7"/>
      <c r="G633" s="10"/>
      <c r="H633" s="10">
        <v>7</v>
      </c>
      <c r="I633" s="10">
        <v>7</v>
      </c>
      <c r="J633" s="10"/>
      <c r="K633" s="10"/>
      <c r="L633" s="10"/>
      <c r="M633" s="10"/>
      <c r="N633" s="10"/>
      <c r="O633" s="7"/>
      <c r="P633" s="160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  <c r="AR633"/>
      <c r="AS633"/>
      <c r="AT633"/>
      <c r="AU633"/>
      <c r="AV633"/>
      <c r="AW633"/>
      <c r="AX633"/>
      <c r="AY633"/>
      <c r="AZ633"/>
      <c r="BA633"/>
      <c r="BB633"/>
      <c r="BC633"/>
      <c r="BD633"/>
      <c r="BE633"/>
      <c r="BF633"/>
      <c r="BG633"/>
      <c r="BH633"/>
      <c r="BI633"/>
      <c r="BJ633"/>
      <c r="BK633"/>
      <c r="BL633"/>
      <c r="BM633"/>
      <c r="BN633"/>
      <c r="BO633"/>
      <c r="BP633"/>
      <c r="BQ633"/>
      <c r="BR633"/>
      <c r="BS633"/>
      <c r="BT633"/>
      <c r="BU633"/>
      <c r="BV633"/>
      <c r="BW633"/>
      <c r="BX633"/>
      <c r="BY633"/>
      <c r="BZ633"/>
      <c r="CA633"/>
      <c r="CB633"/>
      <c r="CC633"/>
      <c r="CD633"/>
      <c r="CE633"/>
      <c r="CF633"/>
      <c r="CG633"/>
      <c r="CH633"/>
      <c r="CI633"/>
      <c r="CJ633"/>
      <c r="CK633"/>
      <c r="CL633"/>
      <c r="CM633"/>
      <c r="CN633"/>
      <c r="CO633"/>
      <c r="CP633"/>
      <c r="CQ633"/>
      <c r="CR633"/>
      <c r="CS633"/>
      <c r="CT633"/>
      <c r="CU633"/>
      <c r="CV633"/>
      <c r="CW633"/>
      <c r="CX633"/>
      <c r="CY633"/>
      <c r="CZ633"/>
      <c r="DA633"/>
      <c r="DB633"/>
      <c r="DC633"/>
      <c r="DD633"/>
      <c r="DE633"/>
      <c r="DF633"/>
      <c r="DG633"/>
      <c r="DH633"/>
      <c r="DI633"/>
      <c r="DJ633"/>
      <c r="DK633"/>
      <c r="DL633"/>
      <c r="DM633"/>
      <c r="DN633"/>
      <c r="DO633"/>
      <c r="DP633"/>
      <c r="DQ633"/>
      <c r="DR633"/>
      <c r="DS633"/>
      <c r="DT633"/>
      <c r="DU633"/>
      <c r="DV633"/>
      <c r="DW633"/>
      <c r="DX633"/>
      <c r="DY633"/>
      <c r="DZ633"/>
      <c r="EA633"/>
      <c r="EB633"/>
      <c r="EC633"/>
      <c r="ED633"/>
      <c r="EE633"/>
      <c r="EF633"/>
      <c r="EG633"/>
      <c r="EH633"/>
      <c r="EI633"/>
      <c r="EJ633"/>
      <c r="EK633"/>
      <c r="EL633"/>
      <c r="EM633"/>
      <c r="EN633"/>
      <c r="EO633"/>
      <c r="EP633"/>
      <c r="EQ633"/>
      <c r="ER633"/>
      <c r="ES633"/>
      <c r="ET633"/>
      <c r="EU633"/>
      <c r="EV633"/>
      <c r="EW633"/>
      <c r="EX633"/>
      <c r="EY633"/>
      <c r="EZ633"/>
      <c r="FA633"/>
      <c r="FB633"/>
      <c r="FC633"/>
      <c r="FD633"/>
      <c r="FE633"/>
      <c r="FF633"/>
      <c r="FG633"/>
      <c r="FH633"/>
      <c r="FI633"/>
      <c r="FJ633"/>
      <c r="FK633"/>
      <c r="FL633"/>
      <c r="FM633"/>
      <c r="FN633"/>
      <c r="FO633"/>
      <c r="FP633"/>
      <c r="FQ633"/>
      <c r="FR633"/>
      <c r="FS633"/>
      <c r="FT633"/>
      <c r="FU633"/>
      <c r="FV633"/>
      <c r="FW633"/>
      <c r="FX633"/>
      <c r="FY633"/>
      <c r="FZ633"/>
      <c r="GA633"/>
      <c r="GB633"/>
      <c r="GC633"/>
      <c r="GD633"/>
      <c r="GE633"/>
      <c r="GF633"/>
      <c r="GG633"/>
      <c r="GH633"/>
      <c r="GI633"/>
      <c r="GJ633"/>
      <c r="GK633"/>
      <c r="GL633"/>
      <c r="GM633"/>
      <c r="GN633"/>
      <c r="GO633"/>
      <c r="GP633"/>
      <c r="GQ633"/>
      <c r="GR633"/>
      <c r="GS633"/>
      <c r="GT633"/>
      <c r="GU633"/>
      <c r="GV633"/>
      <c r="GW633"/>
      <c r="GX633"/>
      <c r="GY633"/>
      <c r="GZ633"/>
      <c r="HA633"/>
      <c r="HB633"/>
      <c r="HC633"/>
      <c r="HD633"/>
      <c r="HE633"/>
      <c r="HF633"/>
      <c r="HG633"/>
      <c r="HH633"/>
      <c r="HI633"/>
      <c r="HJ633"/>
      <c r="HK633"/>
      <c r="HL633"/>
      <c r="HM633"/>
      <c r="HN633"/>
      <c r="HO633"/>
      <c r="HP633"/>
      <c r="HQ633"/>
      <c r="HR633"/>
      <c r="HS633"/>
      <c r="HT633"/>
      <c r="HU633"/>
      <c r="HV633"/>
      <c r="HW633"/>
      <c r="HX633"/>
      <c r="HY633"/>
      <c r="HZ633"/>
    </row>
    <row r="634" spans="1:234" ht="11.25">
      <c r="A634" s="31" t="s">
        <v>8</v>
      </c>
      <c r="B634" s="8"/>
      <c r="C634" s="8"/>
      <c r="D634" s="19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160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  <c r="AR634"/>
      <c r="AS634"/>
      <c r="AT634"/>
      <c r="AU634"/>
      <c r="AV634"/>
      <c r="AW634"/>
      <c r="AX634"/>
      <c r="AY634"/>
      <c r="AZ634"/>
      <c r="BA634"/>
      <c r="BB634"/>
      <c r="BC634"/>
      <c r="BD634"/>
      <c r="BE634"/>
      <c r="BF634"/>
      <c r="BG634"/>
      <c r="BH634"/>
      <c r="BI634"/>
      <c r="BJ634"/>
      <c r="BK634"/>
      <c r="BL634"/>
      <c r="BM634"/>
      <c r="BN634"/>
      <c r="BO634"/>
      <c r="BP634"/>
      <c r="BQ634"/>
      <c r="BR634"/>
      <c r="BS634"/>
      <c r="BT634"/>
      <c r="BU634"/>
      <c r="BV634"/>
      <c r="BW634"/>
      <c r="BX634"/>
      <c r="BY634"/>
      <c r="BZ634"/>
      <c r="CA634"/>
      <c r="CB634"/>
      <c r="CC634"/>
      <c r="CD634"/>
      <c r="CE634"/>
      <c r="CF634"/>
      <c r="CG634"/>
      <c r="CH634"/>
      <c r="CI634"/>
      <c r="CJ634"/>
      <c r="CK634"/>
      <c r="CL634"/>
      <c r="CM634"/>
      <c r="CN634"/>
      <c r="CO634"/>
      <c r="CP634"/>
      <c r="CQ634"/>
      <c r="CR634"/>
      <c r="CS634"/>
      <c r="CT634"/>
      <c r="CU634"/>
      <c r="CV634"/>
      <c r="CW634"/>
      <c r="CX634"/>
      <c r="CY634"/>
      <c r="CZ634"/>
      <c r="DA634"/>
      <c r="DB634"/>
      <c r="DC634"/>
      <c r="DD634"/>
      <c r="DE634"/>
      <c r="DF634"/>
      <c r="DG634"/>
      <c r="DH634"/>
      <c r="DI634"/>
      <c r="DJ634"/>
      <c r="DK634"/>
      <c r="DL634"/>
      <c r="DM634"/>
      <c r="DN634"/>
      <c r="DO634"/>
      <c r="DP634"/>
      <c r="DQ634"/>
      <c r="DR634"/>
      <c r="DS634"/>
      <c r="DT634"/>
      <c r="DU634"/>
      <c r="DV634"/>
      <c r="DW634"/>
      <c r="DX634"/>
      <c r="DY634"/>
      <c r="DZ634"/>
      <c r="EA634"/>
      <c r="EB634"/>
      <c r="EC634"/>
      <c r="ED634"/>
      <c r="EE634"/>
      <c r="EF634"/>
      <c r="EG634"/>
      <c r="EH634"/>
      <c r="EI634"/>
      <c r="EJ634"/>
      <c r="EK634"/>
      <c r="EL634"/>
      <c r="EM634"/>
      <c r="EN634"/>
      <c r="EO634"/>
      <c r="EP634"/>
      <c r="EQ634"/>
      <c r="ER634"/>
      <c r="ES634"/>
      <c r="ET634"/>
      <c r="EU634"/>
      <c r="EV634"/>
      <c r="EW634"/>
      <c r="EX634"/>
      <c r="EY634"/>
      <c r="EZ634"/>
      <c r="FA634"/>
      <c r="FB634"/>
      <c r="FC634"/>
      <c r="FD634"/>
      <c r="FE634"/>
      <c r="FF634"/>
      <c r="FG634"/>
      <c r="FH634"/>
      <c r="FI634"/>
      <c r="FJ634"/>
      <c r="FK634"/>
      <c r="FL634"/>
      <c r="FM634"/>
      <c r="FN634"/>
      <c r="FO634"/>
      <c r="FP634"/>
      <c r="FQ634"/>
      <c r="FR634"/>
      <c r="FS634"/>
      <c r="FT634"/>
      <c r="FU634"/>
      <c r="FV634"/>
      <c r="FW634"/>
      <c r="FX634"/>
      <c r="FY634"/>
      <c r="FZ634"/>
      <c r="GA634"/>
      <c r="GB634"/>
      <c r="GC634"/>
      <c r="GD634"/>
      <c r="GE634"/>
      <c r="GF634"/>
      <c r="GG634"/>
      <c r="GH634"/>
      <c r="GI634"/>
      <c r="GJ634"/>
      <c r="GK634"/>
      <c r="GL634"/>
      <c r="GM634"/>
      <c r="GN634"/>
      <c r="GO634"/>
      <c r="GP634"/>
      <c r="GQ634"/>
      <c r="GR634"/>
      <c r="GS634"/>
      <c r="GT634"/>
      <c r="GU634"/>
      <c r="GV634"/>
      <c r="GW634"/>
      <c r="GX634"/>
      <c r="GY634"/>
      <c r="GZ634"/>
      <c r="HA634"/>
      <c r="HB634"/>
      <c r="HC634"/>
      <c r="HD634"/>
      <c r="HE634"/>
      <c r="HF634"/>
      <c r="HG634"/>
      <c r="HH634"/>
      <c r="HI634"/>
      <c r="HJ634"/>
      <c r="HK634"/>
      <c r="HL634"/>
      <c r="HM634"/>
      <c r="HN634"/>
      <c r="HO634"/>
      <c r="HP634"/>
      <c r="HQ634"/>
      <c r="HR634"/>
      <c r="HS634"/>
      <c r="HT634"/>
      <c r="HU634"/>
      <c r="HV634"/>
      <c r="HW634"/>
      <c r="HX634"/>
      <c r="HY634"/>
      <c r="HZ634"/>
    </row>
    <row r="635" spans="1:234" ht="24.75" customHeight="1">
      <c r="A635" s="32" t="s">
        <v>324</v>
      </c>
      <c r="B635" s="8"/>
      <c r="C635" s="8"/>
      <c r="D635" s="19"/>
      <c r="E635" s="7"/>
      <c r="F635" s="7"/>
      <c r="G635" s="7"/>
      <c r="H635" s="7">
        <f>H631/H633</f>
        <v>9216664.285714285</v>
      </c>
      <c r="I635" s="7">
        <f>I631/I633</f>
        <v>9216664.285714285</v>
      </c>
      <c r="J635" s="7"/>
      <c r="K635" s="7"/>
      <c r="L635" s="7"/>
      <c r="M635" s="7"/>
      <c r="N635" s="7"/>
      <c r="O635" s="160"/>
      <c r="P635" s="160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  <c r="AR635"/>
      <c r="AS635"/>
      <c r="AT635"/>
      <c r="AU635"/>
      <c r="AV635"/>
      <c r="AW635"/>
      <c r="AX635"/>
      <c r="AY635"/>
      <c r="AZ635"/>
      <c r="BA635"/>
      <c r="BB635"/>
      <c r="BC635"/>
      <c r="BD635"/>
      <c r="BE635"/>
      <c r="BF635"/>
      <c r="BG635"/>
      <c r="BH635"/>
      <c r="BI635"/>
      <c r="BJ635"/>
      <c r="BK635"/>
      <c r="BL635"/>
      <c r="BM635"/>
      <c r="BN635"/>
      <c r="BO635"/>
      <c r="BP635"/>
      <c r="BQ635"/>
      <c r="BR635"/>
      <c r="BS635"/>
      <c r="BT635"/>
      <c r="BU635"/>
      <c r="BV635"/>
      <c r="BW635"/>
      <c r="BX635"/>
      <c r="BY635"/>
      <c r="BZ635"/>
      <c r="CA635"/>
      <c r="CB635"/>
      <c r="CC635"/>
      <c r="CD635"/>
      <c r="CE635"/>
      <c r="CF635"/>
      <c r="CG635"/>
      <c r="CH635"/>
      <c r="CI635"/>
      <c r="CJ635"/>
      <c r="CK635"/>
      <c r="CL635"/>
      <c r="CM635"/>
      <c r="CN635"/>
      <c r="CO635"/>
      <c r="CP635"/>
      <c r="CQ635"/>
      <c r="CR635"/>
      <c r="CS635"/>
      <c r="CT635"/>
      <c r="CU635"/>
      <c r="CV635"/>
      <c r="CW635"/>
      <c r="CX635"/>
      <c r="CY635"/>
      <c r="CZ635"/>
      <c r="DA635"/>
      <c r="DB635"/>
      <c r="DC635"/>
      <c r="DD635"/>
      <c r="DE635"/>
      <c r="DF635"/>
      <c r="DG635"/>
      <c r="DH635"/>
      <c r="DI635"/>
      <c r="DJ635"/>
      <c r="DK635"/>
      <c r="DL635"/>
      <c r="DM635"/>
      <c r="DN635"/>
      <c r="DO635"/>
      <c r="DP635"/>
      <c r="DQ635"/>
      <c r="DR635"/>
      <c r="DS635"/>
      <c r="DT635"/>
      <c r="DU635"/>
      <c r="DV635"/>
      <c r="DW635"/>
      <c r="DX635"/>
      <c r="DY635"/>
      <c r="DZ635"/>
      <c r="EA635"/>
      <c r="EB635"/>
      <c r="EC635"/>
      <c r="ED635"/>
      <c r="EE635"/>
      <c r="EF635"/>
      <c r="EG635"/>
      <c r="EH635"/>
      <c r="EI635"/>
      <c r="EJ635"/>
      <c r="EK635"/>
      <c r="EL635"/>
      <c r="EM635"/>
      <c r="EN635"/>
      <c r="EO635"/>
      <c r="EP635"/>
      <c r="EQ635"/>
      <c r="ER635"/>
      <c r="ES635"/>
      <c r="ET635"/>
      <c r="EU635"/>
      <c r="EV635"/>
      <c r="EW635"/>
      <c r="EX635"/>
      <c r="EY635"/>
      <c r="EZ635"/>
      <c r="FA635"/>
      <c r="FB635"/>
      <c r="FC635"/>
      <c r="FD635"/>
      <c r="FE635"/>
      <c r="FF635"/>
      <c r="FG635"/>
      <c r="FH635"/>
      <c r="FI635"/>
      <c r="FJ635"/>
      <c r="FK635"/>
      <c r="FL635"/>
      <c r="FM635"/>
      <c r="FN635"/>
      <c r="FO635"/>
      <c r="FP635"/>
      <c r="FQ635"/>
      <c r="FR635"/>
      <c r="FS635"/>
      <c r="FT635"/>
      <c r="FU635"/>
      <c r="FV635"/>
      <c r="FW635"/>
      <c r="FX635"/>
      <c r="FY635"/>
      <c r="FZ635"/>
      <c r="GA635"/>
      <c r="GB635"/>
      <c r="GC635"/>
      <c r="GD635"/>
      <c r="GE635"/>
      <c r="GF635"/>
      <c r="GG635"/>
      <c r="GH635"/>
      <c r="GI635"/>
      <c r="GJ635"/>
      <c r="GK635"/>
      <c r="GL635"/>
      <c r="GM635"/>
      <c r="GN635"/>
      <c r="GO635"/>
      <c r="GP635"/>
      <c r="GQ635"/>
      <c r="GR635"/>
      <c r="GS635"/>
      <c r="GT635"/>
      <c r="GU635"/>
      <c r="GV635"/>
      <c r="GW635"/>
      <c r="GX635"/>
      <c r="GY635"/>
      <c r="GZ635"/>
      <c r="HA635"/>
      <c r="HB635"/>
      <c r="HC635"/>
      <c r="HD635"/>
      <c r="HE635"/>
      <c r="HF635"/>
      <c r="HG635"/>
      <c r="HH635"/>
      <c r="HI635"/>
      <c r="HJ635"/>
      <c r="HK635"/>
      <c r="HL635"/>
      <c r="HM635"/>
      <c r="HN635"/>
      <c r="HO635"/>
      <c r="HP635"/>
      <c r="HQ635"/>
      <c r="HR635"/>
      <c r="HS635"/>
      <c r="HT635"/>
      <c r="HU635"/>
      <c r="HV635"/>
      <c r="HW635"/>
      <c r="HX635"/>
      <c r="HY635"/>
      <c r="HZ635"/>
    </row>
    <row r="636" spans="1:234" ht="11.25" hidden="1">
      <c r="A636" s="32"/>
      <c r="B636" s="8"/>
      <c r="C636" s="8"/>
      <c r="D636" s="19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160"/>
      <c r="P636" s="160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  <c r="AR636"/>
      <c r="AS636"/>
      <c r="AT636"/>
      <c r="AU636"/>
      <c r="AV636"/>
      <c r="AW636"/>
      <c r="AX636"/>
      <c r="AY636"/>
      <c r="AZ636"/>
      <c r="BA636"/>
      <c r="BB636"/>
      <c r="BC636"/>
      <c r="BD636"/>
      <c r="BE636"/>
      <c r="BF636"/>
      <c r="BG636"/>
      <c r="BH636"/>
      <c r="BI636"/>
      <c r="BJ636"/>
      <c r="BK636"/>
      <c r="BL636"/>
      <c r="BM636"/>
      <c r="BN636"/>
      <c r="BO636"/>
      <c r="BP636"/>
      <c r="BQ636"/>
      <c r="BR636"/>
      <c r="BS636"/>
      <c r="BT636"/>
      <c r="BU636"/>
      <c r="BV636"/>
      <c r="BW636"/>
      <c r="BX636"/>
      <c r="BY636"/>
      <c r="BZ636"/>
      <c r="CA636"/>
      <c r="CB636"/>
      <c r="CC636"/>
      <c r="CD636"/>
      <c r="CE636"/>
      <c r="CF636"/>
      <c r="CG636"/>
      <c r="CH636"/>
      <c r="CI636"/>
      <c r="CJ636"/>
      <c r="CK636"/>
      <c r="CL636"/>
      <c r="CM636"/>
      <c r="CN636"/>
      <c r="CO636"/>
      <c r="CP636"/>
      <c r="CQ636"/>
      <c r="CR636"/>
      <c r="CS636"/>
      <c r="CT636"/>
      <c r="CU636"/>
      <c r="CV636"/>
      <c r="CW636"/>
      <c r="CX636"/>
      <c r="CY636"/>
      <c r="CZ636"/>
      <c r="DA636"/>
      <c r="DB636"/>
      <c r="DC636"/>
      <c r="DD636"/>
      <c r="DE636"/>
      <c r="DF636"/>
      <c r="DG636"/>
      <c r="DH636"/>
      <c r="DI636"/>
      <c r="DJ636"/>
      <c r="DK636"/>
      <c r="DL636"/>
      <c r="DM636"/>
      <c r="DN636"/>
      <c r="DO636"/>
      <c r="DP636"/>
      <c r="DQ636"/>
      <c r="DR636"/>
      <c r="DS636"/>
      <c r="DT636"/>
      <c r="DU636"/>
      <c r="DV636"/>
      <c r="DW636"/>
      <c r="DX636"/>
      <c r="DY636"/>
      <c r="DZ636"/>
      <c r="EA636"/>
      <c r="EB636"/>
      <c r="EC636"/>
      <c r="ED636"/>
      <c r="EE636"/>
      <c r="EF636"/>
      <c r="EG636"/>
      <c r="EH636"/>
      <c r="EI636"/>
      <c r="EJ636"/>
      <c r="EK636"/>
      <c r="EL636"/>
      <c r="EM636"/>
      <c r="EN636"/>
      <c r="EO636"/>
      <c r="EP636"/>
      <c r="EQ636"/>
      <c r="ER636"/>
      <c r="ES636"/>
      <c r="ET636"/>
      <c r="EU636"/>
      <c r="EV636"/>
      <c r="EW636"/>
      <c r="EX636"/>
      <c r="EY636"/>
      <c r="EZ636"/>
      <c r="FA636"/>
      <c r="FB636"/>
      <c r="FC636"/>
      <c r="FD636"/>
      <c r="FE636"/>
      <c r="FF636"/>
      <c r="FG636"/>
      <c r="FH636"/>
      <c r="FI636"/>
      <c r="FJ636"/>
      <c r="FK636"/>
      <c r="FL636"/>
      <c r="FM636"/>
      <c r="FN636"/>
      <c r="FO636"/>
      <c r="FP636"/>
      <c r="FQ636"/>
      <c r="FR636"/>
      <c r="FS636"/>
      <c r="FT636"/>
      <c r="FU636"/>
      <c r="FV636"/>
      <c r="FW636"/>
      <c r="FX636"/>
      <c r="FY636"/>
      <c r="FZ636"/>
      <c r="GA636"/>
      <c r="GB636"/>
      <c r="GC636"/>
      <c r="GD636"/>
      <c r="GE636"/>
      <c r="GF636"/>
      <c r="GG636"/>
      <c r="GH636"/>
      <c r="GI636"/>
      <c r="GJ636"/>
      <c r="GK636"/>
      <c r="GL636"/>
      <c r="GM636"/>
      <c r="GN636"/>
      <c r="GO636"/>
      <c r="GP636"/>
      <c r="GQ636"/>
      <c r="GR636"/>
      <c r="GS636"/>
      <c r="GT636"/>
      <c r="GU636"/>
      <c r="GV636"/>
      <c r="GW636"/>
      <c r="GX636"/>
      <c r="GY636"/>
      <c r="GZ636"/>
      <c r="HA636"/>
      <c r="HB636"/>
      <c r="HC636"/>
      <c r="HD636"/>
      <c r="HE636"/>
      <c r="HF636"/>
      <c r="HG636"/>
      <c r="HH636"/>
      <c r="HI636"/>
      <c r="HJ636"/>
      <c r="HK636"/>
      <c r="HL636"/>
      <c r="HM636"/>
      <c r="HN636"/>
      <c r="HO636"/>
      <c r="HP636"/>
      <c r="HQ636"/>
      <c r="HR636"/>
      <c r="HS636"/>
      <c r="HT636"/>
      <c r="HU636"/>
      <c r="HV636"/>
      <c r="HW636"/>
      <c r="HX636"/>
      <c r="HY636"/>
      <c r="HZ636"/>
    </row>
    <row r="637" spans="1:234" ht="11.25" hidden="1">
      <c r="A637" s="32"/>
      <c r="B637" s="8"/>
      <c r="C637" s="8"/>
      <c r="D637" s="19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160"/>
      <c r="P637" s="160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  <c r="AR637"/>
      <c r="AS637"/>
      <c r="AT637"/>
      <c r="AU637"/>
      <c r="AV637"/>
      <c r="AW637"/>
      <c r="AX637"/>
      <c r="AY637"/>
      <c r="AZ637"/>
      <c r="BA637"/>
      <c r="BB637"/>
      <c r="BC637"/>
      <c r="BD637"/>
      <c r="BE637"/>
      <c r="BF637"/>
      <c r="BG637"/>
      <c r="BH637"/>
      <c r="BI637"/>
      <c r="BJ637"/>
      <c r="BK637"/>
      <c r="BL637"/>
      <c r="BM637"/>
      <c r="BN637"/>
      <c r="BO637"/>
      <c r="BP637"/>
      <c r="BQ637"/>
      <c r="BR637"/>
      <c r="BS637"/>
      <c r="BT637"/>
      <c r="BU637"/>
      <c r="BV637"/>
      <c r="BW637"/>
      <c r="BX637"/>
      <c r="BY637"/>
      <c r="BZ637"/>
      <c r="CA637"/>
      <c r="CB637"/>
      <c r="CC637"/>
      <c r="CD637"/>
      <c r="CE637"/>
      <c r="CF637"/>
      <c r="CG637"/>
      <c r="CH637"/>
      <c r="CI637"/>
      <c r="CJ637"/>
      <c r="CK637"/>
      <c r="CL637"/>
      <c r="CM637"/>
      <c r="CN637"/>
      <c r="CO637"/>
      <c r="CP637"/>
      <c r="CQ637"/>
      <c r="CR637"/>
      <c r="CS637"/>
      <c r="CT637"/>
      <c r="CU637"/>
      <c r="CV637"/>
      <c r="CW637"/>
      <c r="CX637"/>
      <c r="CY637"/>
      <c r="CZ637"/>
      <c r="DA637"/>
      <c r="DB637"/>
      <c r="DC637"/>
      <c r="DD637"/>
      <c r="DE637"/>
      <c r="DF637"/>
      <c r="DG637"/>
      <c r="DH637"/>
      <c r="DI637"/>
      <c r="DJ637"/>
      <c r="DK637"/>
      <c r="DL637"/>
      <c r="DM637"/>
      <c r="DN637"/>
      <c r="DO637"/>
      <c r="DP637"/>
      <c r="DQ637"/>
      <c r="DR637"/>
      <c r="DS637"/>
      <c r="DT637"/>
      <c r="DU637"/>
      <c r="DV637"/>
      <c r="DW637"/>
      <c r="DX637"/>
      <c r="DY637"/>
      <c r="DZ637"/>
      <c r="EA637"/>
      <c r="EB637"/>
      <c r="EC637"/>
      <c r="ED637"/>
      <c r="EE637"/>
      <c r="EF637"/>
      <c r="EG637"/>
      <c r="EH637"/>
      <c r="EI637"/>
      <c r="EJ637"/>
      <c r="EK637"/>
      <c r="EL637"/>
      <c r="EM637"/>
      <c r="EN637"/>
      <c r="EO637"/>
      <c r="EP637"/>
      <c r="EQ637"/>
      <c r="ER637"/>
      <c r="ES637"/>
      <c r="ET637"/>
      <c r="EU637"/>
      <c r="EV637"/>
      <c r="EW637"/>
      <c r="EX637"/>
      <c r="EY637"/>
      <c r="EZ637"/>
      <c r="FA637"/>
      <c r="FB637"/>
      <c r="FC637"/>
      <c r="FD637"/>
      <c r="FE637"/>
      <c r="FF637"/>
      <c r="FG637"/>
      <c r="FH637"/>
      <c r="FI637"/>
      <c r="FJ637"/>
      <c r="FK637"/>
      <c r="FL637"/>
      <c r="FM637"/>
      <c r="FN637"/>
      <c r="FO637"/>
      <c r="FP637"/>
      <c r="FQ637"/>
      <c r="FR637"/>
      <c r="FS637"/>
      <c r="FT637"/>
      <c r="FU637"/>
      <c r="FV637"/>
      <c r="FW637"/>
      <c r="FX637"/>
      <c r="FY637"/>
      <c r="FZ637"/>
      <c r="GA637"/>
      <c r="GB637"/>
      <c r="GC637"/>
      <c r="GD637"/>
      <c r="GE637"/>
      <c r="GF637"/>
      <c r="GG637"/>
      <c r="GH637"/>
      <c r="GI637"/>
      <c r="GJ637"/>
      <c r="GK637"/>
      <c r="GL637"/>
      <c r="GM637"/>
      <c r="GN637"/>
      <c r="GO637"/>
      <c r="GP637"/>
      <c r="GQ637"/>
      <c r="GR637"/>
      <c r="GS637"/>
      <c r="GT637"/>
      <c r="GU637"/>
      <c r="GV637"/>
      <c r="GW637"/>
      <c r="GX637"/>
      <c r="GY637"/>
      <c r="GZ637"/>
      <c r="HA637"/>
      <c r="HB637"/>
      <c r="HC637"/>
      <c r="HD637"/>
      <c r="HE637"/>
      <c r="HF637"/>
      <c r="HG637"/>
      <c r="HH637"/>
      <c r="HI637"/>
      <c r="HJ637"/>
      <c r="HK637"/>
      <c r="HL637"/>
      <c r="HM637"/>
      <c r="HN637"/>
      <c r="HO637"/>
      <c r="HP637"/>
      <c r="HQ637"/>
      <c r="HR637"/>
      <c r="HS637"/>
      <c r="HT637"/>
      <c r="HU637"/>
      <c r="HV637"/>
      <c r="HW637"/>
      <c r="HX637"/>
      <c r="HY637"/>
      <c r="HZ637"/>
    </row>
    <row r="638" spans="1:234" ht="11.25" hidden="1">
      <c r="A638" s="32"/>
      <c r="B638" s="8"/>
      <c r="C638" s="8"/>
      <c r="D638" s="19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160"/>
      <c r="P638" s="160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  <c r="AR638"/>
      <c r="AS638"/>
      <c r="AT638"/>
      <c r="AU638"/>
      <c r="AV638"/>
      <c r="AW638"/>
      <c r="AX638"/>
      <c r="AY638"/>
      <c r="AZ638"/>
      <c r="BA638"/>
      <c r="BB638"/>
      <c r="BC638"/>
      <c r="BD638"/>
      <c r="BE638"/>
      <c r="BF638"/>
      <c r="BG638"/>
      <c r="BH638"/>
      <c r="BI638"/>
      <c r="BJ638"/>
      <c r="BK638"/>
      <c r="BL638"/>
      <c r="BM638"/>
      <c r="BN638"/>
      <c r="BO638"/>
      <c r="BP638"/>
      <c r="BQ638"/>
      <c r="BR638"/>
      <c r="BS638"/>
      <c r="BT638"/>
      <c r="BU638"/>
      <c r="BV638"/>
      <c r="BW638"/>
      <c r="BX638"/>
      <c r="BY638"/>
      <c r="BZ638"/>
      <c r="CA638"/>
      <c r="CB638"/>
      <c r="CC638"/>
      <c r="CD638"/>
      <c r="CE638"/>
      <c r="CF638"/>
      <c r="CG638"/>
      <c r="CH638"/>
      <c r="CI638"/>
      <c r="CJ638"/>
      <c r="CK638"/>
      <c r="CL638"/>
      <c r="CM638"/>
      <c r="CN638"/>
      <c r="CO638"/>
      <c r="CP638"/>
      <c r="CQ638"/>
      <c r="CR638"/>
      <c r="CS638"/>
      <c r="CT638"/>
      <c r="CU638"/>
      <c r="CV638"/>
      <c r="CW638"/>
      <c r="CX638"/>
      <c r="CY638"/>
      <c r="CZ638"/>
      <c r="DA638"/>
      <c r="DB638"/>
      <c r="DC638"/>
      <c r="DD638"/>
      <c r="DE638"/>
      <c r="DF638"/>
      <c r="DG638"/>
      <c r="DH638"/>
      <c r="DI638"/>
      <c r="DJ638"/>
      <c r="DK638"/>
      <c r="DL638"/>
      <c r="DM638"/>
      <c r="DN638"/>
      <c r="DO638"/>
      <c r="DP638"/>
      <c r="DQ638"/>
      <c r="DR638"/>
      <c r="DS638"/>
      <c r="DT638"/>
      <c r="DU638"/>
      <c r="DV638"/>
      <c r="DW638"/>
      <c r="DX638"/>
      <c r="DY638"/>
      <c r="DZ638"/>
      <c r="EA638"/>
      <c r="EB638"/>
      <c r="EC638"/>
      <c r="ED638"/>
      <c r="EE638"/>
      <c r="EF638"/>
      <c r="EG638"/>
      <c r="EH638"/>
      <c r="EI638"/>
      <c r="EJ638"/>
      <c r="EK638"/>
      <c r="EL638"/>
      <c r="EM638"/>
      <c r="EN638"/>
      <c r="EO638"/>
      <c r="EP638"/>
      <c r="EQ638"/>
      <c r="ER638"/>
      <c r="ES638"/>
      <c r="ET638"/>
      <c r="EU638"/>
      <c r="EV638"/>
      <c r="EW638"/>
      <c r="EX638"/>
      <c r="EY638"/>
      <c r="EZ638"/>
      <c r="FA638"/>
      <c r="FB638"/>
      <c r="FC638"/>
      <c r="FD638"/>
      <c r="FE638"/>
      <c r="FF638"/>
      <c r="FG638"/>
      <c r="FH638"/>
      <c r="FI638"/>
      <c r="FJ638"/>
      <c r="FK638"/>
      <c r="FL638"/>
      <c r="FM638"/>
      <c r="FN638"/>
      <c r="FO638"/>
      <c r="FP638"/>
      <c r="FQ638"/>
      <c r="FR638"/>
      <c r="FS638"/>
      <c r="FT638"/>
      <c r="FU638"/>
      <c r="FV638"/>
      <c r="FW638"/>
      <c r="FX638"/>
      <c r="FY638"/>
      <c r="FZ638"/>
      <c r="GA638"/>
      <c r="GB638"/>
      <c r="GC638"/>
      <c r="GD638"/>
      <c r="GE638"/>
      <c r="GF638"/>
      <c r="GG638"/>
      <c r="GH638"/>
      <c r="GI638"/>
      <c r="GJ638"/>
      <c r="GK638"/>
      <c r="GL638"/>
      <c r="GM638"/>
      <c r="GN638"/>
      <c r="GO638"/>
      <c r="GP638"/>
      <c r="GQ638"/>
      <c r="GR638"/>
      <c r="GS638"/>
      <c r="GT638"/>
      <c r="GU638"/>
      <c r="GV638"/>
      <c r="GW638"/>
      <c r="GX638"/>
      <c r="GY638"/>
      <c r="GZ638"/>
      <c r="HA638"/>
      <c r="HB638"/>
      <c r="HC638"/>
      <c r="HD638"/>
      <c r="HE638"/>
      <c r="HF638"/>
      <c r="HG638"/>
      <c r="HH638"/>
      <c r="HI638"/>
      <c r="HJ638"/>
      <c r="HK638"/>
      <c r="HL638"/>
      <c r="HM638"/>
      <c r="HN638"/>
      <c r="HO638"/>
      <c r="HP638"/>
      <c r="HQ638"/>
      <c r="HR638"/>
      <c r="HS638"/>
      <c r="HT638"/>
      <c r="HU638"/>
      <c r="HV638"/>
      <c r="HW638"/>
      <c r="HX638"/>
      <c r="HY638"/>
      <c r="HZ638"/>
    </row>
    <row r="639" spans="1:234" ht="11.25" hidden="1">
      <c r="A639" s="32"/>
      <c r="B639" s="8"/>
      <c r="C639" s="8"/>
      <c r="D639" s="19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160"/>
      <c r="P639" s="160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  <c r="AR639"/>
      <c r="AS639"/>
      <c r="AT639"/>
      <c r="AU639"/>
      <c r="AV639"/>
      <c r="AW639"/>
      <c r="AX639"/>
      <c r="AY639"/>
      <c r="AZ639"/>
      <c r="BA639"/>
      <c r="BB639"/>
      <c r="BC639"/>
      <c r="BD639"/>
      <c r="BE639"/>
      <c r="BF639"/>
      <c r="BG639"/>
      <c r="BH639"/>
      <c r="BI639"/>
      <c r="BJ639"/>
      <c r="BK639"/>
      <c r="BL639"/>
      <c r="BM639"/>
      <c r="BN639"/>
      <c r="BO639"/>
      <c r="BP639"/>
      <c r="BQ639"/>
      <c r="BR639"/>
      <c r="BS639"/>
      <c r="BT639"/>
      <c r="BU639"/>
      <c r="BV639"/>
      <c r="BW639"/>
      <c r="BX639"/>
      <c r="BY639"/>
      <c r="BZ639"/>
      <c r="CA639"/>
      <c r="CB639"/>
      <c r="CC639"/>
      <c r="CD639"/>
      <c r="CE639"/>
      <c r="CF639"/>
      <c r="CG639"/>
      <c r="CH639"/>
      <c r="CI639"/>
      <c r="CJ639"/>
      <c r="CK639"/>
      <c r="CL639"/>
      <c r="CM639"/>
      <c r="CN639"/>
      <c r="CO639"/>
      <c r="CP639"/>
      <c r="CQ639"/>
      <c r="CR639"/>
      <c r="CS639"/>
      <c r="CT639"/>
      <c r="CU639"/>
      <c r="CV639"/>
      <c r="CW639"/>
      <c r="CX639"/>
      <c r="CY639"/>
      <c r="CZ639"/>
      <c r="DA639"/>
      <c r="DB639"/>
      <c r="DC639"/>
      <c r="DD639"/>
      <c r="DE639"/>
      <c r="DF639"/>
      <c r="DG639"/>
      <c r="DH639"/>
      <c r="DI639"/>
      <c r="DJ639"/>
      <c r="DK639"/>
      <c r="DL639"/>
      <c r="DM639"/>
      <c r="DN639"/>
      <c r="DO639"/>
      <c r="DP639"/>
      <c r="DQ639"/>
      <c r="DR639"/>
      <c r="DS639"/>
      <c r="DT639"/>
      <c r="DU639"/>
      <c r="DV639"/>
      <c r="DW639"/>
      <c r="DX639"/>
      <c r="DY639"/>
      <c r="DZ639"/>
      <c r="EA639"/>
      <c r="EB639"/>
      <c r="EC639"/>
      <c r="ED639"/>
      <c r="EE639"/>
      <c r="EF639"/>
      <c r="EG639"/>
      <c r="EH639"/>
      <c r="EI639"/>
      <c r="EJ639"/>
      <c r="EK639"/>
      <c r="EL639"/>
      <c r="EM639"/>
      <c r="EN639"/>
      <c r="EO639"/>
      <c r="EP639"/>
      <c r="EQ639"/>
      <c r="ER639"/>
      <c r="ES639"/>
      <c r="ET639"/>
      <c r="EU639"/>
      <c r="EV639"/>
      <c r="EW639"/>
      <c r="EX639"/>
      <c r="EY639"/>
      <c r="EZ639"/>
      <c r="FA639"/>
      <c r="FB639"/>
      <c r="FC639"/>
      <c r="FD639"/>
      <c r="FE639"/>
      <c r="FF639"/>
      <c r="FG639"/>
      <c r="FH639"/>
      <c r="FI639"/>
      <c r="FJ639"/>
      <c r="FK639"/>
      <c r="FL639"/>
      <c r="FM639"/>
      <c r="FN639"/>
      <c r="FO639"/>
      <c r="FP639"/>
      <c r="FQ639"/>
      <c r="FR639"/>
      <c r="FS639"/>
      <c r="FT639"/>
      <c r="FU639"/>
      <c r="FV639"/>
      <c r="FW639"/>
      <c r="FX639"/>
      <c r="FY639"/>
      <c r="FZ639"/>
      <c r="GA639"/>
      <c r="GB639"/>
      <c r="GC639"/>
      <c r="GD639"/>
      <c r="GE639"/>
      <c r="GF639"/>
      <c r="GG639"/>
      <c r="GH639"/>
      <c r="GI639"/>
      <c r="GJ639"/>
      <c r="GK639"/>
      <c r="GL639"/>
      <c r="GM639"/>
      <c r="GN639"/>
      <c r="GO639"/>
      <c r="GP639"/>
      <c r="GQ639"/>
      <c r="GR639"/>
      <c r="GS639"/>
      <c r="GT639"/>
      <c r="GU639"/>
      <c r="GV639"/>
      <c r="GW639"/>
      <c r="GX639"/>
      <c r="GY639"/>
      <c r="GZ639"/>
      <c r="HA639"/>
      <c r="HB639"/>
      <c r="HC639"/>
      <c r="HD639"/>
      <c r="HE639"/>
      <c r="HF639"/>
      <c r="HG639"/>
      <c r="HH639"/>
      <c r="HI639"/>
      <c r="HJ639"/>
      <c r="HK639"/>
      <c r="HL639"/>
      <c r="HM639"/>
      <c r="HN639"/>
      <c r="HO639"/>
      <c r="HP639"/>
      <c r="HQ639"/>
      <c r="HR639"/>
      <c r="HS639"/>
      <c r="HT639"/>
      <c r="HU639"/>
      <c r="HV639"/>
      <c r="HW639"/>
      <c r="HX639"/>
      <c r="HY639"/>
      <c r="HZ639"/>
    </row>
    <row r="640" spans="1:234" ht="11.25" hidden="1">
      <c r="A640" s="32"/>
      <c r="B640" s="8"/>
      <c r="C640" s="8"/>
      <c r="D640" s="19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160"/>
      <c r="P640" s="16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  <c r="AR640"/>
      <c r="AS640"/>
      <c r="AT640"/>
      <c r="AU640"/>
      <c r="AV640"/>
      <c r="AW640"/>
      <c r="AX640"/>
      <c r="AY640"/>
      <c r="AZ640"/>
      <c r="BA640"/>
      <c r="BB640"/>
      <c r="BC640"/>
      <c r="BD640"/>
      <c r="BE640"/>
      <c r="BF640"/>
      <c r="BG640"/>
      <c r="BH640"/>
      <c r="BI640"/>
      <c r="BJ640"/>
      <c r="BK640"/>
      <c r="BL640"/>
      <c r="BM640"/>
      <c r="BN640"/>
      <c r="BO640"/>
      <c r="BP640"/>
      <c r="BQ640"/>
      <c r="BR640"/>
      <c r="BS640"/>
      <c r="BT640"/>
      <c r="BU640"/>
      <c r="BV640"/>
      <c r="BW640"/>
      <c r="BX640"/>
      <c r="BY640"/>
      <c r="BZ640"/>
      <c r="CA640"/>
      <c r="CB640"/>
      <c r="CC640"/>
      <c r="CD640"/>
      <c r="CE640"/>
      <c r="CF640"/>
      <c r="CG640"/>
      <c r="CH640"/>
      <c r="CI640"/>
      <c r="CJ640"/>
      <c r="CK640"/>
      <c r="CL640"/>
      <c r="CM640"/>
      <c r="CN640"/>
      <c r="CO640"/>
      <c r="CP640"/>
      <c r="CQ640"/>
      <c r="CR640"/>
      <c r="CS640"/>
      <c r="CT640"/>
      <c r="CU640"/>
      <c r="CV640"/>
      <c r="CW640"/>
      <c r="CX640"/>
      <c r="CY640"/>
      <c r="CZ640"/>
      <c r="DA640"/>
      <c r="DB640"/>
      <c r="DC640"/>
      <c r="DD640"/>
      <c r="DE640"/>
      <c r="DF640"/>
      <c r="DG640"/>
      <c r="DH640"/>
      <c r="DI640"/>
      <c r="DJ640"/>
      <c r="DK640"/>
      <c r="DL640"/>
      <c r="DM640"/>
      <c r="DN640"/>
      <c r="DO640"/>
      <c r="DP640"/>
      <c r="DQ640"/>
      <c r="DR640"/>
      <c r="DS640"/>
      <c r="DT640"/>
      <c r="DU640"/>
      <c r="DV640"/>
      <c r="DW640"/>
      <c r="DX640"/>
      <c r="DY640"/>
      <c r="DZ640"/>
      <c r="EA640"/>
      <c r="EB640"/>
      <c r="EC640"/>
      <c r="ED640"/>
      <c r="EE640"/>
      <c r="EF640"/>
      <c r="EG640"/>
      <c r="EH640"/>
      <c r="EI640"/>
      <c r="EJ640"/>
      <c r="EK640"/>
      <c r="EL640"/>
      <c r="EM640"/>
      <c r="EN640"/>
      <c r="EO640"/>
      <c r="EP640"/>
      <c r="EQ640"/>
      <c r="ER640"/>
      <c r="ES640"/>
      <c r="ET640"/>
      <c r="EU640"/>
      <c r="EV640"/>
      <c r="EW640"/>
      <c r="EX640"/>
      <c r="EY640"/>
      <c r="EZ640"/>
      <c r="FA640"/>
      <c r="FB640"/>
      <c r="FC640"/>
      <c r="FD640"/>
      <c r="FE640"/>
      <c r="FF640"/>
      <c r="FG640"/>
      <c r="FH640"/>
      <c r="FI640"/>
      <c r="FJ640"/>
      <c r="FK640"/>
      <c r="FL640"/>
      <c r="FM640"/>
      <c r="FN640"/>
      <c r="FO640"/>
      <c r="FP640"/>
      <c r="FQ640"/>
      <c r="FR640"/>
      <c r="FS640"/>
      <c r="FT640"/>
      <c r="FU640"/>
      <c r="FV640"/>
      <c r="FW640"/>
      <c r="FX640"/>
      <c r="FY640"/>
      <c r="FZ640"/>
      <c r="GA640"/>
      <c r="GB640"/>
      <c r="GC640"/>
      <c r="GD640"/>
      <c r="GE640"/>
      <c r="GF640"/>
      <c r="GG640"/>
      <c r="GH640"/>
      <c r="GI640"/>
      <c r="GJ640"/>
      <c r="GK640"/>
      <c r="GL640"/>
      <c r="GM640"/>
      <c r="GN640"/>
      <c r="GO640"/>
      <c r="GP640"/>
      <c r="GQ640"/>
      <c r="GR640"/>
      <c r="GS640"/>
      <c r="GT640"/>
      <c r="GU640"/>
      <c r="GV640"/>
      <c r="GW640"/>
      <c r="GX640"/>
      <c r="GY640"/>
      <c r="GZ640"/>
      <c r="HA640"/>
      <c r="HB640"/>
      <c r="HC640"/>
      <c r="HD640"/>
      <c r="HE640"/>
      <c r="HF640"/>
      <c r="HG640"/>
      <c r="HH640"/>
      <c r="HI640"/>
      <c r="HJ640"/>
      <c r="HK640"/>
      <c r="HL640"/>
      <c r="HM640"/>
      <c r="HN640"/>
      <c r="HO640"/>
      <c r="HP640"/>
      <c r="HQ640"/>
      <c r="HR640"/>
      <c r="HS640"/>
      <c r="HT640"/>
      <c r="HU640"/>
      <c r="HV640"/>
      <c r="HW640"/>
      <c r="HX640"/>
      <c r="HY640"/>
      <c r="HZ640"/>
    </row>
    <row r="641" spans="1:234" ht="11.25" hidden="1">
      <c r="A641" s="32"/>
      <c r="B641" s="8"/>
      <c r="C641" s="8"/>
      <c r="D641" s="19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160"/>
      <c r="P641" s="160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  <c r="AR641"/>
      <c r="AS641"/>
      <c r="AT641"/>
      <c r="AU641"/>
      <c r="AV641"/>
      <c r="AW641"/>
      <c r="AX641"/>
      <c r="AY641"/>
      <c r="AZ641"/>
      <c r="BA641"/>
      <c r="BB641"/>
      <c r="BC641"/>
      <c r="BD641"/>
      <c r="BE641"/>
      <c r="BF641"/>
      <c r="BG641"/>
      <c r="BH641"/>
      <c r="BI641"/>
      <c r="BJ641"/>
      <c r="BK641"/>
      <c r="BL641"/>
      <c r="BM641"/>
      <c r="BN641"/>
      <c r="BO641"/>
      <c r="BP641"/>
      <c r="BQ641"/>
      <c r="BR641"/>
      <c r="BS641"/>
      <c r="BT641"/>
      <c r="BU641"/>
      <c r="BV641"/>
      <c r="BW641"/>
      <c r="BX641"/>
      <c r="BY641"/>
      <c r="BZ641"/>
      <c r="CA641"/>
      <c r="CB641"/>
      <c r="CC641"/>
      <c r="CD641"/>
      <c r="CE641"/>
      <c r="CF641"/>
      <c r="CG641"/>
      <c r="CH641"/>
      <c r="CI641"/>
      <c r="CJ641"/>
      <c r="CK641"/>
      <c r="CL641"/>
      <c r="CM641"/>
      <c r="CN641"/>
      <c r="CO641"/>
      <c r="CP641"/>
      <c r="CQ641"/>
      <c r="CR641"/>
      <c r="CS641"/>
      <c r="CT641"/>
      <c r="CU641"/>
      <c r="CV641"/>
      <c r="CW641"/>
      <c r="CX641"/>
      <c r="CY641"/>
      <c r="CZ641"/>
      <c r="DA641"/>
      <c r="DB641"/>
      <c r="DC641"/>
      <c r="DD641"/>
      <c r="DE641"/>
      <c r="DF641"/>
      <c r="DG641"/>
      <c r="DH641"/>
      <c r="DI641"/>
      <c r="DJ641"/>
      <c r="DK641"/>
      <c r="DL641"/>
      <c r="DM641"/>
      <c r="DN641"/>
      <c r="DO641"/>
      <c r="DP641"/>
      <c r="DQ641"/>
      <c r="DR641"/>
      <c r="DS641"/>
      <c r="DT641"/>
      <c r="DU641"/>
      <c r="DV641"/>
      <c r="DW641"/>
      <c r="DX641"/>
      <c r="DY641"/>
      <c r="DZ641"/>
      <c r="EA641"/>
      <c r="EB641"/>
      <c r="EC641"/>
      <c r="ED641"/>
      <c r="EE641"/>
      <c r="EF641"/>
      <c r="EG641"/>
      <c r="EH641"/>
      <c r="EI641"/>
      <c r="EJ641"/>
      <c r="EK641"/>
      <c r="EL641"/>
      <c r="EM641"/>
      <c r="EN641"/>
      <c r="EO641"/>
      <c r="EP641"/>
      <c r="EQ641"/>
      <c r="ER641"/>
      <c r="ES641"/>
      <c r="ET641"/>
      <c r="EU641"/>
      <c r="EV641"/>
      <c r="EW641"/>
      <c r="EX641"/>
      <c r="EY641"/>
      <c r="EZ641"/>
      <c r="FA641"/>
      <c r="FB641"/>
      <c r="FC641"/>
      <c r="FD641"/>
      <c r="FE641"/>
      <c r="FF641"/>
      <c r="FG641"/>
      <c r="FH641"/>
      <c r="FI641"/>
      <c r="FJ641"/>
      <c r="FK641"/>
      <c r="FL641"/>
      <c r="FM641"/>
      <c r="FN641"/>
      <c r="FO641"/>
      <c r="FP641"/>
      <c r="FQ641"/>
      <c r="FR641"/>
      <c r="FS641"/>
      <c r="FT641"/>
      <c r="FU641"/>
      <c r="FV641"/>
      <c r="FW641"/>
      <c r="FX641"/>
      <c r="FY641"/>
      <c r="FZ641"/>
      <c r="GA641"/>
      <c r="GB641"/>
      <c r="GC641"/>
      <c r="GD641"/>
      <c r="GE641"/>
      <c r="GF641"/>
      <c r="GG641"/>
      <c r="GH641"/>
      <c r="GI641"/>
      <c r="GJ641"/>
      <c r="GK641"/>
      <c r="GL641"/>
      <c r="GM641"/>
      <c r="GN641"/>
      <c r="GO641"/>
      <c r="GP641"/>
      <c r="GQ641"/>
      <c r="GR641"/>
      <c r="GS641"/>
      <c r="GT641"/>
      <c r="GU641"/>
      <c r="GV641"/>
      <c r="GW641"/>
      <c r="GX641"/>
      <c r="GY641"/>
      <c r="GZ641"/>
      <c r="HA641"/>
      <c r="HB641"/>
      <c r="HC641"/>
      <c r="HD641"/>
      <c r="HE641"/>
      <c r="HF641"/>
      <c r="HG641"/>
      <c r="HH641"/>
      <c r="HI641"/>
      <c r="HJ641"/>
      <c r="HK641"/>
      <c r="HL641"/>
      <c r="HM641"/>
      <c r="HN641"/>
      <c r="HO641"/>
      <c r="HP641"/>
      <c r="HQ641"/>
      <c r="HR641"/>
      <c r="HS641"/>
      <c r="HT641"/>
      <c r="HU641"/>
      <c r="HV641"/>
      <c r="HW641"/>
      <c r="HX641"/>
      <c r="HY641"/>
      <c r="HZ641"/>
    </row>
    <row r="642" spans="1:234" ht="11.25" hidden="1">
      <c r="A642" s="32"/>
      <c r="B642" s="8"/>
      <c r="C642" s="8"/>
      <c r="D642" s="19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160"/>
      <c r="P642" s="160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  <c r="AR642"/>
      <c r="AS642"/>
      <c r="AT642"/>
      <c r="AU642"/>
      <c r="AV642"/>
      <c r="AW642"/>
      <c r="AX642"/>
      <c r="AY642"/>
      <c r="AZ642"/>
      <c r="BA642"/>
      <c r="BB642"/>
      <c r="BC642"/>
      <c r="BD642"/>
      <c r="BE642"/>
      <c r="BF642"/>
      <c r="BG642"/>
      <c r="BH642"/>
      <c r="BI642"/>
      <c r="BJ642"/>
      <c r="BK642"/>
      <c r="BL642"/>
      <c r="BM642"/>
      <c r="BN642"/>
      <c r="BO642"/>
      <c r="BP642"/>
      <c r="BQ642"/>
      <c r="BR642"/>
      <c r="BS642"/>
      <c r="BT642"/>
      <c r="BU642"/>
      <c r="BV642"/>
      <c r="BW642"/>
      <c r="BX642"/>
      <c r="BY642"/>
      <c r="BZ642"/>
      <c r="CA642"/>
      <c r="CB642"/>
      <c r="CC642"/>
      <c r="CD642"/>
      <c r="CE642"/>
      <c r="CF642"/>
      <c r="CG642"/>
      <c r="CH642"/>
      <c r="CI642"/>
      <c r="CJ642"/>
      <c r="CK642"/>
      <c r="CL642"/>
      <c r="CM642"/>
      <c r="CN642"/>
      <c r="CO642"/>
      <c r="CP642"/>
      <c r="CQ642"/>
      <c r="CR642"/>
      <c r="CS642"/>
      <c r="CT642"/>
      <c r="CU642"/>
      <c r="CV642"/>
      <c r="CW642"/>
      <c r="CX642"/>
      <c r="CY642"/>
      <c r="CZ642"/>
      <c r="DA642"/>
      <c r="DB642"/>
      <c r="DC642"/>
      <c r="DD642"/>
      <c r="DE642"/>
      <c r="DF642"/>
      <c r="DG642"/>
      <c r="DH642"/>
      <c r="DI642"/>
      <c r="DJ642"/>
      <c r="DK642"/>
      <c r="DL642"/>
      <c r="DM642"/>
      <c r="DN642"/>
      <c r="DO642"/>
      <c r="DP642"/>
      <c r="DQ642"/>
      <c r="DR642"/>
      <c r="DS642"/>
      <c r="DT642"/>
      <c r="DU642"/>
      <c r="DV642"/>
      <c r="DW642"/>
      <c r="DX642"/>
      <c r="DY642"/>
      <c r="DZ642"/>
      <c r="EA642"/>
      <c r="EB642"/>
      <c r="EC642"/>
      <c r="ED642"/>
      <c r="EE642"/>
      <c r="EF642"/>
      <c r="EG642"/>
      <c r="EH642"/>
      <c r="EI642"/>
      <c r="EJ642"/>
      <c r="EK642"/>
      <c r="EL642"/>
      <c r="EM642"/>
      <c r="EN642"/>
      <c r="EO642"/>
      <c r="EP642"/>
      <c r="EQ642"/>
      <c r="ER642"/>
      <c r="ES642"/>
      <c r="ET642"/>
      <c r="EU642"/>
      <c r="EV642"/>
      <c r="EW642"/>
      <c r="EX642"/>
      <c r="EY642"/>
      <c r="EZ642"/>
      <c r="FA642"/>
      <c r="FB642"/>
      <c r="FC642"/>
      <c r="FD642"/>
      <c r="FE642"/>
      <c r="FF642"/>
      <c r="FG642"/>
      <c r="FH642"/>
      <c r="FI642"/>
      <c r="FJ642"/>
      <c r="FK642"/>
      <c r="FL642"/>
      <c r="FM642"/>
      <c r="FN642"/>
      <c r="FO642"/>
      <c r="FP642"/>
      <c r="FQ642"/>
      <c r="FR642"/>
      <c r="FS642"/>
      <c r="FT642"/>
      <c r="FU642"/>
      <c r="FV642"/>
      <c r="FW642"/>
      <c r="FX642"/>
      <c r="FY642"/>
      <c r="FZ642"/>
      <c r="GA642"/>
      <c r="GB642"/>
      <c r="GC642"/>
      <c r="GD642"/>
      <c r="GE642"/>
      <c r="GF642"/>
      <c r="GG642"/>
      <c r="GH642"/>
      <c r="GI642"/>
      <c r="GJ642"/>
      <c r="GK642"/>
      <c r="GL642"/>
      <c r="GM642"/>
      <c r="GN642"/>
      <c r="GO642"/>
      <c r="GP642"/>
      <c r="GQ642"/>
      <c r="GR642"/>
      <c r="GS642"/>
      <c r="GT642"/>
      <c r="GU642"/>
      <c r="GV642"/>
      <c r="GW642"/>
      <c r="GX642"/>
      <c r="GY642"/>
      <c r="GZ642"/>
      <c r="HA642"/>
      <c r="HB642"/>
      <c r="HC642"/>
      <c r="HD642"/>
      <c r="HE642"/>
      <c r="HF642"/>
      <c r="HG642"/>
      <c r="HH642"/>
      <c r="HI642"/>
      <c r="HJ642"/>
      <c r="HK642"/>
      <c r="HL642"/>
      <c r="HM642"/>
      <c r="HN642"/>
      <c r="HO642"/>
      <c r="HP642"/>
      <c r="HQ642"/>
      <c r="HR642"/>
      <c r="HS642"/>
      <c r="HT642"/>
      <c r="HU642"/>
      <c r="HV642"/>
      <c r="HW642"/>
      <c r="HX642"/>
      <c r="HY642"/>
      <c r="HZ642"/>
    </row>
    <row r="643" spans="1:234" ht="12">
      <c r="A643" s="24">
        <v>250380</v>
      </c>
      <c r="B643" s="8"/>
      <c r="C643" s="8"/>
      <c r="D643" s="38">
        <f>D645+D680+D691+D700+D708</f>
        <v>0</v>
      </c>
      <c r="E643" s="38"/>
      <c r="F643" s="38">
        <f>D643</f>
        <v>0</v>
      </c>
      <c r="G643" s="38">
        <f>G645</f>
        <v>229500</v>
      </c>
      <c r="H643" s="38">
        <f>H645</f>
        <v>750500</v>
      </c>
      <c r="I643" s="38">
        <f>G643+H643</f>
        <v>980000</v>
      </c>
      <c r="J643" s="38"/>
      <c r="K643" s="38"/>
      <c r="L643" s="38"/>
      <c r="M643" s="38"/>
      <c r="N643" s="38"/>
      <c r="O643" s="36"/>
      <c r="P643" s="160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  <c r="AR643"/>
      <c r="AS643"/>
      <c r="AT643"/>
      <c r="AU643"/>
      <c r="AV643"/>
      <c r="AW643"/>
      <c r="AX643"/>
      <c r="AY643"/>
      <c r="AZ643"/>
      <c r="BA643"/>
      <c r="BB643"/>
      <c r="BC643"/>
      <c r="BD643"/>
      <c r="BE643"/>
      <c r="BF643"/>
      <c r="BG643"/>
      <c r="BH643"/>
      <c r="BI643"/>
      <c r="BJ643"/>
      <c r="BK643"/>
      <c r="BL643"/>
      <c r="BM643"/>
      <c r="BN643"/>
      <c r="BO643"/>
      <c r="BP643"/>
      <c r="BQ643"/>
      <c r="BR643"/>
      <c r="BS643"/>
      <c r="BT643"/>
      <c r="BU643"/>
      <c r="BV643"/>
      <c r="BW643"/>
      <c r="BX643"/>
      <c r="BY643"/>
      <c r="BZ643"/>
      <c r="CA643"/>
      <c r="CB643"/>
      <c r="CC643"/>
      <c r="CD643"/>
      <c r="CE643"/>
      <c r="CF643"/>
      <c r="CG643"/>
      <c r="CH643"/>
      <c r="CI643"/>
      <c r="CJ643"/>
      <c r="CK643"/>
      <c r="CL643"/>
      <c r="CM643"/>
      <c r="CN643"/>
      <c r="CO643"/>
      <c r="CP643"/>
      <c r="CQ643"/>
      <c r="CR643"/>
      <c r="CS643"/>
      <c r="CT643"/>
      <c r="CU643"/>
      <c r="CV643"/>
      <c r="CW643"/>
      <c r="CX643"/>
      <c r="CY643"/>
      <c r="CZ643"/>
      <c r="DA643"/>
      <c r="DB643"/>
      <c r="DC643"/>
      <c r="DD643"/>
      <c r="DE643"/>
      <c r="DF643"/>
      <c r="DG643"/>
      <c r="DH643"/>
      <c r="DI643"/>
      <c r="DJ643"/>
      <c r="DK643"/>
      <c r="DL643"/>
      <c r="DM643"/>
      <c r="DN643"/>
      <c r="DO643"/>
      <c r="DP643"/>
      <c r="DQ643"/>
      <c r="DR643"/>
      <c r="DS643"/>
      <c r="DT643"/>
      <c r="DU643"/>
      <c r="DV643"/>
      <c r="DW643"/>
      <c r="DX643"/>
      <c r="DY643"/>
      <c r="DZ643"/>
      <c r="EA643"/>
      <c r="EB643"/>
      <c r="EC643"/>
      <c r="ED643"/>
      <c r="EE643"/>
      <c r="EF643"/>
      <c r="EG643"/>
      <c r="EH643"/>
      <c r="EI643"/>
      <c r="EJ643"/>
      <c r="EK643"/>
      <c r="EL643"/>
      <c r="EM643"/>
      <c r="EN643"/>
      <c r="EO643"/>
      <c r="EP643"/>
      <c r="EQ643"/>
      <c r="ER643"/>
      <c r="ES643"/>
      <c r="ET643"/>
      <c r="EU643"/>
      <c r="EV643"/>
      <c r="EW643"/>
      <c r="EX643"/>
      <c r="EY643"/>
      <c r="EZ643"/>
      <c r="FA643"/>
      <c r="FB643"/>
      <c r="FC643"/>
      <c r="FD643"/>
      <c r="FE643"/>
      <c r="FF643"/>
      <c r="FG643"/>
      <c r="FH643"/>
      <c r="FI643"/>
      <c r="FJ643"/>
      <c r="FK643"/>
      <c r="FL643"/>
      <c r="FM643"/>
      <c r="FN643"/>
      <c r="FO643"/>
      <c r="FP643"/>
      <c r="FQ643"/>
      <c r="FR643"/>
      <c r="FS643"/>
      <c r="FT643"/>
      <c r="FU643"/>
      <c r="FV643"/>
      <c r="FW643"/>
      <c r="FX643"/>
      <c r="FY643"/>
      <c r="FZ643"/>
      <c r="GA643"/>
      <c r="GB643"/>
      <c r="GC643"/>
      <c r="GD643"/>
      <c r="GE643"/>
      <c r="GF643"/>
      <c r="GG643"/>
      <c r="GH643"/>
      <c r="GI643"/>
      <c r="GJ643"/>
      <c r="GK643"/>
      <c r="GL643"/>
      <c r="GM643"/>
      <c r="GN643"/>
      <c r="GO643"/>
      <c r="GP643"/>
      <c r="GQ643"/>
      <c r="GR643"/>
      <c r="GS643"/>
      <c r="GT643"/>
      <c r="GU643"/>
      <c r="GV643"/>
      <c r="GW643"/>
      <c r="GX643"/>
      <c r="GY643"/>
      <c r="GZ643"/>
      <c r="HA643"/>
      <c r="HB643"/>
      <c r="HC643"/>
      <c r="HD643"/>
      <c r="HE643"/>
      <c r="HF643"/>
      <c r="HG643"/>
      <c r="HH643"/>
      <c r="HI643"/>
      <c r="HJ643"/>
      <c r="HK643"/>
      <c r="HL643"/>
      <c r="HM643"/>
      <c r="HN643"/>
      <c r="HO643"/>
      <c r="HP643"/>
      <c r="HQ643"/>
      <c r="HR643"/>
      <c r="HS643"/>
      <c r="HT643"/>
      <c r="HU643"/>
      <c r="HV643"/>
      <c r="HW643"/>
      <c r="HX643"/>
      <c r="HY643"/>
      <c r="HZ643"/>
    </row>
    <row r="644" spans="1:234" ht="56.25">
      <c r="A644" s="32" t="s">
        <v>349</v>
      </c>
      <c r="B644" s="8"/>
      <c r="C644" s="8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160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  <c r="AR644"/>
      <c r="AS644"/>
      <c r="AT644"/>
      <c r="AU644"/>
      <c r="AV644"/>
      <c r="AW644"/>
      <c r="AX644"/>
      <c r="AY644"/>
      <c r="AZ644"/>
      <c r="BA644"/>
      <c r="BB644"/>
      <c r="BC644"/>
      <c r="BD644"/>
      <c r="BE644"/>
      <c r="BF644"/>
      <c r="BG644"/>
      <c r="BH644"/>
      <c r="BI644"/>
      <c r="BJ644"/>
      <c r="BK644"/>
      <c r="BL644"/>
      <c r="BM644"/>
      <c r="BN644"/>
      <c r="BO644"/>
      <c r="BP644"/>
      <c r="BQ644"/>
      <c r="BR644"/>
      <c r="BS644"/>
      <c r="BT644"/>
      <c r="BU644"/>
      <c r="BV644"/>
      <c r="BW644"/>
      <c r="BX644"/>
      <c r="BY644"/>
      <c r="BZ644"/>
      <c r="CA644"/>
      <c r="CB644"/>
      <c r="CC644"/>
      <c r="CD644"/>
      <c r="CE644"/>
      <c r="CF644"/>
      <c r="CG644"/>
      <c r="CH644"/>
      <c r="CI644"/>
      <c r="CJ644"/>
      <c r="CK644"/>
      <c r="CL644"/>
      <c r="CM644"/>
      <c r="CN644"/>
      <c r="CO644"/>
      <c r="CP644"/>
      <c r="CQ644"/>
      <c r="CR644"/>
      <c r="CS644"/>
      <c r="CT644"/>
      <c r="CU644"/>
      <c r="CV644"/>
      <c r="CW644"/>
      <c r="CX644"/>
      <c r="CY644"/>
      <c r="CZ644"/>
      <c r="DA644"/>
      <c r="DB644"/>
      <c r="DC644"/>
      <c r="DD644"/>
      <c r="DE644"/>
      <c r="DF644"/>
      <c r="DG644"/>
      <c r="DH644"/>
      <c r="DI644"/>
      <c r="DJ644"/>
      <c r="DK644"/>
      <c r="DL644"/>
      <c r="DM644"/>
      <c r="DN644"/>
      <c r="DO644"/>
      <c r="DP644"/>
      <c r="DQ644"/>
      <c r="DR644"/>
      <c r="DS644"/>
      <c r="DT644"/>
      <c r="DU644"/>
      <c r="DV644"/>
      <c r="DW644"/>
      <c r="DX644"/>
      <c r="DY644"/>
      <c r="DZ644"/>
      <c r="EA644"/>
      <c r="EB644"/>
      <c r="EC644"/>
      <c r="ED644"/>
      <c r="EE644"/>
      <c r="EF644"/>
      <c r="EG644"/>
      <c r="EH644"/>
      <c r="EI644"/>
      <c r="EJ644"/>
      <c r="EK644"/>
      <c r="EL644"/>
      <c r="EM644"/>
      <c r="EN644"/>
      <c r="EO644"/>
      <c r="EP644"/>
      <c r="EQ644"/>
      <c r="ER644"/>
      <c r="ES644"/>
      <c r="ET644"/>
      <c r="EU644"/>
      <c r="EV644"/>
      <c r="EW644"/>
      <c r="EX644"/>
      <c r="EY644"/>
      <c r="EZ644"/>
      <c r="FA644"/>
      <c r="FB644"/>
      <c r="FC644"/>
      <c r="FD644"/>
      <c r="FE644"/>
      <c r="FF644"/>
      <c r="FG644"/>
      <c r="FH644"/>
      <c r="FI644"/>
      <c r="FJ644"/>
      <c r="FK644"/>
      <c r="FL644"/>
      <c r="FM644"/>
      <c r="FN644"/>
      <c r="FO644"/>
      <c r="FP644"/>
      <c r="FQ644"/>
      <c r="FR644"/>
      <c r="FS644"/>
      <c r="FT644"/>
      <c r="FU644"/>
      <c r="FV644"/>
      <c r="FW644"/>
      <c r="FX644"/>
      <c r="FY644"/>
      <c r="FZ644"/>
      <c r="GA644"/>
      <c r="GB644"/>
      <c r="GC644"/>
      <c r="GD644"/>
      <c r="GE644"/>
      <c r="GF644"/>
      <c r="GG644"/>
      <c r="GH644"/>
      <c r="GI644"/>
      <c r="GJ644"/>
      <c r="GK644"/>
      <c r="GL644"/>
      <c r="GM644"/>
      <c r="GN644"/>
      <c r="GO644"/>
      <c r="GP644"/>
      <c r="GQ644"/>
      <c r="GR644"/>
      <c r="GS644"/>
      <c r="GT644"/>
      <c r="GU644"/>
      <c r="GV644"/>
      <c r="GW644"/>
      <c r="GX644"/>
      <c r="GY644"/>
      <c r="GZ644"/>
      <c r="HA644"/>
      <c r="HB644"/>
      <c r="HC644"/>
      <c r="HD644"/>
      <c r="HE644"/>
      <c r="HF644"/>
      <c r="HG644"/>
      <c r="HH644"/>
      <c r="HI644"/>
      <c r="HJ644"/>
      <c r="HK644"/>
      <c r="HL644"/>
      <c r="HM644"/>
      <c r="HN644"/>
      <c r="HO644"/>
      <c r="HP644"/>
      <c r="HQ644"/>
      <c r="HR644"/>
      <c r="HS644"/>
      <c r="HT644"/>
      <c r="HU644"/>
      <c r="HV644"/>
      <c r="HW644"/>
      <c r="HX644"/>
      <c r="HY644"/>
      <c r="HZ644"/>
    </row>
    <row r="645" spans="1:16" s="195" customFormat="1" ht="36" customHeight="1">
      <c r="A645" s="182" t="s">
        <v>410</v>
      </c>
      <c r="B645" s="191"/>
      <c r="C645" s="191"/>
      <c r="D645" s="192"/>
      <c r="E645" s="193"/>
      <c r="F645" s="193">
        <f>D645</f>
        <v>0</v>
      </c>
      <c r="G645" s="193">
        <f>G647</f>
        <v>229500</v>
      </c>
      <c r="H645" s="193">
        <f>H647</f>
        <v>750500</v>
      </c>
      <c r="I645" s="193">
        <f>G645+H645</f>
        <v>980000</v>
      </c>
      <c r="J645" s="193"/>
      <c r="K645" s="193"/>
      <c r="L645" s="193"/>
      <c r="M645" s="193"/>
      <c r="N645" s="193"/>
      <c r="O645" s="193"/>
      <c r="P645" s="241"/>
    </row>
    <row r="646" spans="1:234" ht="11.25">
      <c r="A646" s="31" t="s">
        <v>5</v>
      </c>
      <c r="B646" s="8"/>
      <c r="C646" s="8"/>
      <c r="D646" s="19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160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  <c r="AR646"/>
      <c r="AS646"/>
      <c r="AT646"/>
      <c r="AU646"/>
      <c r="AV646"/>
      <c r="AW646"/>
      <c r="AX646"/>
      <c r="AY646"/>
      <c r="AZ646"/>
      <c r="BA646"/>
      <c r="BB646"/>
      <c r="BC646"/>
      <c r="BD646"/>
      <c r="BE646"/>
      <c r="BF646"/>
      <c r="BG646"/>
      <c r="BH646"/>
      <c r="BI646"/>
      <c r="BJ646"/>
      <c r="BK646"/>
      <c r="BL646"/>
      <c r="BM646"/>
      <c r="BN646"/>
      <c r="BO646"/>
      <c r="BP646"/>
      <c r="BQ646"/>
      <c r="BR646"/>
      <c r="BS646"/>
      <c r="BT646"/>
      <c r="BU646"/>
      <c r="BV646"/>
      <c r="BW646"/>
      <c r="BX646"/>
      <c r="BY646"/>
      <c r="BZ646"/>
      <c r="CA646"/>
      <c r="CB646"/>
      <c r="CC646"/>
      <c r="CD646"/>
      <c r="CE646"/>
      <c r="CF646"/>
      <c r="CG646"/>
      <c r="CH646"/>
      <c r="CI646"/>
      <c r="CJ646"/>
      <c r="CK646"/>
      <c r="CL646"/>
      <c r="CM646"/>
      <c r="CN646"/>
      <c r="CO646"/>
      <c r="CP646"/>
      <c r="CQ646"/>
      <c r="CR646"/>
      <c r="CS646"/>
      <c r="CT646"/>
      <c r="CU646"/>
      <c r="CV646"/>
      <c r="CW646"/>
      <c r="CX646"/>
      <c r="CY646"/>
      <c r="CZ646"/>
      <c r="DA646"/>
      <c r="DB646"/>
      <c r="DC646"/>
      <c r="DD646"/>
      <c r="DE646"/>
      <c r="DF646"/>
      <c r="DG646"/>
      <c r="DH646"/>
      <c r="DI646"/>
      <c r="DJ646"/>
      <c r="DK646"/>
      <c r="DL646"/>
      <c r="DM646"/>
      <c r="DN646"/>
      <c r="DO646"/>
      <c r="DP646"/>
      <c r="DQ646"/>
      <c r="DR646"/>
      <c r="DS646"/>
      <c r="DT646"/>
      <c r="DU646"/>
      <c r="DV646"/>
      <c r="DW646"/>
      <c r="DX646"/>
      <c r="DY646"/>
      <c r="DZ646"/>
      <c r="EA646"/>
      <c r="EB646"/>
      <c r="EC646"/>
      <c r="ED646"/>
      <c r="EE646"/>
      <c r="EF646"/>
      <c r="EG646"/>
      <c r="EH646"/>
      <c r="EI646"/>
      <c r="EJ646"/>
      <c r="EK646"/>
      <c r="EL646"/>
      <c r="EM646"/>
      <c r="EN646"/>
      <c r="EO646"/>
      <c r="EP646"/>
      <c r="EQ646"/>
      <c r="ER646"/>
      <c r="ES646"/>
      <c r="ET646"/>
      <c r="EU646"/>
      <c r="EV646"/>
      <c r="EW646"/>
      <c r="EX646"/>
      <c r="EY646"/>
      <c r="EZ646"/>
      <c r="FA646"/>
      <c r="FB646"/>
      <c r="FC646"/>
      <c r="FD646"/>
      <c r="FE646"/>
      <c r="FF646"/>
      <c r="FG646"/>
      <c r="FH646"/>
      <c r="FI646"/>
      <c r="FJ646"/>
      <c r="FK646"/>
      <c r="FL646"/>
      <c r="FM646"/>
      <c r="FN646"/>
      <c r="FO646"/>
      <c r="FP646"/>
      <c r="FQ646"/>
      <c r="FR646"/>
      <c r="FS646"/>
      <c r="FT646"/>
      <c r="FU646"/>
      <c r="FV646"/>
      <c r="FW646"/>
      <c r="FX646"/>
      <c r="FY646"/>
      <c r="FZ646"/>
      <c r="GA646"/>
      <c r="GB646"/>
      <c r="GC646"/>
      <c r="GD646"/>
      <c r="GE646"/>
      <c r="GF646"/>
      <c r="GG646"/>
      <c r="GH646"/>
      <c r="GI646"/>
      <c r="GJ646"/>
      <c r="GK646"/>
      <c r="GL646"/>
      <c r="GM646"/>
      <c r="GN646"/>
      <c r="GO646"/>
      <c r="GP646"/>
      <c r="GQ646"/>
      <c r="GR646"/>
      <c r="GS646"/>
      <c r="GT646"/>
      <c r="GU646"/>
      <c r="GV646"/>
      <c r="GW646"/>
      <c r="GX646"/>
      <c r="GY646"/>
      <c r="GZ646"/>
      <c r="HA646"/>
      <c r="HB646"/>
      <c r="HC646"/>
      <c r="HD646"/>
      <c r="HE646"/>
      <c r="HF646"/>
      <c r="HG646"/>
      <c r="HH646"/>
      <c r="HI646"/>
      <c r="HJ646"/>
      <c r="HK646"/>
      <c r="HL646"/>
      <c r="HM646"/>
      <c r="HN646"/>
      <c r="HO646"/>
      <c r="HP646"/>
      <c r="HQ646"/>
      <c r="HR646"/>
      <c r="HS646"/>
      <c r="HT646"/>
      <c r="HU646"/>
      <c r="HV646"/>
      <c r="HW646"/>
      <c r="HX646"/>
      <c r="HY646"/>
      <c r="HZ646"/>
    </row>
    <row r="647" spans="1:234" ht="11.25">
      <c r="A647" s="32" t="s">
        <v>82</v>
      </c>
      <c r="B647" s="8"/>
      <c r="C647" s="8"/>
      <c r="D647" s="19"/>
      <c r="E647" s="7"/>
      <c r="F647" s="7">
        <f>D647</f>
        <v>0</v>
      </c>
      <c r="G647" s="7">
        <v>229500</v>
      </c>
      <c r="H647" s="7">
        <v>750500</v>
      </c>
      <c r="I647" s="7">
        <f>G647+H647</f>
        <v>980000</v>
      </c>
      <c r="J647" s="7"/>
      <c r="K647" s="7"/>
      <c r="L647" s="7"/>
      <c r="M647" s="7"/>
      <c r="N647" s="7"/>
      <c r="O647" s="10"/>
      <c r="P647" s="160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  <c r="AR647"/>
      <c r="AS647"/>
      <c r="AT647"/>
      <c r="AU647"/>
      <c r="AV647"/>
      <c r="AW647"/>
      <c r="AX647"/>
      <c r="AY647"/>
      <c r="AZ647"/>
      <c r="BA647"/>
      <c r="BB647"/>
      <c r="BC647"/>
      <c r="BD647"/>
      <c r="BE647"/>
      <c r="BF647"/>
      <c r="BG647"/>
      <c r="BH647"/>
      <c r="BI647"/>
      <c r="BJ647"/>
      <c r="BK647"/>
      <c r="BL647"/>
      <c r="BM647"/>
      <c r="BN647"/>
      <c r="BO647"/>
      <c r="BP647"/>
      <c r="BQ647"/>
      <c r="BR647"/>
      <c r="BS647"/>
      <c r="BT647"/>
      <c r="BU647"/>
      <c r="BV647"/>
      <c r="BW647"/>
      <c r="BX647"/>
      <c r="BY647"/>
      <c r="BZ647"/>
      <c r="CA647"/>
      <c r="CB647"/>
      <c r="CC647"/>
      <c r="CD647"/>
      <c r="CE647"/>
      <c r="CF647"/>
      <c r="CG647"/>
      <c r="CH647"/>
      <c r="CI647"/>
      <c r="CJ647"/>
      <c r="CK647"/>
      <c r="CL647"/>
      <c r="CM647"/>
      <c r="CN647"/>
      <c r="CO647"/>
      <c r="CP647"/>
      <c r="CQ647"/>
      <c r="CR647"/>
      <c r="CS647"/>
      <c r="CT647"/>
      <c r="CU647"/>
      <c r="CV647"/>
      <c r="CW647"/>
      <c r="CX647"/>
      <c r="CY647"/>
      <c r="CZ647"/>
      <c r="DA647"/>
      <c r="DB647"/>
      <c r="DC647"/>
      <c r="DD647"/>
      <c r="DE647"/>
      <c r="DF647"/>
      <c r="DG647"/>
      <c r="DH647"/>
      <c r="DI647"/>
      <c r="DJ647"/>
      <c r="DK647"/>
      <c r="DL647"/>
      <c r="DM647"/>
      <c r="DN647"/>
      <c r="DO647"/>
      <c r="DP647"/>
      <c r="DQ647"/>
      <c r="DR647"/>
      <c r="DS647"/>
      <c r="DT647"/>
      <c r="DU647"/>
      <c r="DV647"/>
      <c r="DW647"/>
      <c r="DX647"/>
      <c r="DY647"/>
      <c r="DZ647"/>
      <c r="EA647"/>
      <c r="EB647"/>
      <c r="EC647"/>
      <c r="ED647"/>
      <c r="EE647"/>
      <c r="EF647"/>
      <c r="EG647"/>
      <c r="EH647"/>
      <c r="EI647"/>
      <c r="EJ647"/>
      <c r="EK647"/>
      <c r="EL647"/>
      <c r="EM647"/>
      <c r="EN647"/>
      <c r="EO647"/>
      <c r="EP647"/>
      <c r="EQ647"/>
      <c r="ER647"/>
      <c r="ES647"/>
      <c r="ET647"/>
      <c r="EU647"/>
      <c r="EV647"/>
      <c r="EW647"/>
      <c r="EX647"/>
      <c r="EY647"/>
      <c r="EZ647"/>
      <c r="FA647"/>
      <c r="FB647"/>
      <c r="FC647"/>
      <c r="FD647"/>
      <c r="FE647"/>
      <c r="FF647"/>
      <c r="FG647"/>
      <c r="FH647"/>
      <c r="FI647"/>
      <c r="FJ647"/>
      <c r="FK647"/>
      <c r="FL647"/>
      <c r="FM647"/>
      <c r="FN647"/>
      <c r="FO647"/>
      <c r="FP647"/>
      <c r="FQ647"/>
      <c r="FR647"/>
      <c r="FS647"/>
      <c r="FT647"/>
      <c r="FU647"/>
      <c r="FV647"/>
      <c r="FW647"/>
      <c r="FX647"/>
      <c r="FY647"/>
      <c r="FZ647"/>
      <c r="GA647"/>
      <c r="GB647"/>
      <c r="GC647"/>
      <c r="GD647"/>
      <c r="GE647"/>
      <c r="GF647"/>
      <c r="GG647"/>
      <c r="GH647"/>
      <c r="GI647"/>
      <c r="GJ647"/>
      <c r="GK647"/>
      <c r="GL647"/>
      <c r="GM647"/>
      <c r="GN647"/>
      <c r="GO647"/>
      <c r="GP647"/>
      <c r="GQ647"/>
      <c r="GR647"/>
      <c r="GS647"/>
      <c r="GT647"/>
      <c r="GU647"/>
      <c r="GV647"/>
      <c r="GW647"/>
      <c r="GX647"/>
      <c r="GY647"/>
      <c r="GZ647"/>
      <c r="HA647"/>
      <c r="HB647"/>
      <c r="HC647"/>
      <c r="HD647"/>
      <c r="HE647"/>
      <c r="HF647"/>
      <c r="HG647"/>
      <c r="HH647"/>
      <c r="HI647"/>
      <c r="HJ647"/>
      <c r="HK647"/>
      <c r="HL647"/>
      <c r="HM647"/>
      <c r="HN647"/>
      <c r="HO647"/>
      <c r="HP647"/>
      <c r="HQ647"/>
      <c r="HR647"/>
      <c r="HS647"/>
      <c r="HT647"/>
      <c r="HU647"/>
      <c r="HV647"/>
      <c r="HW647"/>
      <c r="HX647"/>
      <c r="HY647"/>
      <c r="HZ647"/>
    </row>
    <row r="648" spans="1:234" ht="11.25">
      <c r="A648" s="31" t="s">
        <v>6</v>
      </c>
      <c r="B648" s="8"/>
      <c r="C648" s="8"/>
      <c r="D648" s="19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10"/>
      <c r="P648" s="160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  <c r="AR648"/>
      <c r="AS648"/>
      <c r="AT648"/>
      <c r="AU648"/>
      <c r="AV648"/>
      <c r="AW648"/>
      <c r="AX648"/>
      <c r="AY648"/>
      <c r="AZ648"/>
      <c r="BA648"/>
      <c r="BB648"/>
      <c r="BC648"/>
      <c r="BD648"/>
      <c r="BE648"/>
      <c r="BF648"/>
      <c r="BG648"/>
      <c r="BH648"/>
      <c r="BI648"/>
      <c r="BJ648"/>
      <c r="BK648"/>
      <c r="BL648"/>
      <c r="BM648"/>
      <c r="BN648"/>
      <c r="BO648"/>
      <c r="BP648"/>
      <c r="BQ648"/>
      <c r="BR648"/>
      <c r="BS648"/>
      <c r="BT648"/>
      <c r="BU648"/>
      <c r="BV648"/>
      <c r="BW648"/>
      <c r="BX648"/>
      <c r="BY648"/>
      <c r="BZ648"/>
      <c r="CA648"/>
      <c r="CB648"/>
      <c r="CC648"/>
      <c r="CD648"/>
      <c r="CE648"/>
      <c r="CF648"/>
      <c r="CG648"/>
      <c r="CH648"/>
      <c r="CI648"/>
      <c r="CJ648"/>
      <c r="CK648"/>
      <c r="CL648"/>
      <c r="CM648"/>
      <c r="CN648"/>
      <c r="CO648"/>
      <c r="CP648"/>
      <c r="CQ648"/>
      <c r="CR648"/>
      <c r="CS648"/>
      <c r="CT648"/>
      <c r="CU648"/>
      <c r="CV648"/>
      <c r="CW648"/>
      <c r="CX648"/>
      <c r="CY648"/>
      <c r="CZ648"/>
      <c r="DA648"/>
      <c r="DB648"/>
      <c r="DC648"/>
      <c r="DD648"/>
      <c r="DE648"/>
      <c r="DF648"/>
      <c r="DG648"/>
      <c r="DH648"/>
      <c r="DI648"/>
      <c r="DJ648"/>
      <c r="DK648"/>
      <c r="DL648"/>
      <c r="DM648"/>
      <c r="DN648"/>
      <c r="DO648"/>
      <c r="DP648"/>
      <c r="DQ648"/>
      <c r="DR648"/>
      <c r="DS648"/>
      <c r="DT648"/>
      <c r="DU648"/>
      <c r="DV648"/>
      <c r="DW648"/>
      <c r="DX648"/>
      <c r="DY648"/>
      <c r="DZ648"/>
      <c r="EA648"/>
      <c r="EB648"/>
      <c r="EC648"/>
      <c r="ED648"/>
      <c r="EE648"/>
      <c r="EF648"/>
      <c r="EG648"/>
      <c r="EH648"/>
      <c r="EI648"/>
      <c r="EJ648"/>
      <c r="EK648"/>
      <c r="EL648"/>
      <c r="EM648"/>
      <c r="EN648"/>
      <c r="EO648"/>
      <c r="EP648"/>
      <c r="EQ648"/>
      <c r="ER648"/>
      <c r="ES648"/>
      <c r="ET648"/>
      <c r="EU648"/>
      <c r="EV648"/>
      <c r="EW648"/>
      <c r="EX648"/>
      <c r="EY648"/>
      <c r="EZ648"/>
      <c r="FA648"/>
      <c r="FB648"/>
      <c r="FC648"/>
      <c r="FD648"/>
      <c r="FE648"/>
      <c r="FF648"/>
      <c r="FG648"/>
      <c r="FH648"/>
      <c r="FI648"/>
      <c r="FJ648"/>
      <c r="FK648"/>
      <c r="FL648"/>
      <c r="FM648"/>
      <c r="FN648"/>
      <c r="FO648"/>
      <c r="FP648"/>
      <c r="FQ648"/>
      <c r="FR648"/>
      <c r="FS648"/>
      <c r="FT648"/>
      <c r="FU648"/>
      <c r="FV648"/>
      <c r="FW648"/>
      <c r="FX648"/>
      <c r="FY648"/>
      <c r="FZ648"/>
      <c r="GA648"/>
      <c r="GB648"/>
      <c r="GC648"/>
      <c r="GD648"/>
      <c r="GE648"/>
      <c r="GF648"/>
      <c r="GG648"/>
      <c r="GH648"/>
      <c r="GI648"/>
      <c r="GJ648"/>
      <c r="GK648"/>
      <c r="GL648"/>
      <c r="GM648"/>
      <c r="GN648"/>
      <c r="GO648"/>
      <c r="GP648"/>
      <c r="GQ648"/>
      <c r="GR648"/>
      <c r="GS648"/>
      <c r="GT648"/>
      <c r="GU648"/>
      <c r="GV648"/>
      <c r="GW648"/>
      <c r="GX648"/>
      <c r="GY648"/>
      <c r="GZ648"/>
      <c r="HA648"/>
      <c r="HB648"/>
      <c r="HC648"/>
      <c r="HD648"/>
      <c r="HE648"/>
      <c r="HF648"/>
      <c r="HG648"/>
      <c r="HH648"/>
      <c r="HI648"/>
      <c r="HJ648"/>
      <c r="HK648"/>
      <c r="HL648"/>
      <c r="HM648"/>
      <c r="HN648"/>
      <c r="HO648"/>
      <c r="HP648"/>
      <c r="HQ648"/>
      <c r="HR648"/>
      <c r="HS648"/>
      <c r="HT648"/>
      <c r="HU648"/>
      <c r="HV648"/>
      <c r="HW648"/>
      <c r="HX648"/>
      <c r="HY648"/>
      <c r="HZ648"/>
    </row>
    <row r="649" spans="1:234" ht="22.5">
      <c r="A649" s="32" t="s">
        <v>352</v>
      </c>
      <c r="B649" s="8"/>
      <c r="C649" s="8"/>
      <c r="D649" s="19"/>
      <c r="E649" s="7"/>
      <c r="F649" s="7"/>
      <c r="G649" s="10">
        <v>1</v>
      </c>
      <c r="H649" s="10">
        <v>1</v>
      </c>
      <c r="I649" s="10">
        <v>1</v>
      </c>
      <c r="J649" s="10"/>
      <c r="K649" s="10"/>
      <c r="L649" s="10"/>
      <c r="M649" s="10"/>
      <c r="N649" s="10"/>
      <c r="O649" s="7"/>
      <c r="P649" s="160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  <c r="AR649"/>
      <c r="AS649"/>
      <c r="AT649"/>
      <c r="AU649"/>
      <c r="AV649"/>
      <c r="AW649"/>
      <c r="AX649"/>
      <c r="AY649"/>
      <c r="AZ649"/>
      <c r="BA649"/>
      <c r="BB649"/>
      <c r="BC649"/>
      <c r="BD649"/>
      <c r="BE649"/>
      <c r="BF649"/>
      <c r="BG649"/>
      <c r="BH649"/>
      <c r="BI649"/>
      <c r="BJ649"/>
      <c r="BK649"/>
      <c r="BL649"/>
      <c r="BM649"/>
      <c r="BN649"/>
      <c r="BO649"/>
      <c r="BP649"/>
      <c r="BQ649"/>
      <c r="BR649"/>
      <c r="BS649"/>
      <c r="BT649"/>
      <c r="BU649"/>
      <c r="BV649"/>
      <c r="BW649"/>
      <c r="BX649"/>
      <c r="BY649"/>
      <c r="BZ649"/>
      <c r="CA649"/>
      <c r="CB649"/>
      <c r="CC649"/>
      <c r="CD649"/>
      <c r="CE649"/>
      <c r="CF649"/>
      <c r="CG649"/>
      <c r="CH649"/>
      <c r="CI649"/>
      <c r="CJ649"/>
      <c r="CK649"/>
      <c r="CL649"/>
      <c r="CM649"/>
      <c r="CN649"/>
      <c r="CO649"/>
      <c r="CP649"/>
      <c r="CQ649"/>
      <c r="CR649"/>
      <c r="CS649"/>
      <c r="CT649"/>
      <c r="CU649"/>
      <c r="CV649"/>
      <c r="CW649"/>
      <c r="CX649"/>
      <c r="CY649"/>
      <c r="CZ649"/>
      <c r="DA649"/>
      <c r="DB649"/>
      <c r="DC649"/>
      <c r="DD649"/>
      <c r="DE649"/>
      <c r="DF649"/>
      <c r="DG649"/>
      <c r="DH649"/>
      <c r="DI649"/>
      <c r="DJ649"/>
      <c r="DK649"/>
      <c r="DL649"/>
      <c r="DM649"/>
      <c r="DN649"/>
      <c r="DO649"/>
      <c r="DP649"/>
      <c r="DQ649"/>
      <c r="DR649"/>
      <c r="DS649"/>
      <c r="DT649"/>
      <c r="DU649"/>
      <c r="DV649"/>
      <c r="DW649"/>
      <c r="DX649"/>
      <c r="DY649"/>
      <c r="DZ649"/>
      <c r="EA649"/>
      <c r="EB649"/>
      <c r="EC649"/>
      <c r="ED649"/>
      <c r="EE649"/>
      <c r="EF649"/>
      <c r="EG649"/>
      <c r="EH649"/>
      <c r="EI649"/>
      <c r="EJ649"/>
      <c r="EK649"/>
      <c r="EL649"/>
      <c r="EM649"/>
      <c r="EN649"/>
      <c r="EO649"/>
      <c r="EP649"/>
      <c r="EQ649"/>
      <c r="ER649"/>
      <c r="ES649"/>
      <c r="ET649"/>
      <c r="EU649"/>
      <c r="EV649"/>
      <c r="EW649"/>
      <c r="EX649"/>
      <c r="EY649"/>
      <c r="EZ649"/>
      <c r="FA649"/>
      <c r="FB649"/>
      <c r="FC649"/>
      <c r="FD649"/>
      <c r="FE649"/>
      <c r="FF649"/>
      <c r="FG649"/>
      <c r="FH649"/>
      <c r="FI649"/>
      <c r="FJ649"/>
      <c r="FK649"/>
      <c r="FL649"/>
      <c r="FM649"/>
      <c r="FN649"/>
      <c r="FO649"/>
      <c r="FP649"/>
      <c r="FQ649"/>
      <c r="FR649"/>
      <c r="FS649"/>
      <c r="FT649"/>
      <c r="FU649"/>
      <c r="FV649"/>
      <c r="FW649"/>
      <c r="FX649"/>
      <c r="FY649"/>
      <c r="FZ649"/>
      <c r="GA649"/>
      <c r="GB649"/>
      <c r="GC649"/>
      <c r="GD649"/>
      <c r="GE649"/>
      <c r="GF649"/>
      <c r="GG649"/>
      <c r="GH649"/>
      <c r="GI649"/>
      <c r="GJ649"/>
      <c r="GK649"/>
      <c r="GL649"/>
      <c r="GM649"/>
      <c r="GN649"/>
      <c r="GO649"/>
      <c r="GP649"/>
      <c r="GQ649"/>
      <c r="GR649"/>
      <c r="GS649"/>
      <c r="GT649"/>
      <c r="GU649"/>
      <c r="GV649"/>
      <c r="GW649"/>
      <c r="GX649"/>
      <c r="GY649"/>
      <c r="GZ649"/>
      <c r="HA649"/>
      <c r="HB649"/>
      <c r="HC649"/>
      <c r="HD649"/>
      <c r="HE649"/>
      <c r="HF649"/>
      <c r="HG649"/>
      <c r="HH649"/>
      <c r="HI649"/>
      <c r="HJ649"/>
      <c r="HK649"/>
      <c r="HL649"/>
      <c r="HM649"/>
      <c r="HN649"/>
      <c r="HO649"/>
      <c r="HP649"/>
      <c r="HQ649"/>
      <c r="HR649"/>
      <c r="HS649"/>
      <c r="HT649"/>
      <c r="HU649"/>
      <c r="HV649"/>
      <c r="HW649"/>
      <c r="HX649"/>
      <c r="HY649"/>
      <c r="HZ649"/>
    </row>
    <row r="650" spans="1:234" ht="11.25">
      <c r="A650" s="31" t="s">
        <v>8</v>
      </c>
      <c r="B650" s="8"/>
      <c r="C650" s="8"/>
      <c r="D650" s="19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16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  <c r="AR650"/>
      <c r="AS650"/>
      <c r="AT650"/>
      <c r="AU650"/>
      <c r="AV650"/>
      <c r="AW650"/>
      <c r="AX650"/>
      <c r="AY650"/>
      <c r="AZ650"/>
      <c r="BA650"/>
      <c r="BB650"/>
      <c r="BC650"/>
      <c r="BD650"/>
      <c r="BE650"/>
      <c r="BF650"/>
      <c r="BG650"/>
      <c r="BH650"/>
      <c r="BI650"/>
      <c r="BJ650"/>
      <c r="BK650"/>
      <c r="BL650"/>
      <c r="BM650"/>
      <c r="BN650"/>
      <c r="BO650"/>
      <c r="BP650"/>
      <c r="BQ650"/>
      <c r="BR650"/>
      <c r="BS650"/>
      <c r="BT650"/>
      <c r="BU650"/>
      <c r="BV650"/>
      <c r="BW650"/>
      <c r="BX650"/>
      <c r="BY650"/>
      <c r="BZ650"/>
      <c r="CA650"/>
      <c r="CB650"/>
      <c r="CC650"/>
      <c r="CD650"/>
      <c r="CE650"/>
      <c r="CF650"/>
      <c r="CG650"/>
      <c r="CH650"/>
      <c r="CI650"/>
      <c r="CJ650"/>
      <c r="CK650"/>
      <c r="CL650"/>
      <c r="CM650"/>
      <c r="CN650"/>
      <c r="CO650"/>
      <c r="CP650"/>
      <c r="CQ650"/>
      <c r="CR650"/>
      <c r="CS650"/>
      <c r="CT650"/>
      <c r="CU650"/>
      <c r="CV650"/>
      <c r="CW650"/>
      <c r="CX650"/>
      <c r="CY650"/>
      <c r="CZ650"/>
      <c r="DA650"/>
      <c r="DB650"/>
      <c r="DC650"/>
      <c r="DD650"/>
      <c r="DE650"/>
      <c r="DF650"/>
      <c r="DG650"/>
      <c r="DH650"/>
      <c r="DI650"/>
      <c r="DJ650"/>
      <c r="DK650"/>
      <c r="DL650"/>
      <c r="DM650"/>
      <c r="DN650"/>
      <c r="DO650"/>
      <c r="DP650"/>
      <c r="DQ650"/>
      <c r="DR650"/>
      <c r="DS650"/>
      <c r="DT650"/>
      <c r="DU650"/>
      <c r="DV650"/>
      <c r="DW650"/>
      <c r="DX650"/>
      <c r="DY650"/>
      <c r="DZ650"/>
      <c r="EA650"/>
      <c r="EB650"/>
      <c r="EC650"/>
      <c r="ED650"/>
      <c r="EE650"/>
      <c r="EF650"/>
      <c r="EG650"/>
      <c r="EH650"/>
      <c r="EI650"/>
      <c r="EJ650"/>
      <c r="EK650"/>
      <c r="EL650"/>
      <c r="EM650"/>
      <c r="EN650"/>
      <c r="EO650"/>
      <c r="EP650"/>
      <c r="EQ650"/>
      <c r="ER650"/>
      <c r="ES650"/>
      <c r="ET650"/>
      <c r="EU650"/>
      <c r="EV650"/>
      <c r="EW650"/>
      <c r="EX650"/>
      <c r="EY650"/>
      <c r="EZ650"/>
      <c r="FA650"/>
      <c r="FB650"/>
      <c r="FC650"/>
      <c r="FD650"/>
      <c r="FE650"/>
      <c r="FF650"/>
      <c r="FG650"/>
      <c r="FH650"/>
      <c r="FI650"/>
      <c r="FJ650"/>
      <c r="FK650"/>
      <c r="FL650"/>
      <c r="FM650"/>
      <c r="FN650"/>
      <c r="FO650"/>
      <c r="FP650"/>
      <c r="FQ650"/>
      <c r="FR650"/>
      <c r="FS650"/>
      <c r="FT650"/>
      <c r="FU650"/>
      <c r="FV650"/>
      <c r="FW650"/>
      <c r="FX650"/>
      <c r="FY650"/>
      <c r="FZ650"/>
      <c r="GA650"/>
      <c r="GB650"/>
      <c r="GC650"/>
      <c r="GD650"/>
      <c r="GE650"/>
      <c r="GF650"/>
      <c r="GG650"/>
      <c r="GH650"/>
      <c r="GI650"/>
      <c r="GJ650"/>
      <c r="GK650"/>
      <c r="GL650"/>
      <c r="GM650"/>
      <c r="GN650"/>
      <c r="GO650"/>
      <c r="GP650"/>
      <c r="GQ650"/>
      <c r="GR650"/>
      <c r="GS650"/>
      <c r="GT650"/>
      <c r="GU650"/>
      <c r="GV650"/>
      <c r="GW650"/>
      <c r="GX650"/>
      <c r="GY650"/>
      <c r="GZ650"/>
      <c r="HA650"/>
      <c r="HB650"/>
      <c r="HC650"/>
      <c r="HD650"/>
      <c r="HE650"/>
      <c r="HF650"/>
      <c r="HG650"/>
      <c r="HH650"/>
      <c r="HI650"/>
      <c r="HJ650"/>
      <c r="HK650"/>
      <c r="HL650"/>
      <c r="HM650"/>
      <c r="HN650"/>
      <c r="HO650"/>
      <c r="HP650"/>
      <c r="HQ650"/>
      <c r="HR650"/>
      <c r="HS650"/>
      <c r="HT650"/>
      <c r="HU650"/>
      <c r="HV650"/>
      <c r="HW650"/>
      <c r="HX650"/>
      <c r="HY650"/>
      <c r="HZ650"/>
    </row>
    <row r="651" spans="1:234" ht="22.5">
      <c r="A651" s="32" t="s">
        <v>353</v>
      </c>
      <c r="B651" s="8"/>
      <c r="C651" s="8"/>
      <c r="D651" s="19"/>
      <c r="E651" s="7"/>
      <c r="F651" s="7"/>
      <c r="G651" s="7">
        <f>G647/G649</f>
        <v>229500</v>
      </c>
      <c r="H651" s="7">
        <f>H647/H649</f>
        <v>750500</v>
      </c>
      <c r="I651" s="177">
        <f>I647/I649</f>
        <v>980000</v>
      </c>
      <c r="J651" s="177"/>
      <c r="K651" s="177"/>
      <c r="L651" s="177"/>
      <c r="M651" s="177"/>
      <c r="N651" s="177"/>
      <c r="O651" s="160"/>
      <c r="P651" s="160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  <c r="AR651"/>
      <c r="AS651"/>
      <c r="AT651"/>
      <c r="AU651"/>
      <c r="AV651"/>
      <c r="AW651"/>
      <c r="AX651"/>
      <c r="AY651"/>
      <c r="AZ651"/>
      <c r="BA651"/>
      <c r="BB651"/>
      <c r="BC651"/>
      <c r="BD651"/>
      <c r="BE651"/>
      <c r="BF651"/>
      <c r="BG651"/>
      <c r="BH651"/>
      <c r="BI651"/>
      <c r="BJ651"/>
      <c r="BK651"/>
      <c r="BL651"/>
      <c r="BM651"/>
      <c r="BN651"/>
      <c r="BO651"/>
      <c r="BP651"/>
      <c r="BQ651"/>
      <c r="BR651"/>
      <c r="BS651"/>
      <c r="BT651"/>
      <c r="BU651"/>
      <c r="BV651"/>
      <c r="BW651"/>
      <c r="BX651"/>
      <c r="BY651"/>
      <c r="BZ651"/>
      <c r="CA651"/>
      <c r="CB651"/>
      <c r="CC651"/>
      <c r="CD651"/>
      <c r="CE651"/>
      <c r="CF651"/>
      <c r="CG651"/>
      <c r="CH651"/>
      <c r="CI651"/>
      <c r="CJ651"/>
      <c r="CK651"/>
      <c r="CL651"/>
      <c r="CM651"/>
      <c r="CN651"/>
      <c r="CO651"/>
      <c r="CP651"/>
      <c r="CQ651"/>
      <c r="CR651"/>
      <c r="CS651"/>
      <c r="CT651"/>
      <c r="CU651"/>
      <c r="CV651"/>
      <c r="CW651"/>
      <c r="CX651"/>
      <c r="CY651"/>
      <c r="CZ651"/>
      <c r="DA651"/>
      <c r="DB651"/>
      <c r="DC651"/>
      <c r="DD651"/>
      <c r="DE651"/>
      <c r="DF651"/>
      <c r="DG651"/>
      <c r="DH651"/>
      <c r="DI651"/>
      <c r="DJ651"/>
      <c r="DK651"/>
      <c r="DL651"/>
      <c r="DM651"/>
      <c r="DN651"/>
      <c r="DO651"/>
      <c r="DP651"/>
      <c r="DQ651"/>
      <c r="DR651"/>
      <c r="DS651"/>
      <c r="DT651"/>
      <c r="DU651"/>
      <c r="DV651"/>
      <c r="DW651"/>
      <c r="DX651"/>
      <c r="DY651"/>
      <c r="DZ651"/>
      <c r="EA651"/>
      <c r="EB651"/>
      <c r="EC651"/>
      <c r="ED651"/>
      <c r="EE651"/>
      <c r="EF651"/>
      <c r="EG651"/>
      <c r="EH651"/>
      <c r="EI651"/>
      <c r="EJ651"/>
      <c r="EK651"/>
      <c r="EL651"/>
      <c r="EM651"/>
      <c r="EN651"/>
      <c r="EO651"/>
      <c r="EP651"/>
      <c r="EQ651"/>
      <c r="ER651"/>
      <c r="ES651"/>
      <c r="ET651"/>
      <c r="EU651"/>
      <c r="EV651"/>
      <c r="EW651"/>
      <c r="EX651"/>
      <c r="EY651"/>
      <c r="EZ651"/>
      <c r="FA651"/>
      <c r="FB651"/>
      <c r="FC651"/>
      <c r="FD651"/>
      <c r="FE651"/>
      <c r="FF651"/>
      <c r="FG651"/>
      <c r="FH651"/>
      <c r="FI651"/>
      <c r="FJ651"/>
      <c r="FK651"/>
      <c r="FL651"/>
      <c r="FM651"/>
      <c r="FN651"/>
      <c r="FO651"/>
      <c r="FP651"/>
      <c r="FQ651"/>
      <c r="FR651"/>
      <c r="FS651"/>
      <c r="FT651"/>
      <c r="FU651"/>
      <c r="FV651"/>
      <c r="FW651"/>
      <c r="FX651"/>
      <c r="FY651"/>
      <c r="FZ651"/>
      <c r="GA651"/>
      <c r="GB651"/>
      <c r="GC651"/>
      <c r="GD651"/>
      <c r="GE651"/>
      <c r="GF651"/>
      <c r="GG651"/>
      <c r="GH651"/>
      <c r="GI651"/>
      <c r="GJ651"/>
      <c r="GK651"/>
      <c r="GL651"/>
      <c r="GM651"/>
      <c r="GN651"/>
      <c r="GO651"/>
      <c r="GP651"/>
      <c r="GQ651"/>
      <c r="GR651"/>
      <c r="GS651"/>
      <c r="GT651"/>
      <c r="GU651"/>
      <c r="GV651"/>
      <c r="GW651"/>
      <c r="GX651"/>
      <c r="GY651"/>
      <c r="GZ651"/>
      <c r="HA651"/>
      <c r="HB651"/>
      <c r="HC651"/>
      <c r="HD651"/>
      <c r="HE651"/>
      <c r="HF651"/>
      <c r="HG651"/>
      <c r="HH651"/>
      <c r="HI651"/>
      <c r="HJ651"/>
      <c r="HK651"/>
      <c r="HL651"/>
      <c r="HM651"/>
      <c r="HN651"/>
      <c r="HO651"/>
      <c r="HP651"/>
      <c r="HQ651"/>
      <c r="HR651"/>
      <c r="HS651"/>
      <c r="HT651"/>
      <c r="HU651"/>
      <c r="HV651"/>
      <c r="HW651"/>
      <c r="HX651"/>
      <c r="HY651"/>
      <c r="HZ651"/>
    </row>
    <row r="652" spans="1:234" ht="12">
      <c r="A652" s="24">
        <v>100101</v>
      </c>
      <c r="B652" s="41"/>
      <c r="C652" s="41"/>
      <c r="D652" s="38">
        <f>D655</f>
        <v>0</v>
      </c>
      <c r="E652" s="38">
        <v>0</v>
      </c>
      <c r="F652" s="38">
        <f>D652</f>
        <v>0</v>
      </c>
      <c r="G652" s="38">
        <f>G655</f>
        <v>4461000</v>
      </c>
      <c r="H652" s="38"/>
      <c r="I652" s="38">
        <f>I655</f>
        <v>4461000</v>
      </c>
      <c r="J652" s="38"/>
      <c r="K652" s="38"/>
      <c r="L652" s="38"/>
      <c r="M652" s="38">
        <f>M655</f>
        <v>0</v>
      </c>
      <c r="N652" s="38"/>
      <c r="O652" s="38">
        <f>O655</f>
        <v>0</v>
      </c>
      <c r="P652" s="160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  <c r="AR652"/>
      <c r="AS652"/>
      <c r="AT652"/>
      <c r="AU652"/>
      <c r="AV652"/>
      <c r="AW652"/>
      <c r="AX652"/>
      <c r="AY652"/>
      <c r="AZ652"/>
      <c r="BA652"/>
      <c r="BB652"/>
      <c r="BC652"/>
      <c r="BD652"/>
      <c r="BE652"/>
      <c r="BF652"/>
      <c r="BG652"/>
      <c r="BH652"/>
      <c r="BI652"/>
      <c r="BJ652"/>
      <c r="BK652"/>
      <c r="BL652"/>
      <c r="BM652"/>
      <c r="BN652"/>
      <c r="BO652"/>
      <c r="BP652"/>
      <c r="BQ652"/>
      <c r="BR652"/>
      <c r="BS652"/>
      <c r="BT652"/>
      <c r="BU652"/>
      <c r="BV652"/>
      <c r="BW652"/>
      <c r="BX652"/>
      <c r="BY652"/>
      <c r="BZ652"/>
      <c r="CA652"/>
      <c r="CB652"/>
      <c r="CC652"/>
      <c r="CD652"/>
      <c r="CE652"/>
      <c r="CF652"/>
      <c r="CG652"/>
      <c r="CH652"/>
      <c r="CI652"/>
      <c r="CJ652"/>
      <c r="CK652"/>
      <c r="CL652"/>
      <c r="CM652"/>
      <c r="CN652"/>
      <c r="CO652"/>
      <c r="CP652"/>
      <c r="CQ652"/>
      <c r="CR652"/>
      <c r="CS652"/>
      <c r="CT652"/>
      <c r="CU652"/>
      <c r="CV652"/>
      <c r="CW652"/>
      <c r="CX652"/>
      <c r="CY652"/>
      <c r="CZ652"/>
      <c r="DA652"/>
      <c r="DB652"/>
      <c r="DC652"/>
      <c r="DD652"/>
      <c r="DE652"/>
      <c r="DF652"/>
      <c r="DG652"/>
      <c r="DH652"/>
      <c r="DI652"/>
      <c r="DJ652"/>
      <c r="DK652"/>
      <c r="DL652"/>
      <c r="DM652"/>
      <c r="DN652"/>
      <c r="DO652"/>
      <c r="DP652"/>
      <c r="DQ652"/>
      <c r="DR652"/>
      <c r="DS652"/>
      <c r="DT652"/>
      <c r="DU652"/>
      <c r="DV652"/>
      <c r="DW652"/>
      <c r="DX652"/>
      <c r="DY652"/>
      <c r="DZ652"/>
      <c r="EA652"/>
      <c r="EB652"/>
      <c r="EC652"/>
      <c r="ED652"/>
      <c r="EE652"/>
      <c r="EF652"/>
      <c r="EG652"/>
      <c r="EH652"/>
      <c r="EI652"/>
      <c r="EJ652"/>
      <c r="EK652"/>
      <c r="EL652"/>
      <c r="EM652"/>
      <c r="EN652"/>
      <c r="EO652"/>
      <c r="EP652"/>
      <c r="EQ652"/>
      <c r="ER652"/>
      <c r="ES652"/>
      <c r="ET652"/>
      <c r="EU652"/>
      <c r="EV652"/>
      <c r="EW652"/>
      <c r="EX652"/>
      <c r="EY652"/>
      <c r="EZ652"/>
      <c r="FA652"/>
      <c r="FB652"/>
      <c r="FC652"/>
      <c r="FD652"/>
      <c r="FE652"/>
      <c r="FF652"/>
      <c r="FG652"/>
      <c r="FH652"/>
      <c r="FI652"/>
      <c r="FJ652"/>
      <c r="FK652"/>
      <c r="FL652"/>
      <c r="FM652"/>
      <c r="FN652"/>
      <c r="FO652"/>
      <c r="FP652"/>
      <c r="FQ652"/>
      <c r="FR652"/>
      <c r="FS652"/>
      <c r="FT652"/>
      <c r="FU652"/>
      <c r="FV652"/>
      <c r="FW652"/>
      <c r="FX652"/>
      <c r="FY652"/>
      <c r="FZ652"/>
      <c r="GA652"/>
      <c r="GB652"/>
      <c r="GC652"/>
      <c r="GD652"/>
      <c r="GE652"/>
      <c r="GF652"/>
      <c r="GG652"/>
      <c r="GH652"/>
      <c r="GI652"/>
      <c r="GJ652"/>
      <c r="GK652"/>
      <c r="GL652"/>
      <c r="GM652"/>
      <c r="GN652"/>
      <c r="GO652"/>
      <c r="GP652"/>
      <c r="GQ652"/>
      <c r="GR652"/>
      <c r="GS652"/>
      <c r="GT652"/>
      <c r="GU652"/>
      <c r="GV652"/>
      <c r="GW652"/>
      <c r="GX652"/>
      <c r="GY652"/>
      <c r="GZ652"/>
      <c r="HA652"/>
      <c r="HB652"/>
      <c r="HC652"/>
      <c r="HD652"/>
      <c r="HE652"/>
      <c r="HF652"/>
      <c r="HG652"/>
      <c r="HH652"/>
      <c r="HI652"/>
      <c r="HJ652"/>
      <c r="HK652"/>
      <c r="HL652"/>
      <c r="HM652"/>
      <c r="HN652"/>
      <c r="HO652"/>
      <c r="HP652"/>
      <c r="HQ652"/>
      <c r="HR652"/>
      <c r="HS652"/>
      <c r="HT652"/>
      <c r="HU652"/>
      <c r="HV652"/>
      <c r="HW652"/>
      <c r="HX652"/>
      <c r="HY652"/>
      <c r="HZ652"/>
    </row>
    <row r="653" spans="1:234" ht="33.75">
      <c r="A653" s="33" t="s">
        <v>282</v>
      </c>
      <c r="B653" s="8"/>
      <c r="C653" s="8"/>
      <c r="D653" s="19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160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  <c r="AR653"/>
      <c r="AS653"/>
      <c r="AT653"/>
      <c r="AU653"/>
      <c r="AV653"/>
      <c r="AW653"/>
      <c r="AX653"/>
      <c r="AY653"/>
      <c r="AZ653"/>
      <c r="BA653"/>
      <c r="BB653"/>
      <c r="BC653"/>
      <c r="BD653"/>
      <c r="BE653"/>
      <c r="BF653"/>
      <c r="BG653"/>
      <c r="BH653"/>
      <c r="BI653"/>
      <c r="BJ653"/>
      <c r="BK653"/>
      <c r="BL653"/>
      <c r="BM653"/>
      <c r="BN653"/>
      <c r="BO653"/>
      <c r="BP653"/>
      <c r="BQ653"/>
      <c r="BR653"/>
      <c r="BS653"/>
      <c r="BT653"/>
      <c r="BU653"/>
      <c r="BV653"/>
      <c r="BW653"/>
      <c r="BX653"/>
      <c r="BY653"/>
      <c r="BZ653"/>
      <c r="CA653"/>
      <c r="CB653"/>
      <c r="CC653"/>
      <c r="CD653"/>
      <c r="CE653"/>
      <c r="CF653"/>
      <c r="CG653"/>
      <c r="CH653"/>
      <c r="CI653"/>
      <c r="CJ653"/>
      <c r="CK653"/>
      <c r="CL653"/>
      <c r="CM653"/>
      <c r="CN653"/>
      <c r="CO653"/>
      <c r="CP653"/>
      <c r="CQ653"/>
      <c r="CR653"/>
      <c r="CS653"/>
      <c r="CT653"/>
      <c r="CU653"/>
      <c r="CV653"/>
      <c r="CW653"/>
      <c r="CX653"/>
      <c r="CY653"/>
      <c r="CZ653"/>
      <c r="DA653"/>
      <c r="DB653"/>
      <c r="DC653"/>
      <c r="DD653"/>
      <c r="DE653"/>
      <c r="DF653"/>
      <c r="DG653"/>
      <c r="DH653"/>
      <c r="DI653"/>
      <c r="DJ653"/>
      <c r="DK653"/>
      <c r="DL653"/>
      <c r="DM653"/>
      <c r="DN653"/>
      <c r="DO653"/>
      <c r="DP653"/>
      <c r="DQ653"/>
      <c r="DR653"/>
      <c r="DS653"/>
      <c r="DT653"/>
      <c r="DU653"/>
      <c r="DV653"/>
      <c r="DW653"/>
      <c r="DX653"/>
      <c r="DY653"/>
      <c r="DZ653"/>
      <c r="EA653"/>
      <c r="EB653"/>
      <c r="EC653"/>
      <c r="ED653"/>
      <c r="EE653"/>
      <c r="EF653"/>
      <c r="EG653"/>
      <c r="EH653"/>
      <c r="EI653"/>
      <c r="EJ653"/>
      <c r="EK653"/>
      <c r="EL653"/>
      <c r="EM653"/>
      <c r="EN653"/>
      <c r="EO653"/>
      <c r="EP653"/>
      <c r="EQ653"/>
      <c r="ER653"/>
      <c r="ES653"/>
      <c r="ET653"/>
      <c r="EU653"/>
      <c r="EV653"/>
      <c r="EW653"/>
      <c r="EX653"/>
      <c r="EY653"/>
      <c r="EZ653"/>
      <c r="FA653"/>
      <c r="FB653"/>
      <c r="FC653"/>
      <c r="FD653"/>
      <c r="FE653"/>
      <c r="FF653"/>
      <c r="FG653"/>
      <c r="FH653"/>
      <c r="FI653"/>
      <c r="FJ653"/>
      <c r="FK653"/>
      <c r="FL653"/>
      <c r="FM653"/>
      <c r="FN653"/>
      <c r="FO653"/>
      <c r="FP653"/>
      <c r="FQ653"/>
      <c r="FR653"/>
      <c r="FS653"/>
      <c r="FT653"/>
      <c r="FU653"/>
      <c r="FV653"/>
      <c r="FW653"/>
      <c r="FX653"/>
      <c r="FY653"/>
      <c r="FZ653"/>
      <c r="GA653"/>
      <c r="GB653"/>
      <c r="GC653"/>
      <c r="GD653"/>
      <c r="GE653"/>
      <c r="GF653"/>
      <c r="GG653"/>
      <c r="GH653"/>
      <c r="GI653"/>
      <c r="GJ653"/>
      <c r="GK653"/>
      <c r="GL653"/>
      <c r="GM653"/>
      <c r="GN653"/>
      <c r="GO653"/>
      <c r="GP653"/>
      <c r="GQ653"/>
      <c r="GR653"/>
      <c r="GS653"/>
      <c r="GT653"/>
      <c r="GU653"/>
      <c r="GV653"/>
      <c r="GW653"/>
      <c r="GX653"/>
      <c r="GY653"/>
      <c r="GZ653"/>
      <c r="HA653"/>
      <c r="HB653"/>
      <c r="HC653"/>
      <c r="HD653"/>
      <c r="HE653"/>
      <c r="HF653"/>
      <c r="HG653"/>
      <c r="HH653"/>
      <c r="HI653"/>
      <c r="HJ653"/>
      <c r="HK653"/>
      <c r="HL653"/>
      <c r="HM653"/>
      <c r="HN653"/>
      <c r="HO653"/>
      <c r="HP653"/>
      <c r="HQ653"/>
      <c r="HR653"/>
      <c r="HS653"/>
      <c r="HT653"/>
      <c r="HU653"/>
      <c r="HV653"/>
      <c r="HW653"/>
      <c r="HX653"/>
      <c r="HY653"/>
      <c r="HZ653"/>
    </row>
    <row r="654" spans="1:234" ht="22.5">
      <c r="A654" s="32" t="s">
        <v>341</v>
      </c>
      <c r="B654" s="8"/>
      <c r="C654" s="8"/>
      <c r="D654" s="115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160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  <c r="AR654"/>
      <c r="AS654"/>
      <c r="AT654"/>
      <c r="AU654"/>
      <c r="AV654"/>
      <c r="AW654"/>
      <c r="AX654"/>
      <c r="AY654"/>
      <c r="AZ654"/>
      <c r="BA654"/>
      <c r="BB654"/>
      <c r="BC654"/>
      <c r="BD654"/>
      <c r="BE654"/>
      <c r="BF654"/>
      <c r="BG654"/>
      <c r="BH654"/>
      <c r="BI654"/>
      <c r="BJ654"/>
      <c r="BK654"/>
      <c r="BL654"/>
      <c r="BM654"/>
      <c r="BN654"/>
      <c r="BO654"/>
      <c r="BP654"/>
      <c r="BQ654"/>
      <c r="BR654"/>
      <c r="BS654"/>
      <c r="BT654"/>
      <c r="BU654"/>
      <c r="BV654"/>
      <c r="BW654"/>
      <c r="BX654"/>
      <c r="BY654"/>
      <c r="BZ654"/>
      <c r="CA654"/>
      <c r="CB654"/>
      <c r="CC654"/>
      <c r="CD654"/>
      <c r="CE654"/>
      <c r="CF654"/>
      <c r="CG654"/>
      <c r="CH654"/>
      <c r="CI654"/>
      <c r="CJ654"/>
      <c r="CK654"/>
      <c r="CL654"/>
      <c r="CM654"/>
      <c r="CN654"/>
      <c r="CO654"/>
      <c r="CP654"/>
      <c r="CQ654"/>
      <c r="CR654"/>
      <c r="CS654"/>
      <c r="CT654"/>
      <c r="CU654"/>
      <c r="CV654"/>
      <c r="CW654"/>
      <c r="CX654"/>
      <c r="CY654"/>
      <c r="CZ654"/>
      <c r="DA654"/>
      <c r="DB654"/>
      <c r="DC654"/>
      <c r="DD654"/>
      <c r="DE654"/>
      <c r="DF654"/>
      <c r="DG654"/>
      <c r="DH654"/>
      <c r="DI654"/>
      <c r="DJ654"/>
      <c r="DK654"/>
      <c r="DL654"/>
      <c r="DM654"/>
      <c r="DN654"/>
      <c r="DO654"/>
      <c r="DP654"/>
      <c r="DQ654"/>
      <c r="DR654"/>
      <c r="DS654"/>
      <c r="DT654"/>
      <c r="DU654"/>
      <c r="DV654"/>
      <c r="DW654"/>
      <c r="DX654"/>
      <c r="DY654"/>
      <c r="DZ654"/>
      <c r="EA654"/>
      <c r="EB654"/>
      <c r="EC654"/>
      <c r="ED654"/>
      <c r="EE654"/>
      <c r="EF654"/>
      <c r="EG654"/>
      <c r="EH654"/>
      <c r="EI654"/>
      <c r="EJ654"/>
      <c r="EK654"/>
      <c r="EL654"/>
      <c r="EM654"/>
      <c r="EN654"/>
      <c r="EO654"/>
      <c r="EP654"/>
      <c r="EQ654"/>
      <c r="ER654"/>
      <c r="ES654"/>
      <c r="ET654"/>
      <c r="EU654"/>
      <c r="EV654"/>
      <c r="EW654"/>
      <c r="EX654"/>
      <c r="EY654"/>
      <c r="EZ654"/>
      <c r="FA654"/>
      <c r="FB654"/>
      <c r="FC654"/>
      <c r="FD654"/>
      <c r="FE654"/>
      <c r="FF654"/>
      <c r="FG654"/>
      <c r="FH654"/>
      <c r="FI654"/>
      <c r="FJ654"/>
      <c r="FK654"/>
      <c r="FL654"/>
      <c r="FM654"/>
      <c r="FN654"/>
      <c r="FO654"/>
      <c r="FP654"/>
      <c r="FQ654"/>
      <c r="FR654"/>
      <c r="FS654"/>
      <c r="FT654"/>
      <c r="FU654"/>
      <c r="FV654"/>
      <c r="FW654"/>
      <c r="FX654"/>
      <c r="FY654"/>
      <c r="FZ654"/>
      <c r="GA654"/>
      <c r="GB654"/>
      <c r="GC654"/>
      <c r="GD654"/>
      <c r="GE654"/>
      <c r="GF654"/>
      <c r="GG654"/>
      <c r="GH654"/>
      <c r="GI654"/>
      <c r="GJ654"/>
      <c r="GK654"/>
      <c r="GL654"/>
      <c r="GM654"/>
      <c r="GN654"/>
      <c r="GO654"/>
      <c r="GP654"/>
      <c r="GQ654"/>
      <c r="GR654"/>
      <c r="GS654"/>
      <c r="GT654"/>
      <c r="GU654"/>
      <c r="GV654"/>
      <c r="GW654"/>
      <c r="GX654"/>
      <c r="GY654"/>
      <c r="GZ654"/>
      <c r="HA654"/>
      <c r="HB654"/>
      <c r="HC654"/>
      <c r="HD654"/>
      <c r="HE654"/>
      <c r="HF654"/>
      <c r="HG654"/>
      <c r="HH654"/>
      <c r="HI654"/>
      <c r="HJ654"/>
      <c r="HK654"/>
      <c r="HL654"/>
      <c r="HM654"/>
      <c r="HN654"/>
      <c r="HO654"/>
      <c r="HP654"/>
      <c r="HQ654"/>
      <c r="HR654"/>
      <c r="HS654"/>
      <c r="HT654"/>
      <c r="HU654"/>
      <c r="HV654"/>
      <c r="HW654"/>
      <c r="HX654"/>
      <c r="HY654"/>
      <c r="HZ654"/>
    </row>
    <row r="655" spans="1:16" s="195" customFormat="1" ht="37.5" customHeight="1">
      <c r="A655" s="182" t="s">
        <v>411</v>
      </c>
      <c r="B655" s="191"/>
      <c r="C655" s="191"/>
      <c r="D655" s="239"/>
      <c r="E655" s="240"/>
      <c r="F655" s="239">
        <f>D655</f>
        <v>0</v>
      </c>
      <c r="G655" s="192">
        <f>4461000</f>
        <v>4461000</v>
      </c>
      <c r="H655" s="193"/>
      <c r="I655" s="193">
        <f>G655</f>
        <v>4461000</v>
      </c>
      <c r="J655" s="193"/>
      <c r="K655" s="193"/>
      <c r="L655" s="193"/>
      <c r="M655" s="193"/>
      <c r="N655" s="193"/>
      <c r="O655" s="193"/>
      <c r="P655" s="241"/>
    </row>
    <row r="656" spans="1:234" ht="11.25">
      <c r="A656" s="31" t="s">
        <v>5</v>
      </c>
      <c r="B656" s="8"/>
      <c r="C656" s="8"/>
      <c r="D656" s="148"/>
      <c r="E656" s="145"/>
      <c r="F656" s="145"/>
      <c r="G656" s="19"/>
      <c r="H656" s="7"/>
      <c r="I656" s="7"/>
      <c r="J656" s="7"/>
      <c r="K656" s="7"/>
      <c r="L656" s="7"/>
      <c r="M656" s="7"/>
      <c r="N656" s="7"/>
      <c r="O656" s="7"/>
      <c r="P656" s="160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  <c r="AR656"/>
      <c r="AS656"/>
      <c r="AT656"/>
      <c r="AU656"/>
      <c r="AV656"/>
      <c r="AW656"/>
      <c r="AX656"/>
      <c r="AY656"/>
      <c r="AZ656"/>
      <c r="BA656"/>
      <c r="BB656"/>
      <c r="BC656"/>
      <c r="BD656"/>
      <c r="BE656"/>
      <c r="BF656"/>
      <c r="BG656"/>
      <c r="BH656"/>
      <c r="BI656"/>
      <c r="BJ656"/>
      <c r="BK656"/>
      <c r="BL656"/>
      <c r="BM656"/>
      <c r="BN656"/>
      <c r="BO656"/>
      <c r="BP656"/>
      <c r="BQ656"/>
      <c r="BR656"/>
      <c r="BS656"/>
      <c r="BT656"/>
      <c r="BU656"/>
      <c r="BV656"/>
      <c r="BW656"/>
      <c r="BX656"/>
      <c r="BY656"/>
      <c r="BZ656"/>
      <c r="CA656"/>
      <c r="CB656"/>
      <c r="CC656"/>
      <c r="CD656"/>
      <c r="CE656"/>
      <c r="CF656"/>
      <c r="CG656"/>
      <c r="CH656"/>
      <c r="CI656"/>
      <c r="CJ656"/>
      <c r="CK656"/>
      <c r="CL656"/>
      <c r="CM656"/>
      <c r="CN656"/>
      <c r="CO656"/>
      <c r="CP656"/>
      <c r="CQ656"/>
      <c r="CR656"/>
      <c r="CS656"/>
      <c r="CT656"/>
      <c r="CU656"/>
      <c r="CV656"/>
      <c r="CW656"/>
      <c r="CX656"/>
      <c r="CY656"/>
      <c r="CZ656"/>
      <c r="DA656"/>
      <c r="DB656"/>
      <c r="DC656"/>
      <c r="DD656"/>
      <c r="DE656"/>
      <c r="DF656"/>
      <c r="DG656"/>
      <c r="DH656"/>
      <c r="DI656"/>
      <c r="DJ656"/>
      <c r="DK656"/>
      <c r="DL656"/>
      <c r="DM656"/>
      <c r="DN656"/>
      <c r="DO656"/>
      <c r="DP656"/>
      <c r="DQ656"/>
      <c r="DR656"/>
      <c r="DS656"/>
      <c r="DT656"/>
      <c r="DU656"/>
      <c r="DV656"/>
      <c r="DW656"/>
      <c r="DX656"/>
      <c r="DY656"/>
      <c r="DZ656"/>
      <c r="EA656"/>
      <c r="EB656"/>
      <c r="EC656"/>
      <c r="ED656"/>
      <c r="EE656"/>
      <c r="EF656"/>
      <c r="EG656"/>
      <c r="EH656"/>
      <c r="EI656"/>
      <c r="EJ656"/>
      <c r="EK656"/>
      <c r="EL656"/>
      <c r="EM656"/>
      <c r="EN656"/>
      <c r="EO656"/>
      <c r="EP656"/>
      <c r="EQ656"/>
      <c r="ER656"/>
      <c r="ES656"/>
      <c r="ET656"/>
      <c r="EU656"/>
      <c r="EV656"/>
      <c r="EW656"/>
      <c r="EX656"/>
      <c r="EY656"/>
      <c r="EZ656"/>
      <c r="FA656"/>
      <c r="FB656"/>
      <c r="FC656"/>
      <c r="FD656"/>
      <c r="FE656"/>
      <c r="FF656"/>
      <c r="FG656"/>
      <c r="FH656"/>
      <c r="FI656"/>
      <c r="FJ656"/>
      <c r="FK656"/>
      <c r="FL656"/>
      <c r="FM656"/>
      <c r="FN656"/>
      <c r="FO656"/>
      <c r="FP656"/>
      <c r="FQ656"/>
      <c r="FR656"/>
      <c r="FS656"/>
      <c r="FT656"/>
      <c r="FU656"/>
      <c r="FV656"/>
      <c r="FW656"/>
      <c r="FX656"/>
      <c r="FY656"/>
      <c r="FZ656"/>
      <c r="GA656"/>
      <c r="GB656"/>
      <c r="GC656"/>
      <c r="GD656"/>
      <c r="GE656"/>
      <c r="GF656"/>
      <c r="GG656"/>
      <c r="GH656"/>
      <c r="GI656"/>
      <c r="GJ656"/>
      <c r="GK656"/>
      <c r="GL656"/>
      <c r="GM656"/>
      <c r="GN656"/>
      <c r="GO656"/>
      <c r="GP656"/>
      <c r="GQ656"/>
      <c r="GR656"/>
      <c r="GS656"/>
      <c r="GT656"/>
      <c r="GU656"/>
      <c r="GV656"/>
      <c r="GW656"/>
      <c r="GX656"/>
      <c r="GY656"/>
      <c r="GZ656"/>
      <c r="HA656"/>
      <c r="HB656"/>
      <c r="HC656"/>
      <c r="HD656"/>
      <c r="HE656"/>
      <c r="HF656"/>
      <c r="HG656"/>
      <c r="HH656"/>
      <c r="HI656"/>
      <c r="HJ656"/>
      <c r="HK656"/>
      <c r="HL656"/>
      <c r="HM656"/>
      <c r="HN656"/>
      <c r="HO656"/>
      <c r="HP656"/>
      <c r="HQ656"/>
      <c r="HR656"/>
      <c r="HS656"/>
      <c r="HT656"/>
      <c r="HU656"/>
      <c r="HV656"/>
      <c r="HW656"/>
      <c r="HX656"/>
      <c r="HY656"/>
      <c r="HZ656"/>
    </row>
    <row r="657" spans="1:234" ht="10.5" customHeight="1">
      <c r="A657" s="32" t="s">
        <v>82</v>
      </c>
      <c r="B657" s="8"/>
      <c r="C657" s="8"/>
      <c r="D657" s="148"/>
      <c r="E657" s="145"/>
      <c r="F657" s="145"/>
      <c r="G657" s="19">
        <f>4461000</f>
        <v>4461000</v>
      </c>
      <c r="H657" s="7"/>
      <c r="I657" s="7">
        <f>G657</f>
        <v>4461000</v>
      </c>
      <c r="J657" s="7"/>
      <c r="K657" s="7"/>
      <c r="L657" s="7"/>
      <c r="M657" s="7"/>
      <c r="N657" s="7"/>
      <c r="O657" s="7"/>
      <c r="P657" s="160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  <c r="AR657"/>
      <c r="AS657"/>
      <c r="AT657"/>
      <c r="AU657"/>
      <c r="AV657"/>
      <c r="AW657"/>
      <c r="AX657"/>
      <c r="AY657"/>
      <c r="AZ657"/>
      <c r="BA657"/>
      <c r="BB657"/>
      <c r="BC657"/>
      <c r="BD657"/>
      <c r="BE657"/>
      <c r="BF657"/>
      <c r="BG657"/>
      <c r="BH657"/>
      <c r="BI657"/>
      <c r="BJ657"/>
      <c r="BK657"/>
      <c r="BL657"/>
      <c r="BM657"/>
      <c r="BN657"/>
      <c r="BO657"/>
      <c r="BP657"/>
      <c r="BQ657"/>
      <c r="BR657"/>
      <c r="BS657"/>
      <c r="BT657"/>
      <c r="BU657"/>
      <c r="BV657"/>
      <c r="BW657"/>
      <c r="BX657"/>
      <c r="BY657"/>
      <c r="BZ657"/>
      <c r="CA657"/>
      <c r="CB657"/>
      <c r="CC657"/>
      <c r="CD657"/>
      <c r="CE657"/>
      <c r="CF657"/>
      <c r="CG657"/>
      <c r="CH657"/>
      <c r="CI657"/>
      <c r="CJ657"/>
      <c r="CK657"/>
      <c r="CL657"/>
      <c r="CM657"/>
      <c r="CN657"/>
      <c r="CO657"/>
      <c r="CP657"/>
      <c r="CQ657"/>
      <c r="CR657"/>
      <c r="CS657"/>
      <c r="CT657"/>
      <c r="CU657"/>
      <c r="CV657"/>
      <c r="CW657"/>
      <c r="CX657"/>
      <c r="CY657"/>
      <c r="CZ657"/>
      <c r="DA657"/>
      <c r="DB657"/>
      <c r="DC657"/>
      <c r="DD657"/>
      <c r="DE657"/>
      <c r="DF657"/>
      <c r="DG657"/>
      <c r="DH657"/>
      <c r="DI657"/>
      <c r="DJ657"/>
      <c r="DK657"/>
      <c r="DL657"/>
      <c r="DM657"/>
      <c r="DN657"/>
      <c r="DO657"/>
      <c r="DP657"/>
      <c r="DQ657"/>
      <c r="DR657"/>
      <c r="DS657"/>
      <c r="DT657"/>
      <c r="DU657"/>
      <c r="DV657"/>
      <c r="DW657"/>
      <c r="DX657"/>
      <c r="DY657"/>
      <c r="DZ657"/>
      <c r="EA657"/>
      <c r="EB657"/>
      <c r="EC657"/>
      <c r="ED657"/>
      <c r="EE657"/>
      <c r="EF657"/>
      <c r="EG657"/>
      <c r="EH657"/>
      <c r="EI657"/>
      <c r="EJ657"/>
      <c r="EK657"/>
      <c r="EL657"/>
      <c r="EM657"/>
      <c r="EN657"/>
      <c r="EO657"/>
      <c r="EP657"/>
      <c r="EQ657"/>
      <c r="ER657"/>
      <c r="ES657"/>
      <c r="ET657"/>
      <c r="EU657"/>
      <c r="EV657"/>
      <c r="EW657"/>
      <c r="EX657"/>
      <c r="EY657"/>
      <c r="EZ657"/>
      <c r="FA657"/>
      <c r="FB657"/>
      <c r="FC657"/>
      <c r="FD657"/>
      <c r="FE657"/>
      <c r="FF657"/>
      <c r="FG657"/>
      <c r="FH657"/>
      <c r="FI657"/>
      <c r="FJ657"/>
      <c r="FK657"/>
      <c r="FL657"/>
      <c r="FM657"/>
      <c r="FN657"/>
      <c r="FO657"/>
      <c r="FP657"/>
      <c r="FQ657"/>
      <c r="FR657"/>
      <c r="FS657"/>
      <c r="FT657"/>
      <c r="FU657"/>
      <c r="FV657"/>
      <c r="FW657"/>
      <c r="FX657"/>
      <c r="FY657"/>
      <c r="FZ657"/>
      <c r="GA657"/>
      <c r="GB657"/>
      <c r="GC657"/>
      <c r="GD657"/>
      <c r="GE657"/>
      <c r="GF657"/>
      <c r="GG657"/>
      <c r="GH657"/>
      <c r="GI657"/>
      <c r="GJ657"/>
      <c r="GK657"/>
      <c r="GL657"/>
      <c r="GM657"/>
      <c r="GN657"/>
      <c r="GO657"/>
      <c r="GP657"/>
      <c r="GQ657"/>
      <c r="GR657"/>
      <c r="GS657"/>
      <c r="GT657"/>
      <c r="GU657"/>
      <c r="GV657"/>
      <c r="GW657"/>
      <c r="GX657"/>
      <c r="GY657"/>
      <c r="GZ657"/>
      <c r="HA657"/>
      <c r="HB657"/>
      <c r="HC657"/>
      <c r="HD657"/>
      <c r="HE657"/>
      <c r="HF657"/>
      <c r="HG657"/>
      <c r="HH657"/>
      <c r="HI657"/>
      <c r="HJ657"/>
      <c r="HK657"/>
      <c r="HL657"/>
      <c r="HM657"/>
      <c r="HN657"/>
      <c r="HO657"/>
      <c r="HP657"/>
      <c r="HQ657"/>
      <c r="HR657"/>
      <c r="HS657"/>
      <c r="HT657"/>
      <c r="HU657"/>
      <c r="HV657"/>
      <c r="HW657"/>
      <c r="HX657"/>
      <c r="HY657"/>
      <c r="HZ657"/>
    </row>
    <row r="658" spans="1:234" ht="11.25" hidden="1">
      <c r="A658" s="32" t="s">
        <v>82</v>
      </c>
      <c r="B658" s="8"/>
      <c r="C658" s="8"/>
      <c r="D658" s="148"/>
      <c r="E658" s="145"/>
      <c r="F658" s="145"/>
      <c r="G658" s="19"/>
      <c r="H658" s="7"/>
      <c r="I658" s="7"/>
      <c r="J658" s="7"/>
      <c r="K658" s="7"/>
      <c r="L658" s="7"/>
      <c r="M658" s="7"/>
      <c r="N658" s="7"/>
      <c r="O658" s="7"/>
      <c r="P658" s="160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  <c r="AR658"/>
      <c r="AS658"/>
      <c r="AT658"/>
      <c r="AU658"/>
      <c r="AV658"/>
      <c r="AW658"/>
      <c r="AX658"/>
      <c r="AY658"/>
      <c r="AZ658"/>
      <c r="BA658"/>
      <c r="BB658"/>
      <c r="BC658"/>
      <c r="BD658"/>
      <c r="BE658"/>
      <c r="BF658"/>
      <c r="BG658"/>
      <c r="BH658"/>
      <c r="BI658"/>
      <c r="BJ658"/>
      <c r="BK658"/>
      <c r="BL658"/>
      <c r="BM658"/>
      <c r="BN658"/>
      <c r="BO658"/>
      <c r="BP658"/>
      <c r="BQ658"/>
      <c r="BR658"/>
      <c r="BS658"/>
      <c r="BT658"/>
      <c r="BU658"/>
      <c r="BV658"/>
      <c r="BW658"/>
      <c r="BX658"/>
      <c r="BY658"/>
      <c r="BZ658"/>
      <c r="CA658"/>
      <c r="CB658"/>
      <c r="CC658"/>
      <c r="CD658"/>
      <c r="CE658"/>
      <c r="CF658"/>
      <c r="CG658"/>
      <c r="CH658"/>
      <c r="CI658"/>
      <c r="CJ658"/>
      <c r="CK658"/>
      <c r="CL658"/>
      <c r="CM658"/>
      <c r="CN658"/>
      <c r="CO658"/>
      <c r="CP658"/>
      <c r="CQ658"/>
      <c r="CR658"/>
      <c r="CS658"/>
      <c r="CT658"/>
      <c r="CU658"/>
      <c r="CV658"/>
      <c r="CW658"/>
      <c r="CX658"/>
      <c r="CY658"/>
      <c r="CZ658"/>
      <c r="DA658"/>
      <c r="DB658"/>
      <c r="DC658"/>
      <c r="DD658"/>
      <c r="DE658"/>
      <c r="DF658"/>
      <c r="DG658"/>
      <c r="DH658"/>
      <c r="DI658"/>
      <c r="DJ658"/>
      <c r="DK658"/>
      <c r="DL658"/>
      <c r="DM658"/>
      <c r="DN658"/>
      <c r="DO658"/>
      <c r="DP658"/>
      <c r="DQ658"/>
      <c r="DR658"/>
      <c r="DS658"/>
      <c r="DT658"/>
      <c r="DU658"/>
      <c r="DV658"/>
      <c r="DW658"/>
      <c r="DX658"/>
      <c r="DY658"/>
      <c r="DZ658"/>
      <c r="EA658"/>
      <c r="EB658"/>
      <c r="EC658"/>
      <c r="ED658"/>
      <c r="EE658"/>
      <c r="EF658"/>
      <c r="EG658"/>
      <c r="EH658"/>
      <c r="EI658"/>
      <c r="EJ658"/>
      <c r="EK658"/>
      <c r="EL658"/>
      <c r="EM658"/>
      <c r="EN658"/>
      <c r="EO658"/>
      <c r="EP658"/>
      <c r="EQ658"/>
      <c r="ER658"/>
      <c r="ES658"/>
      <c r="ET658"/>
      <c r="EU658"/>
      <c r="EV658"/>
      <c r="EW658"/>
      <c r="EX658"/>
      <c r="EY658"/>
      <c r="EZ658"/>
      <c r="FA658"/>
      <c r="FB658"/>
      <c r="FC658"/>
      <c r="FD658"/>
      <c r="FE658"/>
      <c r="FF658"/>
      <c r="FG658"/>
      <c r="FH658"/>
      <c r="FI658"/>
      <c r="FJ658"/>
      <c r="FK658"/>
      <c r="FL658"/>
      <c r="FM658"/>
      <c r="FN658"/>
      <c r="FO658"/>
      <c r="FP658"/>
      <c r="FQ658"/>
      <c r="FR658"/>
      <c r="FS658"/>
      <c r="FT658"/>
      <c r="FU658"/>
      <c r="FV658"/>
      <c r="FW658"/>
      <c r="FX658"/>
      <c r="FY658"/>
      <c r="FZ658"/>
      <c r="GA658"/>
      <c r="GB658"/>
      <c r="GC658"/>
      <c r="GD658"/>
      <c r="GE658"/>
      <c r="GF658"/>
      <c r="GG658"/>
      <c r="GH658"/>
      <c r="GI658"/>
      <c r="GJ658"/>
      <c r="GK658"/>
      <c r="GL658"/>
      <c r="GM658"/>
      <c r="GN658"/>
      <c r="GO658"/>
      <c r="GP658"/>
      <c r="GQ658"/>
      <c r="GR658"/>
      <c r="GS658"/>
      <c r="GT658"/>
      <c r="GU658"/>
      <c r="GV658"/>
      <c r="GW658"/>
      <c r="GX658"/>
      <c r="GY658"/>
      <c r="GZ658"/>
      <c r="HA658"/>
      <c r="HB658"/>
      <c r="HC658"/>
      <c r="HD658"/>
      <c r="HE658"/>
      <c r="HF658"/>
      <c r="HG658"/>
      <c r="HH658"/>
      <c r="HI658"/>
      <c r="HJ658"/>
      <c r="HK658"/>
      <c r="HL658"/>
      <c r="HM658"/>
      <c r="HN658"/>
      <c r="HO658"/>
      <c r="HP658"/>
      <c r="HQ658"/>
      <c r="HR658"/>
      <c r="HS658"/>
      <c r="HT658"/>
      <c r="HU658"/>
      <c r="HV658"/>
      <c r="HW658"/>
      <c r="HX658"/>
      <c r="HY658"/>
      <c r="HZ658"/>
    </row>
    <row r="659" spans="1:234" ht="11.25">
      <c r="A659" s="31" t="s">
        <v>6</v>
      </c>
      <c r="B659" s="8"/>
      <c r="C659" s="8"/>
      <c r="D659" s="148"/>
      <c r="E659" s="145"/>
      <c r="F659" s="145"/>
      <c r="G659" s="19"/>
      <c r="H659" s="7"/>
      <c r="I659" s="7"/>
      <c r="J659" s="7"/>
      <c r="K659" s="7"/>
      <c r="L659" s="7"/>
      <c r="M659" s="7"/>
      <c r="N659" s="7"/>
      <c r="O659" s="7"/>
      <c r="P659" s="160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  <c r="AR659"/>
      <c r="AS659"/>
      <c r="AT659"/>
      <c r="AU659"/>
      <c r="AV659"/>
      <c r="AW659"/>
      <c r="AX659"/>
      <c r="AY659"/>
      <c r="AZ659"/>
      <c r="BA659"/>
      <c r="BB659"/>
      <c r="BC659"/>
      <c r="BD659"/>
      <c r="BE659"/>
      <c r="BF659"/>
      <c r="BG659"/>
      <c r="BH659"/>
      <c r="BI659"/>
      <c r="BJ659"/>
      <c r="BK659"/>
      <c r="BL659"/>
      <c r="BM659"/>
      <c r="BN659"/>
      <c r="BO659"/>
      <c r="BP659"/>
      <c r="BQ659"/>
      <c r="BR659"/>
      <c r="BS659"/>
      <c r="BT659"/>
      <c r="BU659"/>
      <c r="BV659"/>
      <c r="BW659"/>
      <c r="BX659"/>
      <c r="BY659"/>
      <c r="BZ659"/>
      <c r="CA659"/>
      <c r="CB659"/>
      <c r="CC659"/>
      <c r="CD659"/>
      <c r="CE659"/>
      <c r="CF659"/>
      <c r="CG659"/>
      <c r="CH659"/>
      <c r="CI659"/>
      <c r="CJ659"/>
      <c r="CK659"/>
      <c r="CL659"/>
      <c r="CM659"/>
      <c r="CN659"/>
      <c r="CO659"/>
      <c r="CP659"/>
      <c r="CQ659"/>
      <c r="CR659"/>
      <c r="CS659"/>
      <c r="CT659"/>
      <c r="CU659"/>
      <c r="CV659"/>
      <c r="CW659"/>
      <c r="CX659"/>
      <c r="CY659"/>
      <c r="CZ659"/>
      <c r="DA659"/>
      <c r="DB659"/>
      <c r="DC659"/>
      <c r="DD659"/>
      <c r="DE659"/>
      <c r="DF659"/>
      <c r="DG659"/>
      <c r="DH659"/>
      <c r="DI659"/>
      <c r="DJ659"/>
      <c r="DK659"/>
      <c r="DL659"/>
      <c r="DM659"/>
      <c r="DN659"/>
      <c r="DO659"/>
      <c r="DP659"/>
      <c r="DQ659"/>
      <c r="DR659"/>
      <c r="DS659"/>
      <c r="DT659"/>
      <c r="DU659"/>
      <c r="DV659"/>
      <c r="DW659"/>
      <c r="DX659"/>
      <c r="DY659"/>
      <c r="DZ659"/>
      <c r="EA659"/>
      <c r="EB659"/>
      <c r="EC659"/>
      <c r="ED659"/>
      <c r="EE659"/>
      <c r="EF659"/>
      <c r="EG659"/>
      <c r="EH659"/>
      <c r="EI659"/>
      <c r="EJ659"/>
      <c r="EK659"/>
      <c r="EL659"/>
      <c r="EM659"/>
      <c r="EN659"/>
      <c r="EO659"/>
      <c r="EP659"/>
      <c r="EQ659"/>
      <c r="ER659"/>
      <c r="ES659"/>
      <c r="ET659"/>
      <c r="EU659"/>
      <c r="EV659"/>
      <c r="EW659"/>
      <c r="EX659"/>
      <c r="EY659"/>
      <c r="EZ659"/>
      <c r="FA659"/>
      <c r="FB659"/>
      <c r="FC659"/>
      <c r="FD659"/>
      <c r="FE659"/>
      <c r="FF659"/>
      <c r="FG659"/>
      <c r="FH659"/>
      <c r="FI659"/>
      <c r="FJ659"/>
      <c r="FK659"/>
      <c r="FL659"/>
      <c r="FM659"/>
      <c r="FN659"/>
      <c r="FO659"/>
      <c r="FP659"/>
      <c r="FQ659"/>
      <c r="FR659"/>
      <c r="FS659"/>
      <c r="FT659"/>
      <c r="FU659"/>
      <c r="FV659"/>
      <c r="FW659"/>
      <c r="FX659"/>
      <c r="FY659"/>
      <c r="FZ659"/>
      <c r="GA659"/>
      <c r="GB659"/>
      <c r="GC659"/>
      <c r="GD659"/>
      <c r="GE659"/>
      <c r="GF659"/>
      <c r="GG659"/>
      <c r="GH659"/>
      <c r="GI659"/>
      <c r="GJ659"/>
      <c r="GK659"/>
      <c r="GL659"/>
      <c r="GM659"/>
      <c r="GN659"/>
      <c r="GO659"/>
      <c r="GP659"/>
      <c r="GQ659"/>
      <c r="GR659"/>
      <c r="GS659"/>
      <c r="GT659"/>
      <c r="GU659"/>
      <c r="GV659"/>
      <c r="GW659"/>
      <c r="GX659"/>
      <c r="GY659"/>
      <c r="GZ659"/>
      <c r="HA659"/>
      <c r="HB659"/>
      <c r="HC659"/>
      <c r="HD659"/>
      <c r="HE659"/>
      <c r="HF659"/>
      <c r="HG659"/>
      <c r="HH659"/>
      <c r="HI659"/>
      <c r="HJ659"/>
      <c r="HK659"/>
      <c r="HL659"/>
      <c r="HM659"/>
      <c r="HN659"/>
      <c r="HO659"/>
      <c r="HP659"/>
      <c r="HQ659"/>
      <c r="HR659"/>
      <c r="HS659"/>
      <c r="HT659"/>
      <c r="HU659"/>
      <c r="HV659"/>
      <c r="HW659"/>
      <c r="HX659"/>
      <c r="HY659"/>
      <c r="HZ659"/>
    </row>
    <row r="660" spans="1:234" ht="0.75" customHeight="1" hidden="1">
      <c r="A660" s="32" t="s">
        <v>320</v>
      </c>
      <c r="B660" s="8"/>
      <c r="C660" s="8"/>
      <c r="D660" s="161"/>
      <c r="E660" s="162"/>
      <c r="F660" s="162">
        <f>D660</f>
        <v>0</v>
      </c>
      <c r="G660" s="162">
        <v>1</v>
      </c>
      <c r="H660" s="162"/>
      <c r="I660" s="162">
        <f>G660</f>
        <v>1</v>
      </c>
      <c r="J660" s="7"/>
      <c r="K660" s="7"/>
      <c r="L660" s="7"/>
      <c r="M660" s="7"/>
      <c r="N660" s="7"/>
      <c r="O660" s="7"/>
      <c r="P660" s="1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  <c r="AR660"/>
      <c r="AS660"/>
      <c r="AT660"/>
      <c r="AU660"/>
      <c r="AV660"/>
      <c r="AW660"/>
      <c r="AX660"/>
      <c r="AY660"/>
      <c r="AZ660"/>
      <c r="BA660"/>
      <c r="BB660"/>
      <c r="BC660"/>
      <c r="BD660"/>
      <c r="BE660"/>
      <c r="BF660"/>
      <c r="BG660"/>
      <c r="BH660"/>
      <c r="BI660"/>
      <c r="BJ660"/>
      <c r="BK660"/>
      <c r="BL660"/>
      <c r="BM660"/>
      <c r="BN660"/>
      <c r="BO660"/>
      <c r="BP660"/>
      <c r="BQ660"/>
      <c r="BR660"/>
      <c r="BS660"/>
      <c r="BT660"/>
      <c r="BU660"/>
      <c r="BV660"/>
      <c r="BW660"/>
      <c r="BX660"/>
      <c r="BY660"/>
      <c r="BZ660"/>
      <c r="CA660"/>
      <c r="CB660"/>
      <c r="CC660"/>
      <c r="CD660"/>
      <c r="CE660"/>
      <c r="CF660"/>
      <c r="CG660"/>
      <c r="CH660"/>
      <c r="CI660"/>
      <c r="CJ660"/>
      <c r="CK660"/>
      <c r="CL660"/>
      <c r="CM660"/>
      <c r="CN660"/>
      <c r="CO660"/>
      <c r="CP660"/>
      <c r="CQ660"/>
      <c r="CR660"/>
      <c r="CS660"/>
      <c r="CT660"/>
      <c r="CU660"/>
      <c r="CV660"/>
      <c r="CW660"/>
      <c r="CX660"/>
      <c r="CY660"/>
      <c r="CZ660"/>
      <c r="DA660"/>
      <c r="DB660"/>
      <c r="DC660"/>
      <c r="DD660"/>
      <c r="DE660"/>
      <c r="DF660"/>
      <c r="DG660"/>
      <c r="DH660"/>
      <c r="DI660"/>
      <c r="DJ660"/>
      <c r="DK660"/>
      <c r="DL660"/>
      <c r="DM660"/>
      <c r="DN660"/>
      <c r="DO660"/>
      <c r="DP660"/>
      <c r="DQ660"/>
      <c r="DR660"/>
      <c r="DS660"/>
      <c r="DT660"/>
      <c r="DU660"/>
      <c r="DV660"/>
      <c r="DW660"/>
      <c r="DX660"/>
      <c r="DY660"/>
      <c r="DZ660"/>
      <c r="EA660"/>
      <c r="EB660"/>
      <c r="EC660"/>
      <c r="ED660"/>
      <c r="EE660"/>
      <c r="EF660"/>
      <c r="EG660"/>
      <c r="EH660"/>
      <c r="EI660"/>
      <c r="EJ660"/>
      <c r="EK660"/>
      <c r="EL660"/>
      <c r="EM660"/>
      <c r="EN660"/>
      <c r="EO660"/>
      <c r="EP660"/>
      <c r="EQ660"/>
      <c r="ER660"/>
      <c r="ES660"/>
      <c r="ET660"/>
      <c r="EU660"/>
      <c r="EV660"/>
      <c r="EW660"/>
      <c r="EX660"/>
      <c r="EY660"/>
      <c r="EZ660"/>
      <c r="FA660"/>
      <c r="FB660"/>
      <c r="FC660"/>
      <c r="FD660"/>
      <c r="FE660"/>
      <c r="FF660"/>
      <c r="FG660"/>
      <c r="FH660"/>
      <c r="FI660"/>
      <c r="FJ660"/>
      <c r="FK660"/>
      <c r="FL660"/>
      <c r="FM660"/>
      <c r="FN660"/>
      <c r="FO660"/>
      <c r="FP660"/>
      <c r="FQ660"/>
      <c r="FR660"/>
      <c r="FS660"/>
      <c r="FT660"/>
      <c r="FU660"/>
      <c r="FV660"/>
      <c r="FW660"/>
      <c r="FX660"/>
      <c r="FY660"/>
      <c r="FZ660"/>
      <c r="GA660"/>
      <c r="GB660"/>
      <c r="GC660"/>
      <c r="GD660"/>
      <c r="GE660"/>
      <c r="GF660"/>
      <c r="GG660"/>
      <c r="GH660"/>
      <c r="GI660"/>
      <c r="GJ660"/>
      <c r="GK660"/>
      <c r="GL660"/>
      <c r="GM660"/>
      <c r="GN660"/>
      <c r="GO660"/>
      <c r="GP660"/>
      <c r="GQ660"/>
      <c r="GR660"/>
      <c r="GS660"/>
      <c r="GT660"/>
      <c r="GU660"/>
      <c r="GV660"/>
      <c r="GW660"/>
      <c r="GX660"/>
      <c r="GY660"/>
      <c r="GZ660"/>
      <c r="HA660"/>
      <c r="HB660"/>
      <c r="HC660"/>
      <c r="HD660"/>
      <c r="HE660"/>
      <c r="HF660"/>
      <c r="HG660"/>
      <c r="HH660"/>
      <c r="HI660"/>
      <c r="HJ660"/>
      <c r="HK660"/>
      <c r="HL660"/>
      <c r="HM660"/>
      <c r="HN660"/>
      <c r="HO660"/>
      <c r="HP660"/>
      <c r="HQ660"/>
      <c r="HR660"/>
      <c r="HS660"/>
      <c r="HT660"/>
      <c r="HU660"/>
      <c r="HV660"/>
      <c r="HW660"/>
      <c r="HX660"/>
      <c r="HY660"/>
      <c r="HZ660"/>
    </row>
    <row r="661" spans="1:234" ht="11.25">
      <c r="A661" s="32" t="s">
        <v>335</v>
      </c>
      <c r="B661" s="8"/>
      <c r="C661" s="8"/>
      <c r="D661" s="161"/>
      <c r="E661" s="162"/>
      <c r="F661" s="162"/>
      <c r="G661" s="162">
        <v>1487</v>
      </c>
      <c r="H661" s="162"/>
      <c r="I661" s="162">
        <f>G661</f>
        <v>1487</v>
      </c>
      <c r="J661" s="7"/>
      <c r="K661" s="7"/>
      <c r="L661" s="7"/>
      <c r="M661" s="7"/>
      <c r="N661" s="7"/>
      <c r="O661" s="7"/>
      <c r="P661" s="160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Q661"/>
      <c r="AR661"/>
      <c r="AS661"/>
      <c r="AT661"/>
      <c r="AU661"/>
      <c r="AV661"/>
      <c r="AW661"/>
      <c r="AX661"/>
      <c r="AY661"/>
      <c r="AZ661"/>
      <c r="BA661"/>
      <c r="BB661"/>
      <c r="BC661"/>
      <c r="BD661"/>
      <c r="BE661"/>
      <c r="BF661"/>
      <c r="BG661"/>
      <c r="BH661"/>
      <c r="BI661"/>
      <c r="BJ661"/>
      <c r="BK661"/>
      <c r="BL661"/>
      <c r="BM661"/>
      <c r="BN661"/>
      <c r="BO661"/>
      <c r="BP661"/>
      <c r="BQ661"/>
      <c r="BR661"/>
      <c r="BS661"/>
      <c r="BT661"/>
      <c r="BU661"/>
      <c r="BV661"/>
      <c r="BW661"/>
      <c r="BX661"/>
      <c r="BY661"/>
      <c r="BZ661"/>
      <c r="CA661"/>
      <c r="CB661"/>
      <c r="CC661"/>
      <c r="CD661"/>
      <c r="CE661"/>
      <c r="CF661"/>
      <c r="CG661"/>
      <c r="CH661"/>
      <c r="CI661"/>
      <c r="CJ661"/>
      <c r="CK661"/>
      <c r="CL661"/>
      <c r="CM661"/>
      <c r="CN661"/>
      <c r="CO661"/>
      <c r="CP661"/>
      <c r="CQ661"/>
      <c r="CR661"/>
      <c r="CS661"/>
      <c r="CT661"/>
      <c r="CU661"/>
      <c r="CV661"/>
      <c r="CW661"/>
      <c r="CX661"/>
      <c r="CY661"/>
      <c r="CZ661"/>
      <c r="DA661"/>
      <c r="DB661"/>
      <c r="DC661"/>
      <c r="DD661"/>
      <c r="DE661"/>
      <c r="DF661"/>
      <c r="DG661"/>
      <c r="DH661"/>
      <c r="DI661"/>
      <c r="DJ661"/>
      <c r="DK661"/>
      <c r="DL661"/>
      <c r="DM661"/>
      <c r="DN661"/>
      <c r="DO661"/>
      <c r="DP661"/>
      <c r="DQ661"/>
      <c r="DR661"/>
      <c r="DS661"/>
      <c r="DT661"/>
      <c r="DU661"/>
      <c r="DV661"/>
      <c r="DW661"/>
      <c r="DX661"/>
      <c r="DY661"/>
      <c r="DZ661"/>
      <c r="EA661"/>
      <c r="EB661"/>
      <c r="EC661"/>
      <c r="ED661"/>
      <c r="EE661"/>
      <c r="EF661"/>
      <c r="EG661"/>
      <c r="EH661"/>
      <c r="EI661"/>
      <c r="EJ661"/>
      <c r="EK661"/>
      <c r="EL661"/>
      <c r="EM661"/>
      <c r="EN661"/>
      <c r="EO661"/>
      <c r="EP661"/>
      <c r="EQ661"/>
      <c r="ER661"/>
      <c r="ES661"/>
      <c r="ET661"/>
      <c r="EU661"/>
      <c r="EV661"/>
      <c r="EW661"/>
      <c r="EX661"/>
      <c r="EY661"/>
      <c r="EZ661"/>
      <c r="FA661"/>
      <c r="FB661"/>
      <c r="FC661"/>
      <c r="FD661"/>
      <c r="FE661"/>
      <c r="FF661"/>
      <c r="FG661"/>
      <c r="FH661"/>
      <c r="FI661"/>
      <c r="FJ661"/>
      <c r="FK661"/>
      <c r="FL661"/>
      <c r="FM661"/>
      <c r="FN661"/>
      <c r="FO661"/>
      <c r="FP661"/>
      <c r="FQ661"/>
      <c r="FR661"/>
      <c r="FS661"/>
      <c r="FT661"/>
      <c r="FU661"/>
      <c r="FV661"/>
      <c r="FW661"/>
      <c r="FX661"/>
      <c r="FY661"/>
      <c r="FZ661"/>
      <c r="GA661"/>
      <c r="GB661"/>
      <c r="GC661"/>
      <c r="GD661"/>
      <c r="GE661"/>
      <c r="GF661"/>
      <c r="GG661"/>
      <c r="GH661"/>
      <c r="GI661"/>
      <c r="GJ661"/>
      <c r="GK661"/>
      <c r="GL661"/>
      <c r="GM661"/>
      <c r="GN661"/>
      <c r="GO661"/>
      <c r="GP661"/>
      <c r="GQ661"/>
      <c r="GR661"/>
      <c r="GS661"/>
      <c r="GT661"/>
      <c r="GU661"/>
      <c r="GV661"/>
      <c r="GW661"/>
      <c r="GX661"/>
      <c r="GY661"/>
      <c r="GZ661"/>
      <c r="HA661"/>
      <c r="HB661"/>
      <c r="HC661"/>
      <c r="HD661"/>
      <c r="HE661"/>
      <c r="HF661"/>
      <c r="HG661"/>
      <c r="HH661"/>
      <c r="HI661"/>
      <c r="HJ661"/>
      <c r="HK661"/>
      <c r="HL661"/>
      <c r="HM661"/>
      <c r="HN661"/>
      <c r="HO661"/>
      <c r="HP661"/>
      <c r="HQ661"/>
      <c r="HR661"/>
      <c r="HS661"/>
      <c r="HT661"/>
      <c r="HU661"/>
      <c r="HV661"/>
      <c r="HW661"/>
      <c r="HX661"/>
      <c r="HY661"/>
      <c r="HZ661"/>
    </row>
    <row r="662" spans="1:234" ht="10.5" customHeight="1">
      <c r="A662" s="31" t="s">
        <v>8</v>
      </c>
      <c r="B662" s="8"/>
      <c r="C662" s="8"/>
      <c r="D662" s="148"/>
      <c r="E662" s="145"/>
      <c r="F662" s="145"/>
      <c r="G662" s="19"/>
      <c r="H662" s="7"/>
      <c r="I662" s="7"/>
      <c r="J662" s="7"/>
      <c r="K662" s="7"/>
      <c r="L662" s="7"/>
      <c r="M662" s="7"/>
      <c r="N662" s="7"/>
      <c r="O662" s="7"/>
      <c r="P662" s="160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  <c r="AQ662"/>
      <c r="AR662"/>
      <c r="AS662"/>
      <c r="AT662"/>
      <c r="AU662"/>
      <c r="AV662"/>
      <c r="AW662"/>
      <c r="AX662"/>
      <c r="AY662"/>
      <c r="AZ662"/>
      <c r="BA662"/>
      <c r="BB662"/>
      <c r="BC662"/>
      <c r="BD662"/>
      <c r="BE662"/>
      <c r="BF662"/>
      <c r="BG662"/>
      <c r="BH662"/>
      <c r="BI662"/>
      <c r="BJ662"/>
      <c r="BK662"/>
      <c r="BL662"/>
      <c r="BM662"/>
      <c r="BN662"/>
      <c r="BO662"/>
      <c r="BP662"/>
      <c r="BQ662"/>
      <c r="BR662"/>
      <c r="BS662"/>
      <c r="BT662"/>
      <c r="BU662"/>
      <c r="BV662"/>
      <c r="BW662"/>
      <c r="BX662"/>
      <c r="BY662"/>
      <c r="BZ662"/>
      <c r="CA662"/>
      <c r="CB662"/>
      <c r="CC662"/>
      <c r="CD662"/>
      <c r="CE662"/>
      <c r="CF662"/>
      <c r="CG662"/>
      <c r="CH662"/>
      <c r="CI662"/>
      <c r="CJ662"/>
      <c r="CK662"/>
      <c r="CL662"/>
      <c r="CM662"/>
      <c r="CN662"/>
      <c r="CO662"/>
      <c r="CP662"/>
      <c r="CQ662"/>
      <c r="CR662"/>
      <c r="CS662"/>
      <c r="CT662"/>
      <c r="CU662"/>
      <c r="CV662"/>
      <c r="CW662"/>
      <c r="CX662"/>
      <c r="CY662"/>
      <c r="CZ662"/>
      <c r="DA662"/>
      <c r="DB662"/>
      <c r="DC662"/>
      <c r="DD662"/>
      <c r="DE662"/>
      <c r="DF662"/>
      <c r="DG662"/>
      <c r="DH662"/>
      <c r="DI662"/>
      <c r="DJ662"/>
      <c r="DK662"/>
      <c r="DL662"/>
      <c r="DM662"/>
      <c r="DN662"/>
      <c r="DO662"/>
      <c r="DP662"/>
      <c r="DQ662"/>
      <c r="DR662"/>
      <c r="DS662"/>
      <c r="DT662"/>
      <c r="DU662"/>
      <c r="DV662"/>
      <c r="DW662"/>
      <c r="DX662"/>
      <c r="DY662"/>
      <c r="DZ662"/>
      <c r="EA662"/>
      <c r="EB662"/>
      <c r="EC662"/>
      <c r="ED662"/>
      <c r="EE662"/>
      <c r="EF662"/>
      <c r="EG662"/>
      <c r="EH662"/>
      <c r="EI662"/>
      <c r="EJ662"/>
      <c r="EK662"/>
      <c r="EL662"/>
      <c r="EM662"/>
      <c r="EN662"/>
      <c r="EO662"/>
      <c r="EP662"/>
      <c r="EQ662"/>
      <c r="ER662"/>
      <c r="ES662"/>
      <c r="ET662"/>
      <c r="EU662"/>
      <c r="EV662"/>
      <c r="EW662"/>
      <c r="EX662"/>
      <c r="EY662"/>
      <c r="EZ662"/>
      <c r="FA662"/>
      <c r="FB662"/>
      <c r="FC662"/>
      <c r="FD662"/>
      <c r="FE662"/>
      <c r="FF662"/>
      <c r="FG662"/>
      <c r="FH662"/>
      <c r="FI662"/>
      <c r="FJ662"/>
      <c r="FK662"/>
      <c r="FL662"/>
      <c r="FM662"/>
      <c r="FN662"/>
      <c r="FO662"/>
      <c r="FP662"/>
      <c r="FQ662"/>
      <c r="FR662"/>
      <c r="FS662"/>
      <c r="FT662"/>
      <c r="FU662"/>
      <c r="FV662"/>
      <c r="FW662"/>
      <c r="FX662"/>
      <c r="FY662"/>
      <c r="FZ662"/>
      <c r="GA662"/>
      <c r="GB662"/>
      <c r="GC662"/>
      <c r="GD662"/>
      <c r="GE662"/>
      <c r="GF662"/>
      <c r="GG662"/>
      <c r="GH662"/>
      <c r="GI662"/>
      <c r="GJ662"/>
      <c r="GK662"/>
      <c r="GL662"/>
      <c r="GM662"/>
      <c r="GN662"/>
      <c r="GO662"/>
      <c r="GP662"/>
      <c r="GQ662"/>
      <c r="GR662"/>
      <c r="GS662"/>
      <c r="GT662"/>
      <c r="GU662"/>
      <c r="GV662"/>
      <c r="GW662"/>
      <c r="GX662"/>
      <c r="GY662"/>
      <c r="GZ662"/>
      <c r="HA662"/>
      <c r="HB662"/>
      <c r="HC662"/>
      <c r="HD662"/>
      <c r="HE662"/>
      <c r="HF662"/>
      <c r="HG662"/>
      <c r="HH662"/>
      <c r="HI662"/>
      <c r="HJ662"/>
      <c r="HK662"/>
      <c r="HL662"/>
      <c r="HM662"/>
      <c r="HN662"/>
      <c r="HO662"/>
      <c r="HP662"/>
      <c r="HQ662"/>
      <c r="HR662"/>
      <c r="HS662"/>
      <c r="HT662"/>
      <c r="HU662"/>
      <c r="HV662"/>
      <c r="HW662"/>
      <c r="HX662"/>
      <c r="HY662"/>
      <c r="HZ662"/>
    </row>
    <row r="663" spans="1:234" ht="15" customHeight="1" hidden="1">
      <c r="A663" s="32" t="s">
        <v>321</v>
      </c>
      <c r="B663" s="8"/>
      <c r="C663" s="8"/>
      <c r="D663" s="147"/>
      <c r="E663" s="145"/>
      <c r="F663" s="146"/>
      <c r="G663" s="19">
        <v>465000</v>
      </c>
      <c r="H663" s="7"/>
      <c r="I663" s="7">
        <f>G663</f>
        <v>465000</v>
      </c>
      <c r="J663" s="7"/>
      <c r="K663" s="7"/>
      <c r="L663" s="7"/>
      <c r="M663" s="7"/>
      <c r="N663" s="7"/>
      <c r="O663" s="7"/>
      <c r="P663" s="160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Q663"/>
      <c r="AR663"/>
      <c r="AS663"/>
      <c r="AT663"/>
      <c r="AU663"/>
      <c r="AV663"/>
      <c r="AW663"/>
      <c r="AX663"/>
      <c r="AY663"/>
      <c r="AZ663"/>
      <c r="BA663"/>
      <c r="BB663"/>
      <c r="BC663"/>
      <c r="BD663"/>
      <c r="BE663"/>
      <c r="BF663"/>
      <c r="BG663"/>
      <c r="BH663"/>
      <c r="BI663"/>
      <c r="BJ663"/>
      <c r="BK663"/>
      <c r="BL663"/>
      <c r="BM663"/>
      <c r="BN663"/>
      <c r="BO663"/>
      <c r="BP663"/>
      <c r="BQ663"/>
      <c r="BR663"/>
      <c r="BS663"/>
      <c r="BT663"/>
      <c r="BU663"/>
      <c r="BV663"/>
      <c r="BW663"/>
      <c r="BX663"/>
      <c r="BY663"/>
      <c r="BZ663"/>
      <c r="CA663"/>
      <c r="CB663"/>
      <c r="CC663"/>
      <c r="CD663"/>
      <c r="CE663"/>
      <c r="CF663"/>
      <c r="CG663"/>
      <c r="CH663"/>
      <c r="CI663"/>
      <c r="CJ663"/>
      <c r="CK663"/>
      <c r="CL663"/>
      <c r="CM663"/>
      <c r="CN663"/>
      <c r="CO663"/>
      <c r="CP663"/>
      <c r="CQ663"/>
      <c r="CR663"/>
      <c r="CS663"/>
      <c r="CT663"/>
      <c r="CU663"/>
      <c r="CV663"/>
      <c r="CW663"/>
      <c r="CX663"/>
      <c r="CY663"/>
      <c r="CZ663"/>
      <c r="DA663"/>
      <c r="DB663"/>
      <c r="DC663"/>
      <c r="DD663"/>
      <c r="DE663"/>
      <c r="DF663"/>
      <c r="DG663"/>
      <c r="DH663"/>
      <c r="DI663"/>
      <c r="DJ663"/>
      <c r="DK663"/>
      <c r="DL663"/>
      <c r="DM663"/>
      <c r="DN663"/>
      <c r="DO663"/>
      <c r="DP663"/>
      <c r="DQ663"/>
      <c r="DR663"/>
      <c r="DS663"/>
      <c r="DT663"/>
      <c r="DU663"/>
      <c r="DV663"/>
      <c r="DW663"/>
      <c r="DX663"/>
      <c r="DY663"/>
      <c r="DZ663"/>
      <c r="EA663"/>
      <c r="EB663"/>
      <c r="EC663"/>
      <c r="ED663"/>
      <c r="EE663"/>
      <c r="EF663"/>
      <c r="EG663"/>
      <c r="EH663"/>
      <c r="EI663"/>
      <c r="EJ663"/>
      <c r="EK663"/>
      <c r="EL663"/>
      <c r="EM663"/>
      <c r="EN663"/>
      <c r="EO663"/>
      <c r="EP663"/>
      <c r="EQ663"/>
      <c r="ER663"/>
      <c r="ES663"/>
      <c r="ET663"/>
      <c r="EU663"/>
      <c r="EV663"/>
      <c r="EW663"/>
      <c r="EX663"/>
      <c r="EY663"/>
      <c r="EZ663"/>
      <c r="FA663"/>
      <c r="FB663"/>
      <c r="FC663"/>
      <c r="FD663"/>
      <c r="FE663"/>
      <c r="FF663"/>
      <c r="FG663"/>
      <c r="FH663"/>
      <c r="FI663"/>
      <c r="FJ663"/>
      <c r="FK663"/>
      <c r="FL663"/>
      <c r="FM663"/>
      <c r="FN663"/>
      <c r="FO663"/>
      <c r="FP663"/>
      <c r="FQ663"/>
      <c r="FR663"/>
      <c r="FS663"/>
      <c r="FT663"/>
      <c r="FU663"/>
      <c r="FV663"/>
      <c r="FW663"/>
      <c r="FX663"/>
      <c r="FY663"/>
      <c r="FZ663"/>
      <c r="GA663"/>
      <c r="GB663"/>
      <c r="GC663"/>
      <c r="GD663"/>
      <c r="GE663"/>
      <c r="GF663"/>
      <c r="GG663"/>
      <c r="GH663"/>
      <c r="GI663"/>
      <c r="GJ663"/>
      <c r="GK663"/>
      <c r="GL663"/>
      <c r="GM663"/>
      <c r="GN663"/>
      <c r="GO663"/>
      <c r="GP663"/>
      <c r="GQ663"/>
      <c r="GR663"/>
      <c r="GS663"/>
      <c r="GT663"/>
      <c r="GU663"/>
      <c r="GV663"/>
      <c r="GW663"/>
      <c r="GX663"/>
      <c r="GY663"/>
      <c r="GZ663"/>
      <c r="HA663"/>
      <c r="HB663"/>
      <c r="HC663"/>
      <c r="HD663"/>
      <c r="HE663"/>
      <c r="HF663"/>
      <c r="HG663"/>
      <c r="HH663"/>
      <c r="HI663"/>
      <c r="HJ663"/>
      <c r="HK663"/>
      <c r="HL663"/>
      <c r="HM663"/>
      <c r="HN663"/>
      <c r="HO663"/>
      <c r="HP663"/>
      <c r="HQ663"/>
      <c r="HR663"/>
      <c r="HS663"/>
      <c r="HT663"/>
      <c r="HU663"/>
      <c r="HV663"/>
      <c r="HW663"/>
      <c r="HX663"/>
      <c r="HY663"/>
      <c r="HZ663"/>
    </row>
    <row r="664" spans="1:234" ht="11.25" hidden="1">
      <c r="A664" s="32"/>
      <c r="B664" s="8"/>
      <c r="C664" s="8"/>
      <c r="D664" s="19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160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  <c r="AQ664"/>
      <c r="AR664"/>
      <c r="AS664"/>
      <c r="AT664"/>
      <c r="AU664"/>
      <c r="AV664"/>
      <c r="AW664"/>
      <c r="AX664"/>
      <c r="AY664"/>
      <c r="AZ664"/>
      <c r="BA664"/>
      <c r="BB664"/>
      <c r="BC664"/>
      <c r="BD664"/>
      <c r="BE664"/>
      <c r="BF664"/>
      <c r="BG664"/>
      <c r="BH664"/>
      <c r="BI664"/>
      <c r="BJ664"/>
      <c r="BK664"/>
      <c r="BL664"/>
      <c r="BM664"/>
      <c r="BN664"/>
      <c r="BO664"/>
      <c r="BP664"/>
      <c r="BQ664"/>
      <c r="BR664"/>
      <c r="BS664"/>
      <c r="BT664"/>
      <c r="BU664"/>
      <c r="BV664"/>
      <c r="BW664"/>
      <c r="BX664"/>
      <c r="BY664"/>
      <c r="BZ664"/>
      <c r="CA664"/>
      <c r="CB664"/>
      <c r="CC664"/>
      <c r="CD664"/>
      <c r="CE664"/>
      <c r="CF664"/>
      <c r="CG664"/>
      <c r="CH664"/>
      <c r="CI664"/>
      <c r="CJ664"/>
      <c r="CK664"/>
      <c r="CL664"/>
      <c r="CM664"/>
      <c r="CN664"/>
      <c r="CO664"/>
      <c r="CP664"/>
      <c r="CQ664"/>
      <c r="CR664"/>
      <c r="CS664"/>
      <c r="CT664"/>
      <c r="CU664"/>
      <c r="CV664"/>
      <c r="CW664"/>
      <c r="CX664"/>
      <c r="CY664"/>
      <c r="CZ664"/>
      <c r="DA664"/>
      <c r="DB664"/>
      <c r="DC664"/>
      <c r="DD664"/>
      <c r="DE664"/>
      <c r="DF664"/>
      <c r="DG664"/>
      <c r="DH664"/>
      <c r="DI664"/>
      <c r="DJ664"/>
      <c r="DK664"/>
      <c r="DL664"/>
      <c r="DM664"/>
      <c r="DN664"/>
      <c r="DO664"/>
      <c r="DP664"/>
      <c r="DQ664"/>
      <c r="DR664"/>
      <c r="DS664"/>
      <c r="DT664"/>
      <c r="DU664"/>
      <c r="DV664"/>
      <c r="DW664"/>
      <c r="DX664"/>
      <c r="DY664"/>
      <c r="DZ664"/>
      <c r="EA664"/>
      <c r="EB664"/>
      <c r="EC664"/>
      <c r="ED664"/>
      <c r="EE664"/>
      <c r="EF664"/>
      <c r="EG664"/>
      <c r="EH664"/>
      <c r="EI664"/>
      <c r="EJ664"/>
      <c r="EK664"/>
      <c r="EL664"/>
      <c r="EM664"/>
      <c r="EN664"/>
      <c r="EO664"/>
      <c r="EP664"/>
      <c r="EQ664"/>
      <c r="ER664"/>
      <c r="ES664"/>
      <c r="ET664"/>
      <c r="EU664"/>
      <c r="EV664"/>
      <c r="EW664"/>
      <c r="EX664"/>
      <c r="EY664"/>
      <c r="EZ664"/>
      <c r="FA664"/>
      <c r="FB664"/>
      <c r="FC664"/>
      <c r="FD664"/>
      <c r="FE664"/>
      <c r="FF664"/>
      <c r="FG664"/>
      <c r="FH664"/>
      <c r="FI664"/>
      <c r="FJ664"/>
      <c r="FK664"/>
      <c r="FL664"/>
      <c r="FM664"/>
      <c r="FN664"/>
      <c r="FO664"/>
      <c r="FP664"/>
      <c r="FQ664"/>
      <c r="FR664"/>
      <c r="FS664"/>
      <c r="FT664"/>
      <c r="FU664"/>
      <c r="FV664"/>
      <c r="FW664"/>
      <c r="FX664"/>
      <c r="FY664"/>
      <c r="FZ664"/>
      <c r="GA664"/>
      <c r="GB664"/>
      <c r="GC664"/>
      <c r="GD664"/>
      <c r="GE664"/>
      <c r="GF664"/>
      <c r="GG664"/>
      <c r="GH664"/>
      <c r="GI664"/>
      <c r="GJ664"/>
      <c r="GK664"/>
      <c r="GL664"/>
      <c r="GM664"/>
      <c r="GN664"/>
      <c r="GO664"/>
      <c r="GP664"/>
      <c r="GQ664"/>
      <c r="GR664"/>
      <c r="GS664"/>
      <c r="GT664"/>
      <c r="GU664"/>
      <c r="GV664"/>
      <c r="GW664"/>
      <c r="GX664"/>
      <c r="GY664"/>
      <c r="GZ664"/>
      <c r="HA664"/>
      <c r="HB664"/>
      <c r="HC664"/>
      <c r="HD664"/>
      <c r="HE664"/>
      <c r="HF664"/>
      <c r="HG664"/>
      <c r="HH664"/>
      <c r="HI664"/>
      <c r="HJ664"/>
      <c r="HK664"/>
      <c r="HL664"/>
      <c r="HM664"/>
      <c r="HN664"/>
      <c r="HO664"/>
      <c r="HP664"/>
      <c r="HQ664"/>
      <c r="HR664"/>
      <c r="HS664"/>
      <c r="HT664"/>
      <c r="HU664"/>
      <c r="HV664"/>
      <c r="HW664"/>
      <c r="HX664"/>
      <c r="HY664"/>
      <c r="HZ664"/>
    </row>
    <row r="665" spans="1:234" ht="11.25" hidden="1">
      <c r="A665" s="32"/>
      <c r="B665" s="8"/>
      <c r="C665" s="8"/>
      <c r="D665" s="19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160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Q665"/>
      <c r="AR665"/>
      <c r="AS665"/>
      <c r="AT665"/>
      <c r="AU665"/>
      <c r="AV665"/>
      <c r="AW665"/>
      <c r="AX665"/>
      <c r="AY665"/>
      <c r="AZ665"/>
      <c r="BA665"/>
      <c r="BB665"/>
      <c r="BC665"/>
      <c r="BD665"/>
      <c r="BE665"/>
      <c r="BF665"/>
      <c r="BG665"/>
      <c r="BH665"/>
      <c r="BI665"/>
      <c r="BJ665"/>
      <c r="BK665"/>
      <c r="BL665"/>
      <c r="BM665"/>
      <c r="BN665"/>
      <c r="BO665"/>
      <c r="BP665"/>
      <c r="BQ665"/>
      <c r="BR665"/>
      <c r="BS665"/>
      <c r="BT665"/>
      <c r="BU665"/>
      <c r="BV665"/>
      <c r="BW665"/>
      <c r="BX665"/>
      <c r="BY665"/>
      <c r="BZ665"/>
      <c r="CA665"/>
      <c r="CB665"/>
      <c r="CC665"/>
      <c r="CD665"/>
      <c r="CE665"/>
      <c r="CF665"/>
      <c r="CG665"/>
      <c r="CH665"/>
      <c r="CI665"/>
      <c r="CJ665"/>
      <c r="CK665"/>
      <c r="CL665"/>
      <c r="CM665"/>
      <c r="CN665"/>
      <c r="CO665"/>
      <c r="CP665"/>
      <c r="CQ665"/>
      <c r="CR665"/>
      <c r="CS665"/>
      <c r="CT665"/>
      <c r="CU665"/>
      <c r="CV665"/>
      <c r="CW665"/>
      <c r="CX665"/>
      <c r="CY665"/>
      <c r="CZ665"/>
      <c r="DA665"/>
      <c r="DB665"/>
      <c r="DC665"/>
      <c r="DD665"/>
      <c r="DE665"/>
      <c r="DF665"/>
      <c r="DG665"/>
      <c r="DH665"/>
      <c r="DI665"/>
      <c r="DJ665"/>
      <c r="DK665"/>
      <c r="DL665"/>
      <c r="DM665"/>
      <c r="DN665"/>
      <c r="DO665"/>
      <c r="DP665"/>
      <c r="DQ665"/>
      <c r="DR665"/>
      <c r="DS665"/>
      <c r="DT665"/>
      <c r="DU665"/>
      <c r="DV665"/>
      <c r="DW665"/>
      <c r="DX665"/>
      <c r="DY665"/>
      <c r="DZ665"/>
      <c r="EA665"/>
      <c r="EB665"/>
      <c r="EC665"/>
      <c r="ED665"/>
      <c r="EE665"/>
      <c r="EF665"/>
      <c r="EG665"/>
      <c r="EH665"/>
      <c r="EI665"/>
      <c r="EJ665"/>
      <c r="EK665"/>
      <c r="EL665"/>
      <c r="EM665"/>
      <c r="EN665"/>
      <c r="EO665"/>
      <c r="EP665"/>
      <c r="EQ665"/>
      <c r="ER665"/>
      <c r="ES665"/>
      <c r="ET665"/>
      <c r="EU665"/>
      <c r="EV665"/>
      <c r="EW665"/>
      <c r="EX665"/>
      <c r="EY665"/>
      <c r="EZ665"/>
      <c r="FA665"/>
      <c r="FB665"/>
      <c r="FC665"/>
      <c r="FD665"/>
      <c r="FE665"/>
      <c r="FF665"/>
      <c r="FG665"/>
      <c r="FH665"/>
      <c r="FI665"/>
      <c r="FJ665"/>
      <c r="FK665"/>
      <c r="FL665"/>
      <c r="FM665"/>
      <c r="FN665"/>
      <c r="FO665"/>
      <c r="FP665"/>
      <c r="FQ665"/>
      <c r="FR665"/>
      <c r="FS665"/>
      <c r="FT665"/>
      <c r="FU665"/>
      <c r="FV665"/>
      <c r="FW665"/>
      <c r="FX665"/>
      <c r="FY665"/>
      <c r="FZ665"/>
      <c r="GA665"/>
      <c r="GB665"/>
      <c r="GC665"/>
      <c r="GD665"/>
      <c r="GE665"/>
      <c r="GF665"/>
      <c r="GG665"/>
      <c r="GH665"/>
      <c r="GI665"/>
      <c r="GJ665"/>
      <c r="GK665"/>
      <c r="GL665"/>
      <c r="GM665"/>
      <c r="GN665"/>
      <c r="GO665"/>
      <c r="GP665"/>
      <c r="GQ665"/>
      <c r="GR665"/>
      <c r="GS665"/>
      <c r="GT665"/>
      <c r="GU665"/>
      <c r="GV665"/>
      <c r="GW665"/>
      <c r="GX665"/>
      <c r="GY665"/>
      <c r="GZ665"/>
      <c r="HA665"/>
      <c r="HB665"/>
      <c r="HC665"/>
      <c r="HD665"/>
      <c r="HE665"/>
      <c r="HF665"/>
      <c r="HG665"/>
      <c r="HH665"/>
      <c r="HI665"/>
      <c r="HJ665"/>
      <c r="HK665"/>
      <c r="HL665"/>
      <c r="HM665"/>
      <c r="HN665"/>
      <c r="HO665"/>
      <c r="HP665"/>
      <c r="HQ665"/>
      <c r="HR665"/>
      <c r="HS665"/>
      <c r="HT665"/>
      <c r="HU665"/>
      <c r="HV665"/>
      <c r="HW665"/>
      <c r="HX665"/>
      <c r="HY665"/>
      <c r="HZ665"/>
    </row>
    <row r="666" spans="1:234" ht="11.25" hidden="1">
      <c r="A666" s="32"/>
      <c r="B666" s="8"/>
      <c r="C666" s="8"/>
      <c r="D666" s="19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160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  <c r="AQ666"/>
      <c r="AR666"/>
      <c r="AS666"/>
      <c r="AT666"/>
      <c r="AU666"/>
      <c r="AV666"/>
      <c r="AW666"/>
      <c r="AX666"/>
      <c r="AY666"/>
      <c r="AZ666"/>
      <c r="BA666"/>
      <c r="BB666"/>
      <c r="BC666"/>
      <c r="BD666"/>
      <c r="BE666"/>
      <c r="BF666"/>
      <c r="BG666"/>
      <c r="BH666"/>
      <c r="BI666"/>
      <c r="BJ666"/>
      <c r="BK666"/>
      <c r="BL666"/>
      <c r="BM666"/>
      <c r="BN666"/>
      <c r="BO666"/>
      <c r="BP666"/>
      <c r="BQ666"/>
      <c r="BR666"/>
      <c r="BS666"/>
      <c r="BT666"/>
      <c r="BU666"/>
      <c r="BV666"/>
      <c r="BW666"/>
      <c r="BX666"/>
      <c r="BY666"/>
      <c r="BZ666"/>
      <c r="CA666"/>
      <c r="CB666"/>
      <c r="CC666"/>
      <c r="CD666"/>
      <c r="CE666"/>
      <c r="CF666"/>
      <c r="CG666"/>
      <c r="CH666"/>
      <c r="CI666"/>
      <c r="CJ666"/>
      <c r="CK666"/>
      <c r="CL666"/>
      <c r="CM666"/>
      <c r="CN666"/>
      <c r="CO666"/>
      <c r="CP666"/>
      <c r="CQ666"/>
      <c r="CR666"/>
      <c r="CS666"/>
      <c r="CT666"/>
      <c r="CU666"/>
      <c r="CV666"/>
      <c r="CW666"/>
      <c r="CX666"/>
      <c r="CY666"/>
      <c r="CZ666"/>
      <c r="DA666"/>
      <c r="DB666"/>
      <c r="DC666"/>
      <c r="DD666"/>
      <c r="DE666"/>
      <c r="DF666"/>
      <c r="DG666"/>
      <c r="DH666"/>
      <c r="DI666"/>
      <c r="DJ666"/>
      <c r="DK666"/>
      <c r="DL666"/>
      <c r="DM666"/>
      <c r="DN666"/>
      <c r="DO666"/>
      <c r="DP666"/>
      <c r="DQ666"/>
      <c r="DR666"/>
      <c r="DS666"/>
      <c r="DT666"/>
      <c r="DU666"/>
      <c r="DV666"/>
      <c r="DW666"/>
      <c r="DX666"/>
      <c r="DY666"/>
      <c r="DZ666"/>
      <c r="EA666"/>
      <c r="EB666"/>
      <c r="EC666"/>
      <c r="ED666"/>
      <c r="EE666"/>
      <c r="EF666"/>
      <c r="EG666"/>
      <c r="EH666"/>
      <c r="EI666"/>
      <c r="EJ666"/>
      <c r="EK666"/>
      <c r="EL666"/>
      <c r="EM666"/>
      <c r="EN666"/>
      <c r="EO666"/>
      <c r="EP666"/>
      <c r="EQ666"/>
      <c r="ER666"/>
      <c r="ES666"/>
      <c r="ET666"/>
      <c r="EU666"/>
      <c r="EV666"/>
      <c r="EW666"/>
      <c r="EX666"/>
      <c r="EY666"/>
      <c r="EZ666"/>
      <c r="FA666"/>
      <c r="FB666"/>
      <c r="FC666"/>
      <c r="FD666"/>
      <c r="FE666"/>
      <c r="FF666"/>
      <c r="FG666"/>
      <c r="FH666"/>
      <c r="FI666"/>
      <c r="FJ666"/>
      <c r="FK666"/>
      <c r="FL666"/>
      <c r="FM666"/>
      <c r="FN666"/>
      <c r="FO666"/>
      <c r="FP666"/>
      <c r="FQ666"/>
      <c r="FR666"/>
      <c r="FS666"/>
      <c r="FT666"/>
      <c r="FU666"/>
      <c r="FV666"/>
      <c r="FW666"/>
      <c r="FX666"/>
      <c r="FY666"/>
      <c r="FZ666"/>
      <c r="GA666"/>
      <c r="GB666"/>
      <c r="GC666"/>
      <c r="GD666"/>
      <c r="GE666"/>
      <c r="GF666"/>
      <c r="GG666"/>
      <c r="GH666"/>
      <c r="GI666"/>
      <c r="GJ666"/>
      <c r="GK666"/>
      <c r="GL666"/>
      <c r="GM666"/>
      <c r="GN666"/>
      <c r="GO666"/>
      <c r="GP666"/>
      <c r="GQ666"/>
      <c r="GR666"/>
      <c r="GS666"/>
      <c r="GT666"/>
      <c r="GU666"/>
      <c r="GV666"/>
      <c r="GW666"/>
      <c r="GX666"/>
      <c r="GY666"/>
      <c r="GZ666"/>
      <c r="HA666"/>
      <c r="HB666"/>
      <c r="HC666"/>
      <c r="HD666"/>
      <c r="HE666"/>
      <c r="HF666"/>
      <c r="HG666"/>
      <c r="HH666"/>
      <c r="HI666"/>
      <c r="HJ666"/>
      <c r="HK666"/>
      <c r="HL666"/>
      <c r="HM666"/>
      <c r="HN666"/>
      <c r="HO666"/>
      <c r="HP666"/>
      <c r="HQ666"/>
      <c r="HR666"/>
      <c r="HS666"/>
      <c r="HT666"/>
      <c r="HU666"/>
      <c r="HV666"/>
      <c r="HW666"/>
      <c r="HX666"/>
      <c r="HY666"/>
      <c r="HZ666"/>
    </row>
    <row r="667" spans="1:234" ht="11.25" hidden="1">
      <c r="A667" s="32"/>
      <c r="B667" s="8"/>
      <c r="C667" s="8"/>
      <c r="D667" s="19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160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  <c r="AQ667"/>
      <c r="AR667"/>
      <c r="AS667"/>
      <c r="AT667"/>
      <c r="AU667"/>
      <c r="AV667"/>
      <c r="AW667"/>
      <c r="AX667"/>
      <c r="AY667"/>
      <c r="AZ667"/>
      <c r="BA667"/>
      <c r="BB667"/>
      <c r="BC667"/>
      <c r="BD667"/>
      <c r="BE667"/>
      <c r="BF667"/>
      <c r="BG667"/>
      <c r="BH667"/>
      <c r="BI667"/>
      <c r="BJ667"/>
      <c r="BK667"/>
      <c r="BL667"/>
      <c r="BM667"/>
      <c r="BN667"/>
      <c r="BO667"/>
      <c r="BP667"/>
      <c r="BQ667"/>
      <c r="BR667"/>
      <c r="BS667"/>
      <c r="BT667"/>
      <c r="BU667"/>
      <c r="BV667"/>
      <c r="BW667"/>
      <c r="BX667"/>
      <c r="BY667"/>
      <c r="BZ667"/>
      <c r="CA667"/>
      <c r="CB667"/>
      <c r="CC667"/>
      <c r="CD667"/>
      <c r="CE667"/>
      <c r="CF667"/>
      <c r="CG667"/>
      <c r="CH667"/>
      <c r="CI667"/>
      <c r="CJ667"/>
      <c r="CK667"/>
      <c r="CL667"/>
      <c r="CM667"/>
      <c r="CN667"/>
      <c r="CO667"/>
      <c r="CP667"/>
      <c r="CQ667"/>
      <c r="CR667"/>
      <c r="CS667"/>
      <c r="CT667"/>
      <c r="CU667"/>
      <c r="CV667"/>
      <c r="CW667"/>
      <c r="CX667"/>
      <c r="CY667"/>
      <c r="CZ667"/>
      <c r="DA667"/>
      <c r="DB667"/>
      <c r="DC667"/>
      <c r="DD667"/>
      <c r="DE667"/>
      <c r="DF667"/>
      <c r="DG667"/>
      <c r="DH667"/>
      <c r="DI667"/>
      <c r="DJ667"/>
      <c r="DK667"/>
      <c r="DL667"/>
      <c r="DM667"/>
      <c r="DN667"/>
      <c r="DO667"/>
      <c r="DP667"/>
      <c r="DQ667"/>
      <c r="DR667"/>
      <c r="DS667"/>
      <c r="DT667"/>
      <c r="DU667"/>
      <c r="DV667"/>
      <c r="DW667"/>
      <c r="DX667"/>
      <c r="DY667"/>
      <c r="DZ667"/>
      <c r="EA667"/>
      <c r="EB667"/>
      <c r="EC667"/>
      <c r="ED667"/>
      <c r="EE667"/>
      <c r="EF667"/>
      <c r="EG667"/>
      <c r="EH667"/>
      <c r="EI667"/>
      <c r="EJ667"/>
      <c r="EK667"/>
      <c r="EL667"/>
      <c r="EM667"/>
      <c r="EN667"/>
      <c r="EO667"/>
      <c r="EP667"/>
      <c r="EQ667"/>
      <c r="ER667"/>
      <c r="ES667"/>
      <c r="ET667"/>
      <c r="EU667"/>
      <c r="EV667"/>
      <c r="EW667"/>
      <c r="EX667"/>
      <c r="EY667"/>
      <c r="EZ667"/>
      <c r="FA667"/>
      <c r="FB667"/>
      <c r="FC667"/>
      <c r="FD667"/>
      <c r="FE667"/>
      <c r="FF667"/>
      <c r="FG667"/>
      <c r="FH667"/>
      <c r="FI667"/>
      <c r="FJ667"/>
      <c r="FK667"/>
      <c r="FL667"/>
      <c r="FM667"/>
      <c r="FN667"/>
      <c r="FO667"/>
      <c r="FP667"/>
      <c r="FQ667"/>
      <c r="FR667"/>
      <c r="FS667"/>
      <c r="FT667"/>
      <c r="FU667"/>
      <c r="FV667"/>
      <c r="FW667"/>
      <c r="FX667"/>
      <c r="FY667"/>
      <c r="FZ667"/>
      <c r="GA667"/>
      <c r="GB667"/>
      <c r="GC667"/>
      <c r="GD667"/>
      <c r="GE667"/>
      <c r="GF667"/>
      <c r="GG667"/>
      <c r="GH667"/>
      <c r="GI667"/>
      <c r="GJ667"/>
      <c r="GK667"/>
      <c r="GL667"/>
      <c r="GM667"/>
      <c r="GN667"/>
      <c r="GO667"/>
      <c r="GP667"/>
      <c r="GQ667"/>
      <c r="GR667"/>
      <c r="GS667"/>
      <c r="GT667"/>
      <c r="GU667"/>
      <c r="GV667"/>
      <c r="GW667"/>
      <c r="GX667"/>
      <c r="GY667"/>
      <c r="GZ667"/>
      <c r="HA667"/>
      <c r="HB667"/>
      <c r="HC667"/>
      <c r="HD667"/>
      <c r="HE667"/>
      <c r="HF667"/>
      <c r="HG667"/>
      <c r="HH667"/>
      <c r="HI667"/>
      <c r="HJ667"/>
      <c r="HK667"/>
      <c r="HL667"/>
      <c r="HM667"/>
      <c r="HN667"/>
      <c r="HO667"/>
      <c r="HP667"/>
      <c r="HQ667"/>
      <c r="HR667"/>
      <c r="HS667"/>
      <c r="HT667"/>
      <c r="HU667"/>
      <c r="HV667"/>
      <c r="HW667"/>
      <c r="HX667"/>
      <c r="HY667"/>
      <c r="HZ667"/>
    </row>
    <row r="668" spans="1:234" ht="11.25" hidden="1">
      <c r="A668" s="32"/>
      <c r="B668" s="8"/>
      <c r="C668" s="8"/>
      <c r="D668" s="19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160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  <c r="AQ668"/>
      <c r="AR668"/>
      <c r="AS668"/>
      <c r="AT668"/>
      <c r="AU668"/>
      <c r="AV668"/>
      <c r="AW668"/>
      <c r="AX668"/>
      <c r="AY668"/>
      <c r="AZ668"/>
      <c r="BA668"/>
      <c r="BB668"/>
      <c r="BC668"/>
      <c r="BD668"/>
      <c r="BE668"/>
      <c r="BF668"/>
      <c r="BG668"/>
      <c r="BH668"/>
      <c r="BI668"/>
      <c r="BJ668"/>
      <c r="BK668"/>
      <c r="BL668"/>
      <c r="BM668"/>
      <c r="BN668"/>
      <c r="BO668"/>
      <c r="BP668"/>
      <c r="BQ668"/>
      <c r="BR668"/>
      <c r="BS668"/>
      <c r="BT668"/>
      <c r="BU668"/>
      <c r="BV668"/>
      <c r="BW668"/>
      <c r="BX668"/>
      <c r="BY668"/>
      <c r="BZ668"/>
      <c r="CA668"/>
      <c r="CB668"/>
      <c r="CC668"/>
      <c r="CD668"/>
      <c r="CE668"/>
      <c r="CF668"/>
      <c r="CG668"/>
      <c r="CH668"/>
      <c r="CI668"/>
      <c r="CJ668"/>
      <c r="CK668"/>
      <c r="CL668"/>
      <c r="CM668"/>
      <c r="CN668"/>
      <c r="CO668"/>
      <c r="CP668"/>
      <c r="CQ668"/>
      <c r="CR668"/>
      <c r="CS668"/>
      <c r="CT668"/>
      <c r="CU668"/>
      <c r="CV668"/>
      <c r="CW668"/>
      <c r="CX668"/>
      <c r="CY668"/>
      <c r="CZ668"/>
      <c r="DA668"/>
      <c r="DB668"/>
      <c r="DC668"/>
      <c r="DD668"/>
      <c r="DE668"/>
      <c r="DF668"/>
      <c r="DG668"/>
      <c r="DH668"/>
      <c r="DI668"/>
      <c r="DJ668"/>
      <c r="DK668"/>
      <c r="DL668"/>
      <c r="DM668"/>
      <c r="DN668"/>
      <c r="DO668"/>
      <c r="DP668"/>
      <c r="DQ668"/>
      <c r="DR668"/>
      <c r="DS668"/>
      <c r="DT668"/>
      <c r="DU668"/>
      <c r="DV668"/>
      <c r="DW668"/>
      <c r="DX668"/>
      <c r="DY668"/>
      <c r="DZ668"/>
      <c r="EA668"/>
      <c r="EB668"/>
      <c r="EC668"/>
      <c r="ED668"/>
      <c r="EE668"/>
      <c r="EF668"/>
      <c r="EG668"/>
      <c r="EH668"/>
      <c r="EI668"/>
      <c r="EJ668"/>
      <c r="EK668"/>
      <c r="EL668"/>
      <c r="EM668"/>
      <c r="EN668"/>
      <c r="EO668"/>
      <c r="EP668"/>
      <c r="EQ668"/>
      <c r="ER668"/>
      <c r="ES668"/>
      <c r="ET668"/>
      <c r="EU668"/>
      <c r="EV668"/>
      <c r="EW668"/>
      <c r="EX668"/>
      <c r="EY668"/>
      <c r="EZ668"/>
      <c r="FA668"/>
      <c r="FB668"/>
      <c r="FC668"/>
      <c r="FD668"/>
      <c r="FE668"/>
      <c r="FF668"/>
      <c r="FG668"/>
      <c r="FH668"/>
      <c r="FI668"/>
      <c r="FJ668"/>
      <c r="FK668"/>
      <c r="FL668"/>
      <c r="FM668"/>
      <c r="FN668"/>
      <c r="FO668"/>
      <c r="FP668"/>
      <c r="FQ668"/>
      <c r="FR668"/>
      <c r="FS668"/>
      <c r="FT668"/>
      <c r="FU668"/>
      <c r="FV668"/>
      <c r="FW668"/>
      <c r="FX668"/>
      <c r="FY668"/>
      <c r="FZ668"/>
      <c r="GA668"/>
      <c r="GB668"/>
      <c r="GC668"/>
      <c r="GD668"/>
      <c r="GE668"/>
      <c r="GF668"/>
      <c r="GG668"/>
      <c r="GH668"/>
      <c r="GI668"/>
      <c r="GJ668"/>
      <c r="GK668"/>
      <c r="GL668"/>
      <c r="GM668"/>
      <c r="GN668"/>
      <c r="GO668"/>
      <c r="GP668"/>
      <c r="GQ668"/>
      <c r="GR668"/>
      <c r="GS668"/>
      <c r="GT668"/>
      <c r="GU668"/>
      <c r="GV668"/>
      <c r="GW668"/>
      <c r="GX668"/>
      <c r="GY668"/>
      <c r="GZ668"/>
      <c r="HA668"/>
      <c r="HB668"/>
      <c r="HC668"/>
      <c r="HD668"/>
      <c r="HE668"/>
      <c r="HF668"/>
      <c r="HG668"/>
      <c r="HH668"/>
      <c r="HI668"/>
      <c r="HJ668"/>
      <c r="HK668"/>
      <c r="HL668"/>
      <c r="HM668"/>
      <c r="HN668"/>
      <c r="HO668"/>
      <c r="HP668"/>
      <c r="HQ668"/>
      <c r="HR668"/>
      <c r="HS668"/>
      <c r="HT668"/>
      <c r="HU668"/>
      <c r="HV668"/>
      <c r="HW668"/>
      <c r="HX668"/>
      <c r="HY668"/>
      <c r="HZ668"/>
    </row>
    <row r="669" spans="1:234" ht="15.75" customHeight="1">
      <c r="A669" s="32" t="s">
        <v>336</v>
      </c>
      <c r="B669" s="8"/>
      <c r="C669" s="8"/>
      <c r="D669" s="19"/>
      <c r="E669" s="7"/>
      <c r="F669" s="7"/>
      <c r="G669" s="7">
        <v>3000</v>
      </c>
      <c r="H669" s="7"/>
      <c r="I669" s="7">
        <f>G669</f>
        <v>3000</v>
      </c>
      <c r="J669" s="7"/>
      <c r="K669" s="7"/>
      <c r="L669" s="7"/>
      <c r="M669" s="7"/>
      <c r="N669" s="7"/>
      <c r="O669" s="7"/>
      <c r="P669" s="160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  <c r="AQ669"/>
      <c r="AR669"/>
      <c r="AS669"/>
      <c r="AT669"/>
      <c r="AU669"/>
      <c r="AV669"/>
      <c r="AW669"/>
      <c r="AX669"/>
      <c r="AY669"/>
      <c r="AZ669"/>
      <c r="BA669"/>
      <c r="BB669"/>
      <c r="BC669"/>
      <c r="BD669"/>
      <c r="BE669"/>
      <c r="BF669"/>
      <c r="BG669"/>
      <c r="BH669"/>
      <c r="BI669"/>
      <c r="BJ669"/>
      <c r="BK669"/>
      <c r="BL669"/>
      <c r="BM669"/>
      <c r="BN669"/>
      <c r="BO669"/>
      <c r="BP669"/>
      <c r="BQ669"/>
      <c r="BR669"/>
      <c r="BS669"/>
      <c r="BT669"/>
      <c r="BU669"/>
      <c r="BV669"/>
      <c r="BW669"/>
      <c r="BX669"/>
      <c r="BY669"/>
      <c r="BZ669"/>
      <c r="CA669"/>
      <c r="CB669"/>
      <c r="CC669"/>
      <c r="CD669"/>
      <c r="CE669"/>
      <c r="CF669"/>
      <c r="CG669"/>
      <c r="CH669"/>
      <c r="CI669"/>
      <c r="CJ669"/>
      <c r="CK669"/>
      <c r="CL669"/>
      <c r="CM669"/>
      <c r="CN669"/>
      <c r="CO669"/>
      <c r="CP669"/>
      <c r="CQ669"/>
      <c r="CR669"/>
      <c r="CS669"/>
      <c r="CT669"/>
      <c r="CU669"/>
      <c r="CV669"/>
      <c r="CW669"/>
      <c r="CX669"/>
      <c r="CY669"/>
      <c r="CZ669"/>
      <c r="DA669"/>
      <c r="DB669"/>
      <c r="DC669"/>
      <c r="DD669"/>
      <c r="DE669"/>
      <c r="DF669"/>
      <c r="DG669"/>
      <c r="DH669"/>
      <c r="DI669"/>
      <c r="DJ669"/>
      <c r="DK669"/>
      <c r="DL669"/>
      <c r="DM669"/>
      <c r="DN669"/>
      <c r="DO669"/>
      <c r="DP669"/>
      <c r="DQ669"/>
      <c r="DR669"/>
      <c r="DS669"/>
      <c r="DT669"/>
      <c r="DU669"/>
      <c r="DV669"/>
      <c r="DW669"/>
      <c r="DX669"/>
      <c r="DY669"/>
      <c r="DZ669"/>
      <c r="EA669"/>
      <c r="EB669"/>
      <c r="EC669"/>
      <c r="ED669"/>
      <c r="EE669"/>
      <c r="EF669"/>
      <c r="EG669"/>
      <c r="EH669"/>
      <c r="EI669"/>
      <c r="EJ669"/>
      <c r="EK669"/>
      <c r="EL669"/>
      <c r="EM669"/>
      <c r="EN669"/>
      <c r="EO669"/>
      <c r="EP669"/>
      <c r="EQ669"/>
      <c r="ER669"/>
      <c r="ES669"/>
      <c r="ET669"/>
      <c r="EU669"/>
      <c r="EV669"/>
      <c r="EW669"/>
      <c r="EX669"/>
      <c r="EY669"/>
      <c r="EZ669"/>
      <c r="FA669"/>
      <c r="FB669"/>
      <c r="FC669"/>
      <c r="FD669"/>
      <c r="FE669"/>
      <c r="FF669"/>
      <c r="FG669"/>
      <c r="FH669"/>
      <c r="FI669"/>
      <c r="FJ669"/>
      <c r="FK669"/>
      <c r="FL669"/>
      <c r="FM669"/>
      <c r="FN669"/>
      <c r="FO669"/>
      <c r="FP669"/>
      <c r="FQ669"/>
      <c r="FR669"/>
      <c r="FS669"/>
      <c r="FT669"/>
      <c r="FU669"/>
      <c r="FV669"/>
      <c r="FW669"/>
      <c r="FX669"/>
      <c r="FY669"/>
      <c r="FZ669"/>
      <c r="GA669"/>
      <c r="GB669"/>
      <c r="GC669"/>
      <c r="GD669"/>
      <c r="GE669"/>
      <c r="GF669"/>
      <c r="GG669"/>
      <c r="GH669"/>
      <c r="GI669"/>
      <c r="GJ669"/>
      <c r="GK669"/>
      <c r="GL669"/>
      <c r="GM669"/>
      <c r="GN669"/>
      <c r="GO669"/>
      <c r="GP669"/>
      <c r="GQ669"/>
      <c r="GR669"/>
      <c r="GS669"/>
      <c r="GT669"/>
      <c r="GU669"/>
      <c r="GV669"/>
      <c r="GW669"/>
      <c r="GX669"/>
      <c r="GY669"/>
      <c r="GZ669"/>
      <c r="HA669"/>
      <c r="HB669"/>
      <c r="HC669"/>
      <c r="HD669"/>
      <c r="HE669"/>
      <c r="HF669"/>
      <c r="HG669"/>
      <c r="HH669"/>
      <c r="HI669"/>
      <c r="HJ669"/>
      <c r="HK669"/>
      <c r="HL669"/>
      <c r="HM669"/>
      <c r="HN669"/>
      <c r="HO669"/>
      <c r="HP669"/>
      <c r="HQ669"/>
      <c r="HR669"/>
      <c r="HS669"/>
      <c r="HT669"/>
      <c r="HU669"/>
      <c r="HV669"/>
      <c r="HW669"/>
      <c r="HX669"/>
      <c r="HY669"/>
      <c r="HZ669"/>
    </row>
    <row r="670" spans="1:16" s="187" customFormat="1" ht="12.75">
      <c r="A670" s="185" t="s">
        <v>356</v>
      </c>
      <c r="B670" s="174"/>
      <c r="C670" s="174"/>
      <c r="D670" s="175"/>
      <c r="E670" s="176"/>
      <c r="F670" s="176"/>
      <c r="G670" s="176">
        <f>G671</f>
        <v>350000</v>
      </c>
      <c r="H670" s="176"/>
      <c r="I670" s="176">
        <f>G670</f>
        <v>350000</v>
      </c>
      <c r="J670" s="176"/>
      <c r="K670" s="176"/>
      <c r="L670" s="176"/>
      <c r="M670" s="176"/>
      <c r="N670" s="176"/>
      <c r="O670" s="176"/>
      <c r="P670" s="186"/>
    </row>
    <row r="671" spans="1:16" s="195" customFormat="1" ht="22.5">
      <c r="A671" s="182" t="s">
        <v>412</v>
      </c>
      <c r="B671" s="191"/>
      <c r="C671" s="191"/>
      <c r="D671" s="192"/>
      <c r="E671" s="193"/>
      <c r="F671" s="193"/>
      <c r="G671" s="193">
        <f>G673</f>
        <v>350000</v>
      </c>
      <c r="H671" s="193"/>
      <c r="I671" s="193">
        <f>G671</f>
        <v>350000</v>
      </c>
      <c r="J671" s="193"/>
      <c r="K671" s="193"/>
      <c r="L671" s="193"/>
      <c r="M671" s="193"/>
      <c r="N671" s="193"/>
      <c r="O671" s="193"/>
      <c r="P671" s="241"/>
    </row>
    <row r="672" spans="1:234" ht="11.25">
      <c r="A672" s="31" t="s">
        <v>5</v>
      </c>
      <c r="B672" s="8"/>
      <c r="C672" s="8"/>
      <c r="D672" s="19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160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  <c r="AQ672"/>
      <c r="AR672"/>
      <c r="AS672"/>
      <c r="AT672"/>
      <c r="AU672"/>
      <c r="AV672"/>
      <c r="AW672"/>
      <c r="AX672"/>
      <c r="AY672"/>
      <c r="AZ672"/>
      <c r="BA672"/>
      <c r="BB672"/>
      <c r="BC672"/>
      <c r="BD672"/>
      <c r="BE672"/>
      <c r="BF672"/>
      <c r="BG672"/>
      <c r="BH672"/>
      <c r="BI672"/>
      <c r="BJ672"/>
      <c r="BK672"/>
      <c r="BL672"/>
      <c r="BM672"/>
      <c r="BN672"/>
      <c r="BO672"/>
      <c r="BP672"/>
      <c r="BQ672"/>
      <c r="BR672"/>
      <c r="BS672"/>
      <c r="BT672"/>
      <c r="BU672"/>
      <c r="BV672"/>
      <c r="BW672"/>
      <c r="BX672"/>
      <c r="BY672"/>
      <c r="BZ672"/>
      <c r="CA672"/>
      <c r="CB672"/>
      <c r="CC672"/>
      <c r="CD672"/>
      <c r="CE672"/>
      <c r="CF672"/>
      <c r="CG672"/>
      <c r="CH672"/>
      <c r="CI672"/>
      <c r="CJ672"/>
      <c r="CK672"/>
      <c r="CL672"/>
      <c r="CM672"/>
      <c r="CN672"/>
      <c r="CO672"/>
      <c r="CP672"/>
      <c r="CQ672"/>
      <c r="CR672"/>
      <c r="CS672"/>
      <c r="CT672"/>
      <c r="CU672"/>
      <c r="CV672"/>
      <c r="CW672"/>
      <c r="CX672"/>
      <c r="CY672"/>
      <c r="CZ672"/>
      <c r="DA672"/>
      <c r="DB672"/>
      <c r="DC672"/>
      <c r="DD672"/>
      <c r="DE672"/>
      <c r="DF672"/>
      <c r="DG672"/>
      <c r="DH672"/>
      <c r="DI672"/>
      <c r="DJ672"/>
      <c r="DK672"/>
      <c r="DL672"/>
      <c r="DM672"/>
      <c r="DN672"/>
      <c r="DO672"/>
      <c r="DP672"/>
      <c r="DQ672"/>
      <c r="DR672"/>
      <c r="DS672"/>
      <c r="DT672"/>
      <c r="DU672"/>
      <c r="DV672"/>
      <c r="DW672"/>
      <c r="DX672"/>
      <c r="DY672"/>
      <c r="DZ672"/>
      <c r="EA672"/>
      <c r="EB672"/>
      <c r="EC672"/>
      <c r="ED672"/>
      <c r="EE672"/>
      <c r="EF672"/>
      <c r="EG672"/>
      <c r="EH672"/>
      <c r="EI672"/>
      <c r="EJ672"/>
      <c r="EK672"/>
      <c r="EL672"/>
      <c r="EM672"/>
      <c r="EN672"/>
      <c r="EO672"/>
      <c r="EP672"/>
      <c r="EQ672"/>
      <c r="ER672"/>
      <c r="ES672"/>
      <c r="ET672"/>
      <c r="EU672"/>
      <c r="EV672"/>
      <c r="EW672"/>
      <c r="EX672"/>
      <c r="EY672"/>
      <c r="EZ672"/>
      <c r="FA672"/>
      <c r="FB672"/>
      <c r="FC672"/>
      <c r="FD672"/>
      <c r="FE672"/>
      <c r="FF672"/>
      <c r="FG672"/>
      <c r="FH672"/>
      <c r="FI672"/>
      <c r="FJ672"/>
      <c r="FK672"/>
      <c r="FL672"/>
      <c r="FM672"/>
      <c r="FN672"/>
      <c r="FO672"/>
      <c r="FP672"/>
      <c r="FQ672"/>
      <c r="FR672"/>
      <c r="FS672"/>
      <c r="FT672"/>
      <c r="FU672"/>
      <c r="FV672"/>
      <c r="FW672"/>
      <c r="FX672"/>
      <c r="FY672"/>
      <c r="FZ672"/>
      <c r="GA672"/>
      <c r="GB672"/>
      <c r="GC672"/>
      <c r="GD672"/>
      <c r="GE672"/>
      <c r="GF672"/>
      <c r="GG672"/>
      <c r="GH672"/>
      <c r="GI672"/>
      <c r="GJ672"/>
      <c r="GK672"/>
      <c r="GL672"/>
      <c r="GM672"/>
      <c r="GN672"/>
      <c r="GO672"/>
      <c r="GP672"/>
      <c r="GQ672"/>
      <c r="GR672"/>
      <c r="GS672"/>
      <c r="GT672"/>
      <c r="GU672"/>
      <c r="GV672"/>
      <c r="GW672"/>
      <c r="GX672"/>
      <c r="GY672"/>
      <c r="GZ672"/>
      <c r="HA672"/>
      <c r="HB672"/>
      <c r="HC672"/>
      <c r="HD672"/>
      <c r="HE672"/>
      <c r="HF672"/>
      <c r="HG672"/>
      <c r="HH672"/>
      <c r="HI672"/>
      <c r="HJ672"/>
      <c r="HK672"/>
      <c r="HL672"/>
      <c r="HM672"/>
      <c r="HN672"/>
      <c r="HO672"/>
      <c r="HP672"/>
      <c r="HQ672"/>
      <c r="HR672"/>
      <c r="HS672"/>
      <c r="HT672"/>
      <c r="HU672"/>
      <c r="HV672"/>
      <c r="HW672"/>
      <c r="HX672"/>
      <c r="HY672"/>
      <c r="HZ672"/>
    </row>
    <row r="673" spans="1:234" ht="22.5">
      <c r="A673" s="92" t="s">
        <v>98</v>
      </c>
      <c r="B673" s="8"/>
      <c r="C673" s="8"/>
      <c r="D673" s="19"/>
      <c r="E673" s="7"/>
      <c r="F673" s="7"/>
      <c r="G673" s="7">
        <f>300000+50000</f>
        <v>350000</v>
      </c>
      <c r="H673" s="7"/>
      <c r="I673" s="7">
        <f>G673</f>
        <v>350000</v>
      </c>
      <c r="J673" s="7"/>
      <c r="K673" s="7"/>
      <c r="L673" s="7"/>
      <c r="M673" s="7"/>
      <c r="N673" s="7"/>
      <c r="O673" s="7"/>
      <c r="P673" s="160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  <c r="AQ673"/>
      <c r="AR673"/>
      <c r="AS673"/>
      <c r="AT673"/>
      <c r="AU673"/>
      <c r="AV673"/>
      <c r="AW673"/>
      <c r="AX673"/>
      <c r="AY673"/>
      <c r="AZ673"/>
      <c r="BA673"/>
      <c r="BB673"/>
      <c r="BC673"/>
      <c r="BD673"/>
      <c r="BE673"/>
      <c r="BF673"/>
      <c r="BG673"/>
      <c r="BH673"/>
      <c r="BI673"/>
      <c r="BJ673"/>
      <c r="BK673"/>
      <c r="BL673"/>
      <c r="BM673"/>
      <c r="BN673"/>
      <c r="BO673"/>
      <c r="BP673"/>
      <c r="BQ673"/>
      <c r="BR673"/>
      <c r="BS673"/>
      <c r="BT673"/>
      <c r="BU673"/>
      <c r="BV673"/>
      <c r="BW673"/>
      <c r="BX673"/>
      <c r="BY673"/>
      <c r="BZ673"/>
      <c r="CA673"/>
      <c r="CB673"/>
      <c r="CC673"/>
      <c r="CD673"/>
      <c r="CE673"/>
      <c r="CF673"/>
      <c r="CG673"/>
      <c r="CH673"/>
      <c r="CI673"/>
      <c r="CJ673"/>
      <c r="CK673"/>
      <c r="CL673"/>
      <c r="CM673"/>
      <c r="CN673"/>
      <c r="CO673"/>
      <c r="CP673"/>
      <c r="CQ673"/>
      <c r="CR673"/>
      <c r="CS673"/>
      <c r="CT673"/>
      <c r="CU673"/>
      <c r="CV673"/>
      <c r="CW673"/>
      <c r="CX673"/>
      <c r="CY673"/>
      <c r="CZ673"/>
      <c r="DA673"/>
      <c r="DB673"/>
      <c r="DC673"/>
      <c r="DD673"/>
      <c r="DE673"/>
      <c r="DF673"/>
      <c r="DG673"/>
      <c r="DH673"/>
      <c r="DI673"/>
      <c r="DJ673"/>
      <c r="DK673"/>
      <c r="DL673"/>
      <c r="DM673"/>
      <c r="DN673"/>
      <c r="DO673"/>
      <c r="DP673"/>
      <c r="DQ673"/>
      <c r="DR673"/>
      <c r="DS673"/>
      <c r="DT673"/>
      <c r="DU673"/>
      <c r="DV673"/>
      <c r="DW673"/>
      <c r="DX673"/>
      <c r="DY673"/>
      <c r="DZ673"/>
      <c r="EA673"/>
      <c r="EB673"/>
      <c r="EC673"/>
      <c r="ED673"/>
      <c r="EE673"/>
      <c r="EF673"/>
      <c r="EG673"/>
      <c r="EH673"/>
      <c r="EI673"/>
      <c r="EJ673"/>
      <c r="EK673"/>
      <c r="EL673"/>
      <c r="EM673"/>
      <c r="EN673"/>
      <c r="EO673"/>
      <c r="EP673"/>
      <c r="EQ673"/>
      <c r="ER673"/>
      <c r="ES673"/>
      <c r="ET673"/>
      <c r="EU673"/>
      <c r="EV673"/>
      <c r="EW673"/>
      <c r="EX673"/>
      <c r="EY673"/>
      <c r="EZ673"/>
      <c r="FA673"/>
      <c r="FB673"/>
      <c r="FC673"/>
      <c r="FD673"/>
      <c r="FE673"/>
      <c r="FF673"/>
      <c r="FG673"/>
      <c r="FH673"/>
      <c r="FI673"/>
      <c r="FJ673"/>
      <c r="FK673"/>
      <c r="FL673"/>
      <c r="FM673"/>
      <c r="FN673"/>
      <c r="FO673"/>
      <c r="FP673"/>
      <c r="FQ673"/>
      <c r="FR673"/>
      <c r="FS673"/>
      <c r="FT673"/>
      <c r="FU673"/>
      <c r="FV673"/>
      <c r="FW673"/>
      <c r="FX673"/>
      <c r="FY673"/>
      <c r="FZ673"/>
      <c r="GA673"/>
      <c r="GB673"/>
      <c r="GC673"/>
      <c r="GD673"/>
      <c r="GE673"/>
      <c r="GF673"/>
      <c r="GG673"/>
      <c r="GH673"/>
      <c r="GI673"/>
      <c r="GJ673"/>
      <c r="GK673"/>
      <c r="GL673"/>
      <c r="GM673"/>
      <c r="GN673"/>
      <c r="GO673"/>
      <c r="GP673"/>
      <c r="GQ673"/>
      <c r="GR673"/>
      <c r="GS673"/>
      <c r="GT673"/>
      <c r="GU673"/>
      <c r="GV673"/>
      <c r="GW673"/>
      <c r="GX673"/>
      <c r="GY673"/>
      <c r="GZ673"/>
      <c r="HA673"/>
      <c r="HB673"/>
      <c r="HC673"/>
      <c r="HD673"/>
      <c r="HE673"/>
      <c r="HF673"/>
      <c r="HG673"/>
      <c r="HH673"/>
      <c r="HI673"/>
      <c r="HJ673"/>
      <c r="HK673"/>
      <c r="HL673"/>
      <c r="HM673"/>
      <c r="HN673"/>
      <c r="HO673"/>
      <c r="HP673"/>
      <c r="HQ673"/>
      <c r="HR673"/>
      <c r="HS673"/>
      <c r="HT673"/>
      <c r="HU673"/>
      <c r="HV673"/>
      <c r="HW673"/>
      <c r="HX673"/>
      <c r="HY673"/>
      <c r="HZ673"/>
    </row>
    <row r="674" spans="1:234" ht="11.25">
      <c r="A674" s="31" t="s">
        <v>6</v>
      </c>
      <c r="B674" s="8"/>
      <c r="C674" s="8"/>
      <c r="D674" s="19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160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  <c r="AQ674"/>
      <c r="AR674"/>
      <c r="AS674"/>
      <c r="AT674"/>
      <c r="AU674"/>
      <c r="AV674"/>
      <c r="AW674"/>
      <c r="AX674"/>
      <c r="AY674"/>
      <c r="AZ674"/>
      <c r="BA674"/>
      <c r="BB674"/>
      <c r="BC674"/>
      <c r="BD674"/>
      <c r="BE674"/>
      <c r="BF674"/>
      <c r="BG674"/>
      <c r="BH674"/>
      <c r="BI674"/>
      <c r="BJ674"/>
      <c r="BK674"/>
      <c r="BL674"/>
      <c r="BM674"/>
      <c r="BN674"/>
      <c r="BO674"/>
      <c r="BP674"/>
      <c r="BQ674"/>
      <c r="BR674"/>
      <c r="BS674"/>
      <c r="BT674"/>
      <c r="BU674"/>
      <c r="BV674"/>
      <c r="BW674"/>
      <c r="BX674"/>
      <c r="BY674"/>
      <c r="BZ674"/>
      <c r="CA674"/>
      <c r="CB674"/>
      <c r="CC674"/>
      <c r="CD674"/>
      <c r="CE674"/>
      <c r="CF674"/>
      <c r="CG674"/>
      <c r="CH674"/>
      <c r="CI674"/>
      <c r="CJ674"/>
      <c r="CK674"/>
      <c r="CL674"/>
      <c r="CM674"/>
      <c r="CN674"/>
      <c r="CO674"/>
      <c r="CP674"/>
      <c r="CQ674"/>
      <c r="CR674"/>
      <c r="CS674"/>
      <c r="CT674"/>
      <c r="CU674"/>
      <c r="CV674"/>
      <c r="CW674"/>
      <c r="CX674"/>
      <c r="CY674"/>
      <c r="CZ674"/>
      <c r="DA674"/>
      <c r="DB674"/>
      <c r="DC674"/>
      <c r="DD674"/>
      <c r="DE674"/>
      <c r="DF674"/>
      <c r="DG674"/>
      <c r="DH674"/>
      <c r="DI674"/>
      <c r="DJ674"/>
      <c r="DK674"/>
      <c r="DL674"/>
      <c r="DM674"/>
      <c r="DN674"/>
      <c r="DO674"/>
      <c r="DP674"/>
      <c r="DQ674"/>
      <c r="DR674"/>
      <c r="DS674"/>
      <c r="DT674"/>
      <c r="DU674"/>
      <c r="DV674"/>
      <c r="DW674"/>
      <c r="DX674"/>
      <c r="DY674"/>
      <c r="DZ674"/>
      <c r="EA674"/>
      <c r="EB674"/>
      <c r="EC674"/>
      <c r="ED674"/>
      <c r="EE674"/>
      <c r="EF674"/>
      <c r="EG674"/>
      <c r="EH674"/>
      <c r="EI674"/>
      <c r="EJ674"/>
      <c r="EK674"/>
      <c r="EL674"/>
      <c r="EM674"/>
      <c r="EN674"/>
      <c r="EO674"/>
      <c r="EP674"/>
      <c r="EQ674"/>
      <c r="ER674"/>
      <c r="ES674"/>
      <c r="ET674"/>
      <c r="EU674"/>
      <c r="EV674"/>
      <c r="EW674"/>
      <c r="EX674"/>
      <c r="EY674"/>
      <c r="EZ674"/>
      <c r="FA674"/>
      <c r="FB674"/>
      <c r="FC674"/>
      <c r="FD674"/>
      <c r="FE674"/>
      <c r="FF674"/>
      <c r="FG674"/>
      <c r="FH674"/>
      <c r="FI674"/>
      <c r="FJ674"/>
      <c r="FK674"/>
      <c r="FL674"/>
      <c r="FM674"/>
      <c r="FN674"/>
      <c r="FO674"/>
      <c r="FP674"/>
      <c r="FQ674"/>
      <c r="FR674"/>
      <c r="FS674"/>
      <c r="FT674"/>
      <c r="FU674"/>
      <c r="FV674"/>
      <c r="FW674"/>
      <c r="FX674"/>
      <c r="FY674"/>
      <c r="FZ674"/>
      <c r="GA674"/>
      <c r="GB674"/>
      <c r="GC674"/>
      <c r="GD674"/>
      <c r="GE674"/>
      <c r="GF674"/>
      <c r="GG674"/>
      <c r="GH674"/>
      <c r="GI674"/>
      <c r="GJ674"/>
      <c r="GK674"/>
      <c r="GL674"/>
      <c r="GM674"/>
      <c r="GN674"/>
      <c r="GO674"/>
      <c r="GP674"/>
      <c r="GQ674"/>
      <c r="GR674"/>
      <c r="GS674"/>
      <c r="GT674"/>
      <c r="GU674"/>
      <c r="GV674"/>
      <c r="GW674"/>
      <c r="GX674"/>
      <c r="GY674"/>
      <c r="GZ674"/>
      <c r="HA674"/>
      <c r="HB674"/>
      <c r="HC674"/>
      <c r="HD674"/>
      <c r="HE674"/>
      <c r="HF674"/>
      <c r="HG674"/>
      <c r="HH674"/>
      <c r="HI674"/>
      <c r="HJ674"/>
      <c r="HK674"/>
      <c r="HL674"/>
      <c r="HM674"/>
      <c r="HN674"/>
      <c r="HO674"/>
      <c r="HP674"/>
      <c r="HQ674"/>
      <c r="HR674"/>
      <c r="HS674"/>
      <c r="HT674"/>
      <c r="HU674"/>
      <c r="HV674"/>
      <c r="HW674"/>
      <c r="HX674"/>
      <c r="HY674"/>
      <c r="HZ674"/>
    </row>
    <row r="675" spans="1:234" ht="27.75" customHeight="1">
      <c r="A675" s="92" t="s">
        <v>97</v>
      </c>
      <c r="B675" s="8"/>
      <c r="C675" s="8"/>
      <c r="D675" s="19"/>
      <c r="E675" s="7"/>
      <c r="F675" s="7"/>
      <c r="G675" s="7">
        <v>12</v>
      </c>
      <c r="H675" s="7"/>
      <c r="I675" s="7">
        <f>G675</f>
        <v>12</v>
      </c>
      <c r="J675" s="7"/>
      <c r="K675" s="7"/>
      <c r="L675" s="7"/>
      <c r="M675" s="7"/>
      <c r="N675" s="7"/>
      <c r="O675" s="7"/>
      <c r="P675" s="160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Q675"/>
      <c r="AR675"/>
      <c r="AS675"/>
      <c r="AT675"/>
      <c r="AU675"/>
      <c r="AV675"/>
      <c r="AW675"/>
      <c r="AX675"/>
      <c r="AY675"/>
      <c r="AZ675"/>
      <c r="BA675"/>
      <c r="BB675"/>
      <c r="BC675"/>
      <c r="BD675"/>
      <c r="BE675"/>
      <c r="BF675"/>
      <c r="BG675"/>
      <c r="BH675"/>
      <c r="BI675"/>
      <c r="BJ675"/>
      <c r="BK675"/>
      <c r="BL675"/>
      <c r="BM675"/>
      <c r="BN675"/>
      <c r="BO675"/>
      <c r="BP675"/>
      <c r="BQ675"/>
      <c r="BR675"/>
      <c r="BS675"/>
      <c r="BT675"/>
      <c r="BU675"/>
      <c r="BV675"/>
      <c r="BW675"/>
      <c r="BX675"/>
      <c r="BY675"/>
      <c r="BZ675"/>
      <c r="CA675"/>
      <c r="CB675"/>
      <c r="CC675"/>
      <c r="CD675"/>
      <c r="CE675"/>
      <c r="CF675"/>
      <c r="CG675"/>
      <c r="CH675"/>
      <c r="CI675"/>
      <c r="CJ675"/>
      <c r="CK675"/>
      <c r="CL675"/>
      <c r="CM675"/>
      <c r="CN675"/>
      <c r="CO675"/>
      <c r="CP675"/>
      <c r="CQ675"/>
      <c r="CR675"/>
      <c r="CS675"/>
      <c r="CT675"/>
      <c r="CU675"/>
      <c r="CV675"/>
      <c r="CW675"/>
      <c r="CX675"/>
      <c r="CY675"/>
      <c r="CZ675"/>
      <c r="DA675"/>
      <c r="DB675"/>
      <c r="DC675"/>
      <c r="DD675"/>
      <c r="DE675"/>
      <c r="DF675"/>
      <c r="DG675"/>
      <c r="DH675"/>
      <c r="DI675"/>
      <c r="DJ675"/>
      <c r="DK675"/>
      <c r="DL675"/>
      <c r="DM675"/>
      <c r="DN675"/>
      <c r="DO675"/>
      <c r="DP675"/>
      <c r="DQ675"/>
      <c r="DR675"/>
      <c r="DS675"/>
      <c r="DT675"/>
      <c r="DU675"/>
      <c r="DV675"/>
      <c r="DW675"/>
      <c r="DX675"/>
      <c r="DY675"/>
      <c r="DZ675"/>
      <c r="EA675"/>
      <c r="EB675"/>
      <c r="EC675"/>
      <c r="ED675"/>
      <c r="EE675"/>
      <c r="EF675"/>
      <c r="EG675"/>
      <c r="EH675"/>
      <c r="EI675"/>
      <c r="EJ675"/>
      <c r="EK675"/>
      <c r="EL675"/>
      <c r="EM675"/>
      <c r="EN675"/>
      <c r="EO675"/>
      <c r="EP675"/>
      <c r="EQ675"/>
      <c r="ER675"/>
      <c r="ES675"/>
      <c r="ET675"/>
      <c r="EU675"/>
      <c r="EV675"/>
      <c r="EW675"/>
      <c r="EX675"/>
      <c r="EY675"/>
      <c r="EZ675"/>
      <c r="FA675"/>
      <c r="FB675"/>
      <c r="FC675"/>
      <c r="FD675"/>
      <c r="FE675"/>
      <c r="FF675"/>
      <c r="FG675"/>
      <c r="FH675"/>
      <c r="FI675"/>
      <c r="FJ675"/>
      <c r="FK675"/>
      <c r="FL675"/>
      <c r="FM675"/>
      <c r="FN675"/>
      <c r="FO675"/>
      <c r="FP675"/>
      <c r="FQ675"/>
      <c r="FR675"/>
      <c r="FS675"/>
      <c r="FT675"/>
      <c r="FU675"/>
      <c r="FV675"/>
      <c r="FW675"/>
      <c r="FX675"/>
      <c r="FY675"/>
      <c r="FZ675"/>
      <c r="GA675"/>
      <c r="GB675"/>
      <c r="GC675"/>
      <c r="GD675"/>
      <c r="GE675"/>
      <c r="GF675"/>
      <c r="GG675"/>
      <c r="GH675"/>
      <c r="GI675"/>
      <c r="GJ675"/>
      <c r="GK675"/>
      <c r="GL675"/>
      <c r="GM675"/>
      <c r="GN675"/>
      <c r="GO675"/>
      <c r="GP675"/>
      <c r="GQ675"/>
      <c r="GR675"/>
      <c r="GS675"/>
      <c r="GT675"/>
      <c r="GU675"/>
      <c r="GV675"/>
      <c r="GW675"/>
      <c r="GX675"/>
      <c r="GY675"/>
      <c r="GZ675"/>
      <c r="HA675"/>
      <c r="HB675"/>
      <c r="HC675"/>
      <c r="HD675"/>
      <c r="HE675"/>
      <c r="HF675"/>
      <c r="HG675"/>
      <c r="HH675"/>
      <c r="HI675"/>
      <c r="HJ675"/>
      <c r="HK675"/>
      <c r="HL675"/>
      <c r="HM675"/>
      <c r="HN675"/>
      <c r="HO675"/>
      <c r="HP675"/>
      <c r="HQ675"/>
      <c r="HR675"/>
      <c r="HS675"/>
      <c r="HT675"/>
      <c r="HU675"/>
      <c r="HV675"/>
      <c r="HW675"/>
      <c r="HX675"/>
      <c r="HY675"/>
      <c r="HZ675"/>
    </row>
    <row r="676" spans="1:234" ht="11.25">
      <c r="A676" s="31" t="s">
        <v>8</v>
      </c>
      <c r="B676" s="8"/>
      <c r="C676" s="8"/>
      <c r="D676" s="19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160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  <c r="AQ676"/>
      <c r="AR676"/>
      <c r="AS676"/>
      <c r="AT676"/>
      <c r="AU676"/>
      <c r="AV676"/>
      <c r="AW676"/>
      <c r="AX676"/>
      <c r="AY676"/>
      <c r="AZ676"/>
      <c r="BA676"/>
      <c r="BB676"/>
      <c r="BC676"/>
      <c r="BD676"/>
      <c r="BE676"/>
      <c r="BF676"/>
      <c r="BG676"/>
      <c r="BH676"/>
      <c r="BI676"/>
      <c r="BJ676"/>
      <c r="BK676"/>
      <c r="BL676"/>
      <c r="BM676"/>
      <c r="BN676"/>
      <c r="BO676"/>
      <c r="BP676"/>
      <c r="BQ676"/>
      <c r="BR676"/>
      <c r="BS676"/>
      <c r="BT676"/>
      <c r="BU676"/>
      <c r="BV676"/>
      <c r="BW676"/>
      <c r="BX676"/>
      <c r="BY676"/>
      <c r="BZ676"/>
      <c r="CA676"/>
      <c r="CB676"/>
      <c r="CC676"/>
      <c r="CD676"/>
      <c r="CE676"/>
      <c r="CF676"/>
      <c r="CG676"/>
      <c r="CH676"/>
      <c r="CI676"/>
      <c r="CJ676"/>
      <c r="CK676"/>
      <c r="CL676"/>
      <c r="CM676"/>
      <c r="CN676"/>
      <c r="CO676"/>
      <c r="CP676"/>
      <c r="CQ676"/>
      <c r="CR676"/>
      <c r="CS676"/>
      <c r="CT676"/>
      <c r="CU676"/>
      <c r="CV676"/>
      <c r="CW676"/>
      <c r="CX676"/>
      <c r="CY676"/>
      <c r="CZ676"/>
      <c r="DA676"/>
      <c r="DB676"/>
      <c r="DC676"/>
      <c r="DD676"/>
      <c r="DE676"/>
      <c r="DF676"/>
      <c r="DG676"/>
      <c r="DH676"/>
      <c r="DI676"/>
      <c r="DJ676"/>
      <c r="DK676"/>
      <c r="DL676"/>
      <c r="DM676"/>
      <c r="DN676"/>
      <c r="DO676"/>
      <c r="DP676"/>
      <c r="DQ676"/>
      <c r="DR676"/>
      <c r="DS676"/>
      <c r="DT676"/>
      <c r="DU676"/>
      <c r="DV676"/>
      <c r="DW676"/>
      <c r="DX676"/>
      <c r="DY676"/>
      <c r="DZ676"/>
      <c r="EA676"/>
      <c r="EB676"/>
      <c r="EC676"/>
      <c r="ED676"/>
      <c r="EE676"/>
      <c r="EF676"/>
      <c r="EG676"/>
      <c r="EH676"/>
      <c r="EI676"/>
      <c r="EJ676"/>
      <c r="EK676"/>
      <c r="EL676"/>
      <c r="EM676"/>
      <c r="EN676"/>
      <c r="EO676"/>
      <c r="EP676"/>
      <c r="EQ676"/>
      <c r="ER676"/>
      <c r="ES676"/>
      <c r="ET676"/>
      <c r="EU676"/>
      <c r="EV676"/>
      <c r="EW676"/>
      <c r="EX676"/>
      <c r="EY676"/>
      <c r="EZ676"/>
      <c r="FA676"/>
      <c r="FB676"/>
      <c r="FC676"/>
      <c r="FD676"/>
      <c r="FE676"/>
      <c r="FF676"/>
      <c r="FG676"/>
      <c r="FH676"/>
      <c r="FI676"/>
      <c r="FJ676"/>
      <c r="FK676"/>
      <c r="FL676"/>
      <c r="FM676"/>
      <c r="FN676"/>
      <c r="FO676"/>
      <c r="FP676"/>
      <c r="FQ676"/>
      <c r="FR676"/>
      <c r="FS676"/>
      <c r="FT676"/>
      <c r="FU676"/>
      <c r="FV676"/>
      <c r="FW676"/>
      <c r="FX676"/>
      <c r="FY676"/>
      <c r="FZ676"/>
      <c r="GA676"/>
      <c r="GB676"/>
      <c r="GC676"/>
      <c r="GD676"/>
      <c r="GE676"/>
      <c r="GF676"/>
      <c r="GG676"/>
      <c r="GH676"/>
      <c r="GI676"/>
      <c r="GJ676"/>
      <c r="GK676"/>
      <c r="GL676"/>
      <c r="GM676"/>
      <c r="GN676"/>
      <c r="GO676"/>
      <c r="GP676"/>
      <c r="GQ676"/>
      <c r="GR676"/>
      <c r="GS676"/>
      <c r="GT676"/>
      <c r="GU676"/>
      <c r="GV676"/>
      <c r="GW676"/>
      <c r="GX676"/>
      <c r="GY676"/>
      <c r="GZ676"/>
      <c r="HA676"/>
      <c r="HB676"/>
      <c r="HC676"/>
      <c r="HD676"/>
      <c r="HE676"/>
      <c r="HF676"/>
      <c r="HG676"/>
      <c r="HH676"/>
      <c r="HI676"/>
      <c r="HJ676"/>
      <c r="HK676"/>
      <c r="HL676"/>
      <c r="HM676"/>
      <c r="HN676"/>
      <c r="HO676"/>
      <c r="HP676"/>
      <c r="HQ676"/>
      <c r="HR676"/>
      <c r="HS676"/>
      <c r="HT676"/>
      <c r="HU676"/>
      <c r="HV676"/>
      <c r="HW676"/>
      <c r="HX676"/>
      <c r="HY676"/>
      <c r="HZ676"/>
    </row>
    <row r="677" spans="1:234" ht="33.75">
      <c r="A677" s="92" t="s">
        <v>101</v>
      </c>
      <c r="B677" s="8"/>
      <c r="C677" s="8"/>
      <c r="D677" s="19"/>
      <c r="E677" s="7"/>
      <c r="F677" s="7"/>
      <c r="G677" s="7">
        <f>G673/G675</f>
        <v>29166.666666666668</v>
      </c>
      <c r="H677" s="7"/>
      <c r="I677" s="7">
        <f>G677</f>
        <v>29166.666666666668</v>
      </c>
      <c r="J677" s="7"/>
      <c r="K677" s="7"/>
      <c r="L677" s="7"/>
      <c r="M677" s="7"/>
      <c r="N677" s="7"/>
      <c r="O677" s="7"/>
      <c r="P677" s="160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Q677"/>
      <c r="AR677"/>
      <c r="AS677"/>
      <c r="AT677"/>
      <c r="AU677"/>
      <c r="AV677"/>
      <c r="AW677"/>
      <c r="AX677"/>
      <c r="AY677"/>
      <c r="AZ677"/>
      <c r="BA677"/>
      <c r="BB677"/>
      <c r="BC677"/>
      <c r="BD677"/>
      <c r="BE677"/>
      <c r="BF677"/>
      <c r="BG677"/>
      <c r="BH677"/>
      <c r="BI677"/>
      <c r="BJ677"/>
      <c r="BK677"/>
      <c r="BL677"/>
      <c r="BM677"/>
      <c r="BN677"/>
      <c r="BO677"/>
      <c r="BP677"/>
      <c r="BQ677"/>
      <c r="BR677"/>
      <c r="BS677"/>
      <c r="BT677"/>
      <c r="BU677"/>
      <c r="BV677"/>
      <c r="BW677"/>
      <c r="BX677"/>
      <c r="BY677"/>
      <c r="BZ677"/>
      <c r="CA677"/>
      <c r="CB677"/>
      <c r="CC677"/>
      <c r="CD677"/>
      <c r="CE677"/>
      <c r="CF677"/>
      <c r="CG677"/>
      <c r="CH677"/>
      <c r="CI677"/>
      <c r="CJ677"/>
      <c r="CK677"/>
      <c r="CL677"/>
      <c r="CM677"/>
      <c r="CN677"/>
      <c r="CO677"/>
      <c r="CP677"/>
      <c r="CQ677"/>
      <c r="CR677"/>
      <c r="CS677"/>
      <c r="CT677"/>
      <c r="CU677"/>
      <c r="CV677"/>
      <c r="CW677"/>
      <c r="CX677"/>
      <c r="CY677"/>
      <c r="CZ677"/>
      <c r="DA677"/>
      <c r="DB677"/>
      <c r="DC677"/>
      <c r="DD677"/>
      <c r="DE677"/>
      <c r="DF677"/>
      <c r="DG677"/>
      <c r="DH677"/>
      <c r="DI677"/>
      <c r="DJ677"/>
      <c r="DK677"/>
      <c r="DL677"/>
      <c r="DM677"/>
      <c r="DN677"/>
      <c r="DO677"/>
      <c r="DP677"/>
      <c r="DQ677"/>
      <c r="DR677"/>
      <c r="DS677"/>
      <c r="DT677"/>
      <c r="DU677"/>
      <c r="DV677"/>
      <c r="DW677"/>
      <c r="DX677"/>
      <c r="DY677"/>
      <c r="DZ677"/>
      <c r="EA677"/>
      <c r="EB677"/>
      <c r="EC677"/>
      <c r="ED677"/>
      <c r="EE677"/>
      <c r="EF677"/>
      <c r="EG677"/>
      <c r="EH677"/>
      <c r="EI677"/>
      <c r="EJ677"/>
      <c r="EK677"/>
      <c r="EL677"/>
      <c r="EM677"/>
      <c r="EN677"/>
      <c r="EO677"/>
      <c r="EP677"/>
      <c r="EQ677"/>
      <c r="ER677"/>
      <c r="ES677"/>
      <c r="ET677"/>
      <c r="EU677"/>
      <c r="EV677"/>
      <c r="EW677"/>
      <c r="EX677"/>
      <c r="EY677"/>
      <c r="EZ677"/>
      <c r="FA677"/>
      <c r="FB677"/>
      <c r="FC677"/>
      <c r="FD677"/>
      <c r="FE677"/>
      <c r="FF677"/>
      <c r="FG677"/>
      <c r="FH677"/>
      <c r="FI677"/>
      <c r="FJ677"/>
      <c r="FK677"/>
      <c r="FL677"/>
      <c r="FM677"/>
      <c r="FN677"/>
      <c r="FO677"/>
      <c r="FP677"/>
      <c r="FQ677"/>
      <c r="FR677"/>
      <c r="FS677"/>
      <c r="FT677"/>
      <c r="FU677"/>
      <c r="FV677"/>
      <c r="FW677"/>
      <c r="FX677"/>
      <c r="FY677"/>
      <c r="FZ677"/>
      <c r="GA677"/>
      <c r="GB677"/>
      <c r="GC677"/>
      <c r="GD677"/>
      <c r="GE677"/>
      <c r="GF677"/>
      <c r="GG677"/>
      <c r="GH677"/>
      <c r="GI677"/>
      <c r="GJ677"/>
      <c r="GK677"/>
      <c r="GL677"/>
      <c r="GM677"/>
      <c r="GN677"/>
      <c r="GO677"/>
      <c r="GP677"/>
      <c r="GQ677"/>
      <c r="GR677"/>
      <c r="GS677"/>
      <c r="GT677"/>
      <c r="GU677"/>
      <c r="GV677"/>
      <c r="GW677"/>
      <c r="GX677"/>
      <c r="GY677"/>
      <c r="GZ677"/>
      <c r="HA677"/>
      <c r="HB677"/>
      <c r="HC677"/>
      <c r="HD677"/>
      <c r="HE677"/>
      <c r="HF677"/>
      <c r="HG677"/>
      <c r="HH677"/>
      <c r="HI677"/>
      <c r="HJ677"/>
      <c r="HK677"/>
      <c r="HL677"/>
      <c r="HM677"/>
      <c r="HN677"/>
      <c r="HO677"/>
      <c r="HP677"/>
      <c r="HQ677"/>
      <c r="HR677"/>
      <c r="HS677"/>
      <c r="HT677"/>
      <c r="HU677"/>
      <c r="HV677"/>
      <c r="HW677"/>
      <c r="HX677"/>
      <c r="HY677"/>
      <c r="HZ677"/>
    </row>
    <row r="678" spans="1:234" ht="11.25">
      <c r="A678" s="155"/>
      <c r="B678" s="85"/>
      <c r="C678" s="85"/>
      <c r="D678" s="159"/>
      <c r="E678" s="160"/>
      <c r="F678" s="160"/>
      <c r="G678" s="160"/>
      <c r="H678" s="160"/>
      <c r="I678" s="160"/>
      <c r="J678" s="160"/>
      <c r="K678" s="160"/>
      <c r="L678" s="160"/>
      <c r="M678" s="160"/>
      <c r="N678" s="160"/>
      <c r="O678" s="160"/>
      <c r="P678" s="160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  <c r="AR678"/>
      <c r="AS678"/>
      <c r="AT678"/>
      <c r="AU678"/>
      <c r="AV678"/>
      <c r="AW678"/>
      <c r="AX678"/>
      <c r="AY678"/>
      <c r="AZ678"/>
      <c r="BA678"/>
      <c r="BB678"/>
      <c r="BC678"/>
      <c r="BD678"/>
      <c r="BE678"/>
      <c r="BF678"/>
      <c r="BG678"/>
      <c r="BH678"/>
      <c r="BI678"/>
      <c r="BJ678"/>
      <c r="BK678"/>
      <c r="BL678"/>
      <c r="BM678"/>
      <c r="BN678"/>
      <c r="BO678"/>
      <c r="BP678"/>
      <c r="BQ678"/>
      <c r="BR678"/>
      <c r="BS678"/>
      <c r="BT678"/>
      <c r="BU678"/>
      <c r="BV678"/>
      <c r="BW678"/>
      <c r="BX678"/>
      <c r="BY678"/>
      <c r="BZ678"/>
      <c r="CA678"/>
      <c r="CB678"/>
      <c r="CC678"/>
      <c r="CD678"/>
      <c r="CE678"/>
      <c r="CF678"/>
      <c r="CG678"/>
      <c r="CH678"/>
      <c r="CI678"/>
      <c r="CJ678"/>
      <c r="CK678"/>
      <c r="CL678"/>
      <c r="CM678"/>
      <c r="CN678"/>
      <c r="CO678"/>
      <c r="CP678"/>
      <c r="CQ678"/>
      <c r="CR678"/>
      <c r="CS678"/>
      <c r="CT678"/>
      <c r="CU678"/>
      <c r="CV678"/>
      <c r="CW678"/>
      <c r="CX678"/>
      <c r="CY678"/>
      <c r="CZ678"/>
      <c r="DA678"/>
      <c r="DB678"/>
      <c r="DC678"/>
      <c r="DD678"/>
      <c r="DE678"/>
      <c r="DF678"/>
      <c r="DG678"/>
      <c r="DH678"/>
      <c r="DI678"/>
      <c r="DJ678"/>
      <c r="DK678"/>
      <c r="DL678"/>
      <c r="DM678"/>
      <c r="DN678"/>
      <c r="DO678"/>
      <c r="DP678"/>
      <c r="DQ678"/>
      <c r="DR678"/>
      <c r="DS678"/>
      <c r="DT678"/>
      <c r="DU678"/>
      <c r="DV678"/>
      <c r="DW678"/>
      <c r="DX678"/>
      <c r="DY678"/>
      <c r="DZ678"/>
      <c r="EA678"/>
      <c r="EB678"/>
      <c r="EC678"/>
      <c r="ED678"/>
      <c r="EE678"/>
      <c r="EF678"/>
      <c r="EG678"/>
      <c r="EH678"/>
      <c r="EI678"/>
      <c r="EJ678"/>
      <c r="EK678"/>
      <c r="EL678"/>
      <c r="EM678"/>
      <c r="EN678"/>
      <c r="EO678"/>
      <c r="EP678"/>
      <c r="EQ678"/>
      <c r="ER678"/>
      <c r="ES678"/>
      <c r="ET678"/>
      <c r="EU678"/>
      <c r="EV678"/>
      <c r="EW678"/>
      <c r="EX678"/>
      <c r="EY678"/>
      <c r="EZ678"/>
      <c r="FA678"/>
      <c r="FB678"/>
      <c r="FC678"/>
      <c r="FD678"/>
      <c r="FE678"/>
      <c r="FF678"/>
      <c r="FG678"/>
      <c r="FH678"/>
      <c r="FI678"/>
      <c r="FJ678"/>
      <c r="FK678"/>
      <c r="FL678"/>
      <c r="FM678"/>
      <c r="FN678"/>
      <c r="FO678"/>
      <c r="FP678"/>
      <c r="FQ678"/>
      <c r="FR678"/>
      <c r="FS678"/>
      <c r="FT678"/>
      <c r="FU678"/>
      <c r="FV678"/>
      <c r="FW678"/>
      <c r="FX678"/>
      <c r="FY678"/>
      <c r="FZ678"/>
      <c r="GA678"/>
      <c r="GB678"/>
      <c r="GC678"/>
      <c r="GD678"/>
      <c r="GE678"/>
      <c r="GF678"/>
      <c r="GG678"/>
      <c r="GH678"/>
      <c r="GI678"/>
      <c r="GJ678"/>
      <c r="GK678"/>
      <c r="GL678"/>
      <c r="GM678"/>
      <c r="GN678"/>
      <c r="GO678"/>
      <c r="GP678"/>
      <c r="GQ678"/>
      <c r="GR678"/>
      <c r="GS678"/>
      <c r="GT678"/>
      <c r="GU678"/>
      <c r="GV678"/>
      <c r="GW678"/>
      <c r="GX678"/>
      <c r="GY678"/>
      <c r="GZ678"/>
      <c r="HA678"/>
      <c r="HB678"/>
      <c r="HC678"/>
      <c r="HD678"/>
      <c r="HE678"/>
      <c r="HF678"/>
      <c r="HG678"/>
      <c r="HH678"/>
      <c r="HI678"/>
      <c r="HJ678"/>
      <c r="HK678"/>
      <c r="HL678"/>
      <c r="HM678"/>
      <c r="HN678"/>
      <c r="HO678"/>
      <c r="HP678"/>
      <c r="HQ678"/>
      <c r="HR678"/>
      <c r="HS678"/>
      <c r="HT678"/>
      <c r="HU678"/>
      <c r="HV678"/>
      <c r="HW678"/>
      <c r="HX678"/>
      <c r="HY678"/>
      <c r="HZ678"/>
    </row>
    <row r="679" spans="1:234" ht="11.25">
      <c r="A679" s="155"/>
      <c r="B679" s="85"/>
      <c r="C679" s="85"/>
      <c r="D679" s="159"/>
      <c r="E679" s="160"/>
      <c r="F679" s="160"/>
      <c r="G679" s="160"/>
      <c r="H679" s="160"/>
      <c r="I679" s="160"/>
      <c r="J679" s="160"/>
      <c r="K679" s="160"/>
      <c r="L679" s="160"/>
      <c r="M679" s="160"/>
      <c r="N679" s="160"/>
      <c r="O679" s="160"/>
      <c r="P679" s="160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Q679"/>
      <c r="AR679"/>
      <c r="AS679"/>
      <c r="AT679"/>
      <c r="AU679"/>
      <c r="AV679"/>
      <c r="AW679"/>
      <c r="AX679"/>
      <c r="AY679"/>
      <c r="AZ679"/>
      <c r="BA679"/>
      <c r="BB679"/>
      <c r="BC679"/>
      <c r="BD679"/>
      <c r="BE679"/>
      <c r="BF679"/>
      <c r="BG679"/>
      <c r="BH679"/>
      <c r="BI679"/>
      <c r="BJ679"/>
      <c r="BK679"/>
      <c r="BL679"/>
      <c r="BM679"/>
      <c r="BN679"/>
      <c r="BO679"/>
      <c r="BP679"/>
      <c r="BQ679"/>
      <c r="BR679"/>
      <c r="BS679"/>
      <c r="BT679"/>
      <c r="BU679"/>
      <c r="BV679"/>
      <c r="BW679"/>
      <c r="BX679"/>
      <c r="BY679"/>
      <c r="BZ679"/>
      <c r="CA679"/>
      <c r="CB679"/>
      <c r="CC679"/>
      <c r="CD679"/>
      <c r="CE679"/>
      <c r="CF679"/>
      <c r="CG679"/>
      <c r="CH679"/>
      <c r="CI679"/>
      <c r="CJ679"/>
      <c r="CK679"/>
      <c r="CL679"/>
      <c r="CM679"/>
      <c r="CN679"/>
      <c r="CO679"/>
      <c r="CP679"/>
      <c r="CQ679"/>
      <c r="CR679"/>
      <c r="CS679"/>
      <c r="CT679"/>
      <c r="CU679"/>
      <c r="CV679"/>
      <c r="CW679"/>
      <c r="CX679"/>
      <c r="CY679"/>
      <c r="CZ679"/>
      <c r="DA679"/>
      <c r="DB679"/>
      <c r="DC679"/>
      <c r="DD679"/>
      <c r="DE679"/>
      <c r="DF679"/>
      <c r="DG679"/>
      <c r="DH679"/>
      <c r="DI679"/>
      <c r="DJ679"/>
      <c r="DK679"/>
      <c r="DL679"/>
      <c r="DM679"/>
      <c r="DN679"/>
      <c r="DO679"/>
      <c r="DP679"/>
      <c r="DQ679"/>
      <c r="DR679"/>
      <c r="DS679"/>
      <c r="DT679"/>
      <c r="DU679"/>
      <c r="DV679"/>
      <c r="DW679"/>
      <c r="DX679"/>
      <c r="DY679"/>
      <c r="DZ679"/>
      <c r="EA679"/>
      <c r="EB679"/>
      <c r="EC679"/>
      <c r="ED679"/>
      <c r="EE679"/>
      <c r="EF679"/>
      <c r="EG679"/>
      <c r="EH679"/>
      <c r="EI679"/>
      <c r="EJ679"/>
      <c r="EK679"/>
      <c r="EL679"/>
      <c r="EM679"/>
      <c r="EN679"/>
      <c r="EO679"/>
      <c r="EP679"/>
      <c r="EQ679"/>
      <c r="ER679"/>
      <c r="ES679"/>
      <c r="ET679"/>
      <c r="EU679"/>
      <c r="EV679"/>
      <c r="EW679"/>
      <c r="EX679"/>
      <c r="EY679"/>
      <c r="EZ679"/>
      <c r="FA679"/>
      <c r="FB679"/>
      <c r="FC679"/>
      <c r="FD679"/>
      <c r="FE679"/>
      <c r="FF679"/>
      <c r="FG679"/>
      <c r="FH679"/>
      <c r="FI679"/>
      <c r="FJ679"/>
      <c r="FK679"/>
      <c r="FL679"/>
      <c r="FM679"/>
      <c r="FN679"/>
      <c r="FO679"/>
      <c r="FP679"/>
      <c r="FQ679"/>
      <c r="FR679"/>
      <c r="FS679"/>
      <c r="FT679"/>
      <c r="FU679"/>
      <c r="FV679"/>
      <c r="FW679"/>
      <c r="FX679"/>
      <c r="FY679"/>
      <c r="FZ679"/>
      <c r="GA679"/>
      <c r="GB679"/>
      <c r="GC679"/>
      <c r="GD679"/>
      <c r="GE679"/>
      <c r="GF679"/>
      <c r="GG679"/>
      <c r="GH679"/>
      <c r="GI679"/>
      <c r="GJ679"/>
      <c r="GK679"/>
      <c r="GL679"/>
      <c r="GM679"/>
      <c r="GN679"/>
      <c r="GO679"/>
      <c r="GP679"/>
      <c r="GQ679"/>
      <c r="GR679"/>
      <c r="GS679"/>
      <c r="GT679"/>
      <c r="GU679"/>
      <c r="GV679"/>
      <c r="GW679"/>
      <c r="GX679"/>
      <c r="GY679"/>
      <c r="GZ679"/>
      <c r="HA679"/>
      <c r="HB679"/>
      <c r="HC679"/>
      <c r="HD679"/>
      <c r="HE679"/>
      <c r="HF679"/>
      <c r="HG679"/>
      <c r="HH679"/>
      <c r="HI679"/>
      <c r="HJ679"/>
      <c r="HK679"/>
      <c r="HL679"/>
      <c r="HM679"/>
      <c r="HN679"/>
      <c r="HO679"/>
      <c r="HP679"/>
      <c r="HQ679"/>
      <c r="HR679"/>
      <c r="HS679"/>
      <c r="HT679"/>
      <c r="HU679"/>
      <c r="HV679"/>
      <c r="HW679"/>
      <c r="HX679"/>
      <c r="HY679"/>
      <c r="HZ679"/>
    </row>
    <row r="680" spans="1:234" ht="6.75" customHeight="1">
      <c r="A680" s="155"/>
      <c r="B680" s="85"/>
      <c r="C680" s="85"/>
      <c r="D680" s="159"/>
      <c r="E680" s="160"/>
      <c r="F680" s="160"/>
      <c r="G680" s="160"/>
      <c r="H680" s="160"/>
      <c r="I680" s="160"/>
      <c r="J680" s="160"/>
      <c r="K680" s="160"/>
      <c r="L680" s="160"/>
      <c r="M680" s="160"/>
      <c r="N680" s="160"/>
      <c r="O680" s="160"/>
      <c r="P680" s="16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  <c r="AQ680"/>
      <c r="AR680"/>
      <c r="AS680"/>
      <c r="AT680"/>
      <c r="AU680"/>
      <c r="AV680"/>
      <c r="AW680"/>
      <c r="AX680"/>
      <c r="AY680"/>
      <c r="AZ680"/>
      <c r="BA680"/>
      <c r="BB680"/>
      <c r="BC680"/>
      <c r="BD680"/>
      <c r="BE680"/>
      <c r="BF680"/>
      <c r="BG680"/>
      <c r="BH680"/>
      <c r="BI680"/>
      <c r="BJ680"/>
      <c r="BK680"/>
      <c r="BL680"/>
      <c r="BM680"/>
      <c r="BN680"/>
      <c r="BO680"/>
      <c r="BP680"/>
      <c r="BQ680"/>
      <c r="BR680"/>
      <c r="BS680"/>
      <c r="BT680"/>
      <c r="BU680"/>
      <c r="BV680"/>
      <c r="BW680"/>
      <c r="BX680"/>
      <c r="BY680"/>
      <c r="BZ680"/>
      <c r="CA680"/>
      <c r="CB680"/>
      <c r="CC680"/>
      <c r="CD680"/>
      <c r="CE680"/>
      <c r="CF680"/>
      <c r="CG680"/>
      <c r="CH680"/>
      <c r="CI680"/>
      <c r="CJ680"/>
      <c r="CK680"/>
      <c r="CL680"/>
      <c r="CM680"/>
      <c r="CN680"/>
      <c r="CO680"/>
      <c r="CP680"/>
      <c r="CQ680"/>
      <c r="CR680"/>
      <c r="CS680"/>
      <c r="CT680"/>
      <c r="CU680"/>
      <c r="CV680"/>
      <c r="CW680"/>
      <c r="CX680"/>
      <c r="CY680"/>
      <c r="CZ680"/>
      <c r="DA680"/>
      <c r="DB680"/>
      <c r="DC680"/>
      <c r="DD680"/>
      <c r="DE680"/>
      <c r="DF680"/>
      <c r="DG680"/>
      <c r="DH680"/>
      <c r="DI680"/>
      <c r="DJ680"/>
      <c r="DK680"/>
      <c r="DL680"/>
      <c r="DM680"/>
      <c r="DN680"/>
      <c r="DO680"/>
      <c r="DP680"/>
      <c r="DQ680"/>
      <c r="DR680"/>
      <c r="DS680"/>
      <c r="DT680"/>
      <c r="DU680"/>
      <c r="DV680"/>
      <c r="DW680"/>
      <c r="DX680"/>
      <c r="DY680"/>
      <c r="DZ680"/>
      <c r="EA680"/>
      <c r="EB680"/>
      <c r="EC680"/>
      <c r="ED680"/>
      <c r="EE680"/>
      <c r="EF680"/>
      <c r="EG680"/>
      <c r="EH680"/>
      <c r="EI680"/>
      <c r="EJ680"/>
      <c r="EK680"/>
      <c r="EL680"/>
      <c r="EM680"/>
      <c r="EN680"/>
      <c r="EO680"/>
      <c r="EP680"/>
      <c r="EQ680"/>
      <c r="ER680"/>
      <c r="ES680"/>
      <c r="ET680"/>
      <c r="EU680"/>
      <c r="EV680"/>
      <c r="EW680"/>
      <c r="EX680"/>
      <c r="EY680"/>
      <c r="EZ680"/>
      <c r="FA680"/>
      <c r="FB680"/>
      <c r="FC680"/>
      <c r="FD680"/>
      <c r="FE680"/>
      <c r="FF680"/>
      <c r="FG680"/>
      <c r="FH680"/>
      <c r="FI680"/>
      <c r="FJ680"/>
      <c r="FK680"/>
      <c r="FL680"/>
      <c r="FM680"/>
      <c r="FN680"/>
      <c r="FO680"/>
      <c r="FP680"/>
      <c r="FQ680"/>
      <c r="FR680"/>
      <c r="FS680"/>
      <c r="FT680"/>
      <c r="FU680"/>
      <c r="FV680"/>
      <c r="FW680"/>
      <c r="FX680"/>
      <c r="FY680"/>
      <c r="FZ680"/>
      <c r="GA680"/>
      <c r="GB680"/>
      <c r="GC680"/>
      <c r="GD680"/>
      <c r="GE680"/>
      <c r="GF680"/>
      <c r="GG680"/>
      <c r="GH680"/>
      <c r="GI680"/>
      <c r="GJ680"/>
      <c r="GK680"/>
      <c r="GL680"/>
      <c r="GM680"/>
      <c r="GN680"/>
      <c r="GO680"/>
      <c r="GP680"/>
      <c r="GQ680"/>
      <c r="GR680"/>
      <c r="GS680"/>
      <c r="GT680"/>
      <c r="GU680"/>
      <c r="GV680"/>
      <c r="GW680"/>
      <c r="GX680"/>
      <c r="GY680"/>
      <c r="GZ680"/>
      <c r="HA680"/>
      <c r="HB680"/>
      <c r="HC680"/>
      <c r="HD680"/>
      <c r="HE680"/>
      <c r="HF680"/>
      <c r="HG680"/>
      <c r="HH680"/>
      <c r="HI680"/>
      <c r="HJ680"/>
      <c r="HK680"/>
      <c r="HL680"/>
      <c r="HM680"/>
      <c r="HN680"/>
      <c r="HO680"/>
      <c r="HP680"/>
      <c r="HQ680"/>
      <c r="HR680"/>
      <c r="HS680"/>
      <c r="HT680"/>
      <c r="HU680"/>
      <c r="HV680"/>
      <c r="HW680"/>
      <c r="HX680"/>
      <c r="HY680"/>
      <c r="HZ680"/>
    </row>
    <row r="681" spans="1:234" ht="11.25" hidden="1">
      <c r="A681" s="155"/>
      <c r="B681" s="85"/>
      <c r="C681" s="85"/>
      <c r="D681" s="159"/>
      <c r="E681" s="160"/>
      <c r="F681" s="160"/>
      <c r="G681" s="160"/>
      <c r="H681" s="160"/>
      <c r="I681" s="160"/>
      <c r="J681" s="160"/>
      <c r="K681" s="160"/>
      <c r="L681" s="160"/>
      <c r="M681" s="160"/>
      <c r="N681" s="160"/>
      <c r="O681" s="160"/>
      <c r="P681" s="160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Q681"/>
      <c r="AR681"/>
      <c r="AS681"/>
      <c r="AT681"/>
      <c r="AU681"/>
      <c r="AV681"/>
      <c r="AW681"/>
      <c r="AX681"/>
      <c r="AY681"/>
      <c r="AZ681"/>
      <c r="BA681"/>
      <c r="BB681"/>
      <c r="BC681"/>
      <c r="BD681"/>
      <c r="BE681"/>
      <c r="BF681"/>
      <c r="BG681"/>
      <c r="BH681"/>
      <c r="BI681"/>
      <c r="BJ681"/>
      <c r="BK681"/>
      <c r="BL681"/>
      <c r="BM681"/>
      <c r="BN681"/>
      <c r="BO681"/>
      <c r="BP681"/>
      <c r="BQ681"/>
      <c r="BR681"/>
      <c r="BS681"/>
      <c r="BT681"/>
      <c r="BU681"/>
      <c r="BV681"/>
      <c r="BW681"/>
      <c r="BX681"/>
      <c r="BY681"/>
      <c r="BZ681"/>
      <c r="CA681"/>
      <c r="CB681"/>
      <c r="CC681"/>
      <c r="CD681"/>
      <c r="CE681"/>
      <c r="CF681"/>
      <c r="CG681"/>
      <c r="CH681"/>
      <c r="CI681"/>
      <c r="CJ681"/>
      <c r="CK681"/>
      <c r="CL681"/>
      <c r="CM681"/>
      <c r="CN681"/>
      <c r="CO681"/>
      <c r="CP681"/>
      <c r="CQ681"/>
      <c r="CR681"/>
      <c r="CS681"/>
      <c r="CT681"/>
      <c r="CU681"/>
      <c r="CV681"/>
      <c r="CW681"/>
      <c r="CX681"/>
      <c r="CY681"/>
      <c r="CZ681"/>
      <c r="DA681"/>
      <c r="DB681"/>
      <c r="DC681"/>
      <c r="DD681"/>
      <c r="DE681"/>
      <c r="DF681"/>
      <c r="DG681"/>
      <c r="DH681"/>
      <c r="DI681"/>
      <c r="DJ681"/>
      <c r="DK681"/>
      <c r="DL681"/>
      <c r="DM681"/>
      <c r="DN681"/>
      <c r="DO681"/>
      <c r="DP681"/>
      <c r="DQ681"/>
      <c r="DR681"/>
      <c r="DS681"/>
      <c r="DT681"/>
      <c r="DU681"/>
      <c r="DV681"/>
      <c r="DW681"/>
      <c r="DX681"/>
      <c r="DY681"/>
      <c r="DZ681"/>
      <c r="EA681"/>
      <c r="EB681"/>
      <c r="EC681"/>
      <c r="ED681"/>
      <c r="EE681"/>
      <c r="EF681"/>
      <c r="EG681"/>
      <c r="EH681"/>
      <c r="EI681"/>
      <c r="EJ681"/>
      <c r="EK681"/>
      <c r="EL681"/>
      <c r="EM681"/>
      <c r="EN681"/>
      <c r="EO681"/>
      <c r="EP681"/>
      <c r="EQ681"/>
      <c r="ER681"/>
      <c r="ES681"/>
      <c r="ET681"/>
      <c r="EU681"/>
      <c r="EV681"/>
      <c r="EW681"/>
      <c r="EX681"/>
      <c r="EY681"/>
      <c r="EZ681"/>
      <c r="FA681"/>
      <c r="FB681"/>
      <c r="FC681"/>
      <c r="FD681"/>
      <c r="FE681"/>
      <c r="FF681"/>
      <c r="FG681"/>
      <c r="FH681"/>
      <c r="FI681"/>
      <c r="FJ681"/>
      <c r="FK681"/>
      <c r="FL681"/>
      <c r="FM681"/>
      <c r="FN681"/>
      <c r="FO681"/>
      <c r="FP681"/>
      <c r="FQ681"/>
      <c r="FR681"/>
      <c r="FS681"/>
      <c r="FT681"/>
      <c r="FU681"/>
      <c r="FV681"/>
      <c r="FW681"/>
      <c r="FX681"/>
      <c r="FY681"/>
      <c r="FZ681"/>
      <c r="GA681"/>
      <c r="GB681"/>
      <c r="GC681"/>
      <c r="GD681"/>
      <c r="GE681"/>
      <c r="GF681"/>
      <c r="GG681"/>
      <c r="GH681"/>
      <c r="GI681"/>
      <c r="GJ681"/>
      <c r="GK681"/>
      <c r="GL681"/>
      <c r="GM681"/>
      <c r="GN681"/>
      <c r="GO681"/>
      <c r="GP681"/>
      <c r="GQ681"/>
      <c r="GR681"/>
      <c r="GS681"/>
      <c r="GT681"/>
      <c r="GU681"/>
      <c r="GV681"/>
      <c r="GW681"/>
      <c r="GX681"/>
      <c r="GY681"/>
      <c r="GZ681"/>
      <c r="HA681"/>
      <c r="HB681"/>
      <c r="HC681"/>
      <c r="HD681"/>
      <c r="HE681"/>
      <c r="HF681"/>
      <c r="HG681"/>
      <c r="HH681"/>
      <c r="HI681"/>
      <c r="HJ681"/>
      <c r="HK681"/>
      <c r="HL681"/>
      <c r="HM681"/>
      <c r="HN681"/>
      <c r="HO681"/>
      <c r="HP681"/>
      <c r="HQ681"/>
      <c r="HR681"/>
      <c r="HS681"/>
      <c r="HT681"/>
      <c r="HU681"/>
      <c r="HV681"/>
      <c r="HW681"/>
      <c r="HX681"/>
      <c r="HY681"/>
      <c r="HZ681"/>
    </row>
    <row r="682" spans="1:234" ht="11.25" hidden="1">
      <c r="A682" s="155"/>
      <c r="B682" s="85"/>
      <c r="C682" s="85"/>
      <c r="D682" s="159"/>
      <c r="E682" s="160"/>
      <c r="F682" s="160"/>
      <c r="G682" s="160"/>
      <c r="H682" s="160"/>
      <c r="I682" s="160"/>
      <c r="J682" s="160"/>
      <c r="K682" s="160"/>
      <c r="L682" s="160"/>
      <c r="M682" s="160"/>
      <c r="N682" s="160"/>
      <c r="O682" s="160"/>
      <c r="P682" s="160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Q682"/>
      <c r="AR682"/>
      <c r="AS682"/>
      <c r="AT682"/>
      <c r="AU682"/>
      <c r="AV682"/>
      <c r="AW682"/>
      <c r="AX682"/>
      <c r="AY682"/>
      <c r="AZ682"/>
      <c r="BA682"/>
      <c r="BB682"/>
      <c r="BC682"/>
      <c r="BD682"/>
      <c r="BE682"/>
      <c r="BF682"/>
      <c r="BG682"/>
      <c r="BH682"/>
      <c r="BI682"/>
      <c r="BJ682"/>
      <c r="BK682"/>
      <c r="BL682"/>
      <c r="BM682"/>
      <c r="BN682"/>
      <c r="BO682"/>
      <c r="BP682"/>
      <c r="BQ682"/>
      <c r="BR682"/>
      <c r="BS682"/>
      <c r="BT682"/>
      <c r="BU682"/>
      <c r="BV682"/>
      <c r="BW682"/>
      <c r="BX682"/>
      <c r="BY682"/>
      <c r="BZ682"/>
      <c r="CA682"/>
      <c r="CB682"/>
      <c r="CC682"/>
      <c r="CD682"/>
      <c r="CE682"/>
      <c r="CF682"/>
      <c r="CG682"/>
      <c r="CH682"/>
      <c r="CI682"/>
      <c r="CJ682"/>
      <c r="CK682"/>
      <c r="CL682"/>
      <c r="CM682"/>
      <c r="CN682"/>
      <c r="CO682"/>
      <c r="CP682"/>
      <c r="CQ682"/>
      <c r="CR682"/>
      <c r="CS682"/>
      <c r="CT682"/>
      <c r="CU682"/>
      <c r="CV682"/>
      <c r="CW682"/>
      <c r="CX682"/>
      <c r="CY682"/>
      <c r="CZ682"/>
      <c r="DA682"/>
      <c r="DB682"/>
      <c r="DC682"/>
      <c r="DD682"/>
      <c r="DE682"/>
      <c r="DF682"/>
      <c r="DG682"/>
      <c r="DH682"/>
      <c r="DI682"/>
      <c r="DJ682"/>
      <c r="DK682"/>
      <c r="DL682"/>
      <c r="DM682"/>
      <c r="DN682"/>
      <c r="DO682"/>
      <c r="DP682"/>
      <c r="DQ682"/>
      <c r="DR682"/>
      <c r="DS682"/>
      <c r="DT682"/>
      <c r="DU682"/>
      <c r="DV682"/>
      <c r="DW682"/>
      <c r="DX682"/>
      <c r="DY682"/>
      <c r="DZ682"/>
      <c r="EA682"/>
      <c r="EB682"/>
      <c r="EC682"/>
      <c r="ED682"/>
      <c r="EE682"/>
      <c r="EF682"/>
      <c r="EG682"/>
      <c r="EH682"/>
      <c r="EI682"/>
      <c r="EJ682"/>
      <c r="EK682"/>
      <c r="EL682"/>
      <c r="EM682"/>
      <c r="EN682"/>
      <c r="EO682"/>
      <c r="EP682"/>
      <c r="EQ682"/>
      <c r="ER682"/>
      <c r="ES682"/>
      <c r="ET682"/>
      <c r="EU682"/>
      <c r="EV682"/>
      <c r="EW682"/>
      <c r="EX682"/>
      <c r="EY682"/>
      <c r="EZ682"/>
      <c r="FA682"/>
      <c r="FB682"/>
      <c r="FC682"/>
      <c r="FD682"/>
      <c r="FE682"/>
      <c r="FF682"/>
      <c r="FG682"/>
      <c r="FH682"/>
      <c r="FI682"/>
      <c r="FJ682"/>
      <c r="FK682"/>
      <c r="FL682"/>
      <c r="FM682"/>
      <c r="FN682"/>
      <c r="FO682"/>
      <c r="FP682"/>
      <c r="FQ682"/>
      <c r="FR682"/>
      <c r="FS682"/>
      <c r="FT682"/>
      <c r="FU682"/>
      <c r="FV682"/>
      <c r="FW682"/>
      <c r="FX682"/>
      <c r="FY682"/>
      <c r="FZ682"/>
      <c r="GA682"/>
      <c r="GB682"/>
      <c r="GC682"/>
      <c r="GD682"/>
      <c r="GE682"/>
      <c r="GF682"/>
      <c r="GG682"/>
      <c r="GH682"/>
      <c r="GI682"/>
      <c r="GJ682"/>
      <c r="GK682"/>
      <c r="GL682"/>
      <c r="GM682"/>
      <c r="GN682"/>
      <c r="GO682"/>
      <c r="GP682"/>
      <c r="GQ682"/>
      <c r="GR682"/>
      <c r="GS682"/>
      <c r="GT682"/>
      <c r="GU682"/>
      <c r="GV682"/>
      <c r="GW682"/>
      <c r="GX682"/>
      <c r="GY682"/>
      <c r="GZ682"/>
      <c r="HA682"/>
      <c r="HB682"/>
      <c r="HC682"/>
      <c r="HD682"/>
      <c r="HE682"/>
      <c r="HF682"/>
      <c r="HG682"/>
      <c r="HH682"/>
      <c r="HI682"/>
      <c r="HJ682"/>
      <c r="HK682"/>
      <c r="HL682"/>
      <c r="HM682"/>
      <c r="HN682"/>
      <c r="HO682"/>
      <c r="HP682"/>
      <c r="HQ682"/>
      <c r="HR682"/>
      <c r="HS682"/>
      <c r="HT682"/>
      <c r="HU682"/>
      <c r="HV682"/>
      <c r="HW682"/>
      <c r="HX682"/>
      <c r="HY682"/>
      <c r="HZ682"/>
    </row>
    <row r="683" spans="1:234" ht="11.25" hidden="1">
      <c r="A683" s="155"/>
      <c r="B683" s="85"/>
      <c r="C683" s="85"/>
      <c r="D683" s="159"/>
      <c r="E683" s="160"/>
      <c r="F683" s="160"/>
      <c r="G683" s="160"/>
      <c r="H683" s="160"/>
      <c r="I683" s="160"/>
      <c r="J683" s="160"/>
      <c r="K683" s="160"/>
      <c r="L683" s="160"/>
      <c r="M683" s="160"/>
      <c r="N683" s="160"/>
      <c r="O683" s="160"/>
      <c r="P683" s="160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  <c r="AR683"/>
      <c r="AS683"/>
      <c r="AT683"/>
      <c r="AU683"/>
      <c r="AV683"/>
      <c r="AW683"/>
      <c r="AX683"/>
      <c r="AY683"/>
      <c r="AZ683"/>
      <c r="BA683"/>
      <c r="BB683"/>
      <c r="BC683"/>
      <c r="BD683"/>
      <c r="BE683"/>
      <c r="BF683"/>
      <c r="BG683"/>
      <c r="BH683"/>
      <c r="BI683"/>
      <c r="BJ683"/>
      <c r="BK683"/>
      <c r="BL683"/>
      <c r="BM683"/>
      <c r="BN683"/>
      <c r="BO683"/>
      <c r="BP683"/>
      <c r="BQ683"/>
      <c r="BR683"/>
      <c r="BS683"/>
      <c r="BT683"/>
      <c r="BU683"/>
      <c r="BV683"/>
      <c r="BW683"/>
      <c r="BX683"/>
      <c r="BY683"/>
      <c r="BZ683"/>
      <c r="CA683"/>
      <c r="CB683"/>
      <c r="CC683"/>
      <c r="CD683"/>
      <c r="CE683"/>
      <c r="CF683"/>
      <c r="CG683"/>
      <c r="CH683"/>
      <c r="CI683"/>
      <c r="CJ683"/>
      <c r="CK683"/>
      <c r="CL683"/>
      <c r="CM683"/>
      <c r="CN683"/>
      <c r="CO683"/>
      <c r="CP683"/>
      <c r="CQ683"/>
      <c r="CR683"/>
      <c r="CS683"/>
      <c r="CT683"/>
      <c r="CU683"/>
      <c r="CV683"/>
      <c r="CW683"/>
      <c r="CX683"/>
      <c r="CY683"/>
      <c r="CZ683"/>
      <c r="DA683"/>
      <c r="DB683"/>
      <c r="DC683"/>
      <c r="DD683"/>
      <c r="DE683"/>
      <c r="DF683"/>
      <c r="DG683"/>
      <c r="DH683"/>
      <c r="DI683"/>
      <c r="DJ683"/>
      <c r="DK683"/>
      <c r="DL683"/>
      <c r="DM683"/>
      <c r="DN683"/>
      <c r="DO683"/>
      <c r="DP683"/>
      <c r="DQ683"/>
      <c r="DR683"/>
      <c r="DS683"/>
      <c r="DT683"/>
      <c r="DU683"/>
      <c r="DV683"/>
      <c r="DW683"/>
      <c r="DX683"/>
      <c r="DY683"/>
      <c r="DZ683"/>
      <c r="EA683"/>
      <c r="EB683"/>
      <c r="EC683"/>
      <c r="ED683"/>
      <c r="EE683"/>
      <c r="EF683"/>
      <c r="EG683"/>
      <c r="EH683"/>
      <c r="EI683"/>
      <c r="EJ683"/>
      <c r="EK683"/>
      <c r="EL683"/>
      <c r="EM683"/>
      <c r="EN683"/>
      <c r="EO683"/>
      <c r="EP683"/>
      <c r="EQ683"/>
      <c r="ER683"/>
      <c r="ES683"/>
      <c r="ET683"/>
      <c r="EU683"/>
      <c r="EV683"/>
      <c r="EW683"/>
      <c r="EX683"/>
      <c r="EY683"/>
      <c r="EZ683"/>
      <c r="FA683"/>
      <c r="FB683"/>
      <c r="FC683"/>
      <c r="FD683"/>
      <c r="FE683"/>
      <c r="FF683"/>
      <c r="FG683"/>
      <c r="FH683"/>
      <c r="FI683"/>
      <c r="FJ683"/>
      <c r="FK683"/>
      <c r="FL683"/>
      <c r="FM683"/>
      <c r="FN683"/>
      <c r="FO683"/>
      <c r="FP683"/>
      <c r="FQ683"/>
      <c r="FR683"/>
      <c r="FS683"/>
      <c r="FT683"/>
      <c r="FU683"/>
      <c r="FV683"/>
      <c r="FW683"/>
      <c r="FX683"/>
      <c r="FY683"/>
      <c r="FZ683"/>
      <c r="GA683"/>
      <c r="GB683"/>
      <c r="GC683"/>
      <c r="GD683"/>
      <c r="GE683"/>
      <c r="GF683"/>
      <c r="GG683"/>
      <c r="GH683"/>
      <c r="GI683"/>
      <c r="GJ683"/>
      <c r="GK683"/>
      <c r="GL683"/>
      <c r="GM683"/>
      <c r="GN683"/>
      <c r="GO683"/>
      <c r="GP683"/>
      <c r="GQ683"/>
      <c r="GR683"/>
      <c r="GS683"/>
      <c r="GT683"/>
      <c r="GU683"/>
      <c r="GV683"/>
      <c r="GW683"/>
      <c r="GX683"/>
      <c r="GY683"/>
      <c r="GZ683"/>
      <c r="HA683"/>
      <c r="HB683"/>
      <c r="HC683"/>
      <c r="HD683"/>
      <c r="HE683"/>
      <c r="HF683"/>
      <c r="HG683"/>
      <c r="HH683"/>
      <c r="HI683"/>
      <c r="HJ683"/>
      <c r="HK683"/>
      <c r="HL683"/>
      <c r="HM683"/>
      <c r="HN683"/>
      <c r="HO683"/>
      <c r="HP683"/>
      <c r="HQ683"/>
      <c r="HR683"/>
      <c r="HS683"/>
      <c r="HT683"/>
      <c r="HU683"/>
      <c r="HV683"/>
      <c r="HW683"/>
      <c r="HX683"/>
      <c r="HY683"/>
      <c r="HZ683"/>
    </row>
    <row r="684" spans="1:234" ht="11.25" hidden="1">
      <c r="A684" s="155"/>
      <c r="B684" s="85"/>
      <c r="C684" s="85"/>
      <c r="D684" s="159"/>
      <c r="E684" s="160"/>
      <c r="F684" s="160"/>
      <c r="G684" s="160"/>
      <c r="H684" s="160"/>
      <c r="I684" s="160"/>
      <c r="J684" s="160"/>
      <c r="K684" s="160"/>
      <c r="L684" s="160"/>
      <c r="M684" s="160"/>
      <c r="N684" s="160"/>
      <c r="O684" s="160"/>
      <c r="P684" s="160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  <c r="AR684"/>
      <c r="AS684"/>
      <c r="AT684"/>
      <c r="AU684"/>
      <c r="AV684"/>
      <c r="AW684"/>
      <c r="AX684"/>
      <c r="AY684"/>
      <c r="AZ684"/>
      <c r="BA684"/>
      <c r="BB684"/>
      <c r="BC684"/>
      <c r="BD684"/>
      <c r="BE684"/>
      <c r="BF684"/>
      <c r="BG684"/>
      <c r="BH684"/>
      <c r="BI684"/>
      <c r="BJ684"/>
      <c r="BK684"/>
      <c r="BL684"/>
      <c r="BM684"/>
      <c r="BN684"/>
      <c r="BO684"/>
      <c r="BP684"/>
      <c r="BQ684"/>
      <c r="BR684"/>
      <c r="BS684"/>
      <c r="BT684"/>
      <c r="BU684"/>
      <c r="BV684"/>
      <c r="BW684"/>
      <c r="BX684"/>
      <c r="BY684"/>
      <c r="BZ684"/>
      <c r="CA684"/>
      <c r="CB684"/>
      <c r="CC684"/>
      <c r="CD684"/>
      <c r="CE684"/>
      <c r="CF684"/>
      <c r="CG684"/>
      <c r="CH684"/>
      <c r="CI684"/>
      <c r="CJ684"/>
      <c r="CK684"/>
      <c r="CL684"/>
      <c r="CM684"/>
      <c r="CN684"/>
      <c r="CO684"/>
      <c r="CP684"/>
      <c r="CQ684"/>
      <c r="CR684"/>
      <c r="CS684"/>
      <c r="CT684"/>
      <c r="CU684"/>
      <c r="CV684"/>
      <c r="CW684"/>
      <c r="CX684"/>
      <c r="CY684"/>
      <c r="CZ684"/>
      <c r="DA684"/>
      <c r="DB684"/>
      <c r="DC684"/>
      <c r="DD684"/>
      <c r="DE684"/>
      <c r="DF684"/>
      <c r="DG684"/>
      <c r="DH684"/>
      <c r="DI684"/>
      <c r="DJ684"/>
      <c r="DK684"/>
      <c r="DL684"/>
      <c r="DM684"/>
      <c r="DN684"/>
      <c r="DO684"/>
      <c r="DP684"/>
      <c r="DQ684"/>
      <c r="DR684"/>
      <c r="DS684"/>
      <c r="DT684"/>
      <c r="DU684"/>
      <c r="DV684"/>
      <c r="DW684"/>
      <c r="DX684"/>
      <c r="DY684"/>
      <c r="DZ684"/>
      <c r="EA684"/>
      <c r="EB684"/>
      <c r="EC684"/>
      <c r="ED684"/>
      <c r="EE684"/>
      <c r="EF684"/>
      <c r="EG684"/>
      <c r="EH684"/>
      <c r="EI684"/>
      <c r="EJ684"/>
      <c r="EK684"/>
      <c r="EL684"/>
      <c r="EM684"/>
      <c r="EN684"/>
      <c r="EO684"/>
      <c r="EP684"/>
      <c r="EQ684"/>
      <c r="ER684"/>
      <c r="ES684"/>
      <c r="ET684"/>
      <c r="EU684"/>
      <c r="EV684"/>
      <c r="EW684"/>
      <c r="EX684"/>
      <c r="EY684"/>
      <c r="EZ684"/>
      <c r="FA684"/>
      <c r="FB684"/>
      <c r="FC684"/>
      <c r="FD684"/>
      <c r="FE684"/>
      <c r="FF684"/>
      <c r="FG684"/>
      <c r="FH684"/>
      <c r="FI684"/>
      <c r="FJ684"/>
      <c r="FK684"/>
      <c r="FL684"/>
      <c r="FM684"/>
      <c r="FN684"/>
      <c r="FO684"/>
      <c r="FP684"/>
      <c r="FQ684"/>
      <c r="FR684"/>
      <c r="FS684"/>
      <c r="FT684"/>
      <c r="FU684"/>
      <c r="FV684"/>
      <c r="FW684"/>
      <c r="FX684"/>
      <c r="FY684"/>
      <c r="FZ684"/>
      <c r="GA684"/>
      <c r="GB684"/>
      <c r="GC684"/>
      <c r="GD684"/>
      <c r="GE684"/>
      <c r="GF684"/>
      <c r="GG684"/>
      <c r="GH684"/>
      <c r="GI684"/>
      <c r="GJ684"/>
      <c r="GK684"/>
      <c r="GL684"/>
      <c r="GM684"/>
      <c r="GN684"/>
      <c r="GO684"/>
      <c r="GP684"/>
      <c r="GQ684"/>
      <c r="GR684"/>
      <c r="GS684"/>
      <c r="GT684"/>
      <c r="GU684"/>
      <c r="GV684"/>
      <c r="GW684"/>
      <c r="GX684"/>
      <c r="GY684"/>
      <c r="GZ684"/>
      <c r="HA684"/>
      <c r="HB684"/>
      <c r="HC684"/>
      <c r="HD684"/>
      <c r="HE684"/>
      <c r="HF684"/>
      <c r="HG684"/>
      <c r="HH684"/>
      <c r="HI684"/>
      <c r="HJ684"/>
      <c r="HK684"/>
      <c r="HL684"/>
      <c r="HM684"/>
      <c r="HN684"/>
      <c r="HO684"/>
      <c r="HP684"/>
      <c r="HQ684"/>
      <c r="HR684"/>
      <c r="HS684"/>
      <c r="HT684"/>
      <c r="HU684"/>
      <c r="HV684"/>
      <c r="HW684"/>
      <c r="HX684"/>
      <c r="HY684"/>
      <c r="HZ684"/>
    </row>
    <row r="685" spans="1:234" ht="11.25" hidden="1">
      <c r="A685" s="155"/>
      <c r="B685" s="85"/>
      <c r="C685" s="85"/>
      <c r="D685" s="159"/>
      <c r="E685" s="160"/>
      <c r="F685" s="160"/>
      <c r="G685" s="160"/>
      <c r="H685" s="160"/>
      <c r="I685" s="160"/>
      <c r="J685" s="160"/>
      <c r="K685" s="160"/>
      <c r="L685" s="160"/>
      <c r="M685" s="160"/>
      <c r="N685" s="160"/>
      <c r="O685" s="160"/>
      <c r="P685" s="160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  <c r="AR685"/>
      <c r="AS685"/>
      <c r="AT685"/>
      <c r="AU685"/>
      <c r="AV685"/>
      <c r="AW685"/>
      <c r="AX685"/>
      <c r="AY685"/>
      <c r="AZ685"/>
      <c r="BA685"/>
      <c r="BB685"/>
      <c r="BC685"/>
      <c r="BD685"/>
      <c r="BE685"/>
      <c r="BF685"/>
      <c r="BG685"/>
      <c r="BH685"/>
      <c r="BI685"/>
      <c r="BJ685"/>
      <c r="BK685"/>
      <c r="BL685"/>
      <c r="BM685"/>
      <c r="BN685"/>
      <c r="BO685"/>
      <c r="BP685"/>
      <c r="BQ685"/>
      <c r="BR685"/>
      <c r="BS685"/>
      <c r="BT685"/>
      <c r="BU685"/>
      <c r="BV685"/>
      <c r="BW685"/>
      <c r="BX685"/>
      <c r="BY685"/>
      <c r="BZ685"/>
      <c r="CA685"/>
      <c r="CB685"/>
      <c r="CC685"/>
      <c r="CD685"/>
      <c r="CE685"/>
      <c r="CF685"/>
      <c r="CG685"/>
      <c r="CH685"/>
      <c r="CI685"/>
      <c r="CJ685"/>
      <c r="CK685"/>
      <c r="CL685"/>
      <c r="CM685"/>
      <c r="CN685"/>
      <c r="CO685"/>
      <c r="CP685"/>
      <c r="CQ685"/>
      <c r="CR685"/>
      <c r="CS685"/>
      <c r="CT685"/>
      <c r="CU685"/>
      <c r="CV685"/>
      <c r="CW685"/>
      <c r="CX685"/>
      <c r="CY685"/>
      <c r="CZ685"/>
      <c r="DA685"/>
      <c r="DB685"/>
      <c r="DC685"/>
      <c r="DD685"/>
      <c r="DE685"/>
      <c r="DF685"/>
      <c r="DG685"/>
      <c r="DH685"/>
      <c r="DI685"/>
      <c r="DJ685"/>
      <c r="DK685"/>
      <c r="DL685"/>
      <c r="DM685"/>
      <c r="DN685"/>
      <c r="DO685"/>
      <c r="DP685"/>
      <c r="DQ685"/>
      <c r="DR685"/>
      <c r="DS685"/>
      <c r="DT685"/>
      <c r="DU685"/>
      <c r="DV685"/>
      <c r="DW685"/>
      <c r="DX685"/>
      <c r="DY685"/>
      <c r="DZ685"/>
      <c r="EA685"/>
      <c r="EB685"/>
      <c r="EC685"/>
      <c r="ED685"/>
      <c r="EE685"/>
      <c r="EF685"/>
      <c r="EG685"/>
      <c r="EH685"/>
      <c r="EI685"/>
      <c r="EJ685"/>
      <c r="EK685"/>
      <c r="EL685"/>
      <c r="EM685"/>
      <c r="EN685"/>
      <c r="EO685"/>
      <c r="EP685"/>
      <c r="EQ685"/>
      <c r="ER685"/>
      <c r="ES685"/>
      <c r="ET685"/>
      <c r="EU685"/>
      <c r="EV685"/>
      <c r="EW685"/>
      <c r="EX685"/>
      <c r="EY685"/>
      <c r="EZ685"/>
      <c r="FA685"/>
      <c r="FB685"/>
      <c r="FC685"/>
      <c r="FD685"/>
      <c r="FE685"/>
      <c r="FF685"/>
      <c r="FG685"/>
      <c r="FH685"/>
      <c r="FI685"/>
      <c r="FJ685"/>
      <c r="FK685"/>
      <c r="FL685"/>
      <c r="FM685"/>
      <c r="FN685"/>
      <c r="FO685"/>
      <c r="FP685"/>
      <c r="FQ685"/>
      <c r="FR685"/>
      <c r="FS685"/>
      <c r="FT685"/>
      <c r="FU685"/>
      <c r="FV685"/>
      <c r="FW685"/>
      <c r="FX685"/>
      <c r="FY685"/>
      <c r="FZ685"/>
      <c r="GA685"/>
      <c r="GB685"/>
      <c r="GC685"/>
      <c r="GD685"/>
      <c r="GE685"/>
      <c r="GF685"/>
      <c r="GG685"/>
      <c r="GH685"/>
      <c r="GI685"/>
      <c r="GJ685"/>
      <c r="GK685"/>
      <c r="GL685"/>
      <c r="GM685"/>
      <c r="GN685"/>
      <c r="GO685"/>
      <c r="GP685"/>
      <c r="GQ685"/>
      <c r="GR685"/>
      <c r="GS685"/>
      <c r="GT685"/>
      <c r="GU685"/>
      <c r="GV685"/>
      <c r="GW685"/>
      <c r="GX685"/>
      <c r="GY685"/>
      <c r="GZ685"/>
      <c r="HA685"/>
      <c r="HB685"/>
      <c r="HC685"/>
      <c r="HD685"/>
      <c r="HE685"/>
      <c r="HF685"/>
      <c r="HG685"/>
      <c r="HH685"/>
      <c r="HI685"/>
      <c r="HJ685"/>
      <c r="HK685"/>
      <c r="HL685"/>
      <c r="HM685"/>
      <c r="HN685"/>
      <c r="HO685"/>
      <c r="HP685"/>
      <c r="HQ685"/>
      <c r="HR685"/>
      <c r="HS685"/>
      <c r="HT685"/>
      <c r="HU685"/>
      <c r="HV685"/>
      <c r="HW685"/>
      <c r="HX685"/>
      <c r="HY685"/>
      <c r="HZ685"/>
    </row>
    <row r="686" spans="1:234" ht="11.25" hidden="1">
      <c r="A686" s="155"/>
      <c r="B686" s="85"/>
      <c r="C686" s="85"/>
      <c r="D686" s="159"/>
      <c r="E686" s="160"/>
      <c r="F686" s="160"/>
      <c r="G686" s="160"/>
      <c r="H686" s="160"/>
      <c r="I686" s="160"/>
      <c r="J686" s="160"/>
      <c r="K686" s="160"/>
      <c r="L686" s="160"/>
      <c r="M686" s="160"/>
      <c r="N686" s="160"/>
      <c r="O686" s="160"/>
      <c r="P686" s="160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  <c r="AR686"/>
      <c r="AS686"/>
      <c r="AT686"/>
      <c r="AU686"/>
      <c r="AV686"/>
      <c r="AW686"/>
      <c r="AX686"/>
      <c r="AY686"/>
      <c r="AZ686"/>
      <c r="BA686"/>
      <c r="BB686"/>
      <c r="BC686"/>
      <c r="BD686"/>
      <c r="BE686"/>
      <c r="BF686"/>
      <c r="BG686"/>
      <c r="BH686"/>
      <c r="BI686"/>
      <c r="BJ686"/>
      <c r="BK686"/>
      <c r="BL686"/>
      <c r="BM686"/>
      <c r="BN686"/>
      <c r="BO686"/>
      <c r="BP686"/>
      <c r="BQ686"/>
      <c r="BR686"/>
      <c r="BS686"/>
      <c r="BT686"/>
      <c r="BU686"/>
      <c r="BV686"/>
      <c r="BW686"/>
      <c r="BX686"/>
      <c r="BY686"/>
      <c r="BZ686"/>
      <c r="CA686"/>
      <c r="CB686"/>
      <c r="CC686"/>
      <c r="CD686"/>
      <c r="CE686"/>
      <c r="CF686"/>
      <c r="CG686"/>
      <c r="CH686"/>
      <c r="CI686"/>
      <c r="CJ686"/>
      <c r="CK686"/>
      <c r="CL686"/>
      <c r="CM686"/>
      <c r="CN686"/>
      <c r="CO686"/>
      <c r="CP686"/>
      <c r="CQ686"/>
      <c r="CR686"/>
      <c r="CS686"/>
      <c r="CT686"/>
      <c r="CU686"/>
      <c r="CV686"/>
      <c r="CW686"/>
      <c r="CX686"/>
      <c r="CY686"/>
      <c r="CZ686"/>
      <c r="DA686"/>
      <c r="DB686"/>
      <c r="DC686"/>
      <c r="DD686"/>
      <c r="DE686"/>
      <c r="DF686"/>
      <c r="DG686"/>
      <c r="DH686"/>
      <c r="DI686"/>
      <c r="DJ686"/>
      <c r="DK686"/>
      <c r="DL686"/>
      <c r="DM686"/>
      <c r="DN686"/>
      <c r="DO686"/>
      <c r="DP686"/>
      <c r="DQ686"/>
      <c r="DR686"/>
      <c r="DS686"/>
      <c r="DT686"/>
      <c r="DU686"/>
      <c r="DV686"/>
      <c r="DW686"/>
      <c r="DX686"/>
      <c r="DY686"/>
      <c r="DZ686"/>
      <c r="EA686"/>
      <c r="EB686"/>
      <c r="EC686"/>
      <c r="ED686"/>
      <c r="EE686"/>
      <c r="EF686"/>
      <c r="EG686"/>
      <c r="EH686"/>
      <c r="EI686"/>
      <c r="EJ686"/>
      <c r="EK686"/>
      <c r="EL686"/>
      <c r="EM686"/>
      <c r="EN686"/>
      <c r="EO686"/>
      <c r="EP686"/>
      <c r="EQ686"/>
      <c r="ER686"/>
      <c r="ES686"/>
      <c r="ET686"/>
      <c r="EU686"/>
      <c r="EV686"/>
      <c r="EW686"/>
      <c r="EX686"/>
      <c r="EY686"/>
      <c r="EZ686"/>
      <c r="FA686"/>
      <c r="FB686"/>
      <c r="FC686"/>
      <c r="FD686"/>
      <c r="FE686"/>
      <c r="FF686"/>
      <c r="FG686"/>
      <c r="FH686"/>
      <c r="FI686"/>
      <c r="FJ686"/>
      <c r="FK686"/>
      <c r="FL686"/>
      <c r="FM686"/>
      <c r="FN686"/>
      <c r="FO686"/>
      <c r="FP686"/>
      <c r="FQ686"/>
      <c r="FR686"/>
      <c r="FS686"/>
      <c r="FT686"/>
      <c r="FU686"/>
      <c r="FV686"/>
      <c r="FW686"/>
      <c r="FX686"/>
      <c r="FY686"/>
      <c r="FZ686"/>
      <c r="GA686"/>
      <c r="GB686"/>
      <c r="GC686"/>
      <c r="GD686"/>
      <c r="GE686"/>
      <c r="GF686"/>
      <c r="GG686"/>
      <c r="GH686"/>
      <c r="GI686"/>
      <c r="GJ686"/>
      <c r="GK686"/>
      <c r="GL686"/>
      <c r="GM686"/>
      <c r="GN686"/>
      <c r="GO686"/>
      <c r="GP686"/>
      <c r="GQ686"/>
      <c r="GR686"/>
      <c r="GS686"/>
      <c r="GT686"/>
      <c r="GU686"/>
      <c r="GV686"/>
      <c r="GW686"/>
      <c r="GX686"/>
      <c r="GY686"/>
      <c r="GZ686"/>
      <c r="HA686"/>
      <c r="HB686"/>
      <c r="HC686"/>
      <c r="HD686"/>
      <c r="HE686"/>
      <c r="HF686"/>
      <c r="HG686"/>
      <c r="HH686"/>
      <c r="HI686"/>
      <c r="HJ686"/>
      <c r="HK686"/>
      <c r="HL686"/>
      <c r="HM686"/>
      <c r="HN686"/>
      <c r="HO686"/>
      <c r="HP686"/>
      <c r="HQ686"/>
      <c r="HR686"/>
      <c r="HS686"/>
      <c r="HT686"/>
      <c r="HU686"/>
      <c r="HV686"/>
      <c r="HW686"/>
      <c r="HX686"/>
      <c r="HY686"/>
      <c r="HZ686"/>
    </row>
    <row r="687" spans="1:234" ht="11.25" hidden="1">
      <c r="A687" s="155"/>
      <c r="B687" s="85"/>
      <c r="C687" s="85"/>
      <c r="D687" s="159"/>
      <c r="E687" s="160"/>
      <c r="F687" s="160"/>
      <c r="G687" s="160"/>
      <c r="H687" s="160"/>
      <c r="I687" s="160"/>
      <c r="J687" s="160"/>
      <c r="K687" s="160"/>
      <c r="L687" s="160"/>
      <c r="M687" s="160"/>
      <c r="N687" s="160"/>
      <c r="O687" s="160"/>
      <c r="P687" s="160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  <c r="AR687"/>
      <c r="AS687"/>
      <c r="AT687"/>
      <c r="AU687"/>
      <c r="AV687"/>
      <c r="AW687"/>
      <c r="AX687"/>
      <c r="AY687"/>
      <c r="AZ687"/>
      <c r="BA687"/>
      <c r="BB687"/>
      <c r="BC687"/>
      <c r="BD687"/>
      <c r="BE687"/>
      <c r="BF687"/>
      <c r="BG687"/>
      <c r="BH687"/>
      <c r="BI687"/>
      <c r="BJ687"/>
      <c r="BK687"/>
      <c r="BL687"/>
      <c r="BM687"/>
      <c r="BN687"/>
      <c r="BO687"/>
      <c r="BP687"/>
      <c r="BQ687"/>
      <c r="BR687"/>
      <c r="BS687"/>
      <c r="BT687"/>
      <c r="BU687"/>
      <c r="BV687"/>
      <c r="BW687"/>
      <c r="BX687"/>
      <c r="BY687"/>
      <c r="BZ687"/>
      <c r="CA687"/>
      <c r="CB687"/>
      <c r="CC687"/>
      <c r="CD687"/>
      <c r="CE687"/>
      <c r="CF687"/>
      <c r="CG687"/>
      <c r="CH687"/>
      <c r="CI687"/>
      <c r="CJ687"/>
      <c r="CK687"/>
      <c r="CL687"/>
      <c r="CM687"/>
      <c r="CN687"/>
      <c r="CO687"/>
      <c r="CP687"/>
      <c r="CQ687"/>
      <c r="CR687"/>
      <c r="CS687"/>
      <c r="CT687"/>
      <c r="CU687"/>
      <c r="CV687"/>
      <c r="CW687"/>
      <c r="CX687"/>
      <c r="CY687"/>
      <c r="CZ687"/>
      <c r="DA687"/>
      <c r="DB687"/>
      <c r="DC687"/>
      <c r="DD687"/>
      <c r="DE687"/>
      <c r="DF687"/>
      <c r="DG687"/>
      <c r="DH687"/>
      <c r="DI687"/>
      <c r="DJ687"/>
      <c r="DK687"/>
      <c r="DL687"/>
      <c r="DM687"/>
      <c r="DN687"/>
      <c r="DO687"/>
      <c r="DP687"/>
      <c r="DQ687"/>
      <c r="DR687"/>
      <c r="DS687"/>
      <c r="DT687"/>
      <c r="DU687"/>
      <c r="DV687"/>
      <c r="DW687"/>
      <c r="DX687"/>
      <c r="DY687"/>
      <c r="DZ687"/>
      <c r="EA687"/>
      <c r="EB687"/>
      <c r="EC687"/>
      <c r="ED687"/>
      <c r="EE687"/>
      <c r="EF687"/>
      <c r="EG687"/>
      <c r="EH687"/>
      <c r="EI687"/>
      <c r="EJ687"/>
      <c r="EK687"/>
      <c r="EL687"/>
      <c r="EM687"/>
      <c r="EN687"/>
      <c r="EO687"/>
      <c r="EP687"/>
      <c r="EQ687"/>
      <c r="ER687"/>
      <c r="ES687"/>
      <c r="ET687"/>
      <c r="EU687"/>
      <c r="EV687"/>
      <c r="EW687"/>
      <c r="EX687"/>
      <c r="EY687"/>
      <c r="EZ687"/>
      <c r="FA687"/>
      <c r="FB687"/>
      <c r="FC687"/>
      <c r="FD687"/>
      <c r="FE687"/>
      <c r="FF687"/>
      <c r="FG687"/>
      <c r="FH687"/>
      <c r="FI687"/>
      <c r="FJ687"/>
      <c r="FK687"/>
      <c r="FL687"/>
      <c r="FM687"/>
      <c r="FN687"/>
      <c r="FO687"/>
      <c r="FP687"/>
      <c r="FQ687"/>
      <c r="FR687"/>
      <c r="FS687"/>
      <c r="FT687"/>
      <c r="FU687"/>
      <c r="FV687"/>
      <c r="FW687"/>
      <c r="FX687"/>
      <c r="FY687"/>
      <c r="FZ687"/>
      <c r="GA687"/>
      <c r="GB687"/>
      <c r="GC687"/>
      <c r="GD687"/>
      <c r="GE687"/>
      <c r="GF687"/>
      <c r="GG687"/>
      <c r="GH687"/>
      <c r="GI687"/>
      <c r="GJ687"/>
      <c r="GK687"/>
      <c r="GL687"/>
      <c r="GM687"/>
      <c r="GN687"/>
      <c r="GO687"/>
      <c r="GP687"/>
      <c r="GQ687"/>
      <c r="GR687"/>
      <c r="GS687"/>
      <c r="GT687"/>
      <c r="GU687"/>
      <c r="GV687"/>
      <c r="GW687"/>
      <c r="GX687"/>
      <c r="GY687"/>
      <c r="GZ687"/>
      <c r="HA687"/>
      <c r="HB687"/>
      <c r="HC687"/>
      <c r="HD687"/>
      <c r="HE687"/>
      <c r="HF687"/>
      <c r="HG687"/>
      <c r="HH687"/>
      <c r="HI687"/>
      <c r="HJ687"/>
      <c r="HK687"/>
      <c r="HL687"/>
      <c r="HM687"/>
      <c r="HN687"/>
      <c r="HO687"/>
      <c r="HP687"/>
      <c r="HQ687"/>
      <c r="HR687"/>
      <c r="HS687"/>
      <c r="HT687"/>
      <c r="HU687"/>
      <c r="HV687"/>
      <c r="HW687"/>
      <c r="HX687"/>
      <c r="HY687"/>
      <c r="HZ687"/>
    </row>
    <row r="688" spans="1:234" ht="11.25" hidden="1">
      <c r="A688" s="155"/>
      <c r="B688" s="85"/>
      <c r="C688" s="85"/>
      <c r="D688" s="159"/>
      <c r="E688" s="160"/>
      <c r="F688" s="160"/>
      <c r="G688" s="160"/>
      <c r="H688" s="160"/>
      <c r="I688" s="160"/>
      <c r="J688" s="160"/>
      <c r="K688" s="160"/>
      <c r="L688" s="160"/>
      <c r="M688" s="160"/>
      <c r="N688" s="160"/>
      <c r="O688" s="160"/>
      <c r="P688" s="160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  <c r="AR688"/>
      <c r="AS688"/>
      <c r="AT688"/>
      <c r="AU688"/>
      <c r="AV688"/>
      <c r="AW688"/>
      <c r="AX688"/>
      <c r="AY688"/>
      <c r="AZ688"/>
      <c r="BA688"/>
      <c r="BB688"/>
      <c r="BC688"/>
      <c r="BD688"/>
      <c r="BE688"/>
      <c r="BF688"/>
      <c r="BG688"/>
      <c r="BH688"/>
      <c r="BI688"/>
      <c r="BJ688"/>
      <c r="BK688"/>
      <c r="BL688"/>
      <c r="BM688"/>
      <c r="BN688"/>
      <c r="BO688"/>
      <c r="BP688"/>
      <c r="BQ688"/>
      <c r="BR688"/>
      <c r="BS688"/>
      <c r="BT688"/>
      <c r="BU688"/>
      <c r="BV688"/>
      <c r="BW688"/>
      <c r="BX688"/>
      <c r="BY688"/>
      <c r="BZ688"/>
      <c r="CA688"/>
      <c r="CB688"/>
      <c r="CC688"/>
      <c r="CD688"/>
      <c r="CE688"/>
      <c r="CF688"/>
      <c r="CG688"/>
      <c r="CH688"/>
      <c r="CI688"/>
      <c r="CJ688"/>
      <c r="CK688"/>
      <c r="CL688"/>
      <c r="CM688"/>
      <c r="CN688"/>
      <c r="CO688"/>
      <c r="CP688"/>
      <c r="CQ688"/>
      <c r="CR688"/>
      <c r="CS688"/>
      <c r="CT688"/>
      <c r="CU688"/>
      <c r="CV688"/>
      <c r="CW688"/>
      <c r="CX688"/>
      <c r="CY688"/>
      <c r="CZ688"/>
      <c r="DA688"/>
      <c r="DB688"/>
      <c r="DC688"/>
      <c r="DD688"/>
      <c r="DE688"/>
      <c r="DF688"/>
      <c r="DG688"/>
      <c r="DH688"/>
      <c r="DI688"/>
      <c r="DJ688"/>
      <c r="DK688"/>
      <c r="DL688"/>
      <c r="DM688"/>
      <c r="DN688"/>
      <c r="DO688"/>
      <c r="DP688"/>
      <c r="DQ688"/>
      <c r="DR688"/>
      <c r="DS688"/>
      <c r="DT688"/>
      <c r="DU688"/>
      <c r="DV688"/>
      <c r="DW688"/>
      <c r="DX688"/>
      <c r="DY688"/>
      <c r="DZ688"/>
      <c r="EA688"/>
      <c r="EB688"/>
      <c r="EC688"/>
      <c r="ED688"/>
      <c r="EE688"/>
      <c r="EF688"/>
      <c r="EG688"/>
      <c r="EH688"/>
      <c r="EI688"/>
      <c r="EJ688"/>
      <c r="EK688"/>
      <c r="EL688"/>
      <c r="EM688"/>
      <c r="EN688"/>
      <c r="EO688"/>
      <c r="EP688"/>
      <c r="EQ688"/>
      <c r="ER688"/>
      <c r="ES688"/>
      <c r="ET688"/>
      <c r="EU688"/>
      <c r="EV688"/>
      <c r="EW688"/>
      <c r="EX688"/>
      <c r="EY688"/>
      <c r="EZ688"/>
      <c r="FA688"/>
      <c r="FB688"/>
      <c r="FC688"/>
      <c r="FD688"/>
      <c r="FE688"/>
      <c r="FF688"/>
      <c r="FG688"/>
      <c r="FH688"/>
      <c r="FI688"/>
      <c r="FJ688"/>
      <c r="FK688"/>
      <c r="FL688"/>
      <c r="FM688"/>
      <c r="FN688"/>
      <c r="FO688"/>
      <c r="FP688"/>
      <c r="FQ688"/>
      <c r="FR688"/>
      <c r="FS688"/>
      <c r="FT688"/>
      <c r="FU688"/>
      <c r="FV688"/>
      <c r="FW688"/>
      <c r="FX688"/>
      <c r="FY688"/>
      <c r="FZ688"/>
      <c r="GA688"/>
      <c r="GB688"/>
      <c r="GC688"/>
      <c r="GD688"/>
      <c r="GE688"/>
      <c r="GF688"/>
      <c r="GG688"/>
      <c r="GH688"/>
      <c r="GI688"/>
      <c r="GJ688"/>
      <c r="GK688"/>
      <c r="GL688"/>
      <c r="GM688"/>
      <c r="GN688"/>
      <c r="GO688"/>
      <c r="GP688"/>
      <c r="GQ688"/>
      <c r="GR688"/>
      <c r="GS688"/>
      <c r="GT688"/>
      <c r="GU688"/>
      <c r="GV688"/>
      <c r="GW688"/>
      <c r="GX688"/>
      <c r="GY688"/>
      <c r="GZ688"/>
      <c r="HA688"/>
      <c r="HB688"/>
      <c r="HC688"/>
      <c r="HD688"/>
      <c r="HE688"/>
      <c r="HF688"/>
      <c r="HG688"/>
      <c r="HH688"/>
      <c r="HI688"/>
      <c r="HJ688"/>
      <c r="HK688"/>
      <c r="HL688"/>
      <c r="HM688"/>
      <c r="HN688"/>
      <c r="HO688"/>
      <c r="HP688"/>
      <c r="HQ688"/>
      <c r="HR688"/>
      <c r="HS688"/>
      <c r="HT688"/>
      <c r="HU688"/>
      <c r="HV688"/>
      <c r="HW688"/>
      <c r="HX688"/>
      <c r="HY688"/>
      <c r="HZ688"/>
    </row>
    <row r="689" spans="1:234" ht="11.25" hidden="1">
      <c r="A689" s="155"/>
      <c r="B689" s="85"/>
      <c r="C689" s="85"/>
      <c r="D689" s="159"/>
      <c r="E689" s="160"/>
      <c r="F689" s="160"/>
      <c r="G689" s="160"/>
      <c r="H689" s="160"/>
      <c r="I689" s="160"/>
      <c r="J689" s="160"/>
      <c r="K689" s="160"/>
      <c r="L689" s="160"/>
      <c r="M689" s="160"/>
      <c r="N689" s="160"/>
      <c r="O689" s="160"/>
      <c r="P689" s="160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  <c r="AR689"/>
      <c r="AS689"/>
      <c r="AT689"/>
      <c r="AU689"/>
      <c r="AV689"/>
      <c r="AW689"/>
      <c r="AX689"/>
      <c r="AY689"/>
      <c r="AZ689"/>
      <c r="BA689"/>
      <c r="BB689"/>
      <c r="BC689"/>
      <c r="BD689"/>
      <c r="BE689"/>
      <c r="BF689"/>
      <c r="BG689"/>
      <c r="BH689"/>
      <c r="BI689"/>
      <c r="BJ689"/>
      <c r="BK689"/>
      <c r="BL689"/>
      <c r="BM689"/>
      <c r="BN689"/>
      <c r="BO689"/>
      <c r="BP689"/>
      <c r="BQ689"/>
      <c r="BR689"/>
      <c r="BS689"/>
      <c r="BT689"/>
      <c r="BU689"/>
      <c r="BV689"/>
      <c r="BW689"/>
      <c r="BX689"/>
      <c r="BY689"/>
      <c r="BZ689"/>
      <c r="CA689"/>
      <c r="CB689"/>
      <c r="CC689"/>
      <c r="CD689"/>
      <c r="CE689"/>
      <c r="CF689"/>
      <c r="CG689"/>
      <c r="CH689"/>
      <c r="CI689"/>
      <c r="CJ689"/>
      <c r="CK689"/>
      <c r="CL689"/>
      <c r="CM689"/>
      <c r="CN689"/>
      <c r="CO689"/>
      <c r="CP689"/>
      <c r="CQ689"/>
      <c r="CR689"/>
      <c r="CS689"/>
      <c r="CT689"/>
      <c r="CU689"/>
      <c r="CV689"/>
      <c r="CW689"/>
      <c r="CX689"/>
      <c r="CY689"/>
      <c r="CZ689"/>
      <c r="DA689"/>
      <c r="DB689"/>
      <c r="DC689"/>
      <c r="DD689"/>
      <c r="DE689"/>
      <c r="DF689"/>
      <c r="DG689"/>
      <c r="DH689"/>
      <c r="DI689"/>
      <c r="DJ689"/>
      <c r="DK689"/>
      <c r="DL689"/>
      <c r="DM689"/>
      <c r="DN689"/>
      <c r="DO689"/>
      <c r="DP689"/>
      <c r="DQ689"/>
      <c r="DR689"/>
      <c r="DS689"/>
      <c r="DT689"/>
      <c r="DU689"/>
      <c r="DV689"/>
      <c r="DW689"/>
      <c r="DX689"/>
      <c r="DY689"/>
      <c r="DZ689"/>
      <c r="EA689"/>
      <c r="EB689"/>
      <c r="EC689"/>
      <c r="ED689"/>
      <c r="EE689"/>
      <c r="EF689"/>
      <c r="EG689"/>
      <c r="EH689"/>
      <c r="EI689"/>
      <c r="EJ689"/>
      <c r="EK689"/>
      <c r="EL689"/>
      <c r="EM689"/>
      <c r="EN689"/>
      <c r="EO689"/>
      <c r="EP689"/>
      <c r="EQ689"/>
      <c r="ER689"/>
      <c r="ES689"/>
      <c r="ET689"/>
      <c r="EU689"/>
      <c r="EV689"/>
      <c r="EW689"/>
      <c r="EX689"/>
      <c r="EY689"/>
      <c r="EZ689"/>
      <c r="FA689"/>
      <c r="FB689"/>
      <c r="FC689"/>
      <c r="FD689"/>
      <c r="FE689"/>
      <c r="FF689"/>
      <c r="FG689"/>
      <c r="FH689"/>
      <c r="FI689"/>
      <c r="FJ689"/>
      <c r="FK689"/>
      <c r="FL689"/>
      <c r="FM689"/>
      <c r="FN689"/>
      <c r="FO689"/>
      <c r="FP689"/>
      <c r="FQ689"/>
      <c r="FR689"/>
      <c r="FS689"/>
      <c r="FT689"/>
      <c r="FU689"/>
      <c r="FV689"/>
      <c r="FW689"/>
      <c r="FX689"/>
      <c r="FY689"/>
      <c r="FZ689"/>
      <c r="GA689"/>
      <c r="GB689"/>
      <c r="GC689"/>
      <c r="GD689"/>
      <c r="GE689"/>
      <c r="GF689"/>
      <c r="GG689"/>
      <c r="GH689"/>
      <c r="GI689"/>
      <c r="GJ689"/>
      <c r="GK689"/>
      <c r="GL689"/>
      <c r="GM689"/>
      <c r="GN689"/>
      <c r="GO689"/>
      <c r="GP689"/>
      <c r="GQ689"/>
      <c r="GR689"/>
      <c r="GS689"/>
      <c r="GT689"/>
      <c r="GU689"/>
      <c r="GV689"/>
      <c r="GW689"/>
      <c r="GX689"/>
      <c r="GY689"/>
      <c r="GZ689"/>
      <c r="HA689"/>
      <c r="HB689"/>
      <c r="HC689"/>
      <c r="HD689"/>
      <c r="HE689"/>
      <c r="HF689"/>
      <c r="HG689"/>
      <c r="HH689"/>
      <c r="HI689"/>
      <c r="HJ689"/>
      <c r="HK689"/>
      <c r="HL689"/>
      <c r="HM689"/>
      <c r="HN689"/>
      <c r="HO689"/>
      <c r="HP689"/>
      <c r="HQ689"/>
      <c r="HR689"/>
      <c r="HS689"/>
      <c r="HT689"/>
      <c r="HU689"/>
      <c r="HV689"/>
      <c r="HW689"/>
      <c r="HX689"/>
      <c r="HY689"/>
      <c r="HZ689"/>
    </row>
    <row r="690" spans="1:234" ht="10.5" customHeight="1" hidden="1">
      <c r="A690" s="155"/>
      <c r="B690" s="85"/>
      <c r="C690" s="85"/>
      <c r="D690" s="156"/>
      <c r="E690" s="157"/>
      <c r="F690" s="158"/>
      <c r="G690" s="159"/>
      <c r="H690" s="160"/>
      <c r="I690" s="160"/>
      <c r="J690" s="160"/>
      <c r="K690" s="160"/>
      <c r="L690" s="160"/>
      <c r="M690" s="160"/>
      <c r="N690" s="160"/>
      <c r="O690" s="160"/>
      <c r="P690" s="16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  <c r="AR690"/>
      <c r="AS690"/>
      <c r="AT690"/>
      <c r="AU690"/>
      <c r="AV690"/>
      <c r="AW690"/>
      <c r="AX690"/>
      <c r="AY690"/>
      <c r="AZ690"/>
      <c r="BA690"/>
      <c r="BB690"/>
      <c r="BC690"/>
      <c r="BD690"/>
      <c r="BE690"/>
      <c r="BF690"/>
      <c r="BG690"/>
      <c r="BH690"/>
      <c r="BI690"/>
      <c r="BJ690"/>
      <c r="BK690"/>
      <c r="BL690"/>
      <c r="BM690"/>
      <c r="BN690"/>
      <c r="BO690"/>
      <c r="BP690"/>
      <c r="BQ690"/>
      <c r="BR690"/>
      <c r="BS690"/>
      <c r="BT690"/>
      <c r="BU690"/>
      <c r="BV690"/>
      <c r="BW690"/>
      <c r="BX690"/>
      <c r="BY690"/>
      <c r="BZ690"/>
      <c r="CA690"/>
      <c r="CB690"/>
      <c r="CC690"/>
      <c r="CD690"/>
      <c r="CE690"/>
      <c r="CF690"/>
      <c r="CG690"/>
      <c r="CH690"/>
      <c r="CI690"/>
      <c r="CJ690"/>
      <c r="CK690"/>
      <c r="CL690"/>
      <c r="CM690"/>
      <c r="CN690"/>
      <c r="CO690"/>
      <c r="CP690"/>
      <c r="CQ690"/>
      <c r="CR690"/>
      <c r="CS690"/>
      <c r="CT690"/>
      <c r="CU690"/>
      <c r="CV690"/>
      <c r="CW690"/>
      <c r="CX690"/>
      <c r="CY690"/>
      <c r="CZ690"/>
      <c r="DA690"/>
      <c r="DB690"/>
      <c r="DC690"/>
      <c r="DD690"/>
      <c r="DE690"/>
      <c r="DF690"/>
      <c r="DG690"/>
      <c r="DH690"/>
      <c r="DI690"/>
      <c r="DJ690"/>
      <c r="DK690"/>
      <c r="DL690"/>
      <c r="DM690"/>
      <c r="DN690"/>
      <c r="DO690"/>
      <c r="DP690"/>
      <c r="DQ690"/>
      <c r="DR690"/>
      <c r="DS690"/>
      <c r="DT690"/>
      <c r="DU690"/>
      <c r="DV690"/>
      <c r="DW690"/>
      <c r="DX690"/>
      <c r="DY690"/>
      <c r="DZ690"/>
      <c r="EA690"/>
      <c r="EB690"/>
      <c r="EC690"/>
      <c r="ED690"/>
      <c r="EE690"/>
      <c r="EF690"/>
      <c r="EG690"/>
      <c r="EH690"/>
      <c r="EI690"/>
      <c r="EJ690"/>
      <c r="EK690"/>
      <c r="EL690"/>
      <c r="EM690"/>
      <c r="EN690"/>
      <c r="EO690"/>
      <c r="EP690"/>
      <c r="EQ690"/>
      <c r="ER690"/>
      <c r="ES690"/>
      <c r="ET690"/>
      <c r="EU690"/>
      <c r="EV690"/>
      <c r="EW690"/>
      <c r="EX690"/>
      <c r="EY690"/>
      <c r="EZ690"/>
      <c r="FA690"/>
      <c r="FB690"/>
      <c r="FC690"/>
      <c r="FD690"/>
      <c r="FE690"/>
      <c r="FF690"/>
      <c r="FG690"/>
      <c r="FH690"/>
      <c r="FI690"/>
      <c r="FJ690"/>
      <c r="FK690"/>
      <c r="FL690"/>
      <c r="FM690"/>
      <c r="FN690"/>
      <c r="FO690"/>
      <c r="FP690"/>
      <c r="FQ690"/>
      <c r="FR690"/>
      <c r="FS690"/>
      <c r="FT690"/>
      <c r="FU690"/>
      <c r="FV690"/>
      <c r="FW690"/>
      <c r="FX690"/>
      <c r="FY690"/>
      <c r="FZ690"/>
      <c r="GA690"/>
      <c r="GB690"/>
      <c r="GC690"/>
      <c r="GD690"/>
      <c r="GE690"/>
      <c r="GF690"/>
      <c r="GG690"/>
      <c r="GH690"/>
      <c r="GI690"/>
      <c r="GJ690"/>
      <c r="GK690"/>
      <c r="GL690"/>
      <c r="GM690"/>
      <c r="GN690"/>
      <c r="GO690"/>
      <c r="GP690"/>
      <c r="GQ690"/>
      <c r="GR690"/>
      <c r="GS690"/>
      <c r="GT690"/>
      <c r="GU690"/>
      <c r="GV690"/>
      <c r="GW690"/>
      <c r="GX690"/>
      <c r="GY690"/>
      <c r="GZ690"/>
      <c r="HA690"/>
      <c r="HB690"/>
      <c r="HC690"/>
      <c r="HD690"/>
      <c r="HE690"/>
      <c r="HF690"/>
      <c r="HG690"/>
      <c r="HH690"/>
      <c r="HI690"/>
      <c r="HJ690"/>
      <c r="HK690"/>
      <c r="HL690"/>
      <c r="HM690"/>
      <c r="HN690"/>
      <c r="HO690"/>
      <c r="HP690"/>
      <c r="HQ690"/>
      <c r="HR690"/>
      <c r="HS690"/>
      <c r="HT690"/>
      <c r="HU690"/>
      <c r="HV690"/>
      <c r="HW690"/>
      <c r="HX690"/>
      <c r="HY690"/>
      <c r="HZ690"/>
    </row>
    <row r="691" spans="1:234" ht="11.25" hidden="1">
      <c r="A691" s="155"/>
      <c r="B691" s="85"/>
      <c r="C691" s="85"/>
      <c r="D691" s="156"/>
      <c r="E691" s="157"/>
      <c r="F691" s="158"/>
      <c r="G691" s="159"/>
      <c r="H691" s="160"/>
      <c r="I691" s="160"/>
      <c r="J691" s="160"/>
      <c r="K691" s="160"/>
      <c r="L691" s="160"/>
      <c r="M691" s="160"/>
      <c r="N691" s="160"/>
      <c r="O691" s="160"/>
      <c r="P691" s="160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Q691"/>
      <c r="AR691"/>
      <c r="AS691"/>
      <c r="AT691"/>
      <c r="AU691"/>
      <c r="AV691"/>
      <c r="AW691"/>
      <c r="AX691"/>
      <c r="AY691"/>
      <c r="AZ691"/>
      <c r="BA691"/>
      <c r="BB691"/>
      <c r="BC691"/>
      <c r="BD691"/>
      <c r="BE691"/>
      <c r="BF691"/>
      <c r="BG691"/>
      <c r="BH691"/>
      <c r="BI691"/>
      <c r="BJ691"/>
      <c r="BK691"/>
      <c r="BL691"/>
      <c r="BM691"/>
      <c r="BN691"/>
      <c r="BO691"/>
      <c r="BP691"/>
      <c r="BQ691"/>
      <c r="BR691"/>
      <c r="BS691"/>
      <c r="BT691"/>
      <c r="BU691"/>
      <c r="BV691"/>
      <c r="BW691"/>
      <c r="BX691"/>
      <c r="BY691"/>
      <c r="BZ691"/>
      <c r="CA691"/>
      <c r="CB691"/>
      <c r="CC691"/>
      <c r="CD691"/>
      <c r="CE691"/>
      <c r="CF691"/>
      <c r="CG691"/>
      <c r="CH691"/>
      <c r="CI691"/>
      <c r="CJ691"/>
      <c r="CK691"/>
      <c r="CL691"/>
      <c r="CM691"/>
      <c r="CN691"/>
      <c r="CO691"/>
      <c r="CP691"/>
      <c r="CQ691"/>
      <c r="CR691"/>
      <c r="CS691"/>
      <c r="CT691"/>
      <c r="CU691"/>
      <c r="CV691"/>
      <c r="CW691"/>
      <c r="CX691"/>
      <c r="CY691"/>
      <c r="CZ691"/>
      <c r="DA691"/>
      <c r="DB691"/>
      <c r="DC691"/>
      <c r="DD691"/>
      <c r="DE691"/>
      <c r="DF691"/>
      <c r="DG691"/>
      <c r="DH691"/>
      <c r="DI691"/>
      <c r="DJ691"/>
      <c r="DK691"/>
      <c r="DL691"/>
      <c r="DM691"/>
      <c r="DN691"/>
      <c r="DO691"/>
      <c r="DP691"/>
      <c r="DQ691"/>
      <c r="DR691"/>
      <c r="DS691"/>
      <c r="DT691"/>
      <c r="DU691"/>
      <c r="DV691"/>
      <c r="DW691"/>
      <c r="DX691"/>
      <c r="DY691"/>
      <c r="DZ691"/>
      <c r="EA691"/>
      <c r="EB691"/>
      <c r="EC691"/>
      <c r="ED691"/>
      <c r="EE691"/>
      <c r="EF691"/>
      <c r="EG691"/>
      <c r="EH691"/>
      <c r="EI691"/>
      <c r="EJ691"/>
      <c r="EK691"/>
      <c r="EL691"/>
      <c r="EM691"/>
      <c r="EN691"/>
      <c r="EO691"/>
      <c r="EP691"/>
      <c r="EQ691"/>
      <c r="ER691"/>
      <c r="ES691"/>
      <c r="ET691"/>
      <c r="EU691"/>
      <c r="EV691"/>
      <c r="EW691"/>
      <c r="EX691"/>
      <c r="EY691"/>
      <c r="EZ691"/>
      <c r="FA691"/>
      <c r="FB691"/>
      <c r="FC691"/>
      <c r="FD691"/>
      <c r="FE691"/>
      <c r="FF691"/>
      <c r="FG691"/>
      <c r="FH691"/>
      <c r="FI691"/>
      <c r="FJ691"/>
      <c r="FK691"/>
      <c r="FL691"/>
      <c r="FM691"/>
      <c r="FN691"/>
      <c r="FO691"/>
      <c r="FP691"/>
      <c r="FQ691"/>
      <c r="FR691"/>
      <c r="FS691"/>
      <c r="FT691"/>
      <c r="FU691"/>
      <c r="FV691"/>
      <c r="FW691"/>
      <c r="FX691"/>
      <c r="FY691"/>
      <c r="FZ691"/>
      <c r="GA691"/>
      <c r="GB691"/>
      <c r="GC691"/>
      <c r="GD691"/>
      <c r="GE691"/>
      <c r="GF691"/>
      <c r="GG691"/>
      <c r="GH691"/>
      <c r="GI691"/>
      <c r="GJ691"/>
      <c r="GK691"/>
      <c r="GL691"/>
      <c r="GM691"/>
      <c r="GN691"/>
      <c r="GO691"/>
      <c r="GP691"/>
      <c r="GQ691"/>
      <c r="GR691"/>
      <c r="GS691"/>
      <c r="GT691"/>
      <c r="GU691"/>
      <c r="GV691"/>
      <c r="GW691"/>
      <c r="GX691"/>
      <c r="GY691"/>
      <c r="GZ691"/>
      <c r="HA691"/>
      <c r="HB691"/>
      <c r="HC691"/>
      <c r="HD691"/>
      <c r="HE691"/>
      <c r="HF691"/>
      <c r="HG691"/>
      <c r="HH691"/>
      <c r="HI691"/>
      <c r="HJ691"/>
      <c r="HK691"/>
      <c r="HL691"/>
      <c r="HM691"/>
      <c r="HN691"/>
      <c r="HO691"/>
      <c r="HP691"/>
      <c r="HQ691"/>
      <c r="HR691"/>
      <c r="HS691"/>
      <c r="HT691"/>
      <c r="HU691"/>
      <c r="HV691"/>
      <c r="HW691"/>
      <c r="HX691"/>
      <c r="HY691"/>
      <c r="HZ691"/>
    </row>
    <row r="692" spans="1:234" ht="11.25" hidden="1">
      <c r="A692" s="155"/>
      <c r="B692" s="85"/>
      <c r="C692" s="85"/>
      <c r="D692" s="156"/>
      <c r="E692" s="157"/>
      <c r="F692" s="158"/>
      <c r="G692" s="159"/>
      <c r="H692" s="160"/>
      <c r="I692" s="160"/>
      <c r="J692" s="160"/>
      <c r="K692" s="160"/>
      <c r="L692" s="160"/>
      <c r="M692" s="160"/>
      <c r="N692" s="160"/>
      <c r="O692" s="160"/>
      <c r="P692" s="160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Q692"/>
      <c r="AR692"/>
      <c r="AS692"/>
      <c r="AT692"/>
      <c r="AU692"/>
      <c r="AV692"/>
      <c r="AW692"/>
      <c r="AX692"/>
      <c r="AY692"/>
      <c r="AZ692"/>
      <c r="BA692"/>
      <c r="BB692"/>
      <c r="BC692"/>
      <c r="BD692"/>
      <c r="BE692"/>
      <c r="BF692"/>
      <c r="BG692"/>
      <c r="BH692"/>
      <c r="BI692"/>
      <c r="BJ692"/>
      <c r="BK692"/>
      <c r="BL692"/>
      <c r="BM692"/>
      <c r="BN692"/>
      <c r="BO692"/>
      <c r="BP692"/>
      <c r="BQ692"/>
      <c r="BR692"/>
      <c r="BS692"/>
      <c r="BT692"/>
      <c r="BU692"/>
      <c r="BV692"/>
      <c r="BW692"/>
      <c r="BX692"/>
      <c r="BY692"/>
      <c r="BZ692"/>
      <c r="CA692"/>
      <c r="CB692"/>
      <c r="CC692"/>
      <c r="CD692"/>
      <c r="CE692"/>
      <c r="CF692"/>
      <c r="CG692"/>
      <c r="CH692"/>
      <c r="CI692"/>
      <c r="CJ692"/>
      <c r="CK692"/>
      <c r="CL692"/>
      <c r="CM692"/>
      <c r="CN692"/>
      <c r="CO692"/>
      <c r="CP692"/>
      <c r="CQ692"/>
      <c r="CR692"/>
      <c r="CS692"/>
      <c r="CT692"/>
      <c r="CU692"/>
      <c r="CV692"/>
      <c r="CW692"/>
      <c r="CX692"/>
      <c r="CY692"/>
      <c r="CZ692"/>
      <c r="DA692"/>
      <c r="DB692"/>
      <c r="DC692"/>
      <c r="DD692"/>
      <c r="DE692"/>
      <c r="DF692"/>
      <c r="DG692"/>
      <c r="DH692"/>
      <c r="DI692"/>
      <c r="DJ692"/>
      <c r="DK692"/>
      <c r="DL692"/>
      <c r="DM692"/>
      <c r="DN692"/>
      <c r="DO692"/>
      <c r="DP692"/>
      <c r="DQ692"/>
      <c r="DR692"/>
      <c r="DS692"/>
      <c r="DT692"/>
      <c r="DU692"/>
      <c r="DV692"/>
      <c r="DW692"/>
      <c r="DX692"/>
      <c r="DY692"/>
      <c r="DZ692"/>
      <c r="EA692"/>
      <c r="EB692"/>
      <c r="EC692"/>
      <c r="ED692"/>
      <c r="EE692"/>
      <c r="EF692"/>
      <c r="EG692"/>
      <c r="EH692"/>
      <c r="EI692"/>
      <c r="EJ692"/>
      <c r="EK692"/>
      <c r="EL692"/>
      <c r="EM692"/>
      <c r="EN692"/>
      <c r="EO692"/>
      <c r="EP692"/>
      <c r="EQ692"/>
      <c r="ER692"/>
      <c r="ES692"/>
      <c r="ET692"/>
      <c r="EU692"/>
      <c r="EV692"/>
      <c r="EW692"/>
      <c r="EX692"/>
      <c r="EY692"/>
      <c r="EZ692"/>
      <c r="FA692"/>
      <c r="FB692"/>
      <c r="FC692"/>
      <c r="FD692"/>
      <c r="FE692"/>
      <c r="FF692"/>
      <c r="FG692"/>
      <c r="FH692"/>
      <c r="FI692"/>
      <c r="FJ692"/>
      <c r="FK692"/>
      <c r="FL692"/>
      <c r="FM692"/>
      <c r="FN692"/>
      <c r="FO692"/>
      <c r="FP692"/>
      <c r="FQ692"/>
      <c r="FR692"/>
      <c r="FS692"/>
      <c r="FT692"/>
      <c r="FU692"/>
      <c r="FV692"/>
      <c r="FW692"/>
      <c r="FX692"/>
      <c r="FY692"/>
      <c r="FZ692"/>
      <c r="GA692"/>
      <c r="GB692"/>
      <c r="GC692"/>
      <c r="GD692"/>
      <c r="GE692"/>
      <c r="GF692"/>
      <c r="GG692"/>
      <c r="GH692"/>
      <c r="GI692"/>
      <c r="GJ692"/>
      <c r="GK692"/>
      <c r="GL692"/>
      <c r="GM692"/>
      <c r="GN692"/>
      <c r="GO692"/>
      <c r="GP692"/>
      <c r="GQ692"/>
      <c r="GR692"/>
      <c r="GS692"/>
      <c r="GT692"/>
      <c r="GU692"/>
      <c r="GV692"/>
      <c r="GW692"/>
      <c r="GX692"/>
      <c r="GY692"/>
      <c r="GZ692"/>
      <c r="HA692"/>
      <c r="HB692"/>
      <c r="HC692"/>
      <c r="HD692"/>
      <c r="HE692"/>
      <c r="HF692"/>
      <c r="HG692"/>
      <c r="HH692"/>
      <c r="HI692"/>
      <c r="HJ692"/>
      <c r="HK692"/>
      <c r="HL692"/>
      <c r="HM692"/>
      <c r="HN692"/>
      <c r="HO692"/>
      <c r="HP692"/>
      <c r="HQ692"/>
      <c r="HR692"/>
      <c r="HS692"/>
      <c r="HT692"/>
      <c r="HU692"/>
      <c r="HV692"/>
      <c r="HW692"/>
      <c r="HX692"/>
      <c r="HY692"/>
      <c r="HZ692"/>
    </row>
    <row r="693" spans="1:234" ht="11.25" hidden="1">
      <c r="A693" s="155"/>
      <c r="B693" s="85"/>
      <c r="C693" s="85"/>
      <c r="D693" s="156"/>
      <c r="E693" s="157"/>
      <c r="F693" s="158"/>
      <c r="G693" s="159"/>
      <c r="H693" s="160"/>
      <c r="I693" s="160"/>
      <c r="J693" s="160"/>
      <c r="K693" s="160"/>
      <c r="L693" s="160"/>
      <c r="M693" s="160"/>
      <c r="N693" s="160"/>
      <c r="O693" s="160"/>
      <c r="P693" s="160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  <c r="AR693"/>
      <c r="AS693"/>
      <c r="AT693"/>
      <c r="AU693"/>
      <c r="AV693"/>
      <c r="AW693"/>
      <c r="AX693"/>
      <c r="AY693"/>
      <c r="AZ693"/>
      <c r="BA693"/>
      <c r="BB693"/>
      <c r="BC693"/>
      <c r="BD693"/>
      <c r="BE693"/>
      <c r="BF693"/>
      <c r="BG693"/>
      <c r="BH693"/>
      <c r="BI693"/>
      <c r="BJ693"/>
      <c r="BK693"/>
      <c r="BL693"/>
      <c r="BM693"/>
      <c r="BN693"/>
      <c r="BO693"/>
      <c r="BP693"/>
      <c r="BQ693"/>
      <c r="BR693"/>
      <c r="BS693"/>
      <c r="BT693"/>
      <c r="BU693"/>
      <c r="BV693"/>
      <c r="BW693"/>
      <c r="BX693"/>
      <c r="BY693"/>
      <c r="BZ693"/>
      <c r="CA693"/>
      <c r="CB693"/>
      <c r="CC693"/>
      <c r="CD693"/>
      <c r="CE693"/>
      <c r="CF693"/>
      <c r="CG693"/>
      <c r="CH693"/>
      <c r="CI693"/>
      <c r="CJ693"/>
      <c r="CK693"/>
      <c r="CL693"/>
      <c r="CM693"/>
      <c r="CN693"/>
      <c r="CO693"/>
      <c r="CP693"/>
      <c r="CQ693"/>
      <c r="CR693"/>
      <c r="CS693"/>
      <c r="CT693"/>
      <c r="CU693"/>
      <c r="CV693"/>
      <c r="CW693"/>
      <c r="CX693"/>
      <c r="CY693"/>
      <c r="CZ693"/>
      <c r="DA693"/>
      <c r="DB693"/>
      <c r="DC693"/>
      <c r="DD693"/>
      <c r="DE693"/>
      <c r="DF693"/>
      <c r="DG693"/>
      <c r="DH693"/>
      <c r="DI693"/>
      <c r="DJ693"/>
      <c r="DK693"/>
      <c r="DL693"/>
      <c r="DM693"/>
      <c r="DN693"/>
      <c r="DO693"/>
      <c r="DP693"/>
      <c r="DQ693"/>
      <c r="DR693"/>
      <c r="DS693"/>
      <c r="DT693"/>
      <c r="DU693"/>
      <c r="DV693"/>
      <c r="DW693"/>
      <c r="DX693"/>
      <c r="DY693"/>
      <c r="DZ693"/>
      <c r="EA693"/>
      <c r="EB693"/>
      <c r="EC693"/>
      <c r="ED693"/>
      <c r="EE693"/>
      <c r="EF693"/>
      <c r="EG693"/>
      <c r="EH693"/>
      <c r="EI693"/>
      <c r="EJ693"/>
      <c r="EK693"/>
      <c r="EL693"/>
      <c r="EM693"/>
      <c r="EN693"/>
      <c r="EO693"/>
      <c r="EP693"/>
      <c r="EQ693"/>
      <c r="ER693"/>
      <c r="ES693"/>
      <c r="ET693"/>
      <c r="EU693"/>
      <c r="EV693"/>
      <c r="EW693"/>
      <c r="EX693"/>
      <c r="EY693"/>
      <c r="EZ693"/>
      <c r="FA693"/>
      <c r="FB693"/>
      <c r="FC693"/>
      <c r="FD693"/>
      <c r="FE693"/>
      <c r="FF693"/>
      <c r="FG693"/>
      <c r="FH693"/>
      <c r="FI693"/>
      <c r="FJ693"/>
      <c r="FK693"/>
      <c r="FL693"/>
      <c r="FM693"/>
      <c r="FN693"/>
      <c r="FO693"/>
      <c r="FP693"/>
      <c r="FQ693"/>
      <c r="FR693"/>
      <c r="FS693"/>
      <c r="FT693"/>
      <c r="FU693"/>
      <c r="FV693"/>
      <c r="FW693"/>
      <c r="FX693"/>
      <c r="FY693"/>
      <c r="FZ693"/>
      <c r="GA693"/>
      <c r="GB693"/>
      <c r="GC693"/>
      <c r="GD693"/>
      <c r="GE693"/>
      <c r="GF693"/>
      <c r="GG693"/>
      <c r="GH693"/>
      <c r="GI693"/>
      <c r="GJ693"/>
      <c r="GK693"/>
      <c r="GL693"/>
      <c r="GM693"/>
      <c r="GN693"/>
      <c r="GO693"/>
      <c r="GP693"/>
      <c r="GQ693"/>
      <c r="GR693"/>
      <c r="GS693"/>
      <c r="GT693"/>
      <c r="GU693"/>
      <c r="GV693"/>
      <c r="GW693"/>
      <c r="GX693"/>
      <c r="GY693"/>
      <c r="GZ693"/>
      <c r="HA693"/>
      <c r="HB693"/>
      <c r="HC693"/>
      <c r="HD693"/>
      <c r="HE693"/>
      <c r="HF693"/>
      <c r="HG693"/>
      <c r="HH693"/>
      <c r="HI693"/>
      <c r="HJ693"/>
      <c r="HK693"/>
      <c r="HL693"/>
      <c r="HM693"/>
      <c r="HN693"/>
      <c r="HO693"/>
      <c r="HP693"/>
      <c r="HQ693"/>
      <c r="HR693"/>
      <c r="HS693"/>
      <c r="HT693"/>
      <c r="HU693"/>
      <c r="HV693"/>
      <c r="HW693"/>
      <c r="HX693"/>
      <c r="HY693"/>
      <c r="HZ693"/>
    </row>
    <row r="694" spans="1:234" ht="11.25" hidden="1">
      <c r="A694" s="155"/>
      <c r="B694" s="85"/>
      <c r="C694" s="85"/>
      <c r="D694" s="156"/>
      <c r="E694" s="157"/>
      <c r="F694" s="158"/>
      <c r="G694" s="159"/>
      <c r="H694" s="160"/>
      <c r="I694" s="160"/>
      <c r="J694" s="160"/>
      <c r="K694" s="160"/>
      <c r="L694" s="160"/>
      <c r="M694" s="160"/>
      <c r="N694" s="160"/>
      <c r="O694" s="160"/>
      <c r="P694" s="160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  <c r="AR694"/>
      <c r="AS694"/>
      <c r="AT694"/>
      <c r="AU694"/>
      <c r="AV694"/>
      <c r="AW694"/>
      <c r="AX694"/>
      <c r="AY694"/>
      <c r="AZ694"/>
      <c r="BA694"/>
      <c r="BB694"/>
      <c r="BC694"/>
      <c r="BD694"/>
      <c r="BE694"/>
      <c r="BF694"/>
      <c r="BG694"/>
      <c r="BH694"/>
      <c r="BI694"/>
      <c r="BJ694"/>
      <c r="BK694"/>
      <c r="BL694"/>
      <c r="BM694"/>
      <c r="BN694"/>
      <c r="BO694"/>
      <c r="BP694"/>
      <c r="BQ694"/>
      <c r="BR694"/>
      <c r="BS694"/>
      <c r="BT694"/>
      <c r="BU694"/>
      <c r="BV694"/>
      <c r="BW694"/>
      <c r="BX694"/>
      <c r="BY694"/>
      <c r="BZ694"/>
      <c r="CA694"/>
      <c r="CB694"/>
      <c r="CC694"/>
      <c r="CD694"/>
      <c r="CE694"/>
      <c r="CF694"/>
      <c r="CG694"/>
      <c r="CH694"/>
      <c r="CI694"/>
      <c r="CJ694"/>
      <c r="CK694"/>
      <c r="CL694"/>
      <c r="CM694"/>
      <c r="CN694"/>
      <c r="CO694"/>
      <c r="CP694"/>
      <c r="CQ694"/>
      <c r="CR694"/>
      <c r="CS694"/>
      <c r="CT694"/>
      <c r="CU694"/>
      <c r="CV694"/>
      <c r="CW694"/>
      <c r="CX694"/>
      <c r="CY694"/>
      <c r="CZ694"/>
      <c r="DA694"/>
      <c r="DB694"/>
      <c r="DC694"/>
      <c r="DD694"/>
      <c r="DE694"/>
      <c r="DF694"/>
      <c r="DG694"/>
      <c r="DH694"/>
      <c r="DI694"/>
      <c r="DJ694"/>
      <c r="DK694"/>
      <c r="DL694"/>
      <c r="DM694"/>
      <c r="DN694"/>
      <c r="DO694"/>
      <c r="DP694"/>
      <c r="DQ694"/>
      <c r="DR694"/>
      <c r="DS694"/>
      <c r="DT694"/>
      <c r="DU694"/>
      <c r="DV694"/>
      <c r="DW694"/>
      <c r="DX694"/>
      <c r="DY694"/>
      <c r="DZ694"/>
      <c r="EA694"/>
      <c r="EB694"/>
      <c r="EC694"/>
      <c r="ED694"/>
      <c r="EE694"/>
      <c r="EF694"/>
      <c r="EG694"/>
      <c r="EH694"/>
      <c r="EI694"/>
      <c r="EJ694"/>
      <c r="EK694"/>
      <c r="EL694"/>
      <c r="EM694"/>
      <c r="EN694"/>
      <c r="EO694"/>
      <c r="EP694"/>
      <c r="EQ694"/>
      <c r="ER694"/>
      <c r="ES694"/>
      <c r="ET694"/>
      <c r="EU694"/>
      <c r="EV694"/>
      <c r="EW694"/>
      <c r="EX694"/>
      <c r="EY694"/>
      <c r="EZ694"/>
      <c r="FA694"/>
      <c r="FB694"/>
      <c r="FC694"/>
      <c r="FD694"/>
      <c r="FE694"/>
      <c r="FF694"/>
      <c r="FG694"/>
      <c r="FH694"/>
      <c r="FI694"/>
      <c r="FJ694"/>
      <c r="FK694"/>
      <c r="FL694"/>
      <c r="FM694"/>
      <c r="FN694"/>
      <c r="FO694"/>
      <c r="FP694"/>
      <c r="FQ694"/>
      <c r="FR694"/>
      <c r="FS694"/>
      <c r="FT694"/>
      <c r="FU694"/>
      <c r="FV694"/>
      <c r="FW694"/>
      <c r="FX694"/>
      <c r="FY694"/>
      <c r="FZ694"/>
      <c r="GA694"/>
      <c r="GB694"/>
      <c r="GC694"/>
      <c r="GD694"/>
      <c r="GE694"/>
      <c r="GF694"/>
      <c r="GG694"/>
      <c r="GH694"/>
      <c r="GI694"/>
      <c r="GJ694"/>
      <c r="GK694"/>
      <c r="GL694"/>
      <c r="GM694"/>
      <c r="GN694"/>
      <c r="GO694"/>
      <c r="GP694"/>
      <c r="GQ694"/>
      <c r="GR694"/>
      <c r="GS694"/>
      <c r="GT694"/>
      <c r="GU694"/>
      <c r="GV694"/>
      <c r="GW694"/>
      <c r="GX694"/>
      <c r="GY694"/>
      <c r="GZ694"/>
      <c r="HA694"/>
      <c r="HB694"/>
      <c r="HC694"/>
      <c r="HD694"/>
      <c r="HE694"/>
      <c r="HF694"/>
      <c r="HG694"/>
      <c r="HH694"/>
      <c r="HI694"/>
      <c r="HJ694"/>
      <c r="HK694"/>
      <c r="HL694"/>
      <c r="HM694"/>
      <c r="HN694"/>
      <c r="HO694"/>
      <c r="HP694"/>
      <c r="HQ694"/>
      <c r="HR694"/>
      <c r="HS694"/>
      <c r="HT694"/>
      <c r="HU694"/>
      <c r="HV694"/>
      <c r="HW694"/>
      <c r="HX694"/>
      <c r="HY694"/>
      <c r="HZ694"/>
    </row>
    <row r="695" spans="1:234" ht="11.25" hidden="1">
      <c r="A695" s="155"/>
      <c r="B695" s="85"/>
      <c r="C695" s="85"/>
      <c r="D695" s="156"/>
      <c r="E695" s="157"/>
      <c r="F695" s="158"/>
      <c r="G695" s="159"/>
      <c r="H695" s="160"/>
      <c r="I695" s="160"/>
      <c r="J695" s="160"/>
      <c r="K695" s="160"/>
      <c r="L695" s="160"/>
      <c r="M695" s="160"/>
      <c r="N695" s="160"/>
      <c r="O695" s="160"/>
      <c r="P695" s="160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  <c r="AR695"/>
      <c r="AS695"/>
      <c r="AT695"/>
      <c r="AU695"/>
      <c r="AV695"/>
      <c r="AW695"/>
      <c r="AX695"/>
      <c r="AY695"/>
      <c r="AZ695"/>
      <c r="BA695"/>
      <c r="BB695"/>
      <c r="BC695"/>
      <c r="BD695"/>
      <c r="BE695"/>
      <c r="BF695"/>
      <c r="BG695"/>
      <c r="BH695"/>
      <c r="BI695"/>
      <c r="BJ695"/>
      <c r="BK695"/>
      <c r="BL695"/>
      <c r="BM695"/>
      <c r="BN695"/>
      <c r="BO695"/>
      <c r="BP695"/>
      <c r="BQ695"/>
      <c r="BR695"/>
      <c r="BS695"/>
      <c r="BT695"/>
      <c r="BU695"/>
      <c r="BV695"/>
      <c r="BW695"/>
      <c r="BX695"/>
      <c r="BY695"/>
      <c r="BZ695"/>
      <c r="CA695"/>
      <c r="CB695"/>
      <c r="CC695"/>
      <c r="CD695"/>
      <c r="CE695"/>
      <c r="CF695"/>
      <c r="CG695"/>
      <c r="CH695"/>
      <c r="CI695"/>
      <c r="CJ695"/>
      <c r="CK695"/>
      <c r="CL695"/>
      <c r="CM695"/>
      <c r="CN695"/>
      <c r="CO695"/>
      <c r="CP695"/>
      <c r="CQ695"/>
      <c r="CR695"/>
      <c r="CS695"/>
      <c r="CT695"/>
      <c r="CU695"/>
      <c r="CV695"/>
      <c r="CW695"/>
      <c r="CX695"/>
      <c r="CY695"/>
      <c r="CZ695"/>
      <c r="DA695"/>
      <c r="DB695"/>
      <c r="DC695"/>
      <c r="DD695"/>
      <c r="DE695"/>
      <c r="DF695"/>
      <c r="DG695"/>
      <c r="DH695"/>
      <c r="DI695"/>
      <c r="DJ695"/>
      <c r="DK695"/>
      <c r="DL695"/>
      <c r="DM695"/>
      <c r="DN695"/>
      <c r="DO695"/>
      <c r="DP695"/>
      <c r="DQ695"/>
      <c r="DR695"/>
      <c r="DS695"/>
      <c r="DT695"/>
      <c r="DU695"/>
      <c r="DV695"/>
      <c r="DW695"/>
      <c r="DX695"/>
      <c r="DY695"/>
      <c r="DZ695"/>
      <c r="EA695"/>
      <c r="EB695"/>
      <c r="EC695"/>
      <c r="ED695"/>
      <c r="EE695"/>
      <c r="EF695"/>
      <c r="EG695"/>
      <c r="EH695"/>
      <c r="EI695"/>
      <c r="EJ695"/>
      <c r="EK695"/>
      <c r="EL695"/>
      <c r="EM695"/>
      <c r="EN695"/>
      <c r="EO695"/>
      <c r="EP695"/>
      <c r="EQ695"/>
      <c r="ER695"/>
      <c r="ES695"/>
      <c r="ET695"/>
      <c r="EU695"/>
      <c r="EV695"/>
      <c r="EW695"/>
      <c r="EX695"/>
      <c r="EY695"/>
      <c r="EZ695"/>
      <c r="FA695"/>
      <c r="FB695"/>
      <c r="FC695"/>
      <c r="FD695"/>
      <c r="FE695"/>
      <c r="FF695"/>
      <c r="FG695"/>
      <c r="FH695"/>
      <c r="FI695"/>
      <c r="FJ695"/>
      <c r="FK695"/>
      <c r="FL695"/>
      <c r="FM695"/>
      <c r="FN695"/>
      <c r="FO695"/>
      <c r="FP695"/>
      <c r="FQ695"/>
      <c r="FR695"/>
      <c r="FS695"/>
      <c r="FT695"/>
      <c r="FU695"/>
      <c r="FV695"/>
      <c r="FW695"/>
      <c r="FX695"/>
      <c r="FY695"/>
      <c r="FZ695"/>
      <c r="GA695"/>
      <c r="GB695"/>
      <c r="GC695"/>
      <c r="GD695"/>
      <c r="GE695"/>
      <c r="GF695"/>
      <c r="GG695"/>
      <c r="GH695"/>
      <c r="GI695"/>
      <c r="GJ695"/>
      <c r="GK695"/>
      <c r="GL695"/>
      <c r="GM695"/>
      <c r="GN695"/>
      <c r="GO695"/>
      <c r="GP695"/>
      <c r="GQ695"/>
      <c r="GR695"/>
      <c r="GS695"/>
      <c r="GT695"/>
      <c r="GU695"/>
      <c r="GV695"/>
      <c r="GW695"/>
      <c r="GX695"/>
      <c r="GY695"/>
      <c r="GZ695"/>
      <c r="HA695"/>
      <c r="HB695"/>
      <c r="HC695"/>
      <c r="HD695"/>
      <c r="HE695"/>
      <c r="HF695"/>
      <c r="HG695"/>
      <c r="HH695"/>
      <c r="HI695"/>
      <c r="HJ695"/>
      <c r="HK695"/>
      <c r="HL695"/>
      <c r="HM695"/>
      <c r="HN695"/>
      <c r="HO695"/>
      <c r="HP695"/>
      <c r="HQ695"/>
      <c r="HR695"/>
      <c r="HS695"/>
      <c r="HT695"/>
      <c r="HU695"/>
      <c r="HV695"/>
      <c r="HW695"/>
      <c r="HX695"/>
      <c r="HY695"/>
      <c r="HZ695"/>
    </row>
    <row r="696" spans="1:234" ht="11.25" hidden="1">
      <c r="A696" s="155"/>
      <c r="B696" s="85"/>
      <c r="C696" s="85"/>
      <c r="D696" s="156"/>
      <c r="E696" s="157"/>
      <c r="F696" s="158"/>
      <c r="G696" s="159"/>
      <c r="H696" s="160"/>
      <c r="I696" s="160"/>
      <c r="J696" s="160"/>
      <c r="K696" s="160"/>
      <c r="L696" s="160"/>
      <c r="M696" s="160"/>
      <c r="N696" s="160"/>
      <c r="O696" s="160"/>
      <c r="P696" s="160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Q696"/>
      <c r="AR696"/>
      <c r="AS696"/>
      <c r="AT696"/>
      <c r="AU696"/>
      <c r="AV696"/>
      <c r="AW696"/>
      <c r="AX696"/>
      <c r="AY696"/>
      <c r="AZ696"/>
      <c r="BA696"/>
      <c r="BB696"/>
      <c r="BC696"/>
      <c r="BD696"/>
      <c r="BE696"/>
      <c r="BF696"/>
      <c r="BG696"/>
      <c r="BH696"/>
      <c r="BI696"/>
      <c r="BJ696"/>
      <c r="BK696"/>
      <c r="BL696"/>
      <c r="BM696"/>
      <c r="BN696"/>
      <c r="BO696"/>
      <c r="BP696"/>
      <c r="BQ696"/>
      <c r="BR696"/>
      <c r="BS696"/>
      <c r="BT696"/>
      <c r="BU696"/>
      <c r="BV696"/>
      <c r="BW696"/>
      <c r="BX696"/>
      <c r="BY696"/>
      <c r="BZ696"/>
      <c r="CA696"/>
      <c r="CB696"/>
      <c r="CC696"/>
      <c r="CD696"/>
      <c r="CE696"/>
      <c r="CF696"/>
      <c r="CG696"/>
      <c r="CH696"/>
      <c r="CI696"/>
      <c r="CJ696"/>
      <c r="CK696"/>
      <c r="CL696"/>
      <c r="CM696"/>
      <c r="CN696"/>
      <c r="CO696"/>
      <c r="CP696"/>
      <c r="CQ696"/>
      <c r="CR696"/>
      <c r="CS696"/>
      <c r="CT696"/>
      <c r="CU696"/>
      <c r="CV696"/>
      <c r="CW696"/>
      <c r="CX696"/>
      <c r="CY696"/>
      <c r="CZ696"/>
      <c r="DA696"/>
      <c r="DB696"/>
      <c r="DC696"/>
      <c r="DD696"/>
      <c r="DE696"/>
      <c r="DF696"/>
      <c r="DG696"/>
      <c r="DH696"/>
      <c r="DI696"/>
      <c r="DJ696"/>
      <c r="DK696"/>
      <c r="DL696"/>
      <c r="DM696"/>
      <c r="DN696"/>
      <c r="DO696"/>
      <c r="DP696"/>
      <c r="DQ696"/>
      <c r="DR696"/>
      <c r="DS696"/>
      <c r="DT696"/>
      <c r="DU696"/>
      <c r="DV696"/>
      <c r="DW696"/>
      <c r="DX696"/>
      <c r="DY696"/>
      <c r="DZ696"/>
      <c r="EA696"/>
      <c r="EB696"/>
      <c r="EC696"/>
      <c r="ED696"/>
      <c r="EE696"/>
      <c r="EF696"/>
      <c r="EG696"/>
      <c r="EH696"/>
      <c r="EI696"/>
      <c r="EJ696"/>
      <c r="EK696"/>
      <c r="EL696"/>
      <c r="EM696"/>
      <c r="EN696"/>
      <c r="EO696"/>
      <c r="EP696"/>
      <c r="EQ696"/>
      <c r="ER696"/>
      <c r="ES696"/>
      <c r="ET696"/>
      <c r="EU696"/>
      <c r="EV696"/>
      <c r="EW696"/>
      <c r="EX696"/>
      <c r="EY696"/>
      <c r="EZ696"/>
      <c r="FA696"/>
      <c r="FB696"/>
      <c r="FC696"/>
      <c r="FD696"/>
      <c r="FE696"/>
      <c r="FF696"/>
      <c r="FG696"/>
      <c r="FH696"/>
      <c r="FI696"/>
      <c r="FJ696"/>
      <c r="FK696"/>
      <c r="FL696"/>
      <c r="FM696"/>
      <c r="FN696"/>
      <c r="FO696"/>
      <c r="FP696"/>
      <c r="FQ696"/>
      <c r="FR696"/>
      <c r="FS696"/>
      <c r="FT696"/>
      <c r="FU696"/>
      <c r="FV696"/>
      <c r="FW696"/>
      <c r="FX696"/>
      <c r="FY696"/>
      <c r="FZ696"/>
      <c r="GA696"/>
      <c r="GB696"/>
      <c r="GC696"/>
      <c r="GD696"/>
      <c r="GE696"/>
      <c r="GF696"/>
      <c r="GG696"/>
      <c r="GH696"/>
      <c r="GI696"/>
      <c r="GJ696"/>
      <c r="GK696"/>
      <c r="GL696"/>
      <c r="GM696"/>
      <c r="GN696"/>
      <c r="GO696"/>
      <c r="GP696"/>
      <c r="GQ696"/>
      <c r="GR696"/>
      <c r="GS696"/>
      <c r="GT696"/>
      <c r="GU696"/>
      <c r="GV696"/>
      <c r="GW696"/>
      <c r="GX696"/>
      <c r="GY696"/>
      <c r="GZ696"/>
      <c r="HA696"/>
      <c r="HB696"/>
      <c r="HC696"/>
      <c r="HD696"/>
      <c r="HE696"/>
      <c r="HF696"/>
      <c r="HG696"/>
      <c r="HH696"/>
      <c r="HI696"/>
      <c r="HJ696"/>
      <c r="HK696"/>
      <c r="HL696"/>
      <c r="HM696"/>
      <c r="HN696"/>
      <c r="HO696"/>
      <c r="HP696"/>
      <c r="HQ696"/>
      <c r="HR696"/>
      <c r="HS696"/>
      <c r="HT696"/>
      <c r="HU696"/>
      <c r="HV696"/>
      <c r="HW696"/>
      <c r="HX696"/>
      <c r="HY696"/>
      <c r="HZ696"/>
    </row>
    <row r="697" spans="1:234" ht="11.25" hidden="1">
      <c r="A697" s="155"/>
      <c r="B697" s="85"/>
      <c r="C697" s="85"/>
      <c r="D697" s="156"/>
      <c r="E697" s="157"/>
      <c r="F697" s="158"/>
      <c r="G697" s="159"/>
      <c r="H697" s="160"/>
      <c r="I697" s="160"/>
      <c r="J697" s="160"/>
      <c r="K697" s="160"/>
      <c r="L697" s="160"/>
      <c r="M697" s="160"/>
      <c r="N697" s="160"/>
      <c r="O697" s="160"/>
      <c r="P697" s="160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Q697"/>
      <c r="AR697"/>
      <c r="AS697"/>
      <c r="AT697"/>
      <c r="AU697"/>
      <c r="AV697"/>
      <c r="AW697"/>
      <c r="AX697"/>
      <c r="AY697"/>
      <c r="AZ697"/>
      <c r="BA697"/>
      <c r="BB697"/>
      <c r="BC697"/>
      <c r="BD697"/>
      <c r="BE697"/>
      <c r="BF697"/>
      <c r="BG697"/>
      <c r="BH697"/>
      <c r="BI697"/>
      <c r="BJ697"/>
      <c r="BK697"/>
      <c r="BL697"/>
      <c r="BM697"/>
      <c r="BN697"/>
      <c r="BO697"/>
      <c r="BP697"/>
      <c r="BQ697"/>
      <c r="BR697"/>
      <c r="BS697"/>
      <c r="BT697"/>
      <c r="BU697"/>
      <c r="BV697"/>
      <c r="BW697"/>
      <c r="BX697"/>
      <c r="BY697"/>
      <c r="BZ697"/>
      <c r="CA697"/>
      <c r="CB697"/>
      <c r="CC697"/>
      <c r="CD697"/>
      <c r="CE697"/>
      <c r="CF697"/>
      <c r="CG697"/>
      <c r="CH697"/>
      <c r="CI697"/>
      <c r="CJ697"/>
      <c r="CK697"/>
      <c r="CL697"/>
      <c r="CM697"/>
      <c r="CN697"/>
      <c r="CO697"/>
      <c r="CP697"/>
      <c r="CQ697"/>
      <c r="CR697"/>
      <c r="CS697"/>
      <c r="CT697"/>
      <c r="CU697"/>
      <c r="CV697"/>
      <c r="CW697"/>
      <c r="CX697"/>
      <c r="CY697"/>
      <c r="CZ697"/>
      <c r="DA697"/>
      <c r="DB697"/>
      <c r="DC697"/>
      <c r="DD697"/>
      <c r="DE697"/>
      <c r="DF697"/>
      <c r="DG697"/>
      <c r="DH697"/>
      <c r="DI697"/>
      <c r="DJ697"/>
      <c r="DK697"/>
      <c r="DL697"/>
      <c r="DM697"/>
      <c r="DN697"/>
      <c r="DO697"/>
      <c r="DP697"/>
      <c r="DQ697"/>
      <c r="DR697"/>
      <c r="DS697"/>
      <c r="DT697"/>
      <c r="DU697"/>
      <c r="DV697"/>
      <c r="DW697"/>
      <c r="DX697"/>
      <c r="DY697"/>
      <c r="DZ697"/>
      <c r="EA697"/>
      <c r="EB697"/>
      <c r="EC697"/>
      <c r="ED697"/>
      <c r="EE697"/>
      <c r="EF697"/>
      <c r="EG697"/>
      <c r="EH697"/>
      <c r="EI697"/>
      <c r="EJ697"/>
      <c r="EK697"/>
      <c r="EL697"/>
      <c r="EM697"/>
      <c r="EN697"/>
      <c r="EO697"/>
      <c r="EP697"/>
      <c r="EQ697"/>
      <c r="ER697"/>
      <c r="ES697"/>
      <c r="ET697"/>
      <c r="EU697"/>
      <c r="EV697"/>
      <c r="EW697"/>
      <c r="EX697"/>
      <c r="EY697"/>
      <c r="EZ697"/>
      <c r="FA697"/>
      <c r="FB697"/>
      <c r="FC697"/>
      <c r="FD697"/>
      <c r="FE697"/>
      <c r="FF697"/>
      <c r="FG697"/>
      <c r="FH697"/>
      <c r="FI697"/>
      <c r="FJ697"/>
      <c r="FK697"/>
      <c r="FL697"/>
      <c r="FM697"/>
      <c r="FN697"/>
      <c r="FO697"/>
      <c r="FP697"/>
      <c r="FQ697"/>
      <c r="FR697"/>
      <c r="FS697"/>
      <c r="FT697"/>
      <c r="FU697"/>
      <c r="FV697"/>
      <c r="FW697"/>
      <c r="FX697"/>
      <c r="FY697"/>
      <c r="FZ697"/>
      <c r="GA697"/>
      <c r="GB697"/>
      <c r="GC697"/>
      <c r="GD697"/>
      <c r="GE697"/>
      <c r="GF697"/>
      <c r="GG697"/>
      <c r="GH697"/>
      <c r="GI697"/>
      <c r="GJ697"/>
      <c r="GK697"/>
      <c r="GL697"/>
      <c r="GM697"/>
      <c r="GN697"/>
      <c r="GO697"/>
      <c r="GP697"/>
      <c r="GQ697"/>
      <c r="GR697"/>
      <c r="GS697"/>
      <c r="GT697"/>
      <c r="GU697"/>
      <c r="GV697"/>
      <c r="GW697"/>
      <c r="GX697"/>
      <c r="GY697"/>
      <c r="GZ697"/>
      <c r="HA697"/>
      <c r="HB697"/>
      <c r="HC697"/>
      <c r="HD697"/>
      <c r="HE697"/>
      <c r="HF697"/>
      <c r="HG697"/>
      <c r="HH697"/>
      <c r="HI697"/>
      <c r="HJ697"/>
      <c r="HK697"/>
      <c r="HL697"/>
      <c r="HM697"/>
      <c r="HN697"/>
      <c r="HO697"/>
      <c r="HP697"/>
      <c r="HQ697"/>
      <c r="HR697"/>
      <c r="HS697"/>
      <c r="HT697"/>
      <c r="HU697"/>
      <c r="HV697"/>
      <c r="HW697"/>
      <c r="HX697"/>
      <c r="HY697"/>
      <c r="HZ697"/>
    </row>
    <row r="698" spans="1:234" ht="11.25" hidden="1">
      <c r="A698" s="155"/>
      <c r="B698" s="85"/>
      <c r="C698" s="85"/>
      <c r="D698" s="156"/>
      <c r="E698" s="157"/>
      <c r="F698" s="158"/>
      <c r="G698" s="159"/>
      <c r="H698" s="160"/>
      <c r="I698" s="160"/>
      <c r="J698" s="160"/>
      <c r="K698" s="160"/>
      <c r="L698" s="160"/>
      <c r="M698" s="160"/>
      <c r="N698" s="160"/>
      <c r="O698" s="160"/>
      <c r="P698" s="160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  <c r="AR698"/>
      <c r="AS698"/>
      <c r="AT698"/>
      <c r="AU698"/>
      <c r="AV698"/>
      <c r="AW698"/>
      <c r="AX698"/>
      <c r="AY698"/>
      <c r="AZ698"/>
      <c r="BA698"/>
      <c r="BB698"/>
      <c r="BC698"/>
      <c r="BD698"/>
      <c r="BE698"/>
      <c r="BF698"/>
      <c r="BG698"/>
      <c r="BH698"/>
      <c r="BI698"/>
      <c r="BJ698"/>
      <c r="BK698"/>
      <c r="BL698"/>
      <c r="BM698"/>
      <c r="BN698"/>
      <c r="BO698"/>
      <c r="BP698"/>
      <c r="BQ698"/>
      <c r="BR698"/>
      <c r="BS698"/>
      <c r="BT698"/>
      <c r="BU698"/>
      <c r="BV698"/>
      <c r="BW698"/>
      <c r="BX698"/>
      <c r="BY698"/>
      <c r="BZ698"/>
      <c r="CA698"/>
      <c r="CB698"/>
      <c r="CC698"/>
      <c r="CD698"/>
      <c r="CE698"/>
      <c r="CF698"/>
      <c r="CG698"/>
      <c r="CH698"/>
      <c r="CI698"/>
      <c r="CJ698"/>
      <c r="CK698"/>
      <c r="CL698"/>
      <c r="CM698"/>
      <c r="CN698"/>
      <c r="CO698"/>
      <c r="CP698"/>
      <c r="CQ698"/>
      <c r="CR698"/>
      <c r="CS698"/>
      <c r="CT698"/>
      <c r="CU698"/>
      <c r="CV698"/>
      <c r="CW698"/>
      <c r="CX698"/>
      <c r="CY698"/>
      <c r="CZ698"/>
      <c r="DA698"/>
      <c r="DB698"/>
      <c r="DC698"/>
      <c r="DD698"/>
      <c r="DE698"/>
      <c r="DF698"/>
      <c r="DG698"/>
      <c r="DH698"/>
      <c r="DI698"/>
      <c r="DJ698"/>
      <c r="DK698"/>
      <c r="DL698"/>
      <c r="DM698"/>
      <c r="DN698"/>
      <c r="DO698"/>
      <c r="DP698"/>
      <c r="DQ698"/>
      <c r="DR698"/>
      <c r="DS698"/>
      <c r="DT698"/>
      <c r="DU698"/>
      <c r="DV698"/>
      <c r="DW698"/>
      <c r="DX698"/>
      <c r="DY698"/>
      <c r="DZ698"/>
      <c r="EA698"/>
      <c r="EB698"/>
      <c r="EC698"/>
      <c r="ED698"/>
      <c r="EE698"/>
      <c r="EF698"/>
      <c r="EG698"/>
      <c r="EH698"/>
      <c r="EI698"/>
      <c r="EJ698"/>
      <c r="EK698"/>
      <c r="EL698"/>
      <c r="EM698"/>
      <c r="EN698"/>
      <c r="EO698"/>
      <c r="EP698"/>
      <c r="EQ698"/>
      <c r="ER698"/>
      <c r="ES698"/>
      <c r="ET698"/>
      <c r="EU698"/>
      <c r="EV698"/>
      <c r="EW698"/>
      <c r="EX698"/>
      <c r="EY698"/>
      <c r="EZ698"/>
      <c r="FA698"/>
      <c r="FB698"/>
      <c r="FC698"/>
      <c r="FD698"/>
      <c r="FE698"/>
      <c r="FF698"/>
      <c r="FG698"/>
      <c r="FH698"/>
      <c r="FI698"/>
      <c r="FJ698"/>
      <c r="FK698"/>
      <c r="FL698"/>
      <c r="FM698"/>
      <c r="FN698"/>
      <c r="FO698"/>
      <c r="FP698"/>
      <c r="FQ698"/>
      <c r="FR698"/>
      <c r="FS698"/>
      <c r="FT698"/>
      <c r="FU698"/>
      <c r="FV698"/>
      <c r="FW698"/>
      <c r="FX698"/>
      <c r="FY698"/>
      <c r="FZ698"/>
      <c r="GA698"/>
      <c r="GB698"/>
      <c r="GC698"/>
      <c r="GD698"/>
      <c r="GE698"/>
      <c r="GF698"/>
      <c r="GG698"/>
      <c r="GH698"/>
      <c r="GI698"/>
      <c r="GJ698"/>
      <c r="GK698"/>
      <c r="GL698"/>
      <c r="GM698"/>
      <c r="GN698"/>
      <c r="GO698"/>
      <c r="GP698"/>
      <c r="GQ698"/>
      <c r="GR698"/>
      <c r="GS698"/>
      <c r="GT698"/>
      <c r="GU698"/>
      <c r="GV698"/>
      <c r="GW698"/>
      <c r="GX698"/>
      <c r="GY698"/>
      <c r="GZ698"/>
      <c r="HA698"/>
      <c r="HB698"/>
      <c r="HC698"/>
      <c r="HD698"/>
      <c r="HE698"/>
      <c r="HF698"/>
      <c r="HG698"/>
      <c r="HH698"/>
      <c r="HI698"/>
      <c r="HJ698"/>
      <c r="HK698"/>
      <c r="HL698"/>
      <c r="HM698"/>
      <c r="HN698"/>
      <c r="HO698"/>
      <c r="HP698"/>
      <c r="HQ698"/>
      <c r="HR698"/>
      <c r="HS698"/>
      <c r="HT698"/>
      <c r="HU698"/>
      <c r="HV698"/>
      <c r="HW698"/>
      <c r="HX698"/>
      <c r="HY698"/>
      <c r="HZ698"/>
    </row>
    <row r="699" spans="1:234" ht="12" customHeight="1" hidden="1">
      <c r="A699" s="155"/>
      <c r="B699" s="85"/>
      <c r="C699" s="85"/>
      <c r="D699" s="156"/>
      <c r="E699" s="157"/>
      <c r="F699" s="158"/>
      <c r="G699" s="159"/>
      <c r="H699" s="160"/>
      <c r="I699" s="160"/>
      <c r="J699" s="160"/>
      <c r="K699" s="160"/>
      <c r="L699" s="160"/>
      <c r="M699" s="160"/>
      <c r="N699" s="160"/>
      <c r="O699" s="160"/>
      <c r="P699" s="160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  <c r="AR699"/>
      <c r="AS699"/>
      <c r="AT699"/>
      <c r="AU699"/>
      <c r="AV699"/>
      <c r="AW699"/>
      <c r="AX699"/>
      <c r="AY699"/>
      <c r="AZ699"/>
      <c r="BA699"/>
      <c r="BB699"/>
      <c r="BC699"/>
      <c r="BD699"/>
      <c r="BE699"/>
      <c r="BF699"/>
      <c r="BG699"/>
      <c r="BH699"/>
      <c r="BI699"/>
      <c r="BJ699"/>
      <c r="BK699"/>
      <c r="BL699"/>
      <c r="BM699"/>
      <c r="BN699"/>
      <c r="BO699"/>
      <c r="BP699"/>
      <c r="BQ699"/>
      <c r="BR699"/>
      <c r="BS699"/>
      <c r="BT699"/>
      <c r="BU699"/>
      <c r="BV699"/>
      <c r="BW699"/>
      <c r="BX699"/>
      <c r="BY699"/>
      <c r="BZ699"/>
      <c r="CA699"/>
      <c r="CB699"/>
      <c r="CC699"/>
      <c r="CD699"/>
      <c r="CE699"/>
      <c r="CF699"/>
      <c r="CG699"/>
      <c r="CH699"/>
      <c r="CI699"/>
      <c r="CJ699"/>
      <c r="CK699"/>
      <c r="CL699"/>
      <c r="CM699"/>
      <c r="CN699"/>
      <c r="CO699"/>
      <c r="CP699"/>
      <c r="CQ699"/>
      <c r="CR699"/>
      <c r="CS699"/>
      <c r="CT699"/>
      <c r="CU699"/>
      <c r="CV699"/>
      <c r="CW699"/>
      <c r="CX699"/>
      <c r="CY699"/>
      <c r="CZ699"/>
      <c r="DA699"/>
      <c r="DB699"/>
      <c r="DC699"/>
      <c r="DD699"/>
      <c r="DE699"/>
      <c r="DF699"/>
      <c r="DG699"/>
      <c r="DH699"/>
      <c r="DI699"/>
      <c r="DJ699"/>
      <c r="DK699"/>
      <c r="DL699"/>
      <c r="DM699"/>
      <c r="DN699"/>
      <c r="DO699"/>
      <c r="DP699"/>
      <c r="DQ699"/>
      <c r="DR699"/>
      <c r="DS699"/>
      <c r="DT699"/>
      <c r="DU699"/>
      <c r="DV699"/>
      <c r="DW699"/>
      <c r="DX699"/>
      <c r="DY699"/>
      <c r="DZ699"/>
      <c r="EA699"/>
      <c r="EB699"/>
      <c r="EC699"/>
      <c r="ED699"/>
      <c r="EE699"/>
      <c r="EF699"/>
      <c r="EG699"/>
      <c r="EH699"/>
      <c r="EI699"/>
      <c r="EJ699"/>
      <c r="EK699"/>
      <c r="EL699"/>
      <c r="EM699"/>
      <c r="EN699"/>
      <c r="EO699"/>
      <c r="EP699"/>
      <c r="EQ699"/>
      <c r="ER699"/>
      <c r="ES699"/>
      <c r="ET699"/>
      <c r="EU699"/>
      <c r="EV699"/>
      <c r="EW699"/>
      <c r="EX699"/>
      <c r="EY699"/>
      <c r="EZ699"/>
      <c r="FA699"/>
      <c r="FB699"/>
      <c r="FC699"/>
      <c r="FD699"/>
      <c r="FE699"/>
      <c r="FF699"/>
      <c r="FG699"/>
      <c r="FH699"/>
      <c r="FI699"/>
      <c r="FJ699"/>
      <c r="FK699"/>
      <c r="FL699"/>
      <c r="FM699"/>
      <c r="FN699"/>
      <c r="FO699"/>
      <c r="FP699"/>
      <c r="FQ699"/>
      <c r="FR699"/>
      <c r="FS699"/>
      <c r="FT699"/>
      <c r="FU699"/>
      <c r="FV699"/>
      <c r="FW699"/>
      <c r="FX699"/>
      <c r="FY699"/>
      <c r="FZ699"/>
      <c r="GA699"/>
      <c r="GB699"/>
      <c r="GC699"/>
      <c r="GD699"/>
      <c r="GE699"/>
      <c r="GF699"/>
      <c r="GG699"/>
      <c r="GH699"/>
      <c r="GI699"/>
      <c r="GJ699"/>
      <c r="GK699"/>
      <c r="GL699"/>
      <c r="GM699"/>
      <c r="GN699"/>
      <c r="GO699"/>
      <c r="GP699"/>
      <c r="GQ699"/>
      <c r="GR699"/>
      <c r="GS699"/>
      <c r="GT699"/>
      <c r="GU699"/>
      <c r="GV699"/>
      <c r="GW699"/>
      <c r="GX699"/>
      <c r="GY699"/>
      <c r="GZ699"/>
      <c r="HA699"/>
      <c r="HB699"/>
      <c r="HC699"/>
      <c r="HD699"/>
      <c r="HE699"/>
      <c r="HF699"/>
      <c r="HG699"/>
      <c r="HH699"/>
      <c r="HI699"/>
      <c r="HJ699"/>
      <c r="HK699"/>
      <c r="HL699"/>
      <c r="HM699"/>
      <c r="HN699"/>
      <c r="HO699"/>
      <c r="HP699"/>
      <c r="HQ699"/>
      <c r="HR699"/>
      <c r="HS699"/>
      <c r="HT699"/>
      <c r="HU699"/>
      <c r="HV699"/>
      <c r="HW699"/>
      <c r="HX699"/>
      <c r="HY699"/>
      <c r="HZ699"/>
    </row>
    <row r="700" spans="1:234" ht="11.25" hidden="1">
      <c r="A700" s="155"/>
      <c r="B700" s="85"/>
      <c r="C700" s="85"/>
      <c r="D700" s="156"/>
      <c r="E700" s="157"/>
      <c r="F700" s="158"/>
      <c r="G700" s="159"/>
      <c r="H700" s="160"/>
      <c r="I700" s="160"/>
      <c r="J700" s="160"/>
      <c r="K700" s="160"/>
      <c r="L700" s="160"/>
      <c r="M700" s="160"/>
      <c r="N700" s="160"/>
      <c r="O700" s="160"/>
      <c r="P700" s="16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  <c r="AR700"/>
      <c r="AS700"/>
      <c r="AT700"/>
      <c r="AU700"/>
      <c r="AV700"/>
      <c r="AW700"/>
      <c r="AX700"/>
      <c r="AY700"/>
      <c r="AZ700"/>
      <c r="BA700"/>
      <c r="BB700"/>
      <c r="BC700"/>
      <c r="BD700"/>
      <c r="BE700"/>
      <c r="BF700"/>
      <c r="BG700"/>
      <c r="BH700"/>
      <c r="BI700"/>
      <c r="BJ700"/>
      <c r="BK700"/>
      <c r="BL700"/>
      <c r="BM700"/>
      <c r="BN700"/>
      <c r="BO700"/>
      <c r="BP700"/>
      <c r="BQ700"/>
      <c r="BR700"/>
      <c r="BS700"/>
      <c r="BT700"/>
      <c r="BU700"/>
      <c r="BV700"/>
      <c r="BW700"/>
      <c r="BX700"/>
      <c r="BY700"/>
      <c r="BZ700"/>
      <c r="CA700"/>
      <c r="CB700"/>
      <c r="CC700"/>
      <c r="CD700"/>
      <c r="CE700"/>
      <c r="CF700"/>
      <c r="CG700"/>
      <c r="CH700"/>
      <c r="CI700"/>
      <c r="CJ700"/>
      <c r="CK700"/>
      <c r="CL700"/>
      <c r="CM700"/>
      <c r="CN700"/>
      <c r="CO700"/>
      <c r="CP700"/>
      <c r="CQ700"/>
      <c r="CR700"/>
      <c r="CS700"/>
      <c r="CT700"/>
      <c r="CU700"/>
      <c r="CV700"/>
      <c r="CW700"/>
      <c r="CX700"/>
      <c r="CY700"/>
      <c r="CZ700"/>
      <c r="DA700"/>
      <c r="DB700"/>
      <c r="DC700"/>
      <c r="DD700"/>
      <c r="DE700"/>
      <c r="DF700"/>
      <c r="DG700"/>
      <c r="DH700"/>
      <c r="DI700"/>
      <c r="DJ700"/>
      <c r="DK700"/>
      <c r="DL700"/>
      <c r="DM700"/>
      <c r="DN700"/>
      <c r="DO700"/>
      <c r="DP700"/>
      <c r="DQ700"/>
      <c r="DR700"/>
      <c r="DS700"/>
      <c r="DT700"/>
      <c r="DU700"/>
      <c r="DV700"/>
      <c r="DW700"/>
      <c r="DX700"/>
      <c r="DY700"/>
      <c r="DZ700"/>
      <c r="EA700"/>
      <c r="EB700"/>
      <c r="EC700"/>
      <c r="ED700"/>
      <c r="EE700"/>
      <c r="EF700"/>
      <c r="EG700"/>
      <c r="EH700"/>
      <c r="EI700"/>
      <c r="EJ700"/>
      <c r="EK700"/>
      <c r="EL700"/>
      <c r="EM700"/>
      <c r="EN700"/>
      <c r="EO700"/>
      <c r="EP700"/>
      <c r="EQ700"/>
      <c r="ER700"/>
      <c r="ES700"/>
      <c r="ET700"/>
      <c r="EU700"/>
      <c r="EV700"/>
      <c r="EW700"/>
      <c r="EX700"/>
      <c r="EY700"/>
      <c r="EZ700"/>
      <c r="FA700"/>
      <c r="FB700"/>
      <c r="FC700"/>
      <c r="FD700"/>
      <c r="FE700"/>
      <c r="FF700"/>
      <c r="FG700"/>
      <c r="FH700"/>
      <c r="FI700"/>
      <c r="FJ700"/>
      <c r="FK700"/>
      <c r="FL700"/>
      <c r="FM700"/>
      <c r="FN700"/>
      <c r="FO700"/>
      <c r="FP700"/>
      <c r="FQ700"/>
      <c r="FR700"/>
      <c r="FS700"/>
      <c r="FT700"/>
      <c r="FU700"/>
      <c r="FV700"/>
      <c r="FW700"/>
      <c r="FX700"/>
      <c r="FY700"/>
      <c r="FZ700"/>
      <c r="GA700"/>
      <c r="GB700"/>
      <c r="GC700"/>
      <c r="GD700"/>
      <c r="GE700"/>
      <c r="GF700"/>
      <c r="GG700"/>
      <c r="GH700"/>
      <c r="GI700"/>
      <c r="GJ700"/>
      <c r="GK700"/>
      <c r="GL700"/>
      <c r="GM700"/>
      <c r="GN700"/>
      <c r="GO700"/>
      <c r="GP700"/>
      <c r="GQ700"/>
      <c r="GR700"/>
      <c r="GS700"/>
      <c r="GT700"/>
      <c r="GU700"/>
      <c r="GV700"/>
      <c r="GW700"/>
      <c r="GX700"/>
      <c r="GY700"/>
      <c r="GZ700"/>
      <c r="HA700"/>
      <c r="HB700"/>
      <c r="HC700"/>
      <c r="HD700"/>
      <c r="HE700"/>
      <c r="HF700"/>
      <c r="HG700"/>
      <c r="HH700"/>
      <c r="HI700"/>
      <c r="HJ700"/>
      <c r="HK700"/>
      <c r="HL700"/>
      <c r="HM700"/>
      <c r="HN700"/>
      <c r="HO700"/>
      <c r="HP700"/>
      <c r="HQ700"/>
      <c r="HR700"/>
      <c r="HS700"/>
      <c r="HT700"/>
      <c r="HU700"/>
      <c r="HV700"/>
      <c r="HW700"/>
      <c r="HX700"/>
      <c r="HY700"/>
      <c r="HZ700"/>
    </row>
    <row r="701" spans="1:234" ht="29.25" customHeight="1" hidden="1">
      <c r="A701" s="140"/>
      <c r="B701" s="140"/>
      <c r="C701" s="140"/>
      <c r="D701" s="140"/>
      <c r="E701" s="136"/>
      <c r="F701" s="136"/>
      <c r="G701" s="136"/>
      <c r="H701" s="136"/>
      <c r="I701" s="139"/>
      <c r="J701" s="139"/>
      <c r="K701" s="139"/>
      <c r="L701" s="139"/>
      <c r="M701" s="139"/>
      <c r="N701" s="139"/>
      <c r="O701" s="139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  <c r="AR701"/>
      <c r="AS701"/>
      <c r="AT701"/>
      <c r="AU701"/>
      <c r="AV701"/>
      <c r="AW701"/>
      <c r="AX701"/>
      <c r="AY701"/>
      <c r="AZ701"/>
      <c r="BA701"/>
      <c r="BB701"/>
      <c r="BC701"/>
      <c r="BD701"/>
      <c r="BE701"/>
      <c r="BF701"/>
      <c r="BG701"/>
      <c r="BH701"/>
      <c r="BI701"/>
      <c r="BJ701"/>
      <c r="BK701"/>
      <c r="BL701"/>
      <c r="BM701"/>
      <c r="BN701"/>
      <c r="BO701"/>
      <c r="BP701"/>
      <c r="BQ701"/>
      <c r="BR701"/>
      <c r="BS701"/>
      <c r="BT701"/>
      <c r="BU701"/>
      <c r="BV701"/>
      <c r="BW701"/>
      <c r="BX701"/>
      <c r="BY701"/>
      <c r="BZ701"/>
      <c r="CA701"/>
      <c r="CB701"/>
      <c r="CC701"/>
      <c r="CD701"/>
      <c r="CE701"/>
      <c r="CF701"/>
      <c r="CG701"/>
      <c r="CH701"/>
      <c r="CI701"/>
      <c r="CJ701"/>
      <c r="CK701"/>
      <c r="CL701"/>
      <c r="CM701"/>
      <c r="CN701"/>
      <c r="CO701"/>
      <c r="CP701"/>
      <c r="CQ701"/>
      <c r="CR701"/>
      <c r="CS701"/>
      <c r="CT701"/>
      <c r="CU701"/>
      <c r="CV701"/>
      <c r="CW701"/>
      <c r="CX701"/>
      <c r="CY701"/>
      <c r="CZ701"/>
      <c r="DA701"/>
      <c r="DB701"/>
      <c r="DC701"/>
      <c r="DD701"/>
      <c r="DE701"/>
      <c r="DF701"/>
      <c r="DG701"/>
      <c r="DH701"/>
      <c r="DI701"/>
      <c r="DJ701"/>
      <c r="DK701"/>
      <c r="DL701"/>
      <c r="DM701"/>
      <c r="DN701"/>
      <c r="DO701"/>
      <c r="DP701"/>
      <c r="DQ701"/>
      <c r="DR701"/>
      <c r="DS701"/>
      <c r="DT701"/>
      <c r="DU701"/>
      <c r="DV701"/>
      <c r="DW701"/>
      <c r="DX701"/>
      <c r="DY701"/>
      <c r="DZ701"/>
      <c r="EA701"/>
      <c r="EB701"/>
      <c r="EC701"/>
      <c r="ED701"/>
      <c r="EE701"/>
      <c r="EF701"/>
      <c r="EG701"/>
      <c r="EH701"/>
      <c r="EI701"/>
      <c r="EJ701"/>
      <c r="EK701"/>
      <c r="EL701"/>
      <c r="EM701"/>
      <c r="EN701"/>
      <c r="EO701"/>
      <c r="EP701"/>
      <c r="EQ701"/>
      <c r="ER701"/>
      <c r="ES701"/>
      <c r="ET701"/>
      <c r="EU701"/>
      <c r="EV701"/>
      <c r="EW701"/>
      <c r="EX701"/>
      <c r="EY701"/>
      <c r="EZ701"/>
      <c r="FA701"/>
      <c r="FB701"/>
      <c r="FC701"/>
      <c r="FD701"/>
      <c r="FE701"/>
      <c r="FF701"/>
      <c r="FG701"/>
      <c r="FH701"/>
      <c r="FI701"/>
      <c r="FJ701"/>
      <c r="FK701"/>
      <c r="FL701"/>
      <c r="FM701"/>
      <c r="FN701"/>
      <c r="FO701"/>
      <c r="FP701"/>
      <c r="FQ701"/>
      <c r="FR701"/>
      <c r="FS701"/>
      <c r="FT701"/>
      <c r="FU701"/>
      <c r="FV701"/>
      <c r="FW701"/>
      <c r="FX701"/>
      <c r="FY701"/>
      <c r="FZ701"/>
      <c r="GA701"/>
      <c r="GB701"/>
      <c r="GC701"/>
      <c r="GD701"/>
      <c r="GE701"/>
      <c r="GF701"/>
      <c r="GG701"/>
      <c r="GH701"/>
      <c r="GI701"/>
      <c r="GJ701"/>
      <c r="GK701"/>
      <c r="GL701"/>
      <c r="GM701"/>
      <c r="GN701"/>
      <c r="GO701"/>
      <c r="GP701"/>
      <c r="GQ701"/>
      <c r="GR701"/>
      <c r="GS701"/>
      <c r="GT701"/>
      <c r="GU701"/>
      <c r="GV701"/>
      <c r="GW701"/>
      <c r="GX701"/>
      <c r="GY701"/>
      <c r="GZ701"/>
      <c r="HA701"/>
      <c r="HB701"/>
      <c r="HC701"/>
      <c r="HD701"/>
      <c r="HE701"/>
      <c r="HF701"/>
      <c r="HG701"/>
      <c r="HH701"/>
      <c r="HI701"/>
      <c r="HJ701"/>
      <c r="HK701"/>
      <c r="HL701"/>
      <c r="HM701"/>
      <c r="HN701"/>
      <c r="HO701"/>
      <c r="HP701"/>
      <c r="HQ701"/>
      <c r="HR701"/>
      <c r="HS701"/>
      <c r="HT701"/>
      <c r="HU701"/>
      <c r="HV701"/>
      <c r="HW701"/>
      <c r="HX701"/>
      <c r="HY701"/>
      <c r="HZ701"/>
    </row>
    <row r="702" spans="1:234" ht="20.25" customHeight="1">
      <c r="A702" s="216" t="s">
        <v>267</v>
      </c>
      <c r="B702" s="216"/>
      <c r="C702" s="216"/>
      <c r="D702" s="138"/>
      <c r="E702" s="138"/>
      <c r="F702" s="142"/>
      <c r="G702" s="173"/>
      <c r="H702" s="173"/>
      <c r="I702" s="137"/>
      <c r="J702" s="137"/>
      <c r="K702" s="137"/>
      <c r="L702" s="137"/>
      <c r="M702" s="173"/>
      <c r="N702" s="201" t="s">
        <v>268</v>
      </c>
      <c r="O702" s="201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  <c r="AR702"/>
      <c r="AS702"/>
      <c r="AT702"/>
      <c r="AU702"/>
      <c r="AV702"/>
      <c r="AW702"/>
      <c r="AX702"/>
      <c r="AY702"/>
      <c r="AZ702"/>
      <c r="BA702"/>
      <c r="BB702"/>
      <c r="BC702"/>
      <c r="BD702"/>
      <c r="BE702"/>
      <c r="BF702"/>
      <c r="BG702"/>
      <c r="BH702"/>
      <c r="BI702"/>
      <c r="BJ702"/>
      <c r="BK702"/>
      <c r="BL702"/>
      <c r="BM702"/>
      <c r="BN702"/>
      <c r="BO702"/>
      <c r="BP702"/>
      <c r="BQ702"/>
      <c r="BR702"/>
      <c r="BS702"/>
      <c r="BT702"/>
      <c r="BU702"/>
      <c r="BV702"/>
      <c r="BW702"/>
      <c r="BX702"/>
      <c r="BY702"/>
      <c r="BZ702"/>
      <c r="CA702"/>
      <c r="CB702"/>
      <c r="CC702"/>
      <c r="CD702"/>
      <c r="CE702"/>
      <c r="CF702"/>
      <c r="CG702"/>
      <c r="CH702"/>
      <c r="CI702"/>
      <c r="CJ702"/>
      <c r="CK702"/>
      <c r="CL702"/>
      <c r="CM702"/>
      <c r="CN702"/>
      <c r="CO702"/>
      <c r="CP702"/>
      <c r="CQ702"/>
      <c r="CR702"/>
      <c r="CS702"/>
      <c r="CT702"/>
      <c r="CU702"/>
      <c r="CV702"/>
      <c r="CW702"/>
      <c r="CX702"/>
      <c r="CY702"/>
      <c r="CZ702"/>
      <c r="DA702"/>
      <c r="DB702"/>
      <c r="DC702"/>
      <c r="DD702"/>
      <c r="DE702"/>
      <c r="DF702"/>
      <c r="DG702"/>
      <c r="DH702"/>
      <c r="DI702"/>
      <c r="DJ702"/>
      <c r="DK702"/>
      <c r="DL702"/>
      <c r="DM702"/>
      <c r="DN702"/>
      <c r="DO702"/>
      <c r="DP702"/>
      <c r="DQ702"/>
      <c r="DR702"/>
      <c r="DS702"/>
      <c r="DT702"/>
      <c r="DU702"/>
      <c r="DV702"/>
      <c r="DW702"/>
      <c r="DX702"/>
      <c r="DY702"/>
      <c r="DZ702"/>
      <c r="EA702"/>
      <c r="EB702"/>
      <c r="EC702"/>
      <c r="ED702"/>
      <c r="EE702"/>
      <c r="EF702"/>
      <c r="EG702"/>
      <c r="EH702"/>
      <c r="EI702"/>
      <c r="EJ702"/>
      <c r="EK702"/>
      <c r="EL702"/>
      <c r="EM702"/>
      <c r="EN702"/>
      <c r="EO702"/>
      <c r="EP702"/>
      <c r="EQ702"/>
      <c r="ER702"/>
      <c r="ES702"/>
      <c r="ET702"/>
      <c r="EU702"/>
      <c r="EV702"/>
      <c r="EW702"/>
      <c r="EX702"/>
      <c r="EY702"/>
      <c r="EZ702"/>
      <c r="FA702"/>
      <c r="FB702"/>
      <c r="FC702"/>
      <c r="FD702"/>
      <c r="FE702"/>
      <c r="FF702"/>
      <c r="FG702"/>
      <c r="FH702"/>
      <c r="FI702"/>
      <c r="FJ702"/>
      <c r="FK702"/>
      <c r="FL702"/>
      <c r="FM702"/>
      <c r="FN702"/>
      <c r="FO702"/>
      <c r="FP702"/>
      <c r="FQ702"/>
      <c r="FR702"/>
      <c r="FS702"/>
      <c r="FT702"/>
      <c r="FU702"/>
      <c r="FV702"/>
      <c r="FW702"/>
      <c r="FX702"/>
      <c r="FY702"/>
      <c r="FZ702"/>
      <c r="GA702"/>
      <c r="GB702"/>
      <c r="GC702"/>
      <c r="GD702"/>
      <c r="GE702"/>
      <c r="GF702"/>
      <c r="GG702"/>
      <c r="GH702"/>
      <c r="GI702"/>
      <c r="GJ702"/>
      <c r="GK702"/>
      <c r="GL702"/>
      <c r="GM702"/>
      <c r="GN702"/>
      <c r="GO702"/>
      <c r="GP702"/>
      <c r="GQ702"/>
      <c r="GR702"/>
      <c r="GS702"/>
      <c r="GT702"/>
      <c r="GU702"/>
      <c r="GV702"/>
      <c r="GW702"/>
      <c r="GX702"/>
      <c r="GY702"/>
      <c r="GZ702"/>
      <c r="HA702"/>
      <c r="HB702"/>
      <c r="HC702"/>
      <c r="HD702"/>
      <c r="HE702"/>
      <c r="HF702"/>
      <c r="HG702"/>
      <c r="HH702"/>
      <c r="HI702"/>
      <c r="HJ702"/>
      <c r="HK702"/>
      <c r="HL702"/>
      <c r="HM702"/>
      <c r="HN702"/>
      <c r="HO702"/>
      <c r="HP702"/>
      <c r="HQ702"/>
      <c r="HR702"/>
      <c r="HS702"/>
      <c r="HT702"/>
      <c r="HU702"/>
      <c r="HV702"/>
      <c r="HW702"/>
      <c r="HX702"/>
      <c r="HY702"/>
      <c r="HZ702"/>
    </row>
    <row r="703" spans="1:234" ht="20.25" customHeight="1">
      <c r="A703" s="197"/>
      <c r="B703" s="197"/>
      <c r="C703" s="197"/>
      <c r="D703" s="138"/>
      <c r="E703" s="138"/>
      <c r="F703" s="142"/>
      <c r="G703" s="173"/>
      <c r="H703" s="173"/>
      <c r="I703" s="137"/>
      <c r="J703" s="137"/>
      <c r="K703" s="137"/>
      <c r="L703" s="137"/>
      <c r="M703" s="173"/>
      <c r="N703" s="198"/>
      <c r="O703" s="198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  <c r="AR703"/>
      <c r="AS703"/>
      <c r="AT703"/>
      <c r="AU703"/>
      <c r="AV703"/>
      <c r="AW703"/>
      <c r="AX703"/>
      <c r="AY703"/>
      <c r="AZ703"/>
      <c r="BA703"/>
      <c r="BB703"/>
      <c r="BC703"/>
      <c r="BD703"/>
      <c r="BE703"/>
      <c r="BF703"/>
      <c r="BG703"/>
      <c r="BH703"/>
      <c r="BI703"/>
      <c r="BJ703"/>
      <c r="BK703"/>
      <c r="BL703"/>
      <c r="BM703"/>
      <c r="BN703"/>
      <c r="BO703"/>
      <c r="BP703"/>
      <c r="BQ703"/>
      <c r="BR703"/>
      <c r="BS703"/>
      <c r="BT703"/>
      <c r="BU703"/>
      <c r="BV703"/>
      <c r="BW703"/>
      <c r="BX703"/>
      <c r="BY703"/>
      <c r="BZ703"/>
      <c r="CA703"/>
      <c r="CB703"/>
      <c r="CC703"/>
      <c r="CD703"/>
      <c r="CE703"/>
      <c r="CF703"/>
      <c r="CG703"/>
      <c r="CH703"/>
      <c r="CI703"/>
      <c r="CJ703"/>
      <c r="CK703"/>
      <c r="CL703"/>
      <c r="CM703"/>
      <c r="CN703"/>
      <c r="CO703"/>
      <c r="CP703"/>
      <c r="CQ703"/>
      <c r="CR703"/>
      <c r="CS703"/>
      <c r="CT703"/>
      <c r="CU703"/>
      <c r="CV703"/>
      <c r="CW703"/>
      <c r="CX703"/>
      <c r="CY703"/>
      <c r="CZ703"/>
      <c r="DA703"/>
      <c r="DB703"/>
      <c r="DC703"/>
      <c r="DD703"/>
      <c r="DE703"/>
      <c r="DF703"/>
      <c r="DG703"/>
      <c r="DH703"/>
      <c r="DI703"/>
      <c r="DJ703"/>
      <c r="DK703"/>
      <c r="DL703"/>
      <c r="DM703"/>
      <c r="DN703"/>
      <c r="DO703"/>
      <c r="DP703"/>
      <c r="DQ703"/>
      <c r="DR703"/>
      <c r="DS703"/>
      <c r="DT703"/>
      <c r="DU703"/>
      <c r="DV703"/>
      <c r="DW703"/>
      <c r="DX703"/>
      <c r="DY703"/>
      <c r="DZ703"/>
      <c r="EA703"/>
      <c r="EB703"/>
      <c r="EC703"/>
      <c r="ED703"/>
      <c r="EE703"/>
      <c r="EF703"/>
      <c r="EG703"/>
      <c r="EH703"/>
      <c r="EI703"/>
      <c r="EJ703"/>
      <c r="EK703"/>
      <c r="EL703"/>
      <c r="EM703"/>
      <c r="EN703"/>
      <c r="EO703"/>
      <c r="EP703"/>
      <c r="EQ703"/>
      <c r="ER703"/>
      <c r="ES703"/>
      <c r="ET703"/>
      <c r="EU703"/>
      <c r="EV703"/>
      <c r="EW703"/>
      <c r="EX703"/>
      <c r="EY703"/>
      <c r="EZ703"/>
      <c r="FA703"/>
      <c r="FB703"/>
      <c r="FC703"/>
      <c r="FD703"/>
      <c r="FE703"/>
      <c r="FF703"/>
      <c r="FG703"/>
      <c r="FH703"/>
      <c r="FI703"/>
      <c r="FJ703"/>
      <c r="FK703"/>
      <c r="FL703"/>
      <c r="FM703"/>
      <c r="FN703"/>
      <c r="FO703"/>
      <c r="FP703"/>
      <c r="FQ703"/>
      <c r="FR703"/>
      <c r="FS703"/>
      <c r="FT703"/>
      <c r="FU703"/>
      <c r="FV703"/>
      <c r="FW703"/>
      <c r="FX703"/>
      <c r="FY703"/>
      <c r="FZ703"/>
      <c r="GA703"/>
      <c r="GB703"/>
      <c r="GC703"/>
      <c r="GD703"/>
      <c r="GE703"/>
      <c r="GF703"/>
      <c r="GG703"/>
      <c r="GH703"/>
      <c r="GI703"/>
      <c r="GJ703"/>
      <c r="GK703"/>
      <c r="GL703"/>
      <c r="GM703"/>
      <c r="GN703"/>
      <c r="GO703"/>
      <c r="GP703"/>
      <c r="GQ703"/>
      <c r="GR703"/>
      <c r="GS703"/>
      <c r="GT703"/>
      <c r="GU703"/>
      <c r="GV703"/>
      <c r="GW703"/>
      <c r="GX703"/>
      <c r="GY703"/>
      <c r="GZ703"/>
      <c r="HA703"/>
      <c r="HB703"/>
      <c r="HC703"/>
      <c r="HD703"/>
      <c r="HE703"/>
      <c r="HF703"/>
      <c r="HG703"/>
      <c r="HH703"/>
      <c r="HI703"/>
      <c r="HJ703"/>
      <c r="HK703"/>
      <c r="HL703"/>
      <c r="HM703"/>
      <c r="HN703"/>
      <c r="HO703"/>
      <c r="HP703"/>
      <c r="HQ703"/>
      <c r="HR703"/>
      <c r="HS703"/>
      <c r="HT703"/>
      <c r="HU703"/>
      <c r="HV703"/>
      <c r="HW703"/>
      <c r="HX703"/>
      <c r="HY703"/>
      <c r="HZ703"/>
    </row>
    <row r="704" spans="1:234" ht="18.75" customHeight="1">
      <c r="A704" s="215" t="s">
        <v>302</v>
      </c>
      <c r="B704" s="215"/>
      <c r="C704" s="141"/>
      <c r="D704" s="42"/>
      <c r="E704" s="138"/>
      <c r="F704" s="173"/>
      <c r="G704" s="138"/>
      <c r="H704" s="138"/>
      <c r="I704" s="143"/>
      <c r="J704" s="143"/>
      <c r="K704" s="143"/>
      <c r="L704" s="143"/>
      <c r="M704" s="143"/>
      <c r="N704" s="143"/>
      <c r="O704" s="143"/>
      <c r="P704" s="143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  <c r="AQ704"/>
      <c r="AR704"/>
      <c r="AS704"/>
      <c r="AT704"/>
      <c r="AU704"/>
      <c r="AV704"/>
      <c r="AW704"/>
      <c r="AX704"/>
      <c r="AY704"/>
      <c r="AZ704"/>
      <c r="BA704"/>
      <c r="BB704"/>
      <c r="BC704"/>
      <c r="BD704"/>
      <c r="BE704"/>
      <c r="BF704"/>
      <c r="BG704"/>
      <c r="BH704"/>
      <c r="BI704"/>
      <c r="BJ704"/>
      <c r="BK704"/>
      <c r="BL704"/>
      <c r="BM704"/>
      <c r="BN704"/>
      <c r="BO704"/>
      <c r="BP704"/>
      <c r="BQ704"/>
      <c r="BR704"/>
      <c r="BS704"/>
      <c r="BT704"/>
      <c r="BU704"/>
      <c r="BV704"/>
      <c r="BW704"/>
      <c r="BX704"/>
      <c r="BY704"/>
      <c r="BZ704"/>
      <c r="CA704"/>
      <c r="CB704"/>
      <c r="CC704"/>
      <c r="CD704"/>
      <c r="CE704"/>
      <c r="CF704"/>
      <c r="CG704"/>
      <c r="CH704"/>
      <c r="CI704"/>
      <c r="CJ704"/>
      <c r="CK704"/>
      <c r="CL704"/>
      <c r="CM704"/>
      <c r="CN704"/>
      <c r="CO704"/>
      <c r="CP704"/>
      <c r="CQ704"/>
      <c r="CR704"/>
      <c r="CS704"/>
      <c r="CT704"/>
      <c r="CU704"/>
      <c r="CV704"/>
      <c r="CW704"/>
      <c r="CX704"/>
      <c r="CY704"/>
      <c r="CZ704"/>
      <c r="DA704"/>
      <c r="DB704"/>
      <c r="DC704"/>
      <c r="DD704"/>
      <c r="DE704"/>
      <c r="DF704"/>
      <c r="DG704"/>
      <c r="DH704"/>
      <c r="DI704"/>
      <c r="DJ704"/>
      <c r="DK704"/>
      <c r="DL704"/>
      <c r="DM704"/>
      <c r="DN704"/>
      <c r="DO704"/>
      <c r="DP704"/>
      <c r="DQ704"/>
      <c r="DR704"/>
      <c r="DS704"/>
      <c r="DT704"/>
      <c r="DU704"/>
      <c r="DV704"/>
      <c r="DW704"/>
      <c r="DX704"/>
      <c r="DY704"/>
      <c r="DZ704"/>
      <c r="EA704"/>
      <c r="EB704"/>
      <c r="EC704"/>
      <c r="ED704"/>
      <c r="EE704"/>
      <c r="EF704"/>
      <c r="EG704"/>
      <c r="EH704"/>
      <c r="EI704"/>
      <c r="EJ704"/>
      <c r="EK704"/>
      <c r="EL704"/>
      <c r="EM704"/>
      <c r="EN704"/>
      <c r="EO704"/>
      <c r="EP704"/>
      <c r="EQ704"/>
      <c r="ER704"/>
      <c r="ES704"/>
      <c r="ET704"/>
      <c r="EU704"/>
      <c r="EV704"/>
      <c r="EW704"/>
      <c r="EX704"/>
      <c r="EY704"/>
      <c r="EZ704"/>
      <c r="FA704"/>
      <c r="FB704"/>
      <c r="FC704"/>
      <c r="FD704"/>
      <c r="FE704"/>
      <c r="FF704"/>
      <c r="FG704"/>
      <c r="FH704"/>
      <c r="FI704"/>
      <c r="FJ704"/>
      <c r="FK704"/>
      <c r="FL704"/>
      <c r="FM704"/>
      <c r="FN704"/>
      <c r="FO704"/>
      <c r="FP704"/>
      <c r="FQ704"/>
      <c r="FR704"/>
      <c r="FS704"/>
      <c r="FT704"/>
      <c r="FU704"/>
      <c r="FV704"/>
      <c r="FW704"/>
      <c r="FX704"/>
      <c r="FY704"/>
      <c r="FZ704"/>
      <c r="GA704"/>
      <c r="GB704"/>
      <c r="GC704"/>
      <c r="GD704"/>
      <c r="GE704"/>
      <c r="GF704"/>
      <c r="GG704"/>
      <c r="GH704"/>
      <c r="GI704"/>
      <c r="GJ704"/>
      <c r="GK704"/>
      <c r="GL704"/>
      <c r="GM704"/>
      <c r="GN704"/>
      <c r="GO704"/>
      <c r="GP704"/>
      <c r="GQ704"/>
      <c r="GR704"/>
      <c r="GS704"/>
      <c r="GT704"/>
      <c r="GU704"/>
      <c r="GV704"/>
      <c r="GW704"/>
      <c r="GX704"/>
      <c r="GY704"/>
      <c r="GZ704"/>
      <c r="HA704"/>
      <c r="HB704"/>
      <c r="HC704"/>
      <c r="HD704"/>
      <c r="HE704"/>
      <c r="HF704"/>
      <c r="HG704"/>
      <c r="HH704"/>
      <c r="HI704"/>
      <c r="HJ704"/>
      <c r="HK704"/>
      <c r="HL704"/>
      <c r="HM704"/>
      <c r="HN704"/>
      <c r="HO704"/>
      <c r="HP704"/>
      <c r="HQ704"/>
      <c r="HR704"/>
      <c r="HS704"/>
      <c r="HT704"/>
      <c r="HU704"/>
      <c r="HV704"/>
      <c r="HW704"/>
      <c r="HX704"/>
      <c r="HY704"/>
      <c r="HZ704"/>
    </row>
    <row r="705" spans="1:234" ht="27.75" customHeight="1">
      <c r="A705" s="80" t="s">
        <v>269</v>
      </c>
      <c r="B705" s="80"/>
      <c r="C705" s="45"/>
      <c r="D705" s="4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  <c r="AR705"/>
      <c r="AS705"/>
      <c r="AT705"/>
      <c r="AU705"/>
      <c r="AV705"/>
      <c r="AW705"/>
      <c r="AX705"/>
      <c r="AY705"/>
      <c r="AZ705"/>
      <c r="BA705"/>
      <c r="BB705"/>
      <c r="BC705"/>
      <c r="BD705"/>
      <c r="BE705"/>
      <c r="BF705"/>
      <c r="BG705"/>
      <c r="BH705"/>
      <c r="BI705"/>
      <c r="BJ705"/>
      <c r="BK705"/>
      <c r="BL705"/>
      <c r="BM705"/>
      <c r="BN705"/>
      <c r="BO705"/>
      <c r="BP705"/>
      <c r="BQ705"/>
      <c r="BR705"/>
      <c r="BS705"/>
      <c r="BT705"/>
      <c r="BU705"/>
      <c r="BV705"/>
      <c r="BW705"/>
      <c r="BX705"/>
      <c r="BY705"/>
      <c r="BZ705"/>
      <c r="CA705"/>
      <c r="CB705"/>
      <c r="CC705"/>
      <c r="CD705"/>
      <c r="CE705"/>
      <c r="CF705"/>
      <c r="CG705"/>
      <c r="CH705"/>
      <c r="CI705"/>
      <c r="CJ705"/>
      <c r="CK705"/>
      <c r="CL705"/>
      <c r="CM705"/>
      <c r="CN705"/>
      <c r="CO705"/>
      <c r="CP705"/>
      <c r="CQ705"/>
      <c r="CR705"/>
      <c r="CS705"/>
      <c r="CT705"/>
      <c r="CU705"/>
      <c r="CV705"/>
      <c r="CW705"/>
      <c r="CX705"/>
      <c r="CY705"/>
      <c r="CZ705"/>
      <c r="DA705"/>
      <c r="DB705"/>
      <c r="DC705"/>
      <c r="DD705"/>
      <c r="DE705"/>
      <c r="DF705"/>
      <c r="DG705"/>
      <c r="DH705"/>
      <c r="DI705"/>
      <c r="DJ705"/>
      <c r="DK705"/>
      <c r="DL705"/>
      <c r="DM705"/>
      <c r="DN705"/>
      <c r="DO705"/>
      <c r="DP705"/>
      <c r="DQ705"/>
      <c r="DR705"/>
      <c r="DS705"/>
      <c r="DT705"/>
      <c r="DU705"/>
      <c r="DV705"/>
      <c r="DW705"/>
      <c r="DX705"/>
      <c r="DY705"/>
      <c r="DZ705"/>
      <c r="EA705"/>
      <c r="EB705"/>
      <c r="EC705"/>
      <c r="ED705"/>
      <c r="EE705"/>
      <c r="EF705"/>
      <c r="EG705"/>
      <c r="EH705"/>
      <c r="EI705"/>
      <c r="EJ705"/>
      <c r="EK705"/>
      <c r="EL705"/>
      <c r="EM705"/>
      <c r="EN705"/>
      <c r="EO705"/>
      <c r="EP705"/>
      <c r="EQ705"/>
      <c r="ER705"/>
      <c r="ES705"/>
      <c r="ET705"/>
      <c r="EU705"/>
      <c r="EV705"/>
      <c r="EW705"/>
      <c r="EX705"/>
      <c r="EY705"/>
      <c r="EZ705"/>
      <c r="FA705"/>
      <c r="FB705"/>
      <c r="FC705"/>
      <c r="FD705"/>
      <c r="FE705"/>
      <c r="FF705"/>
      <c r="FG705"/>
      <c r="FH705"/>
      <c r="FI705"/>
      <c r="FJ705"/>
      <c r="FK705"/>
      <c r="FL705"/>
      <c r="FM705"/>
      <c r="FN705"/>
      <c r="FO705"/>
      <c r="FP705"/>
      <c r="FQ705"/>
      <c r="FR705"/>
      <c r="FS705"/>
      <c r="FT705"/>
      <c r="FU705"/>
      <c r="FV705"/>
      <c r="FW705"/>
      <c r="FX705"/>
      <c r="FY705"/>
      <c r="FZ705"/>
      <c r="GA705"/>
      <c r="GB705"/>
      <c r="GC705"/>
      <c r="GD705"/>
      <c r="GE705"/>
      <c r="GF705"/>
      <c r="GG705"/>
      <c r="GH705"/>
      <c r="GI705"/>
      <c r="GJ705"/>
      <c r="GK705"/>
      <c r="GL705"/>
      <c r="GM705"/>
      <c r="GN705"/>
      <c r="GO705"/>
      <c r="GP705"/>
      <c r="GQ705"/>
      <c r="GR705"/>
      <c r="GS705"/>
      <c r="GT705"/>
      <c r="GU705"/>
      <c r="GV705"/>
      <c r="GW705"/>
      <c r="GX705"/>
      <c r="GY705"/>
      <c r="GZ705"/>
      <c r="HA705"/>
      <c r="HB705"/>
      <c r="HC705"/>
      <c r="HD705"/>
      <c r="HE705"/>
      <c r="HF705"/>
      <c r="HG705"/>
      <c r="HH705"/>
      <c r="HI705"/>
      <c r="HJ705"/>
      <c r="HK705"/>
      <c r="HL705"/>
      <c r="HM705"/>
      <c r="HN705"/>
      <c r="HO705"/>
      <c r="HP705"/>
      <c r="HQ705"/>
      <c r="HR705"/>
      <c r="HS705"/>
      <c r="HT705"/>
      <c r="HU705"/>
      <c r="HV705"/>
      <c r="HW705"/>
      <c r="HX705"/>
      <c r="HY705"/>
      <c r="HZ705"/>
    </row>
    <row r="706" spans="1:234" ht="28.5" customHeight="1">
      <c r="A706" s="43"/>
      <c r="B706" s="44"/>
      <c r="C706" s="35"/>
      <c r="D706" s="35"/>
      <c r="E706" s="35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  <c r="AP706"/>
      <c r="AQ706"/>
      <c r="AR706"/>
      <c r="AS706"/>
      <c r="AT706"/>
      <c r="AU706"/>
      <c r="AV706"/>
      <c r="AW706"/>
      <c r="AX706"/>
      <c r="AY706"/>
      <c r="AZ706"/>
      <c r="BA706"/>
      <c r="BB706"/>
      <c r="BC706"/>
      <c r="BD706"/>
      <c r="BE706"/>
      <c r="BF706"/>
      <c r="BG706"/>
      <c r="BH706"/>
      <c r="BI706"/>
      <c r="BJ706"/>
      <c r="BK706"/>
      <c r="BL706"/>
      <c r="BM706"/>
      <c r="BN706"/>
      <c r="BO706"/>
      <c r="BP706"/>
      <c r="BQ706"/>
      <c r="BR706"/>
      <c r="BS706"/>
      <c r="BT706"/>
      <c r="BU706"/>
      <c r="BV706"/>
      <c r="BW706"/>
      <c r="BX706"/>
      <c r="BY706"/>
      <c r="BZ706"/>
      <c r="CA706"/>
      <c r="CB706"/>
      <c r="CC706"/>
      <c r="CD706"/>
      <c r="CE706"/>
      <c r="CF706"/>
      <c r="CG706"/>
      <c r="CH706"/>
      <c r="CI706"/>
      <c r="CJ706"/>
      <c r="CK706"/>
      <c r="CL706"/>
      <c r="CM706"/>
      <c r="CN706"/>
      <c r="CO706"/>
      <c r="CP706"/>
      <c r="CQ706"/>
      <c r="CR706"/>
      <c r="CS706"/>
      <c r="CT706"/>
      <c r="CU706"/>
      <c r="CV706"/>
      <c r="CW706"/>
      <c r="CX706"/>
      <c r="CY706"/>
      <c r="CZ706"/>
      <c r="DA706"/>
      <c r="DB706"/>
      <c r="DC706"/>
      <c r="DD706"/>
      <c r="DE706"/>
      <c r="DF706"/>
      <c r="DG706"/>
      <c r="DH706"/>
      <c r="DI706"/>
      <c r="DJ706"/>
      <c r="DK706"/>
      <c r="DL706"/>
      <c r="DM706"/>
      <c r="DN706"/>
      <c r="DO706"/>
      <c r="DP706"/>
      <c r="DQ706"/>
      <c r="DR706"/>
      <c r="DS706"/>
      <c r="DT706"/>
      <c r="DU706"/>
      <c r="DV706"/>
      <c r="DW706"/>
      <c r="DX706"/>
      <c r="DY706"/>
      <c r="DZ706"/>
      <c r="EA706"/>
      <c r="EB706"/>
      <c r="EC706"/>
      <c r="ED706"/>
      <c r="EE706"/>
      <c r="EF706"/>
      <c r="EG706"/>
      <c r="EH706"/>
      <c r="EI706"/>
      <c r="EJ706"/>
      <c r="EK706"/>
      <c r="EL706"/>
      <c r="EM706"/>
      <c r="EN706"/>
      <c r="EO706"/>
      <c r="EP706"/>
      <c r="EQ706"/>
      <c r="ER706"/>
      <c r="ES706"/>
      <c r="ET706"/>
      <c r="EU706"/>
      <c r="EV706"/>
      <c r="EW706"/>
      <c r="EX706"/>
      <c r="EY706"/>
      <c r="EZ706"/>
      <c r="FA706"/>
      <c r="FB706"/>
      <c r="FC706"/>
      <c r="FD706"/>
      <c r="FE706"/>
      <c r="FF706"/>
      <c r="FG706"/>
      <c r="FH706"/>
      <c r="FI706"/>
      <c r="FJ706"/>
      <c r="FK706"/>
      <c r="FL706"/>
      <c r="FM706"/>
      <c r="FN706"/>
      <c r="FO706"/>
      <c r="FP706"/>
      <c r="FQ706"/>
      <c r="FR706"/>
      <c r="FS706"/>
      <c r="FT706"/>
      <c r="FU706"/>
      <c r="FV706"/>
      <c r="FW706"/>
      <c r="FX706"/>
      <c r="FY706"/>
      <c r="FZ706"/>
      <c r="GA706"/>
      <c r="GB706"/>
      <c r="GC706"/>
      <c r="GD706"/>
      <c r="GE706"/>
      <c r="GF706"/>
      <c r="GG706"/>
      <c r="GH706"/>
      <c r="GI706"/>
      <c r="GJ706"/>
      <c r="GK706"/>
      <c r="GL706"/>
      <c r="GM706"/>
      <c r="GN706"/>
      <c r="GO706"/>
      <c r="GP706"/>
      <c r="GQ706"/>
      <c r="GR706"/>
      <c r="GS706"/>
      <c r="GT706"/>
      <c r="GU706"/>
      <c r="GV706"/>
      <c r="GW706"/>
      <c r="GX706"/>
      <c r="GY706"/>
      <c r="GZ706"/>
      <c r="HA706"/>
      <c r="HB706"/>
      <c r="HC706"/>
      <c r="HD706"/>
      <c r="HE706"/>
      <c r="HF706"/>
      <c r="HG706"/>
      <c r="HH706"/>
      <c r="HI706"/>
      <c r="HJ706"/>
      <c r="HK706"/>
      <c r="HL706"/>
      <c r="HM706"/>
      <c r="HN706"/>
      <c r="HO706"/>
      <c r="HP706"/>
      <c r="HQ706"/>
      <c r="HR706"/>
      <c r="HS706"/>
      <c r="HT706"/>
      <c r="HU706"/>
      <c r="HV706"/>
      <c r="HW706"/>
      <c r="HX706"/>
      <c r="HY706"/>
      <c r="HZ706"/>
    </row>
    <row r="707" spans="1:234" ht="11.25">
      <c r="A707" s="5"/>
      <c r="B707" s="5"/>
      <c r="C707" s="5"/>
      <c r="D707" s="5"/>
      <c r="E707" s="5"/>
      <c r="F707" s="5"/>
      <c r="G707" s="5"/>
      <c r="H707" s="5"/>
      <c r="I707" s="5"/>
      <c r="J707" s="2"/>
      <c r="K707" s="2"/>
      <c r="L707" s="2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  <c r="AQ707"/>
      <c r="AR707"/>
      <c r="AS707"/>
      <c r="AT707"/>
      <c r="AU707"/>
      <c r="AV707"/>
      <c r="AW707"/>
      <c r="AX707"/>
      <c r="AY707"/>
      <c r="AZ707"/>
      <c r="BA707"/>
      <c r="BB707"/>
      <c r="BC707"/>
      <c r="BD707"/>
      <c r="BE707"/>
      <c r="BF707"/>
      <c r="BG707"/>
      <c r="BH707"/>
      <c r="BI707"/>
      <c r="BJ707"/>
      <c r="BK707"/>
      <c r="BL707"/>
      <c r="BM707"/>
      <c r="BN707"/>
      <c r="BO707"/>
      <c r="BP707"/>
      <c r="BQ707"/>
      <c r="BR707"/>
      <c r="BS707"/>
      <c r="BT707"/>
      <c r="BU707"/>
      <c r="BV707"/>
      <c r="BW707"/>
      <c r="BX707"/>
      <c r="BY707"/>
      <c r="BZ707"/>
      <c r="CA707"/>
      <c r="CB707"/>
      <c r="CC707"/>
      <c r="CD707"/>
      <c r="CE707"/>
      <c r="CF707"/>
      <c r="CG707"/>
      <c r="CH707"/>
      <c r="CI707"/>
      <c r="CJ707"/>
      <c r="CK707"/>
      <c r="CL707"/>
      <c r="CM707"/>
      <c r="CN707"/>
      <c r="CO707"/>
      <c r="CP707"/>
      <c r="CQ707"/>
      <c r="CR707"/>
      <c r="CS707"/>
      <c r="CT707"/>
      <c r="CU707"/>
      <c r="CV707"/>
      <c r="CW707"/>
      <c r="CX707"/>
      <c r="CY707"/>
      <c r="CZ707"/>
      <c r="DA707"/>
      <c r="DB707"/>
      <c r="DC707"/>
      <c r="DD707"/>
      <c r="DE707"/>
      <c r="DF707"/>
      <c r="DG707"/>
      <c r="DH707"/>
      <c r="DI707"/>
      <c r="DJ707"/>
      <c r="DK707"/>
      <c r="DL707"/>
      <c r="DM707"/>
      <c r="DN707"/>
      <c r="DO707"/>
      <c r="DP707"/>
      <c r="DQ707"/>
      <c r="DR707"/>
      <c r="DS707"/>
      <c r="DT707"/>
      <c r="DU707"/>
      <c r="DV707"/>
      <c r="DW707"/>
      <c r="DX707"/>
      <c r="DY707"/>
      <c r="DZ707"/>
      <c r="EA707"/>
      <c r="EB707"/>
      <c r="EC707"/>
      <c r="ED707"/>
      <c r="EE707"/>
      <c r="EF707"/>
      <c r="EG707"/>
      <c r="EH707"/>
      <c r="EI707"/>
      <c r="EJ707"/>
      <c r="EK707"/>
      <c r="EL707"/>
      <c r="EM707"/>
      <c r="EN707"/>
      <c r="EO707"/>
      <c r="EP707"/>
      <c r="EQ707"/>
      <c r="ER707"/>
      <c r="ES707"/>
      <c r="ET707"/>
      <c r="EU707"/>
      <c r="EV707"/>
      <c r="EW707"/>
      <c r="EX707"/>
      <c r="EY707"/>
      <c r="EZ707"/>
      <c r="FA707"/>
      <c r="FB707"/>
      <c r="FC707"/>
      <c r="FD707"/>
      <c r="FE707"/>
      <c r="FF707"/>
      <c r="FG707"/>
      <c r="FH707"/>
      <c r="FI707"/>
      <c r="FJ707"/>
      <c r="FK707"/>
      <c r="FL707"/>
      <c r="FM707"/>
      <c r="FN707"/>
      <c r="FO707"/>
      <c r="FP707"/>
      <c r="FQ707"/>
      <c r="FR707"/>
      <c r="FS707"/>
      <c r="FT707"/>
      <c r="FU707"/>
      <c r="FV707"/>
      <c r="FW707"/>
      <c r="FX707"/>
      <c r="FY707"/>
      <c r="FZ707"/>
      <c r="GA707"/>
      <c r="GB707"/>
      <c r="GC707"/>
      <c r="GD707"/>
      <c r="GE707"/>
      <c r="GF707"/>
      <c r="GG707"/>
      <c r="GH707"/>
      <c r="GI707"/>
      <c r="GJ707"/>
      <c r="GK707"/>
      <c r="GL707"/>
      <c r="GM707"/>
      <c r="GN707"/>
      <c r="GO707"/>
      <c r="GP707"/>
      <c r="GQ707"/>
      <c r="GR707"/>
      <c r="GS707"/>
      <c r="GT707"/>
      <c r="GU707"/>
      <c r="GV707"/>
      <c r="GW707"/>
      <c r="GX707"/>
      <c r="GY707"/>
      <c r="GZ707"/>
      <c r="HA707"/>
      <c r="HB707"/>
      <c r="HC707"/>
      <c r="HD707"/>
      <c r="HE707"/>
      <c r="HF707"/>
      <c r="HG707"/>
      <c r="HH707"/>
      <c r="HI707"/>
      <c r="HJ707"/>
      <c r="HK707"/>
      <c r="HL707"/>
      <c r="HM707"/>
      <c r="HN707"/>
      <c r="HO707"/>
      <c r="HP707"/>
      <c r="HQ707"/>
      <c r="HR707"/>
      <c r="HS707"/>
      <c r="HT707"/>
      <c r="HU707"/>
      <c r="HV707"/>
      <c r="HW707"/>
      <c r="HX707"/>
      <c r="HY707"/>
      <c r="HZ707"/>
    </row>
    <row r="708" spans="1:234" ht="11.25">
      <c r="A708" s="5"/>
      <c r="B708" s="5"/>
      <c r="C708" s="5"/>
      <c r="D708" s="5"/>
      <c r="E708" s="5"/>
      <c r="F708" s="5"/>
      <c r="G708" s="5"/>
      <c r="H708" s="5"/>
      <c r="I708" s="5"/>
      <c r="J708" s="2"/>
      <c r="K708" s="2"/>
      <c r="L708" s="2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  <c r="AQ708"/>
      <c r="AR708"/>
      <c r="AS708"/>
      <c r="AT708"/>
      <c r="AU708"/>
      <c r="AV708"/>
      <c r="AW708"/>
      <c r="AX708"/>
      <c r="AY708"/>
      <c r="AZ708"/>
      <c r="BA708"/>
      <c r="BB708"/>
      <c r="BC708"/>
      <c r="BD708"/>
      <c r="BE708"/>
      <c r="BF708"/>
      <c r="BG708"/>
      <c r="BH708"/>
      <c r="BI708"/>
      <c r="BJ708"/>
      <c r="BK708"/>
      <c r="BL708"/>
      <c r="BM708"/>
      <c r="BN708"/>
      <c r="BO708"/>
      <c r="BP708"/>
      <c r="BQ708"/>
      <c r="BR708"/>
      <c r="BS708"/>
      <c r="BT708"/>
      <c r="BU708"/>
      <c r="BV708"/>
      <c r="BW708"/>
      <c r="BX708"/>
      <c r="BY708"/>
      <c r="BZ708"/>
      <c r="CA708"/>
      <c r="CB708"/>
      <c r="CC708"/>
      <c r="CD708"/>
      <c r="CE708"/>
      <c r="CF708"/>
      <c r="CG708"/>
      <c r="CH708"/>
      <c r="CI708"/>
      <c r="CJ708"/>
      <c r="CK708"/>
      <c r="CL708"/>
      <c r="CM708"/>
      <c r="CN708"/>
      <c r="CO708"/>
      <c r="CP708"/>
      <c r="CQ708"/>
      <c r="CR708"/>
      <c r="CS708"/>
      <c r="CT708"/>
      <c r="CU708"/>
      <c r="CV708"/>
      <c r="CW708"/>
      <c r="CX708"/>
      <c r="CY708"/>
      <c r="CZ708"/>
      <c r="DA708"/>
      <c r="DB708"/>
      <c r="DC708"/>
      <c r="DD708"/>
      <c r="DE708"/>
      <c r="DF708"/>
      <c r="DG708"/>
      <c r="DH708"/>
      <c r="DI708"/>
      <c r="DJ708"/>
      <c r="DK708"/>
      <c r="DL708"/>
      <c r="DM708"/>
      <c r="DN708"/>
      <c r="DO708"/>
      <c r="DP708"/>
      <c r="DQ708"/>
      <c r="DR708"/>
      <c r="DS708"/>
      <c r="DT708"/>
      <c r="DU708"/>
      <c r="DV708"/>
      <c r="DW708"/>
      <c r="DX708"/>
      <c r="DY708"/>
      <c r="DZ708"/>
      <c r="EA708"/>
      <c r="EB708"/>
      <c r="EC708"/>
      <c r="ED708"/>
      <c r="EE708"/>
      <c r="EF708"/>
      <c r="EG708"/>
      <c r="EH708"/>
      <c r="EI708"/>
      <c r="EJ708"/>
      <c r="EK708"/>
      <c r="EL708"/>
      <c r="EM708"/>
      <c r="EN708"/>
      <c r="EO708"/>
      <c r="EP708"/>
      <c r="EQ708"/>
      <c r="ER708"/>
      <c r="ES708"/>
      <c r="ET708"/>
      <c r="EU708"/>
      <c r="EV708"/>
      <c r="EW708"/>
      <c r="EX708"/>
      <c r="EY708"/>
      <c r="EZ708"/>
      <c r="FA708"/>
      <c r="FB708"/>
      <c r="FC708"/>
      <c r="FD708"/>
      <c r="FE708"/>
      <c r="FF708"/>
      <c r="FG708"/>
      <c r="FH708"/>
      <c r="FI708"/>
      <c r="FJ708"/>
      <c r="FK708"/>
      <c r="FL708"/>
      <c r="FM708"/>
      <c r="FN708"/>
      <c r="FO708"/>
      <c r="FP708"/>
      <c r="FQ708"/>
      <c r="FR708"/>
      <c r="FS708"/>
      <c r="FT708"/>
      <c r="FU708"/>
      <c r="FV708"/>
      <c r="FW708"/>
      <c r="FX708"/>
      <c r="FY708"/>
      <c r="FZ708"/>
      <c r="GA708"/>
      <c r="GB708"/>
      <c r="GC708"/>
      <c r="GD708"/>
      <c r="GE708"/>
      <c r="GF708"/>
      <c r="GG708"/>
      <c r="GH708"/>
      <c r="GI708"/>
      <c r="GJ708"/>
      <c r="GK708"/>
      <c r="GL708"/>
      <c r="GM708"/>
      <c r="GN708"/>
      <c r="GO708"/>
      <c r="GP708"/>
      <c r="GQ708"/>
      <c r="GR708"/>
      <c r="GS708"/>
      <c r="GT708"/>
      <c r="GU708"/>
      <c r="GV708"/>
      <c r="GW708"/>
      <c r="GX708"/>
      <c r="GY708"/>
      <c r="GZ708"/>
      <c r="HA708"/>
      <c r="HB708"/>
      <c r="HC708"/>
      <c r="HD708"/>
      <c r="HE708"/>
      <c r="HF708"/>
      <c r="HG708"/>
      <c r="HH708"/>
      <c r="HI708"/>
      <c r="HJ708"/>
      <c r="HK708"/>
      <c r="HL708"/>
      <c r="HM708"/>
      <c r="HN708"/>
      <c r="HO708"/>
      <c r="HP708"/>
      <c r="HQ708"/>
      <c r="HR708"/>
      <c r="HS708"/>
      <c r="HT708"/>
      <c r="HU708"/>
      <c r="HV708"/>
      <c r="HW708"/>
      <c r="HX708"/>
      <c r="HY708"/>
      <c r="HZ708"/>
    </row>
    <row r="709" spans="1:234" ht="11.25">
      <c r="A709" s="5"/>
      <c r="B709" s="5"/>
      <c r="C709" s="5"/>
      <c r="D709" s="5"/>
      <c r="E709" s="5"/>
      <c r="F709" s="5"/>
      <c r="G709" s="5"/>
      <c r="H709" s="5"/>
      <c r="I709" s="5"/>
      <c r="J709" s="2"/>
      <c r="K709" s="2"/>
      <c r="L709" s="2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  <c r="AQ709"/>
      <c r="AR709"/>
      <c r="AS709"/>
      <c r="AT709"/>
      <c r="AU709"/>
      <c r="AV709"/>
      <c r="AW709"/>
      <c r="AX709"/>
      <c r="AY709"/>
      <c r="AZ709"/>
      <c r="BA709"/>
      <c r="BB709"/>
      <c r="BC709"/>
      <c r="BD709"/>
      <c r="BE709"/>
      <c r="BF709"/>
      <c r="BG709"/>
      <c r="BH709"/>
      <c r="BI709"/>
      <c r="BJ709"/>
      <c r="BK709"/>
      <c r="BL709"/>
      <c r="BM709"/>
      <c r="BN709"/>
      <c r="BO709"/>
      <c r="BP709"/>
      <c r="BQ709"/>
      <c r="BR709"/>
      <c r="BS709"/>
      <c r="BT709"/>
      <c r="BU709"/>
      <c r="BV709"/>
      <c r="BW709"/>
      <c r="BX709"/>
      <c r="BY709"/>
      <c r="BZ709"/>
      <c r="CA709"/>
      <c r="CB709"/>
      <c r="CC709"/>
      <c r="CD709"/>
      <c r="CE709"/>
      <c r="CF709"/>
      <c r="CG709"/>
      <c r="CH709"/>
      <c r="CI709"/>
      <c r="CJ709"/>
      <c r="CK709"/>
      <c r="CL709"/>
      <c r="CM709"/>
      <c r="CN709"/>
      <c r="CO709"/>
      <c r="CP709"/>
      <c r="CQ709"/>
      <c r="CR709"/>
      <c r="CS709"/>
      <c r="CT709"/>
      <c r="CU709"/>
      <c r="CV709"/>
      <c r="CW709"/>
      <c r="CX709"/>
      <c r="CY709"/>
      <c r="CZ709"/>
      <c r="DA709"/>
      <c r="DB709"/>
      <c r="DC709"/>
      <c r="DD709"/>
      <c r="DE709"/>
      <c r="DF709"/>
      <c r="DG709"/>
      <c r="DH709"/>
      <c r="DI709"/>
      <c r="DJ709"/>
      <c r="DK709"/>
      <c r="DL709"/>
      <c r="DM709"/>
      <c r="DN709"/>
      <c r="DO709"/>
      <c r="DP709"/>
      <c r="DQ709"/>
      <c r="DR709"/>
      <c r="DS709"/>
      <c r="DT709"/>
      <c r="DU709"/>
      <c r="DV709"/>
      <c r="DW709"/>
      <c r="DX709"/>
      <c r="DY709"/>
      <c r="DZ709"/>
      <c r="EA709"/>
      <c r="EB709"/>
      <c r="EC709"/>
      <c r="ED709"/>
      <c r="EE709"/>
      <c r="EF709"/>
      <c r="EG709"/>
      <c r="EH709"/>
      <c r="EI709"/>
      <c r="EJ709"/>
      <c r="EK709"/>
      <c r="EL709"/>
      <c r="EM709"/>
      <c r="EN709"/>
      <c r="EO709"/>
      <c r="EP709"/>
      <c r="EQ709"/>
      <c r="ER709"/>
      <c r="ES709"/>
      <c r="ET709"/>
      <c r="EU709"/>
      <c r="EV709"/>
      <c r="EW709"/>
      <c r="EX709"/>
      <c r="EY709"/>
      <c r="EZ709"/>
      <c r="FA709"/>
      <c r="FB709"/>
      <c r="FC709"/>
      <c r="FD709"/>
      <c r="FE709"/>
      <c r="FF709"/>
      <c r="FG709"/>
      <c r="FH709"/>
      <c r="FI709"/>
      <c r="FJ709"/>
      <c r="FK709"/>
      <c r="FL709"/>
      <c r="FM709"/>
      <c r="FN709"/>
      <c r="FO709"/>
      <c r="FP709"/>
      <c r="FQ709"/>
      <c r="FR709"/>
      <c r="FS709"/>
      <c r="FT709"/>
      <c r="FU709"/>
      <c r="FV709"/>
      <c r="FW709"/>
      <c r="FX709"/>
      <c r="FY709"/>
      <c r="FZ709"/>
      <c r="GA709"/>
      <c r="GB709"/>
      <c r="GC709"/>
      <c r="GD709"/>
      <c r="GE709"/>
      <c r="GF709"/>
      <c r="GG709"/>
      <c r="GH709"/>
      <c r="GI709"/>
      <c r="GJ709"/>
      <c r="GK709"/>
      <c r="GL709"/>
      <c r="GM709"/>
      <c r="GN709"/>
      <c r="GO709"/>
      <c r="GP709"/>
      <c r="GQ709"/>
      <c r="GR709"/>
      <c r="GS709"/>
      <c r="GT709"/>
      <c r="GU709"/>
      <c r="GV709"/>
      <c r="GW709"/>
      <c r="GX709"/>
      <c r="GY709"/>
      <c r="GZ709"/>
      <c r="HA709"/>
      <c r="HB709"/>
      <c r="HC709"/>
      <c r="HD709"/>
      <c r="HE709"/>
      <c r="HF709"/>
      <c r="HG709"/>
      <c r="HH709"/>
      <c r="HI709"/>
      <c r="HJ709"/>
      <c r="HK709"/>
      <c r="HL709"/>
      <c r="HM709"/>
      <c r="HN709"/>
      <c r="HO709"/>
      <c r="HP709"/>
      <c r="HQ709"/>
      <c r="HR709"/>
      <c r="HS709"/>
      <c r="HT709"/>
      <c r="HU709"/>
      <c r="HV709"/>
      <c r="HW709"/>
      <c r="HX709"/>
      <c r="HY709"/>
      <c r="HZ709"/>
    </row>
    <row r="710" spans="1:234" ht="11.25">
      <c r="A710" s="5"/>
      <c r="B710" s="5"/>
      <c r="C710" s="5"/>
      <c r="D710" s="5"/>
      <c r="E710" s="5"/>
      <c r="F710" s="5"/>
      <c r="G710" s="5"/>
      <c r="H710" s="5"/>
      <c r="I710" s="5"/>
      <c r="J710" s="2"/>
      <c r="K710" s="2"/>
      <c r="L710" s="2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  <c r="AR710"/>
      <c r="AS710"/>
      <c r="AT710"/>
      <c r="AU710"/>
      <c r="AV710"/>
      <c r="AW710"/>
      <c r="AX710"/>
      <c r="AY710"/>
      <c r="AZ710"/>
      <c r="BA710"/>
      <c r="BB710"/>
      <c r="BC710"/>
      <c r="BD710"/>
      <c r="BE710"/>
      <c r="BF710"/>
      <c r="BG710"/>
      <c r="BH710"/>
      <c r="BI710"/>
      <c r="BJ710"/>
      <c r="BK710"/>
      <c r="BL710"/>
      <c r="BM710"/>
      <c r="BN710"/>
      <c r="BO710"/>
      <c r="BP710"/>
      <c r="BQ710"/>
      <c r="BR710"/>
      <c r="BS710"/>
      <c r="BT710"/>
      <c r="BU710"/>
      <c r="BV710"/>
      <c r="BW710"/>
      <c r="BX710"/>
      <c r="BY710"/>
      <c r="BZ710"/>
      <c r="CA710"/>
      <c r="CB710"/>
      <c r="CC710"/>
      <c r="CD710"/>
      <c r="CE710"/>
      <c r="CF710"/>
      <c r="CG710"/>
      <c r="CH710"/>
      <c r="CI710"/>
      <c r="CJ710"/>
      <c r="CK710"/>
      <c r="CL710"/>
      <c r="CM710"/>
      <c r="CN710"/>
      <c r="CO710"/>
      <c r="CP710"/>
      <c r="CQ710"/>
      <c r="CR710"/>
      <c r="CS710"/>
      <c r="CT710"/>
      <c r="CU710"/>
      <c r="CV710"/>
      <c r="CW710"/>
      <c r="CX710"/>
      <c r="CY710"/>
      <c r="CZ710"/>
      <c r="DA710"/>
      <c r="DB710"/>
      <c r="DC710"/>
      <c r="DD710"/>
      <c r="DE710"/>
      <c r="DF710"/>
      <c r="DG710"/>
      <c r="DH710"/>
      <c r="DI710"/>
      <c r="DJ710"/>
      <c r="DK710"/>
      <c r="DL710"/>
      <c r="DM710"/>
      <c r="DN710"/>
      <c r="DO710"/>
      <c r="DP710"/>
      <c r="DQ710"/>
      <c r="DR710"/>
      <c r="DS710"/>
      <c r="DT710"/>
      <c r="DU710"/>
      <c r="DV710"/>
      <c r="DW710"/>
      <c r="DX710"/>
      <c r="DY710"/>
      <c r="DZ710"/>
      <c r="EA710"/>
      <c r="EB710"/>
      <c r="EC710"/>
      <c r="ED710"/>
      <c r="EE710"/>
      <c r="EF710"/>
      <c r="EG710"/>
      <c r="EH710"/>
      <c r="EI710"/>
      <c r="EJ710"/>
      <c r="EK710"/>
      <c r="EL710"/>
      <c r="EM710"/>
      <c r="EN710"/>
      <c r="EO710"/>
      <c r="EP710"/>
      <c r="EQ710"/>
      <c r="ER710"/>
      <c r="ES710"/>
      <c r="ET710"/>
      <c r="EU710"/>
      <c r="EV710"/>
      <c r="EW710"/>
      <c r="EX710"/>
      <c r="EY710"/>
      <c r="EZ710"/>
      <c r="FA710"/>
      <c r="FB710"/>
      <c r="FC710"/>
      <c r="FD710"/>
      <c r="FE710"/>
      <c r="FF710"/>
      <c r="FG710"/>
      <c r="FH710"/>
      <c r="FI710"/>
      <c r="FJ710"/>
      <c r="FK710"/>
      <c r="FL710"/>
      <c r="FM710"/>
      <c r="FN710"/>
      <c r="FO710"/>
      <c r="FP710"/>
      <c r="FQ710"/>
      <c r="FR710"/>
      <c r="FS710"/>
      <c r="FT710"/>
      <c r="FU710"/>
      <c r="FV710"/>
      <c r="FW710"/>
      <c r="FX710"/>
      <c r="FY710"/>
      <c r="FZ710"/>
      <c r="GA710"/>
      <c r="GB710"/>
      <c r="GC710"/>
      <c r="GD710"/>
      <c r="GE710"/>
      <c r="GF710"/>
      <c r="GG710"/>
      <c r="GH710"/>
      <c r="GI710"/>
      <c r="GJ710"/>
      <c r="GK710"/>
      <c r="GL710"/>
      <c r="GM710"/>
      <c r="GN710"/>
      <c r="GO710"/>
      <c r="GP710"/>
      <c r="GQ710"/>
      <c r="GR710"/>
      <c r="GS710"/>
      <c r="GT710"/>
      <c r="GU710"/>
      <c r="GV710"/>
      <c r="GW710"/>
      <c r="GX710"/>
      <c r="GY710"/>
      <c r="GZ710"/>
      <c r="HA710"/>
      <c r="HB710"/>
      <c r="HC710"/>
      <c r="HD710"/>
      <c r="HE710"/>
      <c r="HF710"/>
      <c r="HG710"/>
      <c r="HH710"/>
      <c r="HI710"/>
      <c r="HJ710"/>
      <c r="HK710"/>
      <c r="HL710"/>
      <c r="HM710"/>
      <c r="HN710"/>
      <c r="HO710"/>
      <c r="HP710"/>
      <c r="HQ710"/>
      <c r="HR710"/>
      <c r="HS710"/>
      <c r="HT710"/>
      <c r="HU710"/>
      <c r="HV710"/>
      <c r="HW710"/>
      <c r="HX710"/>
      <c r="HY710"/>
      <c r="HZ710"/>
    </row>
    <row r="711" spans="1:234" ht="11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  <c r="AR711"/>
      <c r="AS711"/>
      <c r="AT711"/>
      <c r="AU711"/>
      <c r="AV711"/>
      <c r="AW711"/>
      <c r="AX711"/>
      <c r="AY711"/>
      <c r="AZ711"/>
      <c r="BA711"/>
      <c r="BB711"/>
      <c r="BC711"/>
      <c r="BD711"/>
      <c r="BE711"/>
      <c r="BF711"/>
      <c r="BG711"/>
      <c r="BH711"/>
      <c r="BI711"/>
      <c r="BJ711"/>
      <c r="BK711"/>
      <c r="BL711"/>
      <c r="BM711"/>
      <c r="BN711"/>
      <c r="BO711"/>
      <c r="BP711"/>
      <c r="BQ711"/>
      <c r="BR711"/>
      <c r="BS711"/>
      <c r="BT711"/>
      <c r="BU711"/>
      <c r="BV711"/>
      <c r="BW711"/>
      <c r="BX711"/>
      <c r="BY711"/>
      <c r="BZ711"/>
      <c r="CA711"/>
      <c r="CB711"/>
      <c r="CC711"/>
      <c r="CD711"/>
      <c r="CE711"/>
      <c r="CF711"/>
      <c r="CG711"/>
      <c r="CH711"/>
      <c r="CI711"/>
      <c r="CJ711"/>
      <c r="CK711"/>
      <c r="CL711"/>
      <c r="CM711"/>
      <c r="CN711"/>
      <c r="CO711"/>
      <c r="CP711"/>
      <c r="CQ711"/>
      <c r="CR711"/>
      <c r="CS711"/>
      <c r="CT711"/>
      <c r="CU711"/>
      <c r="CV711"/>
      <c r="CW711"/>
      <c r="CX711"/>
      <c r="CY711"/>
      <c r="CZ711"/>
      <c r="DA711"/>
      <c r="DB711"/>
      <c r="DC711"/>
      <c r="DD711"/>
      <c r="DE711"/>
      <c r="DF711"/>
      <c r="DG711"/>
      <c r="DH711"/>
      <c r="DI711"/>
      <c r="DJ711"/>
      <c r="DK711"/>
      <c r="DL711"/>
      <c r="DM711"/>
      <c r="DN711"/>
      <c r="DO711"/>
      <c r="DP711"/>
      <c r="DQ711"/>
      <c r="DR711"/>
      <c r="DS711"/>
      <c r="DT711"/>
      <c r="DU711"/>
      <c r="DV711"/>
      <c r="DW711"/>
      <c r="DX711"/>
      <c r="DY711"/>
      <c r="DZ711"/>
      <c r="EA711"/>
      <c r="EB711"/>
      <c r="EC711"/>
      <c r="ED711"/>
      <c r="EE711"/>
      <c r="EF711"/>
      <c r="EG711"/>
      <c r="EH711"/>
      <c r="EI711"/>
      <c r="EJ711"/>
      <c r="EK711"/>
      <c r="EL711"/>
      <c r="EM711"/>
      <c r="EN711"/>
      <c r="EO711"/>
      <c r="EP711"/>
      <c r="EQ711"/>
      <c r="ER711"/>
      <c r="ES711"/>
      <c r="ET711"/>
      <c r="EU711"/>
      <c r="EV711"/>
      <c r="EW711"/>
      <c r="EX711"/>
      <c r="EY711"/>
      <c r="EZ711"/>
      <c r="FA711"/>
      <c r="FB711"/>
      <c r="FC711"/>
      <c r="FD711"/>
      <c r="FE711"/>
      <c r="FF711"/>
      <c r="FG711"/>
      <c r="FH711"/>
      <c r="FI711"/>
      <c r="FJ711"/>
      <c r="FK711"/>
      <c r="FL711"/>
      <c r="FM711"/>
      <c r="FN711"/>
      <c r="FO711"/>
      <c r="FP711"/>
      <c r="FQ711"/>
      <c r="FR711"/>
      <c r="FS711"/>
      <c r="FT711"/>
      <c r="FU711"/>
      <c r="FV711"/>
      <c r="FW711"/>
      <c r="FX711"/>
      <c r="FY711"/>
      <c r="FZ711"/>
      <c r="GA711"/>
      <c r="GB711"/>
      <c r="GC711"/>
      <c r="GD711"/>
      <c r="GE711"/>
      <c r="GF711"/>
      <c r="GG711"/>
      <c r="GH711"/>
      <c r="GI711"/>
      <c r="GJ711"/>
      <c r="GK711"/>
      <c r="GL711"/>
      <c r="GM711"/>
      <c r="GN711"/>
      <c r="GO711"/>
      <c r="GP711"/>
      <c r="GQ711"/>
      <c r="GR711"/>
      <c r="GS711"/>
      <c r="GT711"/>
      <c r="GU711"/>
      <c r="GV711"/>
      <c r="GW711"/>
      <c r="GX711"/>
      <c r="GY711"/>
      <c r="GZ711"/>
      <c r="HA711"/>
      <c r="HB711"/>
      <c r="HC711"/>
      <c r="HD711"/>
      <c r="HE711"/>
      <c r="HF711"/>
      <c r="HG711"/>
      <c r="HH711"/>
      <c r="HI711"/>
      <c r="HJ711"/>
      <c r="HK711"/>
      <c r="HL711"/>
      <c r="HM711"/>
      <c r="HN711"/>
      <c r="HO711"/>
      <c r="HP711"/>
      <c r="HQ711"/>
      <c r="HR711"/>
      <c r="HS711"/>
      <c r="HT711"/>
      <c r="HU711"/>
      <c r="HV711"/>
      <c r="HW711"/>
      <c r="HX711"/>
      <c r="HY711"/>
      <c r="HZ711"/>
    </row>
    <row r="712" spans="1:234" ht="11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  <c r="AR712"/>
      <c r="AS712"/>
      <c r="AT712"/>
      <c r="AU712"/>
      <c r="AV712"/>
      <c r="AW712"/>
      <c r="AX712"/>
      <c r="AY712"/>
      <c r="AZ712"/>
      <c r="BA712"/>
      <c r="BB712"/>
      <c r="BC712"/>
      <c r="BD712"/>
      <c r="BE712"/>
      <c r="BF712"/>
      <c r="BG712"/>
      <c r="BH712"/>
      <c r="BI712"/>
      <c r="BJ712"/>
      <c r="BK712"/>
      <c r="BL712"/>
      <c r="BM712"/>
      <c r="BN712"/>
      <c r="BO712"/>
      <c r="BP712"/>
      <c r="BQ712"/>
      <c r="BR712"/>
      <c r="BS712"/>
      <c r="BT712"/>
      <c r="BU712"/>
      <c r="BV712"/>
      <c r="BW712"/>
      <c r="BX712"/>
      <c r="BY712"/>
      <c r="BZ712"/>
      <c r="CA712"/>
      <c r="CB712"/>
      <c r="CC712"/>
      <c r="CD712"/>
      <c r="CE712"/>
      <c r="CF712"/>
      <c r="CG712"/>
      <c r="CH712"/>
      <c r="CI712"/>
      <c r="CJ712"/>
      <c r="CK712"/>
      <c r="CL712"/>
      <c r="CM712"/>
      <c r="CN712"/>
      <c r="CO712"/>
      <c r="CP712"/>
      <c r="CQ712"/>
      <c r="CR712"/>
      <c r="CS712"/>
      <c r="CT712"/>
      <c r="CU712"/>
      <c r="CV712"/>
      <c r="CW712"/>
      <c r="CX712"/>
      <c r="CY712"/>
      <c r="CZ712"/>
      <c r="DA712"/>
      <c r="DB712"/>
      <c r="DC712"/>
      <c r="DD712"/>
      <c r="DE712"/>
      <c r="DF712"/>
      <c r="DG712"/>
      <c r="DH712"/>
      <c r="DI712"/>
      <c r="DJ712"/>
      <c r="DK712"/>
      <c r="DL712"/>
      <c r="DM712"/>
      <c r="DN712"/>
      <c r="DO712"/>
      <c r="DP712"/>
      <c r="DQ712"/>
      <c r="DR712"/>
      <c r="DS712"/>
      <c r="DT712"/>
      <c r="DU712"/>
      <c r="DV712"/>
      <c r="DW712"/>
      <c r="DX712"/>
      <c r="DY712"/>
      <c r="DZ712"/>
      <c r="EA712"/>
      <c r="EB712"/>
      <c r="EC712"/>
      <c r="ED712"/>
      <c r="EE712"/>
      <c r="EF712"/>
      <c r="EG712"/>
      <c r="EH712"/>
      <c r="EI712"/>
      <c r="EJ712"/>
      <c r="EK712"/>
      <c r="EL712"/>
      <c r="EM712"/>
      <c r="EN712"/>
      <c r="EO712"/>
      <c r="EP712"/>
      <c r="EQ712"/>
      <c r="ER712"/>
      <c r="ES712"/>
      <c r="ET712"/>
      <c r="EU712"/>
      <c r="EV712"/>
      <c r="EW712"/>
      <c r="EX712"/>
      <c r="EY712"/>
      <c r="EZ712"/>
      <c r="FA712"/>
      <c r="FB712"/>
      <c r="FC712"/>
      <c r="FD712"/>
      <c r="FE712"/>
      <c r="FF712"/>
      <c r="FG712"/>
      <c r="FH712"/>
      <c r="FI712"/>
      <c r="FJ712"/>
      <c r="FK712"/>
      <c r="FL712"/>
      <c r="FM712"/>
      <c r="FN712"/>
      <c r="FO712"/>
      <c r="FP712"/>
      <c r="FQ712"/>
      <c r="FR712"/>
      <c r="FS712"/>
      <c r="FT712"/>
      <c r="FU712"/>
      <c r="FV712"/>
      <c r="FW712"/>
      <c r="FX712"/>
      <c r="FY712"/>
      <c r="FZ712"/>
      <c r="GA712"/>
      <c r="GB712"/>
      <c r="GC712"/>
      <c r="GD712"/>
      <c r="GE712"/>
      <c r="GF712"/>
      <c r="GG712"/>
      <c r="GH712"/>
      <c r="GI712"/>
      <c r="GJ712"/>
      <c r="GK712"/>
      <c r="GL712"/>
      <c r="GM712"/>
      <c r="GN712"/>
      <c r="GO712"/>
      <c r="GP712"/>
      <c r="GQ712"/>
      <c r="GR712"/>
      <c r="GS712"/>
      <c r="GT712"/>
      <c r="GU712"/>
      <c r="GV712"/>
      <c r="GW712"/>
      <c r="GX712"/>
      <c r="GY712"/>
      <c r="GZ712"/>
      <c r="HA712"/>
      <c r="HB712"/>
      <c r="HC712"/>
      <c r="HD712"/>
      <c r="HE712"/>
      <c r="HF712"/>
      <c r="HG712"/>
      <c r="HH712"/>
      <c r="HI712"/>
      <c r="HJ712"/>
      <c r="HK712"/>
      <c r="HL712"/>
      <c r="HM712"/>
      <c r="HN712"/>
      <c r="HO712"/>
      <c r="HP712"/>
      <c r="HQ712"/>
      <c r="HR712"/>
      <c r="HS712"/>
      <c r="HT712"/>
      <c r="HU712"/>
      <c r="HV712"/>
      <c r="HW712"/>
      <c r="HX712"/>
      <c r="HY712"/>
      <c r="HZ712"/>
    </row>
    <row r="713" spans="1:234" ht="11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  <c r="AR713"/>
      <c r="AS713"/>
      <c r="AT713"/>
      <c r="AU713"/>
      <c r="AV713"/>
      <c r="AW713"/>
      <c r="AX713"/>
      <c r="AY713"/>
      <c r="AZ713"/>
      <c r="BA713"/>
      <c r="BB713"/>
      <c r="BC713"/>
      <c r="BD713"/>
      <c r="BE713"/>
      <c r="BF713"/>
      <c r="BG713"/>
      <c r="BH713"/>
      <c r="BI713"/>
      <c r="BJ713"/>
      <c r="BK713"/>
      <c r="BL713"/>
      <c r="BM713"/>
      <c r="BN713"/>
      <c r="BO713"/>
      <c r="BP713"/>
      <c r="BQ713"/>
      <c r="BR713"/>
      <c r="BS713"/>
      <c r="BT713"/>
      <c r="BU713"/>
      <c r="BV713"/>
      <c r="BW713"/>
      <c r="BX713"/>
      <c r="BY713"/>
      <c r="BZ713"/>
      <c r="CA713"/>
      <c r="CB713"/>
      <c r="CC713"/>
      <c r="CD713"/>
      <c r="CE713"/>
      <c r="CF713"/>
      <c r="CG713"/>
      <c r="CH713"/>
      <c r="CI713"/>
      <c r="CJ713"/>
      <c r="CK713"/>
      <c r="CL713"/>
      <c r="CM713"/>
      <c r="CN713"/>
      <c r="CO713"/>
      <c r="CP713"/>
      <c r="CQ713"/>
      <c r="CR713"/>
      <c r="CS713"/>
      <c r="CT713"/>
      <c r="CU713"/>
      <c r="CV713"/>
      <c r="CW713"/>
      <c r="CX713"/>
      <c r="CY713"/>
      <c r="CZ713"/>
      <c r="DA713"/>
      <c r="DB713"/>
      <c r="DC713"/>
      <c r="DD713"/>
      <c r="DE713"/>
      <c r="DF713"/>
      <c r="DG713"/>
      <c r="DH713"/>
      <c r="DI713"/>
      <c r="DJ713"/>
      <c r="DK713"/>
      <c r="DL713"/>
      <c r="DM713"/>
      <c r="DN713"/>
      <c r="DO713"/>
      <c r="DP713"/>
      <c r="DQ713"/>
      <c r="DR713"/>
      <c r="DS713"/>
      <c r="DT713"/>
      <c r="DU713"/>
      <c r="DV713"/>
      <c r="DW713"/>
      <c r="DX713"/>
      <c r="DY713"/>
      <c r="DZ713"/>
      <c r="EA713"/>
      <c r="EB713"/>
      <c r="EC713"/>
      <c r="ED713"/>
      <c r="EE713"/>
      <c r="EF713"/>
      <c r="EG713"/>
      <c r="EH713"/>
      <c r="EI713"/>
      <c r="EJ713"/>
      <c r="EK713"/>
      <c r="EL713"/>
      <c r="EM713"/>
      <c r="EN713"/>
      <c r="EO713"/>
      <c r="EP713"/>
      <c r="EQ713"/>
      <c r="ER713"/>
      <c r="ES713"/>
      <c r="ET713"/>
      <c r="EU713"/>
      <c r="EV713"/>
      <c r="EW713"/>
      <c r="EX713"/>
      <c r="EY713"/>
      <c r="EZ713"/>
      <c r="FA713"/>
      <c r="FB713"/>
      <c r="FC713"/>
      <c r="FD713"/>
      <c r="FE713"/>
      <c r="FF713"/>
      <c r="FG713"/>
      <c r="FH713"/>
      <c r="FI713"/>
      <c r="FJ713"/>
      <c r="FK713"/>
      <c r="FL713"/>
      <c r="FM713"/>
      <c r="FN713"/>
      <c r="FO713"/>
      <c r="FP713"/>
      <c r="FQ713"/>
      <c r="FR713"/>
      <c r="FS713"/>
      <c r="FT713"/>
      <c r="FU713"/>
      <c r="FV713"/>
      <c r="FW713"/>
      <c r="FX713"/>
      <c r="FY713"/>
      <c r="FZ713"/>
      <c r="GA713"/>
      <c r="GB713"/>
      <c r="GC713"/>
      <c r="GD713"/>
      <c r="GE713"/>
      <c r="GF713"/>
      <c r="GG713"/>
      <c r="GH713"/>
      <c r="GI713"/>
      <c r="GJ713"/>
      <c r="GK713"/>
      <c r="GL713"/>
      <c r="GM713"/>
      <c r="GN713"/>
      <c r="GO713"/>
      <c r="GP713"/>
      <c r="GQ713"/>
      <c r="GR713"/>
      <c r="GS713"/>
      <c r="GT713"/>
      <c r="GU713"/>
      <c r="GV713"/>
      <c r="GW713"/>
      <c r="GX713"/>
      <c r="GY713"/>
      <c r="GZ713"/>
      <c r="HA713"/>
      <c r="HB713"/>
      <c r="HC713"/>
      <c r="HD713"/>
      <c r="HE713"/>
      <c r="HF713"/>
      <c r="HG713"/>
      <c r="HH713"/>
      <c r="HI713"/>
      <c r="HJ713"/>
      <c r="HK713"/>
      <c r="HL713"/>
      <c r="HM713"/>
      <c r="HN713"/>
      <c r="HO713"/>
      <c r="HP713"/>
      <c r="HQ713"/>
      <c r="HR713"/>
      <c r="HS713"/>
      <c r="HT713"/>
      <c r="HU713"/>
      <c r="HV713"/>
      <c r="HW713"/>
      <c r="HX713"/>
      <c r="HY713"/>
      <c r="HZ713"/>
    </row>
    <row r="714" spans="1:234" ht="11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  <c r="AR714"/>
      <c r="AS714"/>
      <c r="AT714"/>
      <c r="AU714"/>
      <c r="AV714"/>
      <c r="AW714"/>
      <c r="AX714"/>
      <c r="AY714"/>
      <c r="AZ714"/>
      <c r="BA714"/>
      <c r="BB714"/>
      <c r="BC714"/>
      <c r="BD714"/>
      <c r="BE714"/>
      <c r="BF714"/>
      <c r="BG714"/>
      <c r="BH714"/>
      <c r="BI714"/>
      <c r="BJ714"/>
      <c r="BK714"/>
      <c r="BL714"/>
      <c r="BM714"/>
      <c r="BN714"/>
      <c r="BO714"/>
      <c r="BP714"/>
      <c r="BQ714"/>
      <c r="BR714"/>
      <c r="BS714"/>
      <c r="BT714"/>
      <c r="BU714"/>
      <c r="BV714"/>
      <c r="BW714"/>
      <c r="BX714"/>
      <c r="BY714"/>
      <c r="BZ714"/>
      <c r="CA714"/>
      <c r="CB714"/>
      <c r="CC714"/>
      <c r="CD714"/>
      <c r="CE714"/>
      <c r="CF714"/>
      <c r="CG714"/>
      <c r="CH714"/>
      <c r="CI714"/>
      <c r="CJ714"/>
      <c r="CK714"/>
      <c r="CL714"/>
      <c r="CM714"/>
      <c r="CN714"/>
      <c r="CO714"/>
      <c r="CP714"/>
      <c r="CQ714"/>
      <c r="CR714"/>
      <c r="CS714"/>
      <c r="CT714"/>
      <c r="CU714"/>
      <c r="CV714"/>
      <c r="CW714"/>
      <c r="CX714"/>
      <c r="CY714"/>
      <c r="CZ714"/>
      <c r="DA714"/>
      <c r="DB714"/>
      <c r="DC714"/>
      <c r="DD714"/>
      <c r="DE714"/>
      <c r="DF714"/>
      <c r="DG714"/>
      <c r="DH714"/>
      <c r="DI714"/>
      <c r="DJ714"/>
      <c r="DK714"/>
      <c r="DL714"/>
      <c r="DM714"/>
      <c r="DN714"/>
      <c r="DO714"/>
      <c r="DP714"/>
      <c r="DQ714"/>
      <c r="DR714"/>
      <c r="DS714"/>
      <c r="DT714"/>
      <c r="DU714"/>
      <c r="DV714"/>
      <c r="DW714"/>
      <c r="DX714"/>
      <c r="DY714"/>
      <c r="DZ714"/>
      <c r="EA714"/>
      <c r="EB714"/>
      <c r="EC714"/>
      <c r="ED714"/>
      <c r="EE714"/>
      <c r="EF714"/>
      <c r="EG714"/>
      <c r="EH714"/>
      <c r="EI714"/>
      <c r="EJ714"/>
      <c r="EK714"/>
      <c r="EL714"/>
      <c r="EM714"/>
      <c r="EN714"/>
      <c r="EO714"/>
      <c r="EP714"/>
      <c r="EQ714"/>
      <c r="ER714"/>
      <c r="ES714"/>
      <c r="ET714"/>
      <c r="EU714"/>
      <c r="EV714"/>
      <c r="EW714"/>
      <c r="EX714"/>
      <c r="EY714"/>
      <c r="EZ714"/>
      <c r="FA714"/>
      <c r="FB714"/>
      <c r="FC714"/>
      <c r="FD714"/>
      <c r="FE714"/>
      <c r="FF714"/>
      <c r="FG714"/>
      <c r="FH714"/>
      <c r="FI714"/>
      <c r="FJ714"/>
      <c r="FK714"/>
      <c r="FL714"/>
      <c r="FM714"/>
      <c r="FN714"/>
      <c r="FO714"/>
      <c r="FP714"/>
      <c r="FQ714"/>
      <c r="FR714"/>
      <c r="FS714"/>
      <c r="FT714"/>
      <c r="FU714"/>
      <c r="FV714"/>
      <c r="FW714"/>
      <c r="FX714"/>
      <c r="FY714"/>
      <c r="FZ714"/>
      <c r="GA714"/>
      <c r="GB714"/>
      <c r="GC714"/>
      <c r="GD714"/>
      <c r="GE714"/>
      <c r="GF714"/>
      <c r="GG714"/>
      <c r="GH714"/>
      <c r="GI714"/>
      <c r="GJ714"/>
      <c r="GK714"/>
      <c r="GL714"/>
      <c r="GM714"/>
      <c r="GN714"/>
      <c r="GO714"/>
      <c r="GP714"/>
      <c r="GQ714"/>
      <c r="GR714"/>
      <c r="GS714"/>
      <c r="GT714"/>
      <c r="GU714"/>
      <c r="GV714"/>
      <c r="GW714"/>
      <c r="GX714"/>
      <c r="GY714"/>
      <c r="GZ714"/>
      <c r="HA714"/>
      <c r="HB714"/>
      <c r="HC714"/>
      <c r="HD714"/>
      <c r="HE714"/>
      <c r="HF714"/>
      <c r="HG714"/>
      <c r="HH714"/>
      <c r="HI714"/>
      <c r="HJ714"/>
      <c r="HK714"/>
      <c r="HL714"/>
      <c r="HM714"/>
      <c r="HN714"/>
      <c r="HO714"/>
      <c r="HP714"/>
      <c r="HQ714"/>
      <c r="HR714"/>
      <c r="HS714"/>
      <c r="HT714"/>
      <c r="HU714"/>
      <c r="HV714"/>
      <c r="HW714"/>
      <c r="HX714"/>
      <c r="HY714"/>
      <c r="HZ714"/>
    </row>
    <row r="715" spans="1:234" ht="11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  <c r="AR715"/>
      <c r="AS715"/>
      <c r="AT715"/>
      <c r="AU715"/>
      <c r="AV715"/>
      <c r="AW715"/>
      <c r="AX715"/>
      <c r="AY715"/>
      <c r="AZ715"/>
      <c r="BA715"/>
      <c r="BB715"/>
      <c r="BC715"/>
      <c r="BD715"/>
      <c r="BE715"/>
      <c r="BF715"/>
      <c r="BG715"/>
      <c r="BH715"/>
      <c r="BI715"/>
      <c r="BJ715"/>
      <c r="BK715"/>
      <c r="BL715"/>
      <c r="BM715"/>
      <c r="BN715"/>
      <c r="BO715"/>
      <c r="BP715"/>
      <c r="BQ715"/>
      <c r="BR715"/>
      <c r="BS715"/>
      <c r="BT715"/>
      <c r="BU715"/>
      <c r="BV715"/>
      <c r="BW715"/>
      <c r="BX715"/>
      <c r="BY715"/>
      <c r="BZ715"/>
      <c r="CA715"/>
      <c r="CB715"/>
      <c r="CC715"/>
      <c r="CD715"/>
      <c r="CE715"/>
      <c r="CF715"/>
      <c r="CG715"/>
      <c r="CH715"/>
      <c r="CI715"/>
      <c r="CJ715"/>
      <c r="CK715"/>
      <c r="CL715"/>
      <c r="CM715"/>
      <c r="CN715"/>
      <c r="CO715"/>
      <c r="CP715"/>
      <c r="CQ715"/>
      <c r="CR715"/>
      <c r="CS715"/>
      <c r="CT715"/>
      <c r="CU715"/>
      <c r="CV715"/>
      <c r="CW715"/>
      <c r="CX715"/>
      <c r="CY715"/>
      <c r="CZ715"/>
      <c r="DA715"/>
      <c r="DB715"/>
      <c r="DC715"/>
      <c r="DD715"/>
      <c r="DE715"/>
      <c r="DF715"/>
      <c r="DG715"/>
      <c r="DH715"/>
      <c r="DI715"/>
      <c r="DJ715"/>
      <c r="DK715"/>
      <c r="DL715"/>
      <c r="DM715"/>
      <c r="DN715"/>
      <c r="DO715"/>
      <c r="DP715"/>
      <c r="DQ715"/>
      <c r="DR715"/>
      <c r="DS715"/>
      <c r="DT715"/>
      <c r="DU715"/>
      <c r="DV715"/>
      <c r="DW715"/>
      <c r="DX715"/>
      <c r="DY715"/>
      <c r="DZ715"/>
      <c r="EA715"/>
      <c r="EB715"/>
      <c r="EC715"/>
      <c r="ED715"/>
      <c r="EE715"/>
      <c r="EF715"/>
      <c r="EG715"/>
      <c r="EH715"/>
      <c r="EI715"/>
      <c r="EJ715"/>
      <c r="EK715"/>
      <c r="EL715"/>
      <c r="EM715"/>
      <c r="EN715"/>
      <c r="EO715"/>
      <c r="EP715"/>
      <c r="EQ715"/>
      <c r="ER715"/>
      <c r="ES715"/>
      <c r="ET715"/>
      <c r="EU715"/>
      <c r="EV715"/>
      <c r="EW715"/>
      <c r="EX715"/>
      <c r="EY715"/>
      <c r="EZ715"/>
      <c r="FA715"/>
      <c r="FB715"/>
      <c r="FC715"/>
      <c r="FD715"/>
      <c r="FE715"/>
      <c r="FF715"/>
      <c r="FG715"/>
      <c r="FH715"/>
      <c r="FI715"/>
      <c r="FJ715"/>
      <c r="FK715"/>
      <c r="FL715"/>
      <c r="FM715"/>
      <c r="FN715"/>
      <c r="FO715"/>
      <c r="FP715"/>
      <c r="FQ715"/>
      <c r="FR715"/>
      <c r="FS715"/>
      <c r="FT715"/>
      <c r="FU715"/>
      <c r="FV715"/>
      <c r="FW715"/>
      <c r="FX715"/>
      <c r="FY715"/>
      <c r="FZ715"/>
      <c r="GA715"/>
      <c r="GB715"/>
      <c r="GC715"/>
      <c r="GD715"/>
      <c r="GE715"/>
      <c r="GF715"/>
      <c r="GG715"/>
      <c r="GH715"/>
      <c r="GI715"/>
      <c r="GJ715"/>
      <c r="GK715"/>
      <c r="GL715"/>
      <c r="GM715"/>
      <c r="GN715"/>
      <c r="GO715"/>
      <c r="GP715"/>
      <c r="GQ715"/>
      <c r="GR715"/>
      <c r="GS715"/>
      <c r="GT715"/>
      <c r="GU715"/>
      <c r="GV715"/>
      <c r="GW715"/>
      <c r="GX715"/>
      <c r="GY715"/>
      <c r="GZ715"/>
      <c r="HA715"/>
      <c r="HB715"/>
      <c r="HC715"/>
      <c r="HD715"/>
      <c r="HE715"/>
      <c r="HF715"/>
      <c r="HG715"/>
      <c r="HH715"/>
      <c r="HI715"/>
      <c r="HJ715"/>
      <c r="HK715"/>
      <c r="HL715"/>
      <c r="HM715"/>
      <c r="HN715"/>
      <c r="HO715"/>
      <c r="HP715"/>
      <c r="HQ715"/>
      <c r="HR715"/>
      <c r="HS715"/>
      <c r="HT715"/>
      <c r="HU715"/>
      <c r="HV715"/>
      <c r="HW715"/>
      <c r="HX715"/>
      <c r="HY715"/>
      <c r="HZ715"/>
    </row>
    <row r="716" spans="1:234" ht="11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  <c r="AR716"/>
      <c r="AS716"/>
      <c r="AT716"/>
      <c r="AU716"/>
      <c r="AV716"/>
      <c r="AW716"/>
      <c r="AX716"/>
      <c r="AY716"/>
      <c r="AZ716"/>
      <c r="BA716"/>
      <c r="BB716"/>
      <c r="BC716"/>
      <c r="BD716"/>
      <c r="BE716"/>
      <c r="BF716"/>
      <c r="BG716"/>
      <c r="BH716"/>
      <c r="BI716"/>
      <c r="BJ716"/>
      <c r="BK716"/>
      <c r="BL716"/>
      <c r="BM716"/>
      <c r="BN716"/>
      <c r="BO716"/>
      <c r="BP716"/>
      <c r="BQ716"/>
      <c r="BR716"/>
      <c r="BS716"/>
      <c r="BT716"/>
      <c r="BU716"/>
      <c r="BV716"/>
      <c r="BW716"/>
      <c r="BX716"/>
      <c r="BY716"/>
      <c r="BZ716"/>
      <c r="CA716"/>
      <c r="CB716"/>
      <c r="CC716"/>
      <c r="CD716"/>
      <c r="CE716"/>
      <c r="CF716"/>
      <c r="CG716"/>
      <c r="CH716"/>
      <c r="CI716"/>
      <c r="CJ716"/>
      <c r="CK716"/>
      <c r="CL716"/>
      <c r="CM716"/>
      <c r="CN716"/>
      <c r="CO716"/>
      <c r="CP716"/>
      <c r="CQ716"/>
      <c r="CR716"/>
      <c r="CS716"/>
      <c r="CT716"/>
      <c r="CU716"/>
      <c r="CV716"/>
      <c r="CW716"/>
      <c r="CX716"/>
      <c r="CY716"/>
      <c r="CZ716"/>
      <c r="DA716"/>
      <c r="DB716"/>
      <c r="DC716"/>
      <c r="DD716"/>
      <c r="DE716"/>
      <c r="DF716"/>
      <c r="DG716"/>
      <c r="DH716"/>
      <c r="DI716"/>
      <c r="DJ716"/>
      <c r="DK716"/>
      <c r="DL716"/>
      <c r="DM716"/>
      <c r="DN716"/>
      <c r="DO716"/>
      <c r="DP716"/>
      <c r="DQ716"/>
      <c r="DR716"/>
      <c r="DS716"/>
      <c r="DT716"/>
      <c r="DU716"/>
      <c r="DV716"/>
      <c r="DW716"/>
      <c r="DX716"/>
      <c r="DY716"/>
      <c r="DZ716"/>
      <c r="EA716"/>
      <c r="EB716"/>
      <c r="EC716"/>
      <c r="ED716"/>
      <c r="EE716"/>
      <c r="EF716"/>
      <c r="EG716"/>
      <c r="EH716"/>
      <c r="EI716"/>
      <c r="EJ716"/>
      <c r="EK716"/>
      <c r="EL716"/>
      <c r="EM716"/>
      <c r="EN716"/>
      <c r="EO716"/>
      <c r="EP716"/>
      <c r="EQ716"/>
      <c r="ER716"/>
      <c r="ES716"/>
      <c r="ET716"/>
      <c r="EU716"/>
      <c r="EV716"/>
      <c r="EW716"/>
      <c r="EX716"/>
      <c r="EY716"/>
      <c r="EZ716"/>
      <c r="FA716"/>
      <c r="FB716"/>
      <c r="FC716"/>
      <c r="FD716"/>
      <c r="FE716"/>
      <c r="FF716"/>
      <c r="FG716"/>
      <c r="FH716"/>
      <c r="FI716"/>
      <c r="FJ716"/>
      <c r="FK716"/>
      <c r="FL716"/>
      <c r="FM716"/>
      <c r="FN716"/>
      <c r="FO716"/>
      <c r="FP716"/>
      <c r="FQ716"/>
      <c r="FR716"/>
      <c r="FS716"/>
      <c r="FT716"/>
      <c r="FU716"/>
      <c r="FV716"/>
      <c r="FW716"/>
      <c r="FX716"/>
      <c r="FY716"/>
      <c r="FZ716"/>
      <c r="GA716"/>
      <c r="GB716"/>
      <c r="GC716"/>
      <c r="GD716"/>
      <c r="GE716"/>
      <c r="GF716"/>
      <c r="GG716"/>
      <c r="GH716"/>
      <c r="GI716"/>
      <c r="GJ716"/>
      <c r="GK716"/>
      <c r="GL716"/>
      <c r="GM716"/>
      <c r="GN716"/>
      <c r="GO716"/>
      <c r="GP716"/>
      <c r="GQ716"/>
      <c r="GR716"/>
      <c r="GS716"/>
      <c r="GT716"/>
      <c r="GU716"/>
      <c r="GV716"/>
      <c r="GW716"/>
      <c r="GX716"/>
      <c r="GY716"/>
      <c r="GZ716"/>
      <c r="HA716"/>
      <c r="HB716"/>
      <c r="HC716"/>
      <c r="HD716"/>
      <c r="HE716"/>
      <c r="HF716"/>
      <c r="HG716"/>
      <c r="HH716"/>
      <c r="HI716"/>
      <c r="HJ716"/>
      <c r="HK716"/>
      <c r="HL716"/>
      <c r="HM716"/>
      <c r="HN716"/>
      <c r="HO716"/>
      <c r="HP716"/>
      <c r="HQ716"/>
      <c r="HR716"/>
      <c r="HS716"/>
      <c r="HT716"/>
      <c r="HU716"/>
      <c r="HV716"/>
      <c r="HW716"/>
      <c r="HX716"/>
      <c r="HY716"/>
      <c r="HZ716"/>
    </row>
    <row r="717" spans="1:234" ht="11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  <c r="AQ717"/>
      <c r="AR717"/>
      <c r="AS717"/>
      <c r="AT717"/>
      <c r="AU717"/>
      <c r="AV717"/>
      <c r="AW717"/>
      <c r="AX717"/>
      <c r="AY717"/>
      <c r="AZ717"/>
      <c r="BA717"/>
      <c r="BB717"/>
      <c r="BC717"/>
      <c r="BD717"/>
      <c r="BE717"/>
      <c r="BF717"/>
      <c r="BG717"/>
      <c r="BH717"/>
      <c r="BI717"/>
      <c r="BJ717"/>
      <c r="BK717"/>
      <c r="BL717"/>
      <c r="BM717"/>
      <c r="BN717"/>
      <c r="BO717"/>
      <c r="BP717"/>
      <c r="BQ717"/>
      <c r="BR717"/>
      <c r="BS717"/>
      <c r="BT717"/>
      <c r="BU717"/>
      <c r="BV717"/>
      <c r="BW717"/>
      <c r="BX717"/>
      <c r="BY717"/>
      <c r="BZ717"/>
      <c r="CA717"/>
      <c r="CB717"/>
      <c r="CC717"/>
      <c r="CD717"/>
      <c r="CE717"/>
      <c r="CF717"/>
      <c r="CG717"/>
      <c r="CH717"/>
      <c r="CI717"/>
      <c r="CJ717"/>
      <c r="CK717"/>
      <c r="CL717"/>
      <c r="CM717"/>
      <c r="CN717"/>
      <c r="CO717"/>
      <c r="CP717"/>
      <c r="CQ717"/>
      <c r="CR717"/>
      <c r="CS717"/>
      <c r="CT717"/>
      <c r="CU717"/>
      <c r="CV717"/>
      <c r="CW717"/>
      <c r="CX717"/>
      <c r="CY717"/>
      <c r="CZ717"/>
      <c r="DA717"/>
      <c r="DB717"/>
      <c r="DC717"/>
      <c r="DD717"/>
      <c r="DE717"/>
      <c r="DF717"/>
      <c r="DG717"/>
      <c r="DH717"/>
      <c r="DI717"/>
      <c r="DJ717"/>
      <c r="DK717"/>
      <c r="DL717"/>
      <c r="DM717"/>
      <c r="DN717"/>
      <c r="DO717"/>
      <c r="DP717"/>
      <c r="DQ717"/>
      <c r="DR717"/>
      <c r="DS717"/>
      <c r="DT717"/>
      <c r="DU717"/>
      <c r="DV717"/>
      <c r="DW717"/>
      <c r="DX717"/>
      <c r="DY717"/>
      <c r="DZ717"/>
      <c r="EA717"/>
      <c r="EB717"/>
      <c r="EC717"/>
      <c r="ED717"/>
      <c r="EE717"/>
      <c r="EF717"/>
      <c r="EG717"/>
      <c r="EH717"/>
      <c r="EI717"/>
      <c r="EJ717"/>
      <c r="EK717"/>
      <c r="EL717"/>
      <c r="EM717"/>
      <c r="EN717"/>
      <c r="EO717"/>
      <c r="EP717"/>
      <c r="EQ717"/>
      <c r="ER717"/>
      <c r="ES717"/>
      <c r="ET717"/>
      <c r="EU717"/>
      <c r="EV717"/>
      <c r="EW717"/>
      <c r="EX717"/>
      <c r="EY717"/>
      <c r="EZ717"/>
      <c r="FA717"/>
      <c r="FB717"/>
      <c r="FC717"/>
      <c r="FD717"/>
      <c r="FE717"/>
      <c r="FF717"/>
      <c r="FG717"/>
      <c r="FH717"/>
      <c r="FI717"/>
      <c r="FJ717"/>
      <c r="FK717"/>
      <c r="FL717"/>
      <c r="FM717"/>
      <c r="FN717"/>
      <c r="FO717"/>
      <c r="FP717"/>
      <c r="FQ717"/>
      <c r="FR717"/>
      <c r="FS717"/>
      <c r="FT717"/>
      <c r="FU717"/>
      <c r="FV717"/>
      <c r="FW717"/>
      <c r="FX717"/>
      <c r="FY717"/>
      <c r="FZ717"/>
      <c r="GA717"/>
      <c r="GB717"/>
      <c r="GC717"/>
      <c r="GD717"/>
      <c r="GE717"/>
      <c r="GF717"/>
      <c r="GG717"/>
      <c r="GH717"/>
      <c r="GI717"/>
      <c r="GJ717"/>
      <c r="GK717"/>
      <c r="GL717"/>
      <c r="GM717"/>
      <c r="GN717"/>
      <c r="GO717"/>
      <c r="GP717"/>
      <c r="GQ717"/>
      <c r="GR717"/>
      <c r="GS717"/>
      <c r="GT717"/>
      <c r="GU717"/>
      <c r="GV717"/>
      <c r="GW717"/>
      <c r="GX717"/>
      <c r="GY717"/>
      <c r="GZ717"/>
      <c r="HA717"/>
      <c r="HB717"/>
      <c r="HC717"/>
      <c r="HD717"/>
      <c r="HE717"/>
      <c r="HF717"/>
      <c r="HG717"/>
      <c r="HH717"/>
      <c r="HI717"/>
      <c r="HJ717"/>
      <c r="HK717"/>
      <c r="HL717"/>
      <c r="HM717"/>
      <c r="HN717"/>
      <c r="HO717"/>
      <c r="HP717"/>
      <c r="HQ717"/>
      <c r="HR717"/>
      <c r="HS717"/>
      <c r="HT717"/>
      <c r="HU717"/>
      <c r="HV717"/>
      <c r="HW717"/>
      <c r="HX717"/>
      <c r="HY717"/>
      <c r="HZ717"/>
    </row>
    <row r="718" spans="1:234" ht="11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Q718"/>
      <c r="AR718"/>
      <c r="AS718"/>
      <c r="AT718"/>
      <c r="AU718"/>
      <c r="AV718"/>
      <c r="AW718"/>
      <c r="AX718"/>
      <c r="AY718"/>
      <c r="AZ718"/>
      <c r="BA718"/>
      <c r="BB718"/>
      <c r="BC718"/>
      <c r="BD718"/>
      <c r="BE718"/>
      <c r="BF718"/>
      <c r="BG718"/>
      <c r="BH718"/>
      <c r="BI718"/>
      <c r="BJ718"/>
      <c r="BK718"/>
      <c r="BL718"/>
      <c r="BM718"/>
      <c r="BN718"/>
      <c r="BO718"/>
      <c r="BP718"/>
      <c r="BQ718"/>
      <c r="BR718"/>
      <c r="BS718"/>
      <c r="BT718"/>
      <c r="BU718"/>
      <c r="BV718"/>
      <c r="BW718"/>
      <c r="BX718"/>
      <c r="BY718"/>
      <c r="BZ718"/>
      <c r="CA718"/>
      <c r="CB718"/>
      <c r="CC718"/>
      <c r="CD718"/>
      <c r="CE718"/>
      <c r="CF718"/>
      <c r="CG718"/>
      <c r="CH718"/>
      <c r="CI718"/>
      <c r="CJ718"/>
      <c r="CK718"/>
      <c r="CL718"/>
      <c r="CM718"/>
      <c r="CN718"/>
      <c r="CO718"/>
      <c r="CP718"/>
      <c r="CQ718"/>
      <c r="CR718"/>
      <c r="CS718"/>
      <c r="CT718"/>
      <c r="CU718"/>
      <c r="CV718"/>
      <c r="CW718"/>
      <c r="CX718"/>
      <c r="CY718"/>
      <c r="CZ718"/>
      <c r="DA718"/>
      <c r="DB718"/>
      <c r="DC718"/>
      <c r="DD718"/>
      <c r="DE718"/>
      <c r="DF718"/>
      <c r="DG718"/>
      <c r="DH718"/>
      <c r="DI718"/>
      <c r="DJ718"/>
      <c r="DK718"/>
      <c r="DL718"/>
      <c r="DM718"/>
      <c r="DN718"/>
      <c r="DO718"/>
      <c r="DP718"/>
      <c r="DQ718"/>
      <c r="DR718"/>
      <c r="DS718"/>
      <c r="DT718"/>
      <c r="DU718"/>
      <c r="DV718"/>
      <c r="DW718"/>
      <c r="DX718"/>
      <c r="DY718"/>
      <c r="DZ718"/>
      <c r="EA718"/>
      <c r="EB718"/>
      <c r="EC718"/>
      <c r="ED718"/>
      <c r="EE718"/>
      <c r="EF718"/>
      <c r="EG718"/>
      <c r="EH718"/>
      <c r="EI718"/>
      <c r="EJ718"/>
      <c r="EK718"/>
      <c r="EL718"/>
      <c r="EM718"/>
      <c r="EN718"/>
      <c r="EO718"/>
      <c r="EP718"/>
      <c r="EQ718"/>
      <c r="ER718"/>
      <c r="ES718"/>
      <c r="ET718"/>
      <c r="EU718"/>
      <c r="EV718"/>
      <c r="EW718"/>
      <c r="EX718"/>
      <c r="EY718"/>
      <c r="EZ718"/>
      <c r="FA718"/>
      <c r="FB718"/>
      <c r="FC718"/>
      <c r="FD718"/>
      <c r="FE718"/>
      <c r="FF718"/>
      <c r="FG718"/>
      <c r="FH718"/>
      <c r="FI718"/>
      <c r="FJ718"/>
      <c r="FK718"/>
      <c r="FL718"/>
      <c r="FM718"/>
      <c r="FN718"/>
      <c r="FO718"/>
      <c r="FP718"/>
      <c r="FQ718"/>
      <c r="FR718"/>
      <c r="FS718"/>
      <c r="FT718"/>
      <c r="FU718"/>
      <c r="FV718"/>
      <c r="FW718"/>
      <c r="FX718"/>
      <c r="FY718"/>
      <c r="FZ718"/>
      <c r="GA718"/>
      <c r="GB718"/>
      <c r="GC718"/>
      <c r="GD718"/>
      <c r="GE718"/>
      <c r="GF718"/>
      <c r="GG718"/>
      <c r="GH718"/>
      <c r="GI718"/>
      <c r="GJ718"/>
      <c r="GK718"/>
      <c r="GL718"/>
      <c r="GM718"/>
      <c r="GN718"/>
      <c r="GO718"/>
      <c r="GP718"/>
      <c r="GQ718"/>
      <c r="GR718"/>
      <c r="GS718"/>
      <c r="GT718"/>
      <c r="GU718"/>
      <c r="GV718"/>
      <c r="GW718"/>
      <c r="GX718"/>
      <c r="GY718"/>
      <c r="GZ718"/>
      <c r="HA718"/>
      <c r="HB718"/>
      <c r="HC718"/>
      <c r="HD718"/>
      <c r="HE718"/>
      <c r="HF718"/>
      <c r="HG718"/>
      <c r="HH718"/>
      <c r="HI718"/>
      <c r="HJ718"/>
      <c r="HK718"/>
      <c r="HL718"/>
      <c r="HM718"/>
      <c r="HN718"/>
      <c r="HO718"/>
      <c r="HP718"/>
      <c r="HQ718"/>
      <c r="HR718"/>
      <c r="HS718"/>
      <c r="HT718"/>
      <c r="HU718"/>
      <c r="HV718"/>
      <c r="HW718"/>
      <c r="HX718"/>
      <c r="HY718"/>
      <c r="HZ718"/>
    </row>
    <row r="719" spans="1:234" ht="11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Q719"/>
      <c r="AR719"/>
      <c r="AS719"/>
      <c r="AT719"/>
      <c r="AU719"/>
      <c r="AV719"/>
      <c r="AW719"/>
      <c r="AX719"/>
      <c r="AY719"/>
      <c r="AZ719"/>
      <c r="BA719"/>
      <c r="BB719"/>
      <c r="BC719"/>
      <c r="BD719"/>
      <c r="BE719"/>
      <c r="BF719"/>
      <c r="BG719"/>
      <c r="BH719"/>
      <c r="BI719"/>
      <c r="BJ719"/>
      <c r="BK719"/>
      <c r="BL719"/>
      <c r="BM719"/>
      <c r="BN719"/>
      <c r="BO719"/>
      <c r="BP719"/>
      <c r="BQ719"/>
      <c r="BR719"/>
      <c r="BS719"/>
      <c r="BT719"/>
      <c r="BU719"/>
      <c r="BV719"/>
      <c r="BW719"/>
      <c r="BX719"/>
      <c r="BY719"/>
      <c r="BZ719"/>
      <c r="CA719"/>
      <c r="CB719"/>
      <c r="CC719"/>
      <c r="CD719"/>
      <c r="CE719"/>
      <c r="CF719"/>
      <c r="CG719"/>
      <c r="CH719"/>
      <c r="CI719"/>
      <c r="CJ719"/>
      <c r="CK719"/>
      <c r="CL719"/>
      <c r="CM719"/>
      <c r="CN719"/>
      <c r="CO719"/>
      <c r="CP719"/>
      <c r="CQ719"/>
      <c r="CR719"/>
      <c r="CS719"/>
      <c r="CT719"/>
      <c r="CU719"/>
      <c r="CV719"/>
      <c r="CW719"/>
      <c r="CX719"/>
      <c r="CY719"/>
      <c r="CZ719"/>
      <c r="DA719"/>
      <c r="DB719"/>
      <c r="DC719"/>
      <c r="DD719"/>
      <c r="DE719"/>
      <c r="DF719"/>
      <c r="DG719"/>
      <c r="DH719"/>
      <c r="DI719"/>
      <c r="DJ719"/>
      <c r="DK719"/>
      <c r="DL719"/>
      <c r="DM719"/>
      <c r="DN719"/>
      <c r="DO719"/>
      <c r="DP719"/>
      <c r="DQ719"/>
      <c r="DR719"/>
      <c r="DS719"/>
      <c r="DT719"/>
      <c r="DU719"/>
      <c r="DV719"/>
      <c r="DW719"/>
      <c r="DX719"/>
      <c r="DY719"/>
      <c r="DZ719"/>
      <c r="EA719"/>
      <c r="EB719"/>
      <c r="EC719"/>
      <c r="ED719"/>
      <c r="EE719"/>
      <c r="EF719"/>
      <c r="EG719"/>
      <c r="EH719"/>
      <c r="EI719"/>
      <c r="EJ719"/>
      <c r="EK719"/>
      <c r="EL719"/>
      <c r="EM719"/>
      <c r="EN719"/>
      <c r="EO719"/>
      <c r="EP719"/>
      <c r="EQ719"/>
      <c r="ER719"/>
      <c r="ES719"/>
      <c r="ET719"/>
      <c r="EU719"/>
      <c r="EV719"/>
      <c r="EW719"/>
      <c r="EX719"/>
      <c r="EY719"/>
      <c r="EZ719"/>
      <c r="FA719"/>
      <c r="FB719"/>
      <c r="FC719"/>
      <c r="FD719"/>
      <c r="FE719"/>
      <c r="FF719"/>
      <c r="FG719"/>
      <c r="FH719"/>
      <c r="FI719"/>
      <c r="FJ719"/>
      <c r="FK719"/>
      <c r="FL719"/>
      <c r="FM719"/>
      <c r="FN719"/>
      <c r="FO719"/>
      <c r="FP719"/>
      <c r="FQ719"/>
      <c r="FR719"/>
      <c r="FS719"/>
      <c r="FT719"/>
      <c r="FU719"/>
      <c r="FV719"/>
      <c r="FW719"/>
      <c r="FX719"/>
      <c r="FY719"/>
      <c r="FZ719"/>
      <c r="GA719"/>
      <c r="GB719"/>
      <c r="GC719"/>
      <c r="GD719"/>
      <c r="GE719"/>
      <c r="GF719"/>
      <c r="GG719"/>
      <c r="GH719"/>
      <c r="GI719"/>
      <c r="GJ719"/>
      <c r="GK719"/>
      <c r="GL719"/>
      <c r="GM719"/>
      <c r="GN719"/>
      <c r="GO719"/>
      <c r="GP719"/>
      <c r="GQ719"/>
      <c r="GR719"/>
      <c r="GS719"/>
      <c r="GT719"/>
      <c r="GU719"/>
      <c r="GV719"/>
      <c r="GW719"/>
      <c r="GX719"/>
      <c r="GY719"/>
      <c r="GZ719"/>
      <c r="HA719"/>
      <c r="HB719"/>
      <c r="HC719"/>
      <c r="HD719"/>
      <c r="HE719"/>
      <c r="HF719"/>
      <c r="HG719"/>
      <c r="HH719"/>
      <c r="HI719"/>
      <c r="HJ719"/>
      <c r="HK719"/>
      <c r="HL719"/>
      <c r="HM719"/>
      <c r="HN719"/>
      <c r="HO719"/>
      <c r="HP719"/>
      <c r="HQ719"/>
      <c r="HR719"/>
      <c r="HS719"/>
      <c r="HT719"/>
      <c r="HU719"/>
      <c r="HV719"/>
      <c r="HW719"/>
      <c r="HX719"/>
      <c r="HY719"/>
      <c r="HZ719"/>
    </row>
    <row r="720" spans="1:234" ht="11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  <c r="AR720"/>
      <c r="AS720"/>
      <c r="AT720"/>
      <c r="AU720"/>
      <c r="AV720"/>
      <c r="AW720"/>
      <c r="AX720"/>
      <c r="AY720"/>
      <c r="AZ720"/>
      <c r="BA720"/>
      <c r="BB720"/>
      <c r="BC720"/>
      <c r="BD720"/>
      <c r="BE720"/>
      <c r="BF720"/>
      <c r="BG720"/>
      <c r="BH720"/>
      <c r="BI720"/>
      <c r="BJ720"/>
      <c r="BK720"/>
      <c r="BL720"/>
      <c r="BM720"/>
      <c r="BN720"/>
      <c r="BO720"/>
      <c r="BP720"/>
      <c r="BQ720"/>
      <c r="BR720"/>
      <c r="BS720"/>
      <c r="BT720"/>
      <c r="BU720"/>
      <c r="BV720"/>
      <c r="BW720"/>
      <c r="BX720"/>
      <c r="BY720"/>
      <c r="BZ720"/>
      <c r="CA720"/>
      <c r="CB720"/>
      <c r="CC720"/>
      <c r="CD720"/>
      <c r="CE720"/>
      <c r="CF720"/>
      <c r="CG720"/>
      <c r="CH720"/>
      <c r="CI720"/>
      <c r="CJ720"/>
      <c r="CK720"/>
      <c r="CL720"/>
      <c r="CM720"/>
      <c r="CN720"/>
      <c r="CO720"/>
      <c r="CP720"/>
      <c r="CQ720"/>
      <c r="CR720"/>
      <c r="CS720"/>
      <c r="CT720"/>
      <c r="CU720"/>
      <c r="CV720"/>
      <c r="CW720"/>
      <c r="CX720"/>
      <c r="CY720"/>
      <c r="CZ720"/>
      <c r="DA720"/>
      <c r="DB720"/>
      <c r="DC720"/>
      <c r="DD720"/>
      <c r="DE720"/>
      <c r="DF720"/>
      <c r="DG720"/>
      <c r="DH720"/>
      <c r="DI720"/>
      <c r="DJ720"/>
      <c r="DK720"/>
      <c r="DL720"/>
      <c r="DM720"/>
      <c r="DN720"/>
      <c r="DO720"/>
      <c r="DP720"/>
      <c r="DQ720"/>
      <c r="DR720"/>
      <c r="DS720"/>
      <c r="DT720"/>
      <c r="DU720"/>
      <c r="DV720"/>
      <c r="DW720"/>
      <c r="DX720"/>
      <c r="DY720"/>
      <c r="DZ720"/>
      <c r="EA720"/>
      <c r="EB720"/>
      <c r="EC720"/>
      <c r="ED720"/>
      <c r="EE720"/>
      <c r="EF720"/>
      <c r="EG720"/>
      <c r="EH720"/>
      <c r="EI720"/>
      <c r="EJ720"/>
      <c r="EK720"/>
      <c r="EL720"/>
      <c r="EM720"/>
      <c r="EN720"/>
      <c r="EO720"/>
      <c r="EP720"/>
      <c r="EQ720"/>
      <c r="ER720"/>
      <c r="ES720"/>
      <c r="ET720"/>
      <c r="EU720"/>
      <c r="EV720"/>
      <c r="EW720"/>
      <c r="EX720"/>
      <c r="EY720"/>
      <c r="EZ720"/>
      <c r="FA720"/>
      <c r="FB720"/>
      <c r="FC720"/>
      <c r="FD720"/>
      <c r="FE720"/>
      <c r="FF720"/>
      <c r="FG720"/>
      <c r="FH720"/>
      <c r="FI720"/>
      <c r="FJ720"/>
      <c r="FK720"/>
      <c r="FL720"/>
      <c r="FM720"/>
      <c r="FN720"/>
      <c r="FO720"/>
      <c r="FP720"/>
      <c r="FQ720"/>
      <c r="FR720"/>
      <c r="FS720"/>
      <c r="FT720"/>
      <c r="FU720"/>
      <c r="FV720"/>
      <c r="FW720"/>
      <c r="FX720"/>
      <c r="FY720"/>
      <c r="FZ720"/>
      <c r="GA720"/>
      <c r="GB720"/>
      <c r="GC720"/>
      <c r="GD720"/>
      <c r="GE720"/>
      <c r="GF720"/>
      <c r="GG720"/>
      <c r="GH720"/>
      <c r="GI720"/>
      <c r="GJ720"/>
      <c r="GK720"/>
      <c r="GL720"/>
      <c r="GM720"/>
      <c r="GN720"/>
      <c r="GO720"/>
      <c r="GP720"/>
      <c r="GQ720"/>
      <c r="GR720"/>
      <c r="GS720"/>
      <c r="GT720"/>
      <c r="GU720"/>
      <c r="GV720"/>
      <c r="GW720"/>
      <c r="GX720"/>
      <c r="GY720"/>
      <c r="GZ720"/>
      <c r="HA720"/>
      <c r="HB720"/>
      <c r="HC720"/>
      <c r="HD720"/>
      <c r="HE720"/>
      <c r="HF720"/>
      <c r="HG720"/>
      <c r="HH720"/>
      <c r="HI720"/>
      <c r="HJ720"/>
      <c r="HK720"/>
      <c r="HL720"/>
      <c r="HM720"/>
      <c r="HN720"/>
      <c r="HO720"/>
      <c r="HP720"/>
      <c r="HQ720"/>
      <c r="HR720"/>
      <c r="HS720"/>
      <c r="HT720"/>
      <c r="HU720"/>
      <c r="HV720"/>
      <c r="HW720"/>
      <c r="HX720"/>
      <c r="HY720"/>
      <c r="HZ720"/>
    </row>
    <row r="721" spans="1:234" ht="11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  <c r="AQ721"/>
      <c r="AR721"/>
      <c r="AS721"/>
      <c r="AT721"/>
      <c r="AU721"/>
      <c r="AV721"/>
      <c r="AW721"/>
      <c r="AX721"/>
      <c r="AY721"/>
      <c r="AZ721"/>
      <c r="BA721"/>
      <c r="BB721"/>
      <c r="BC721"/>
      <c r="BD721"/>
      <c r="BE721"/>
      <c r="BF721"/>
      <c r="BG721"/>
      <c r="BH721"/>
      <c r="BI721"/>
      <c r="BJ721"/>
      <c r="BK721"/>
      <c r="BL721"/>
      <c r="BM721"/>
      <c r="BN721"/>
      <c r="BO721"/>
      <c r="BP721"/>
      <c r="BQ721"/>
      <c r="BR721"/>
      <c r="BS721"/>
      <c r="BT721"/>
      <c r="BU721"/>
      <c r="BV721"/>
      <c r="BW721"/>
      <c r="BX721"/>
      <c r="BY721"/>
      <c r="BZ721"/>
      <c r="CA721"/>
      <c r="CB721"/>
      <c r="CC721"/>
      <c r="CD721"/>
      <c r="CE721"/>
      <c r="CF721"/>
      <c r="CG721"/>
      <c r="CH721"/>
      <c r="CI721"/>
      <c r="CJ721"/>
      <c r="CK721"/>
      <c r="CL721"/>
      <c r="CM721"/>
      <c r="CN721"/>
      <c r="CO721"/>
      <c r="CP721"/>
      <c r="CQ721"/>
      <c r="CR721"/>
      <c r="CS721"/>
      <c r="CT721"/>
      <c r="CU721"/>
      <c r="CV721"/>
      <c r="CW721"/>
      <c r="CX721"/>
      <c r="CY721"/>
      <c r="CZ721"/>
      <c r="DA721"/>
      <c r="DB721"/>
      <c r="DC721"/>
      <c r="DD721"/>
      <c r="DE721"/>
      <c r="DF721"/>
      <c r="DG721"/>
      <c r="DH721"/>
      <c r="DI721"/>
      <c r="DJ721"/>
      <c r="DK721"/>
      <c r="DL721"/>
      <c r="DM721"/>
      <c r="DN721"/>
      <c r="DO721"/>
      <c r="DP721"/>
      <c r="DQ721"/>
      <c r="DR721"/>
      <c r="DS721"/>
      <c r="DT721"/>
      <c r="DU721"/>
      <c r="DV721"/>
      <c r="DW721"/>
      <c r="DX721"/>
      <c r="DY721"/>
      <c r="DZ721"/>
      <c r="EA721"/>
      <c r="EB721"/>
      <c r="EC721"/>
      <c r="ED721"/>
      <c r="EE721"/>
      <c r="EF721"/>
      <c r="EG721"/>
      <c r="EH721"/>
      <c r="EI721"/>
      <c r="EJ721"/>
      <c r="EK721"/>
      <c r="EL721"/>
      <c r="EM721"/>
      <c r="EN721"/>
      <c r="EO721"/>
      <c r="EP721"/>
      <c r="EQ721"/>
      <c r="ER721"/>
      <c r="ES721"/>
      <c r="ET721"/>
      <c r="EU721"/>
      <c r="EV721"/>
      <c r="EW721"/>
      <c r="EX721"/>
      <c r="EY721"/>
      <c r="EZ721"/>
      <c r="FA721"/>
      <c r="FB721"/>
      <c r="FC721"/>
      <c r="FD721"/>
      <c r="FE721"/>
      <c r="FF721"/>
      <c r="FG721"/>
      <c r="FH721"/>
      <c r="FI721"/>
      <c r="FJ721"/>
      <c r="FK721"/>
      <c r="FL721"/>
      <c r="FM721"/>
      <c r="FN721"/>
      <c r="FO721"/>
      <c r="FP721"/>
      <c r="FQ721"/>
      <c r="FR721"/>
      <c r="FS721"/>
      <c r="FT721"/>
      <c r="FU721"/>
      <c r="FV721"/>
      <c r="FW721"/>
      <c r="FX721"/>
      <c r="FY721"/>
      <c r="FZ721"/>
      <c r="GA721"/>
      <c r="GB721"/>
      <c r="GC721"/>
      <c r="GD721"/>
      <c r="GE721"/>
      <c r="GF721"/>
      <c r="GG721"/>
      <c r="GH721"/>
      <c r="GI721"/>
      <c r="GJ721"/>
      <c r="GK721"/>
      <c r="GL721"/>
      <c r="GM721"/>
      <c r="GN721"/>
      <c r="GO721"/>
      <c r="GP721"/>
      <c r="GQ721"/>
      <c r="GR721"/>
      <c r="GS721"/>
      <c r="GT721"/>
      <c r="GU721"/>
      <c r="GV721"/>
      <c r="GW721"/>
      <c r="GX721"/>
      <c r="GY721"/>
      <c r="GZ721"/>
      <c r="HA721"/>
      <c r="HB721"/>
      <c r="HC721"/>
      <c r="HD721"/>
      <c r="HE721"/>
      <c r="HF721"/>
      <c r="HG721"/>
      <c r="HH721"/>
      <c r="HI721"/>
      <c r="HJ721"/>
      <c r="HK721"/>
      <c r="HL721"/>
      <c r="HM721"/>
      <c r="HN721"/>
      <c r="HO721"/>
      <c r="HP721"/>
      <c r="HQ721"/>
      <c r="HR721"/>
      <c r="HS721"/>
      <c r="HT721"/>
      <c r="HU721"/>
      <c r="HV721"/>
      <c r="HW721"/>
      <c r="HX721"/>
      <c r="HY721"/>
      <c r="HZ721"/>
    </row>
    <row r="722" spans="1:234" ht="11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  <c r="AR722"/>
      <c r="AS722"/>
      <c r="AT722"/>
      <c r="AU722"/>
      <c r="AV722"/>
      <c r="AW722"/>
      <c r="AX722"/>
      <c r="AY722"/>
      <c r="AZ722"/>
      <c r="BA722"/>
      <c r="BB722"/>
      <c r="BC722"/>
      <c r="BD722"/>
      <c r="BE722"/>
      <c r="BF722"/>
      <c r="BG722"/>
      <c r="BH722"/>
      <c r="BI722"/>
      <c r="BJ722"/>
      <c r="BK722"/>
      <c r="BL722"/>
      <c r="BM722"/>
      <c r="BN722"/>
      <c r="BO722"/>
      <c r="BP722"/>
      <c r="BQ722"/>
      <c r="BR722"/>
      <c r="BS722"/>
      <c r="BT722"/>
      <c r="BU722"/>
      <c r="BV722"/>
      <c r="BW722"/>
      <c r="BX722"/>
      <c r="BY722"/>
      <c r="BZ722"/>
      <c r="CA722"/>
      <c r="CB722"/>
      <c r="CC722"/>
      <c r="CD722"/>
      <c r="CE722"/>
      <c r="CF722"/>
      <c r="CG722"/>
      <c r="CH722"/>
      <c r="CI722"/>
      <c r="CJ722"/>
      <c r="CK722"/>
      <c r="CL722"/>
      <c r="CM722"/>
      <c r="CN722"/>
      <c r="CO722"/>
      <c r="CP722"/>
      <c r="CQ722"/>
      <c r="CR722"/>
      <c r="CS722"/>
      <c r="CT722"/>
      <c r="CU722"/>
      <c r="CV722"/>
      <c r="CW722"/>
      <c r="CX722"/>
      <c r="CY722"/>
      <c r="CZ722"/>
      <c r="DA722"/>
      <c r="DB722"/>
      <c r="DC722"/>
      <c r="DD722"/>
      <c r="DE722"/>
      <c r="DF722"/>
      <c r="DG722"/>
      <c r="DH722"/>
      <c r="DI722"/>
      <c r="DJ722"/>
      <c r="DK722"/>
      <c r="DL722"/>
      <c r="DM722"/>
      <c r="DN722"/>
      <c r="DO722"/>
      <c r="DP722"/>
      <c r="DQ722"/>
      <c r="DR722"/>
      <c r="DS722"/>
      <c r="DT722"/>
      <c r="DU722"/>
      <c r="DV722"/>
      <c r="DW722"/>
      <c r="DX722"/>
      <c r="DY722"/>
      <c r="DZ722"/>
      <c r="EA722"/>
      <c r="EB722"/>
      <c r="EC722"/>
      <c r="ED722"/>
      <c r="EE722"/>
      <c r="EF722"/>
      <c r="EG722"/>
      <c r="EH722"/>
      <c r="EI722"/>
      <c r="EJ722"/>
      <c r="EK722"/>
      <c r="EL722"/>
      <c r="EM722"/>
      <c r="EN722"/>
      <c r="EO722"/>
      <c r="EP722"/>
      <c r="EQ722"/>
      <c r="ER722"/>
      <c r="ES722"/>
      <c r="ET722"/>
      <c r="EU722"/>
      <c r="EV722"/>
      <c r="EW722"/>
      <c r="EX722"/>
      <c r="EY722"/>
      <c r="EZ722"/>
      <c r="FA722"/>
      <c r="FB722"/>
      <c r="FC722"/>
      <c r="FD722"/>
      <c r="FE722"/>
      <c r="FF722"/>
      <c r="FG722"/>
      <c r="FH722"/>
      <c r="FI722"/>
      <c r="FJ722"/>
      <c r="FK722"/>
      <c r="FL722"/>
      <c r="FM722"/>
      <c r="FN722"/>
      <c r="FO722"/>
      <c r="FP722"/>
      <c r="FQ722"/>
      <c r="FR722"/>
      <c r="FS722"/>
      <c r="FT722"/>
      <c r="FU722"/>
      <c r="FV722"/>
      <c r="FW722"/>
      <c r="FX722"/>
      <c r="FY722"/>
      <c r="FZ722"/>
      <c r="GA722"/>
      <c r="GB722"/>
      <c r="GC722"/>
      <c r="GD722"/>
      <c r="GE722"/>
      <c r="GF722"/>
      <c r="GG722"/>
      <c r="GH722"/>
      <c r="GI722"/>
      <c r="GJ722"/>
      <c r="GK722"/>
      <c r="GL722"/>
      <c r="GM722"/>
      <c r="GN722"/>
      <c r="GO722"/>
      <c r="GP722"/>
      <c r="GQ722"/>
      <c r="GR722"/>
      <c r="GS722"/>
      <c r="GT722"/>
      <c r="GU722"/>
      <c r="GV722"/>
      <c r="GW722"/>
      <c r="GX722"/>
      <c r="GY722"/>
      <c r="GZ722"/>
      <c r="HA722"/>
      <c r="HB722"/>
      <c r="HC722"/>
      <c r="HD722"/>
      <c r="HE722"/>
      <c r="HF722"/>
      <c r="HG722"/>
      <c r="HH722"/>
      <c r="HI722"/>
      <c r="HJ722"/>
      <c r="HK722"/>
      <c r="HL722"/>
      <c r="HM722"/>
      <c r="HN722"/>
      <c r="HO722"/>
      <c r="HP722"/>
      <c r="HQ722"/>
      <c r="HR722"/>
      <c r="HS722"/>
      <c r="HT722"/>
      <c r="HU722"/>
      <c r="HV722"/>
      <c r="HW722"/>
      <c r="HX722"/>
      <c r="HY722"/>
      <c r="HZ722"/>
    </row>
    <row r="723" spans="1:234" ht="11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  <c r="AR723"/>
      <c r="AS723"/>
      <c r="AT723"/>
      <c r="AU723"/>
      <c r="AV723"/>
      <c r="AW723"/>
      <c r="AX723"/>
      <c r="AY723"/>
      <c r="AZ723"/>
      <c r="BA723"/>
      <c r="BB723"/>
      <c r="BC723"/>
      <c r="BD723"/>
      <c r="BE723"/>
      <c r="BF723"/>
      <c r="BG723"/>
      <c r="BH723"/>
      <c r="BI723"/>
      <c r="BJ723"/>
      <c r="BK723"/>
      <c r="BL723"/>
      <c r="BM723"/>
      <c r="BN723"/>
      <c r="BO723"/>
      <c r="BP723"/>
      <c r="BQ723"/>
      <c r="BR723"/>
      <c r="BS723"/>
      <c r="BT723"/>
      <c r="BU723"/>
      <c r="BV723"/>
      <c r="BW723"/>
      <c r="BX723"/>
      <c r="BY723"/>
      <c r="BZ723"/>
      <c r="CA723"/>
      <c r="CB723"/>
      <c r="CC723"/>
      <c r="CD723"/>
      <c r="CE723"/>
      <c r="CF723"/>
      <c r="CG723"/>
      <c r="CH723"/>
      <c r="CI723"/>
      <c r="CJ723"/>
      <c r="CK723"/>
      <c r="CL723"/>
      <c r="CM723"/>
      <c r="CN723"/>
      <c r="CO723"/>
      <c r="CP723"/>
      <c r="CQ723"/>
      <c r="CR723"/>
      <c r="CS723"/>
      <c r="CT723"/>
      <c r="CU723"/>
      <c r="CV723"/>
      <c r="CW723"/>
      <c r="CX723"/>
      <c r="CY723"/>
      <c r="CZ723"/>
      <c r="DA723"/>
      <c r="DB723"/>
      <c r="DC723"/>
      <c r="DD723"/>
      <c r="DE723"/>
      <c r="DF723"/>
      <c r="DG723"/>
      <c r="DH723"/>
      <c r="DI723"/>
      <c r="DJ723"/>
      <c r="DK723"/>
      <c r="DL723"/>
      <c r="DM723"/>
      <c r="DN723"/>
      <c r="DO723"/>
      <c r="DP723"/>
      <c r="DQ723"/>
      <c r="DR723"/>
      <c r="DS723"/>
      <c r="DT723"/>
      <c r="DU723"/>
      <c r="DV723"/>
      <c r="DW723"/>
      <c r="DX723"/>
      <c r="DY723"/>
      <c r="DZ723"/>
      <c r="EA723"/>
      <c r="EB723"/>
      <c r="EC723"/>
      <c r="ED723"/>
      <c r="EE723"/>
      <c r="EF723"/>
      <c r="EG723"/>
      <c r="EH723"/>
      <c r="EI723"/>
      <c r="EJ723"/>
      <c r="EK723"/>
      <c r="EL723"/>
      <c r="EM723"/>
      <c r="EN723"/>
      <c r="EO723"/>
      <c r="EP723"/>
      <c r="EQ723"/>
      <c r="ER723"/>
      <c r="ES723"/>
      <c r="ET723"/>
      <c r="EU723"/>
      <c r="EV723"/>
      <c r="EW723"/>
      <c r="EX723"/>
      <c r="EY723"/>
      <c r="EZ723"/>
      <c r="FA723"/>
      <c r="FB723"/>
      <c r="FC723"/>
      <c r="FD723"/>
      <c r="FE723"/>
      <c r="FF723"/>
      <c r="FG723"/>
      <c r="FH723"/>
      <c r="FI723"/>
      <c r="FJ723"/>
      <c r="FK723"/>
      <c r="FL723"/>
      <c r="FM723"/>
      <c r="FN723"/>
      <c r="FO723"/>
      <c r="FP723"/>
      <c r="FQ723"/>
      <c r="FR723"/>
      <c r="FS723"/>
      <c r="FT723"/>
      <c r="FU723"/>
      <c r="FV723"/>
      <c r="FW723"/>
      <c r="FX723"/>
      <c r="FY723"/>
      <c r="FZ723"/>
      <c r="GA723"/>
      <c r="GB723"/>
      <c r="GC723"/>
      <c r="GD723"/>
      <c r="GE723"/>
      <c r="GF723"/>
      <c r="GG723"/>
      <c r="GH723"/>
      <c r="GI723"/>
      <c r="GJ723"/>
      <c r="GK723"/>
      <c r="GL723"/>
      <c r="GM723"/>
      <c r="GN723"/>
      <c r="GO723"/>
      <c r="GP723"/>
      <c r="GQ723"/>
      <c r="GR723"/>
      <c r="GS723"/>
      <c r="GT723"/>
      <c r="GU723"/>
      <c r="GV723"/>
      <c r="GW723"/>
      <c r="GX723"/>
      <c r="GY723"/>
      <c r="GZ723"/>
      <c r="HA723"/>
      <c r="HB723"/>
      <c r="HC723"/>
      <c r="HD723"/>
      <c r="HE723"/>
      <c r="HF723"/>
      <c r="HG723"/>
      <c r="HH723"/>
      <c r="HI723"/>
      <c r="HJ723"/>
      <c r="HK723"/>
      <c r="HL723"/>
      <c r="HM723"/>
      <c r="HN723"/>
      <c r="HO723"/>
      <c r="HP723"/>
      <c r="HQ723"/>
      <c r="HR723"/>
      <c r="HS723"/>
      <c r="HT723"/>
      <c r="HU723"/>
      <c r="HV723"/>
      <c r="HW723"/>
      <c r="HX723"/>
      <c r="HY723"/>
      <c r="HZ723"/>
    </row>
    <row r="724" spans="1:234" ht="11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  <c r="AQ724"/>
      <c r="AR724"/>
      <c r="AS724"/>
      <c r="AT724"/>
      <c r="AU724"/>
      <c r="AV724"/>
      <c r="AW724"/>
      <c r="AX724"/>
      <c r="AY724"/>
      <c r="AZ724"/>
      <c r="BA724"/>
      <c r="BB724"/>
      <c r="BC724"/>
      <c r="BD724"/>
      <c r="BE724"/>
      <c r="BF724"/>
      <c r="BG724"/>
      <c r="BH724"/>
      <c r="BI724"/>
      <c r="BJ724"/>
      <c r="BK724"/>
      <c r="BL724"/>
      <c r="BM724"/>
      <c r="BN724"/>
      <c r="BO724"/>
      <c r="BP724"/>
      <c r="BQ724"/>
      <c r="BR724"/>
      <c r="BS724"/>
      <c r="BT724"/>
      <c r="BU724"/>
      <c r="BV724"/>
      <c r="BW724"/>
      <c r="BX724"/>
      <c r="BY724"/>
      <c r="BZ724"/>
      <c r="CA724"/>
      <c r="CB724"/>
      <c r="CC724"/>
      <c r="CD724"/>
      <c r="CE724"/>
      <c r="CF724"/>
      <c r="CG724"/>
      <c r="CH724"/>
      <c r="CI724"/>
      <c r="CJ724"/>
      <c r="CK724"/>
      <c r="CL724"/>
      <c r="CM724"/>
      <c r="CN724"/>
      <c r="CO724"/>
      <c r="CP724"/>
      <c r="CQ724"/>
      <c r="CR724"/>
      <c r="CS724"/>
      <c r="CT724"/>
      <c r="CU724"/>
      <c r="CV724"/>
      <c r="CW724"/>
      <c r="CX724"/>
      <c r="CY724"/>
      <c r="CZ724"/>
      <c r="DA724"/>
      <c r="DB724"/>
      <c r="DC724"/>
      <c r="DD724"/>
      <c r="DE724"/>
      <c r="DF724"/>
      <c r="DG724"/>
      <c r="DH724"/>
      <c r="DI724"/>
      <c r="DJ724"/>
      <c r="DK724"/>
      <c r="DL724"/>
      <c r="DM724"/>
      <c r="DN724"/>
      <c r="DO724"/>
      <c r="DP724"/>
      <c r="DQ724"/>
      <c r="DR724"/>
      <c r="DS724"/>
      <c r="DT724"/>
      <c r="DU724"/>
      <c r="DV724"/>
      <c r="DW724"/>
      <c r="DX724"/>
      <c r="DY724"/>
      <c r="DZ724"/>
      <c r="EA724"/>
      <c r="EB724"/>
      <c r="EC724"/>
      <c r="ED724"/>
      <c r="EE724"/>
      <c r="EF724"/>
      <c r="EG724"/>
      <c r="EH724"/>
      <c r="EI724"/>
      <c r="EJ724"/>
      <c r="EK724"/>
      <c r="EL724"/>
      <c r="EM724"/>
      <c r="EN724"/>
      <c r="EO724"/>
      <c r="EP724"/>
      <c r="EQ724"/>
      <c r="ER724"/>
      <c r="ES724"/>
      <c r="ET724"/>
      <c r="EU724"/>
      <c r="EV724"/>
      <c r="EW724"/>
      <c r="EX724"/>
      <c r="EY724"/>
      <c r="EZ724"/>
      <c r="FA724"/>
      <c r="FB724"/>
      <c r="FC724"/>
      <c r="FD724"/>
      <c r="FE724"/>
      <c r="FF724"/>
      <c r="FG724"/>
      <c r="FH724"/>
      <c r="FI724"/>
      <c r="FJ724"/>
      <c r="FK724"/>
      <c r="FL724"/>
      <c r="FM724"/>
      <c r="FN724"/>
      <c r="FO724"/>
      <c r="FP724"/>
      <c r="FQ724"/>
      <c r="FR724"/>
      <c r="FS724"/>
      <c r="FT724"/>
      <c r="FU724"/>
      <c r="FV724"/>
      <c r="FW724"/>
      <c r="FX724"/>
      <c r="FY724"/>
      <c r="FZ724"/>
      <c r="GA724"/>
      <c r="GB724"/>
      <c r="GC724"/>
      <c r="GD724"/>
      <c r="GE724"/>
      <c r="GF724"/>
      <c r="GG724"/>
      <c r="GH724"/>
      <c r="GI724"/>
      <c r="GJ724"/>
      <c r="GK724"/>
      <c r="GL724"/>
      <c r="GM724"/>
      <c r="GN724"/>
      <c r="GO724"/>
      <c r="GP724"/>
      <c r="GQ724"/>
      <c r="GR724"/>
      <c r="GS724"/>
      <c r="GT724"/>
      <c r="GU724"/>
      <c r="GV724"/>
      <c r="GW724"/>
      <c r="GX724"/>
      <c r="GY724"/>
      <c r="GZ724"/>
      <c r="HA724"/>
      <c r="HB724"/>
      <c r="HC724"/>
      <c r="HD724"/>
      <c r="HE724"/>
      <c r="HF724"/>
      <c r="HG724"/>
      <c r="HH724"/>
      <c r="HI724"/>
      <c r="HJ724"/>
      <c r="HK724"/>
      <c r="HL724"/>
      <c r="HM724"/>
      <c r="HN724"/>
      <c r="HO724"/>
      <c r="HP724"/>
      <c r="HQ724"/>
      <c r="HR724"/>
      <c r="HS724"/>
      <c r="HT724"/>
      <c r="HU724"/>
      <c r="HV724"/>
      <c r="HW724"/>
      <c r="HX724"/>
      <c r="HY724"/>
      <c r="HZ724"/>
    </row>
    <row r="725" spans="1:234" ht="11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  <c r="AQ725"/>
      <c r="AR725"/>
      <c r="AS725"/>
      <c r="AT725"/>
      <c r="AU725"/>
      <c r="AV725"/>
      <c r="AW725"/>
      <c r="AX725"/>
      <c r="AY725"/>
      <c r="AZ725"/>
      <c r="BA725"/>
      <c r="BB725"/>
      <c r="BC725"/>
      <c r="BD725"/>
      <c r="BE725"/>
      <c r="BF725"/>
      <c r="BG725"/>
      <c r="BH725"/>
      <c r="BI725"/>
      <c r="BJ725"/>
      <c r="BK725"/>
      <c r="BL725"/>
      <c r="BM725"/>
      <c r="BN725"/>
      <c r="BO725"/>
      <c r="BP725"/>
      <c r="BQ725"/>
      <c r="BR725"/>
      <c r="BS725"/>
      <c r="BT725"/>
      <c r="BU725"/>
      <c r="BV725"/>
      <c r="BW725"/>
      <c r="BX725"/>
      <c r="BY725"/>
      <c r="BZ725"/>
      <c r="CA725"/>
      <c r="CB725"/>
      <c r="CC725"/>
      <c r="CD725"/>
      <c r="CE725"/>
      <c r="CF725"/>
      <c r="CG725"/>
      <c r="CH725"/>
      <c r="CI725"/>
      <c r="CJ725"/>
      <c r="CK725"/>
      <c r="CL725"/>
      <c r="CM725"/>
      <c r="CN725"/>
      <c r="CO725"/>
      <c r="CP725"/>
      <c r="CQ725"/>
      <c r="CR725"/>
      <c r="CS725"/>
      <c r="CT725"/>
      <c r="CU725"/>
      <c r="CV725"/>
      <c r="CW725"/>
      <c r="CX725"/>
      <c r="CY725"/>
      <c r="CZ725"/>
      <c r="DA725"/>
      <c r="DB725"/>
      <c r="DC725"/>
      <c r="DD725"/>
      <c r="DE725"/>
      <c r="DF725"/>
      <c r="DG725"/>
      <c r="DH725"/>
      <c r="DI725"/>
      <c r="DJ725"/>
      <c r="DK725"/>
      <c r="DL725"/>
      <c r="DM725"/>
      <c r="DN725"/>
      <c r="DO725"/>
      <c r="DP725"/>
      <c r="DQ725"/>
      <c r="DR725"/>
      <c r="DS725"/>
      <c r="DT725"/>
      <c r="DU725"/>
      <c r="DV725"/>
      <c r="DW725"/>
      <c r="DX725"/>
      <c r="DY725"/>
      <c r="DZ725"/>
      <c r="EA725"/>
      <c r="EB725"/>
      <c r="EC725"/>
      <c r="ED725"/>
      <c r="EE725"/>
      <c r="EF725"/>
      <c r="EG725"/>
      <c r="EH725"/>
      <c r="EI725"/>
      <c r="EJ725"/>
      <c r="EK725"/>
      <c r="EL725"/>
      <c r="EM725"/>
      <c r="EN725"/>
      <c r="EO725"/>
      <c r="EP725"/>
      <c r="EQ725"/>
      <c r="ER725"/>
      <c r="ES725"/>
      <c r="ET725"/>
      <c r="EU725"/>
      <c r="EV725"/>
      <c r="EW725"/>
      <c r="EX725"/>
      <c r="EY725"/>
      <c r="EZ725"/>
      <c r="FA725"/>
      <c r="FB725"/>
      <c r="FC725"/>
      <c r="FD725"/>
      <c r="FE725"/>
      <c r="FF725"/>
      <c r="FG725"/>
      <c r="FH725"/>
      <c r="FI725"/>
      <c r="FJ725"/>
      <c r="FK725"/>
      <c r="FL725"/>
      <c r="FM725"/>
      <c r="FN725"/>
      <c r="FO725"/>
      <c r="FP725"/>
      <c r="FQ725"/>
      <c r="FR725"/>
      <c r="FS725"/>
      <c r="FT725"/>
      <c r="FU725"/>
      <c r="FV725"/>
      <c r="FW725"/>
      <c r="FX725"/>
      <c r="FY725"/>
      <c r="FZ725"/>
      <c r="GA725"/>
      <c r="GB725"/>
      <c r="GC725"/>
      <c r="GD725"/>
      <c r="GE725"/>
      <c r="GF725"/>
      <c r="GG725"/>
      <c r="GH725"/>
      <c r="GI725"/>
      <c r="GJ725"/>
      <c r="GK725"/>
      <c r="GL725"/>
      <c r="GM725"/>
      <c r="GN725"/>
      <c r="GO725"/>
      <c r="GP725"/>
      <c r="GQ725"/>
      <c r="GR725"/>
      <c r="GS725"/>
      <c r="GT725"/>
      <c r="GU725"/>
      <c r="GV725"/>
      <c r="GW725"/>
      <c r="GX725"/>
      <c r="GY725"/>
      <c r="GZ725"/>
      <c r="HA725"/>
      <c r="HB725"/>
      <c r="HC725"/>
      <c r="HD725"/>
      <c r="HE725"/>
      <c r="HF725"/>
      <c r="HG725"/>
      <c r="HH725"/>
      <c r="HI725"/>
      <c r="HJ725"/>
      <c r="HK725"/>
      <c r="HL725"/>
      <c r="HM725"/>
      <c r="HN725"/>
      <c r="HO725"/>
      <c r="HP725"/>
      <c r="HQ725"/>
      <c r="HR725"/>
      <c r="HS725"/>
      <c r="HT725"/>
      <c r="HU725"/>
      <c r="HV725"/>
      <c r="HW725"/>
      <c r="HX725"/>
      <c r="HY725"/>
      <c r="HZ725"/>
    </row>
    <row r="726" spans="1:234" ht="11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  <c r="AP726"/>
      <c r="AQ726"/>
      <c r="AR726"/>
      <c r="AS726"/>
      <c r="AT726"/>
      <c r="AU726"/>
      <c r="AV726"/>
      <c r="AW726"/>
      <c r="AX726"/>
      <c r="AY726"/>
      <c r="AZ726"/>
      <c r="BA726"/>
      <c r="BB726"/>
      <c r="BC726"/>
      <c r="BD726"/>
      <c r="BE726"/>
      <c r="BF726"/>
      <c r="BG726"/>
      <c r="BH726"/>
      <c r="BI726"/>
      <c r="BJ726"/>
      <c r="BK726"/>
      <c r="BL726"/>
      <c r="BM726"/>
      <c r="BN726"/>
      <c r="BO726"/>
      <c r="BP726"/>
      <c r="BQ726"/>
      <c r="BR726"/>
      <c r="BS726"/>
      <c r="BT726"/>
      <c r="BU726"/>
      <c r="BV726"/>
      <c r="BW726"/>
      <c r="BX726"/>
      <c r="BY726"/>
      <c r="BZ726"/>
      <c r="CA726"/>
      <c r="CB726"/>
      <c r="CC726"/>
      <c r="CD726"/>
      <c r="CE726"/>
      <c r="CF726"/>
      <c r="CG726"/>
      <c r="CH726"/>
      <c r="CI726"/>
      <c r="CJ726"/>
      <c r="CK726"/>
      <c r="CL726"/>
      <c r="CM726"/>
      <c r="CN726"/>
      <c r="CO726"/>
      <c r="CP726"/>
      <c r="CQ726"/>
      <c r="CR726"/>
      <c r="CS726"/>
      <c r="CT726"/>
      <c r="CU726"/>
      <c r="CV726"/>
      <c r="CW726"/>
      <c r="CX726"/>
      <c r="CY726"/>
      <c r="CZ726"/>
      <c r="DA726"/>
      <c r="DB726"/>
      <c r="DC726"/>
      <c r="DD726"/>
      <c r="DE726"/>
      <c r="DF726"/>
      <c r="DG726"/>
      <c r="DH726"/>
      <c r="DI726"/>
      <c r="DJ726"/>
      <c r="DK726"/>
      <c r="DL726"/>
      <c r="DM726"/>
      <c r="DN726"/>
      <c r="DO726"/>
      <c r="DP726"/>
      <c r="DQ726"/>
      <c r="DR726"/>
      <c r="DS726"/>
      <c r="DT726"/>
      <c r="DU726"/>
      <c r="DV726"/>
      <c r="DW726"/>
      <c r="DX726"/>
      <c r="DY726"/>
      <c r="DZ726"/>
      <c r="EA726"/>
      <c r="EB726"/>
      <c r="EC726"/>
      <c r="ED726"/>
      <c r="EE726"/>
      <c r="EF726"/>
      <c r="EG726"/>
      <c r="EH726"/>
      <c r="EI726"/>
      <c r="EJ726"/>
      <c r="EK726"/>
      <c r="EL726"/>
      <c r="EM726"/>
      <c r="EN726"/>
      <c r="EO726"/>
      <c r="EP726"/>
      <c r="EQ726"/>
      <c r="ER726"/>
      <c r="ES726"/>
      <c r="ET726"/>
      <c r="EU726"/>
      <c r="EV726"/>
      <c r="EW726"/>
      <c r="EX726"/>
      <c r="EY726"/>
      <c r="EZ726"/>
      <c r="FA726"/>
      <c r="FB726"/>
      <c r="FC726"/>
      <c r="FD726"/>
      <c r="FE726"/>
      <c r="FF726"/>
      <c r="FG726"/>
      <c r="FH726"/>
      <c r="FI726"/>
      <c r="FJ726"/>
      <c r="FK726"/>
      <c r="FL726"/>
      <c r="FM726"/>
      <c r="FN726"/>
      <c r="FO726"/>
      <c r="FP726"/>
      <c r="FQ726"/>
      <c r="FR726"/>
      <c r="FS726"/>
      <c r="FT726"/>
      <c r="FU726"/>
      <c r="FV726"/>
      <c r="FW726"/>
      <c r="FX726"/>
      <c r="FY726"/>
      <c r="FZ726"/>
      <c r="GA726"/>
      <c r="GB726"/>
      <c r="GC726"/>
      <c r="GD726"/>
      <c r="GE726"/>
      <c r="GF726"/>
      <c r="GG726"/>
      <c r="GH726"/>
      <c r="GI726"/>
      <c r="GJ726"/>
      <c r="GK726"/>
      <c r="GL726"/>
      <c r="GM726"/>
      <c r="GN726"/>
      <c r="GO726"/>
      <c r="GP726"/>
      <c r="GQ726"/>
      <c r="GR726"/>
      <c r="GS726"/>
      <c r="GT726"/>
      <c r="GU726"/>
      <c r="GV726"/>
      <c r="GW726"/>
      <c r="GX726"/>
      <c r="GY726"/>
      <c r="GZ726"/>
      <c r="HA726"/>
      <c r="HB726"/>
      <c r="HC726"/>
      <c r="HD726"/>
      <c r="HE726"/>
      <c r="HF726"/>
      <c r="HG726"/>
      <c r="HH726"/>
      <c r="HI726"/>
      <c r="HJ726"/>
      <c r="HK726"/>
      <c r="HL726"/>
      <c r="HM726"/>
      <c r="HN726"/>
      <c r="HO726"/>
      <c r="HP726"/>
      <c r="HQ726"/>
      <c r="HR726"/>
      <c r="HS726"/>
      <c r="HT726"/>
      <c r="HU726"/>
      <c r="HV726"/>
      <c r="HW726"/>
      <c r="HX726"/>
      <c r="HY726"/>
      <c r="HZ726"/>
    </row>
    <row r="727" spans="1:234" ht="11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  <c r="AP727"/>
      <c r="AQ727"/>
      <c r="AR727"/>
      <c r="AS727"/>
      <c r="AT727"/>
      <c r="AU727"/>
      <c r="AV727"/>
      <c r="AW727"/>
      <c r="AX727"/>
      <c r="AY727"/>
      <c r="AZ727"/>
      <c r="BA727"/>
      <c r="BB727"/>
      <c r="BC727"/>
      <c r="BD727"/>
      <c r="BE727"/>
      <c r="BF727"/>
      <c r="BG727"/>
      <c r="BH727"/>
      <c r="BI727"/>
      <c r="BJ727"/>
      <c r="BK727"/>
      <c r="BL727"/>
      <c r="BM727"/>
      <c r="BN727"/>
      <c r="BO727"/>
      <c r="BP727"/>
      <c r="BQ727"/>
      <c r="BR727"/>
      <c r="BS727"/>
      <c r="BT727"/>
      <c r="BU727"/>
      <c r="BV727"/>
      <c r="BW727"/>
      <c r="BX727"/>
      <c r="BY727"/>
      <c r="BZ727"/>
      <c r="CA727"/>
      <c r="CB727"/>
      <c r="CC727"/>
      <c r="CD727"/>
      <c r="CE727"/>
      <c r="CF727"/>
      <c r="CG727"/>
      <c r="CH727"/>
      <c r="CI727"/>
      <c r="CJ727"/>
      <c r="CK727"/>
      <c r="CL727"/>
      <c r="CM727"/>
      <c r="CN727"/>
      <c r="CO727"/>
      <c r="CP727"/>
      <c r="CQ727"/>
      <c r="CR727"/>
      <c r="CS727"/>
      <c r="CT727"/>
      <c r="CU727"/>
      <c r="CV727"/>
      <c r="CW727"/>
      <c r="CX727"/>
      <c r="CY727"/>
      <c r="CZ727"/>
      <c r="DA727"/>
      <c r="DB727"/>
      <c r="DC727"/>
      <c r="DD727"/>
      <c r="DE727"/>
      <c r="DF727"/>
      <c r="DG727"/>
      <c r="DH727"/>
      <c r="DI727"/>
      <c r="DJ727"/>
      <c r="DK727"/>
      <c r="DL727"/>
      <c r="DM727"/>
      <c r="DN727"/>
      <c r="DO727"/>
      <c r="DP727"/>
      <c r="DQ727"/>
      <c r="DR727"/>
      <c r="DS727"/>
      <c r="DT727"/>
      <c r="DU727"/>
      <c r="DV727"/>
      <c r="DW727"/>
      <c r="DX727"/>
      <c r="DY727"/>
      <c r="DZ727"/>
      <c r="EA727"/>
      <c r="EB727"/>
      <c r="EC727"/>
      <c r="ED727"/>
      <c r="EE727"/>
      <c r="EF727"/>
      <c r="EG727"/>
      <c r="EH727"/>
      <c r="EI727"/>
      <c r="EJ727"/>
      <c r="EK727"/>
      <c r="EL727"/>
      <c r="EM727"/>
      <c r="EN727"/>
      <c r="EO727"/>
      <c r="EP727"/>
      <c r="EQ727"/>
      <c r="ER727"/>
      <c r="ES727"/>
      <c r="ET727"/>
      <c r="EU727"/>
      <c r="EV727"/>
      <c r="EW727"/>
      <c r="EX727"/>
      <c r="EY727"/>
      <c r="EZ727"/>
      <c r="FA727"/>
      <c r="FB727"/>
      <c r="FC727"/>
      <c r="FD727"/>
      <c r="FE727"/>
      <c r="FF727"/>
      <c r="FG727"/>
      <c r="FH727"/>
      <c r="FI727"/>
      <c r="FJ727"/>
      <c r="FK727"/>
      <c r="FL727"/>
      <c r="FM727"/>
      <c r="FN727"/>
      <c r="FO727"/>
      <c r="FP727"/>
      <c r="FQ727"/>
      <c r="FR727"/>
      <c r="FS727"/>
      <c r="FT727"/>
      <c r="FU727"/>
      <c r="FV727"/>
      <c r="FW727"/>
      <c r="FX727"/>
      <c r="FY727"/>
      <c r="FZ727"/>
      <c r="GA727"/>
      <c r="GB727"/>
      <c r="GC727"/>
      <c r="GD727"/>
      <c r="GE727"/>
      <c r="GF727"/>
      <c r="GG727"/>
      <c r="GH727"/>
      <c r="GI727"/>
      <c r="GJ727"/>
      <c r="GK727"/>
      <c r="GL727"/>
      <c r="GM727"/>
      <c r="GN727"/>
      <c r="GO727"/>
      <c r="GP727"/>
      <c r="GQ727"/>
      <c r="GR727"/>
      <c r="GS727"/>
      <c r="GT727"/>
      <c r="GU727"/>
      <c r="GV727"/>
      <c r="GW727"/>
      <c r="GX727"/>
      <c r="GY727"/>
      <c r="GZ727"/>
      <c r="HA727"/>
      <c r="HB727"/>
      <c r="HC727"/>
      <c r="HD727"/>
      <c r="HE727"/>
      <c r="HF727"/>
      <c r="HG727"/>
      <c r="HH727"/>
      <c r="HI727"/>
      <c r="HJ727"/>
      <c r="HK727"/>
      <c r="HL727"/>
      <c r="HM727"/>
      <c r="HN727"/>
      <c r="HO727"/>
      <c r="HP727"/>
      <c r="HQ727"/>
      <c r="HR727"/>
      <c r="HS727"/>
      <c r="HT727"/>
      <c r="HU727"/>
      <c r="HV727"/>
      <c r="HW727"/>
      <c r="HX727"/>
      <c r="HY727"/>
      <c r="HZ727"/>
    </row>
    <row r="728" spans="1:234" ht="11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  <c r="AQ728"/>
      <c r="AR728"/>
      <c r="AS728"/>
      <c r="AT728"/>
      <c r="AU728"/>
      <c r="AV728"/>
      <c r="AW728"/>
      <c r="AX728"/>
      <c r="AY728"/>
      <c r="AZ728"/>
      <c r="BA728"/>
      <c r="BB728"/>
      <c r="BC728"/>
      <c r="BD728"/>
      <c r="BE728"/>
      <c r="BF728"/>
      <c r="BG728"/>
      <c r="BH728"/>
      <c r="BI728"/>
      <c r="BJ728"/>
      <c r="BK728"/>
      <c r="BL728"/>
      <c r="BM728"/>
      <c r="BN728"/>
      <c r="BO728"/>
      <c r="BP728"/>
      <c r="BQ728"/>
      <c r="BR728"/>
      <c r="BS728"/>
      <c r="BT728"/>
      <c r="BU728"/>
      <c r="BV728"/>
      <c r="BW728"/>
      <c r="BX728"/>
      <c r="BY728"/>
      <c r="BZ728"/>
      <c r="CA728"/>
      <c r="CB728"/>
      <c r="CC728"/>
      <c r="CD728"/>
      <c r="CE728"/>
      <c r="CF728"/>
      <c r="CG728"/>
      <c r="CH728"/>
      <c r="CI728"/>
      <c r="CJ728"/>
      <c r="CK728"/>
      <c r="CL728"/>
      <c r="CM728"/>
      <c r="CN728"/>
      <c r="CO728"/>
      <c r="CP728"/>
      <c r="CQ728"/>
      <c r="CR728"/>
      <c r="CS728"/>
      <c r="CT728"/>
      <c r="CU728"/>
      <c r="CV728"/>
      <c r="CW728"/>
      <c r="CX728"/>
      <c r="CY728"/>
      <c r="CZ728"/>
      <c r="DA728"/>
      <c r="DB728"/>
      <c r="DC728"/>
      <c r="DD728"/>
      <c r="DE728"/>
      <c r="DF728"/>
      <c r="DG728"/>
      <c r="DH728"/>
      <c r="DI728"/>
      <c r="DJ728"/>
      <c r="DK728"/>
      <c r="DL728"/>
      <c r="DM728"/>
      <c r="DN728"/>
      <c r="DO728"/>
      <c r="DP728"/>
      <c r="DQ728"/>
      <c r="DR728"/>
      <c r="DS728"/>
      <c r="DT728"/>
      <c r="DU728"/>
      <c r="DV728"/>
      <c r="DW728"/>
      <c r="DX728"/>
      <c r="DY728"/>
      <c r="DZ728"/>
      <c r="EA728"/>
      <c r="EB728"/>
      <c r="EC728"/>
      <c r="ED728"/>
      <c r="EE728"/>
      <c r="EF728"/>
      <c r="EG728"/>
      <c r="EH728"/>
      <c r="EI728"/>
      <c r="EJ728"/>
      <c r="EK728"/>
      <c r="EL728"/>
      <c r="EM728"/>
      <c r="EN728"/>
      <c r="EO728"/>
      <c r="EP728"/>
      <c r="EQ728"/>
      <c r="ER728"/>
      <c r="ES728"/>
      <c r="ET728"/>
      <c r="EU728"/>
      <c r="EV728"/>
      <c r="EW728"/>
      <c r="EX728"/>
      <c r="EY728"/>
      <c r="EZ728"/>
      <c r="FA728"/>
      <c r="FB728"/>
      <c r="FC728"/>
      <c r="FD728"/>
      <c r="FE728"/>
      <c r="FF728"/>
      <c r="FG728"/>
      <c r="FH728"/>
      <c r="FI728"/>
      <c r="FJ728"/>
      <c r="FK728"/>
      <c r="FL728"/>
      <c r="FM728"/>
      <c r="FN728"/>
      <c r="FO728"/>
      <c r="FP728"/>
      <c r="FQ728"/>
      <c r="FR728"/>
      <c r="FS728"/>
      <c r="FT728"/>
      <c r="FU728"/>
      <c r="FV728"/>
      <c r="FW728"/>
      <c r="FX728"/>
      <c r="FY728"/>
      <c r="FZ728"/>
      <c r="GA728"/>
      <c r="GB728"/>
      <c r="GC728"/>
      <c r="GD728"/>
      <c r="GE728"/>
      <c r="GF728"/>
      <c r="GG728"/>
      <c r="GH728"/>
      <c r="GI728"/>
      <c r="GJ728"/>
      <c r="GK728"/>
      <c r="GL728"/>
      <c r="GM728"/>
      <c r="GN728"/>
      <c r="GO728"/>
      <c r="GP728"/>
      <c r="GQ728"/>
      <c r="GR728"/>
      <c r="GS728"/>
      <c r="GT728"/>
      <c r="GU728"/>
      <c r="GV728"/>
      <c r="GW728"/>
      <c r="GX728"/>
      <c r="GY728"/>
      <c r="GZ728"/>
      <c r="HA728"/>
      <c r="HB728"/>
      <c r="HC728"/>
      <c r="HD728"/>
      <c r="HE728"/>
      <c r="HF728"/>
      <c r="HG728"/>
      <c r="HH728"/>
      <c r="HI728"/>
      <c r="HJ728"/>
      <c r="HK728"/>
      <c r="HL728"/>
      <c r="HM728"/>
      <c r="HN728"/>
      <c r="HO728"/>
      <c r="HP728"/>
      <c r="HQ728"/>
      <c r="HR728"/>
      <c r="HS728"/>
      <c r="HT728"/>
      <c r="HU728"/>
      <c r="HV728"/>
      <c r="HW728"/>
      <c r="HX728"/>
      <c r="HY728"/>
      <c r="HZ728"/>
    </row>
    <row r="729" spans="1:234" ht="11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Q729"/>
      <c r="AR729"/>
      <c r="AS729"/>
      <c r="AT729"/>
      <c r="AU729"/>
      <c r="AV729"/>
      <c r="AW729"/>
      <c r="AX729"/>
      <c r="AY729"/>
      <c r="AZ729"/>
      <c r="BA729"/>
      <c r="BB729"/>
      <c r="BC729"/>
      <c r="BD729"/>
      <c r="BE729"/>
      <c r="BF729"/>
      <c r="BG729"/>
      <c r="BH729"/>
      <c r="BI729"/>
      <c r="BJ729"/>
      <c r="BK729"/>
      <c r="BL729"/>
      <c r="BM729"/>
      <c r="BN729"/>
      <c r="BO729"/>
      <c r="BP729"/>
      <c r="BQ729"/>
      <c r="BR729"/>
      <c r="BS729"/>
      <c r="BT729"/>
      <c r="BU729"/>
      <c r="BV729"/>
      <c r="BW729"/>
      <c r="BX729"/>
      <c r="BY729"/>
      <c r="BZ729"/>
      <c r="CA729"/>
      <c r="CB729"/>
      <c r="CC729"/>
      <c r="CD729"/>
      <c r="CE729"/>
      <c r="CF729"/>
      <c r="CG729"/>
      <c r="CH729"/>
      <c r="CI729"/>
      <c r="CJ729"/>
      <c r="CK729"/>
      <c r="CL729"/>
      <c r="CM729"/>
      <c r="CN729"/>
      <c r="CO729"/>
      <c r="CP729"/>
      <c r="CQ729"/>
      <c r="CR729"/>
      <c r="CS729"/>
      <c r="CT729"/>
      <c r="CU729"/>
      <c r="CV729"/>
      <c r="CW729"/>
      <c r="CX729"/>
      <c r="CY729"/>
      <c r="CZ729"/>
      <c r="DA729"/>
      <c r="DB729"/>
      <c r="DC729"/>
      <c r="DD729"/>
      <c r="DE729"/>
      <c r="DF729"/>
      <c r="DG729"/>
      <c r="DH729"/>
      <c r="DI729"/>
      <c r="DJ729"/>
      <c r="DK729"/>
      <c r="DL729"/>
      <c r="DM729"/>
      <c r="DN729"/>
      <c r="DO729"/>
      <c r="DP729"/>
      <c r="DQ729"/>
      <c r="DR729"/>
      <c r="DS729"/>
      <c r="DT729"/>
      <c r="DU729"/>
      <c r="DV729"/>
      <c r="DW729"/>
      <c r="DX729"/>
      <c r="DY729"/>
      <c r="DZ729"/>
      <c r="EA729"/>
      <c r="EB729"/>
      <c r="EC729"/>
      <c r="ED729"/>
      <c r="EE729"/>
      <c r="EF729"/>
      <c r="EG729"/>
      <c r="EH729"/>
      <c r="EI729"/>
      <c r="EJ729"/>
      <c r="EK729"/>
      <c r="EL729"/>
      <c r="EM729"/>
      <c r="EN729"/>
      <c r="EO729"/>
      <c r="EP729"/>
      <c r="EQ729"/>
      <c r="ER729"/>
      <c r="ES729"/>
      <c r="ET729"/>
      <c r="EU729"/>
      <c r="EV729"/>
      <c r="EW729"/>
      <c r="EX729"/>
      <c r="EY729"/>
      <c r="EZ729"/>
      <c r="FA729"/>
      <c r="FB729"/>
      <c r="FC729"/>
      <c r="FD729"/>
      <c r="FE729"/>
      <c r="FF729"/>
      <c r="FG729"/>
      <c r="FH729"/>
      <c r="FI729"/>
      <c r="FJ729"/>
      <c r="FK729"/>
      <c r="FL729"/>
      <c r="FM729"/>
      <c r="FN729"/>
      <c r="FO729"/>
      <c r="FP729"/>
      <c r="FQ729"/>
      <c r="FR729"/>
      <c r="FS729"/>
      <c r="FT729"/>
      <c r="FU729"/>
      <c r="FV729"/>
      <c r="FW729"/>
      <c r="FX729"/>
      <c r="FY729"/>
      <c r="FZ729"/>
      <c r="GA729"/>
      <c r="GB729"/>
      <c r="GC729"/>
      <c r="GD729"/>
      <c r="GE729"/>
      <c r="GF729"/>
      <c r="GG729"/>
      <c r="GH729"/>
      <c r="GI729"/>
      <c r="GJ729"/>
      <c r="GK729"/>
      <c r="GL729"/>
      <c r="GM729"/>
      <c r="GN729"/>
      <c r="GO729"/>
      <c r="GP729"/>
      <c r="GQ729"/>
      <c r="GR729"/>
      <c r="GS729"/>
      <c r="GT729"/>
      <c r="GU729"/>
      <c r="GV729"/>
      <c r="GW729"/>
      <c r="GX729"/>
      <c r="GY729"/>
      <c r="GZ729"/>
      <c r="HA729"/>
      <c r="HB729"/>
      <c r="HC729"/>
      <c r="HD729"/>
      <c r="HE729"/>
      <c r="HF729"/>
      <c r="HG729"/>
      <c r="HH729"/>
      <c r="HI729"/>
      <c r="HJ729"/>
      <c r="HK729"/>
      <c r="HL729"/>
      <c r="HM729"/>
      <c r="HN729"/>
      <c r="HO729"/>
      <c r="HP729"/>
      <c r="HQ729"/>
      <c r="HR729"/>
      <c r="HS729"/>
      <c r="HT729"/>
      <c r="HU729"/>
      <c r="HV729"/>
      <c r="HW729"/>
      <c r="HX729"/>
      <c r="HY729"/>
      <c r="HZ729"/>
    </row>
    <row r="730" spans="1:234" ht="11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  <c r="AQ730"/>
      <c r="AR730"/>
      <c r="AS730"/>
      <c r="AT730"/>
      <c r="AU730"/>
      <c r="AV730"/>
      <c r="AW730"/>
      <c r="AX730"/>
      <c r="AY730"/>
      <c r="AZ730"/>
      <c r="BA730"/>
      <c r="BB730"/>
      <c r="BC730"/>
      <c r="BD730"/>
      <c r="BE730"/>
      <c r="BF730"/>
      <c r="BG730"/>
      <c r="BH730"/>
      <c r="BI730"/>
      <c r="BJ730"/>
      <c r="BK730"/>
      <c r="BL730"/>
      <c r="BM730"/>
      <c r="BN730"/>
      <c r="BO730"/>
      <c r="BP730"/>
      <c r="BQ730"/>
      <c r="BR730"/>
      <c r="BS730"/>
      <c r="BT730"/>
      <c r="BU730"/>
      <c r="BV730"/>
      <c r="BW730"/>
      <c r="BX730"/>
      <c r="BY730"/>
      <c r="BZ730"/>
      <c r="CA730"/>
      <c r="CB730"/>
      <c r="CC730"/>
      <c r="CD730"/>
      <c r="CE730"/>
      <c r="CF730"/>
      <c r="CG730"/>
      <c r="CH730"/>
      <c r="CI730"/>
      <c r="CJ730"/>
      <c r="CK730"/>
      <c r="CL730"/>
      <c r="CM730"/>
      <c r="CN730"/>
      <c r="CO730"/>
      <c r="CP730"/>
      <c r="CQ730"/>
      <c r="CR730"/>
      <c r="CS730"/>
      <c r="CT730"/>
      <c r="CU730"/>
      <c r="CV730"/>
      <c r="CW730"/>
      <c r="CX730"/>
      <c r="CY730"/>
      <c r="CZ730"/>
      <c r="DA730"/>
      <c r="DB730"/>
      <c r="DC730"/>
      <c r="DD730"/>
      <c r="DE730"/>
      <c r="DF730"/>
      <c r="DG730"/>
      <c r="DH730"/>
      <c r="DI730"/>
      <c r="DJ730"/>
      <c r="DK730"/>
      <c r="DL730"/>
      <c r="DM730"/>
      <c r="DN730"/>
      <c r="DO730"/>
      <c r="DP730"/>
      <c r="DQ730"/>
      <c r="DR730"/>
      <c r="DS730"/>
      <c r="DT730"/>
      <c r="DU730"/>
      <c r="DV730"/>
      <c r="DW730"/>
      <c r="DX730"/>
      <c r="DY730"/>
      <c r="DZ730"/>
      <c r="EA730"/>
      <c r="EB730"/>
      <c r="EC730"/>
      <c r="ED730"/>
      <c r="EE730"/>
      <c r="EF730"/>
      <c r="EG730"/>
      <c r="EH730"/>
      <c r="EI730"/>
      <c r="EJ730"/>
      <c r="EK730"/>
      <c r="EL730"/>
      <c r="EM730"/>
      <c r="EN730"/>
      <c r="EO730"/>
      <c r="EP730"/>
      <c r="EQ730"/>
      <c r="ER730"/>
      <c r="ES730"/>
      <c r="ET730"/>
      <c r="EU730"/>
      <c r="EV730"/>
      <c r="EW730"/>
      <c r="EX730"/>
      <c r="EY730"/>
      <c r="EZ730"/>
      <c r="FA730"/>
      <c r="FB730"/>
      <c r="FC730"/>
      <c r="FD730"/>
      <c r="FE730"/>
      <c r="FF730"/>
      <c r="FG730"/>
      <c r="FH730"/>
      <c r="FI730"/>
      <c r="FJ730"/>
      <c r="FK730"/>
      <c r="FL730"/>
      <c r="FM730"/>
      <c r="FN730"/>
      <c r="FO730"/>
      <c r="FP730"/>
      <c r="FQ730"/>
      <c r="FR730"/>
      <c r="FS730"/>
      <c r="FT730"/>
      <c r="FU730"/>
      <c r="FV730"/>
      <c r="FW730"/>
      <c r="FX730"/>
      <c r="FY730"/>
      <c r="FZ730"/>
      <c r="GA730"/>
      <c r="GB730"/>
      <c r="GC730"/>
      <c r="GD730"/>
      <c r="GE730"/>
      <c r="GF730"/>
      <c r="GG730"/>
      <c r="GH730"/>
      <c r="GI730"/>
      <c r="GJ730"/>
      <c r="GK730"/>
      <c r="GL730"/>
      <c r="GM730"/>
      <c r="GN730"/>
      <c r="GO730"/>
      <c r="GP730"/>
      <c r="GQ730"/>
      <c r="GR730"/>
      <c r="GS730"/>
      <c r="GT730"/>
      <c r="GU730"/>
      <c r="GV730"/>
      <c r="GW730"/>
      <c r="GX730"/>
      <c r="GY730"/>
      <c r="GZ730"/>
      <c r="HA730"/>
      <c r="HB730"/>
      <c r="HC730"/>
      <c r="HD730"/>
      <c r="HE730"/>
      <c r="HF730"/>
      <c r="HG730"/>
      <c r="HH730"/>
      <c r="HI730"/>
      <c r="HJ730"/>
      <c r="HK730"/>
      <c r="HL730"/>
      <c r="HM730"/>
      <c r="HN730"/>
      <c r="HO730"/>
      <c r="HP730"/>
      <c r="HQ730"/>
      <c r="HR730"/>
      <c r="HS730"/>
      <c r="HT730"/>
      <c r="HU730"/>
      <c r="HV730"/>
      <c r="HW730"/>
      <c r="HX730"/>
      <c r="HY730"/>
      <c r="HZ730"/>
    </row>
    <row r="731" spans="1:234" ht="11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  <c r="AQ731"/>
      <c r="AR731"/>
      <c r="AS731"/>
      <c r="AT731"/>
      <c r="AU731"/>
      <c r="AV731"/>
      <c r="AW731"/>
      <c r="AX731"/>
      <c r="AY731"/>
      <c r="AZ731"/>
      <c r="BA731"/>
      <c r="BB731"/>
      <c r="BC731"/>
      <c r="BD731"/>
      <c r="BE731"/>
      <c r="BF731"/>
      <c r="BG731"/>
      <c r="BH731"/>
      <c r="BI731"/>
      <c r="BJ731"/>
      <c r="BK731"/>
      <c r="BL731"/>
      <c r="BM731"/>
      <c r="BN731"/>
      <c r="BO731"/>
      <c r="BP731"/>
      <c r="BQ731"/>
      <c r="BR731"/>
      <c r="BS731"/>
      <c r="BT731"/>
      <c r="BU731"/>
      <c r="BV731"/>
      <c r="BW731"/>
      <c r="BX731"/>
      <c r="BY731"/>
      <c r="BZ731"/>
      <c r="CA731"/>
      <c r="CB731"/>
      <c r="CC731"/>
      <c r="CD731"/>
      <c r="CE731"/>
      <c r="CF731"/>
      <c r="CG731"/>
      <c r="CH731"/>
      <c r="CI731"/>
      <c r="CJ731"/>
      <c r="CK731"/>
      <c r="CL731"/>
      <c r="CM731"/>
      <c r="CN731"/>
      <c r="CO731"/>
      <c r="CP731"/>
      <c r="CQ731"/>
      <c r="CR731"/>
      <c r="CS731"/>
      <c r="CT731"/>
      <c r="CU731"/>
      <c r="CV731"/>
      <c r="CW731"/>
      <c r="CX731"/>
      <c r="CY731"/>
      <c r="CZ731"/>
      <c r="DA731"/>
      <c r="DB731"/>
      <c r="DC731"/>
      <c r="DD731"/>
      <c r="DE731"/>
      <c r="DF731"/>
      <c r="DG731"/>
      <c r="DH731"/>
      <c r="DI731"/>
      <c r="DJ731"/>
      <c r="DK731"/>
      <c r="DL731"/>
      <c r="DM731"/>
      <c r="DN731"/>
      <c r="DO731"/>
      <c r="DP731"/>
      <c r="DQ731"/>
      <c r="DR731"/>
      <c r="DS731"/>
      <c r="DT731"/>
      <c r="DU731"/>
      <c r="DV731"/>
      <c r="DW731"/>
      <c r="DX731"/>
      <c r="DY731"/>
      <c r="DZ731"/>
      <c r="EA731"/>
      <c r="EB731"/>
      <c r="EC731"/>
      <c r="ED731"/>
      <c r="EE731"/>
      <c r="EF731"/>
      <c r="EG731"/>
      <c r="EH731"/>
      <c r="EI731"/>
      <c r="EJ731"/>
      <c r="EK731"/>
      <c r="EL731"/>
      <c r="EM731"/>
      <c r="EN731"/>
      <c r="EO731"/>
      <c r="EP731"/>
      <c r="EQ731"/>
      <c r="ER731"/>
      <c r="ES731"/>
      <c r="ET731"/>
      <c r="EU731"/>
      <c r="EV731"/>
      <c r="EW731"/>
      <c r="EX731"/>
      <c r="EY731"/>
      <c r="EZ731"/>
      <c r="FA731"/>
      <c r="FB731"/>
      <c r="FC731"/>
      <c r="FD731"/>
      <c r="FE731"/>
      <c r="FF731"/>
      <c r="FG731"/>
      <c r="FH731"/>
      <c r="FI731"/>
      <c r="FJ731"/>
      <c r="FK731"/>
      <c r="FL731"/>
      <c r="FM731"/>
      <c r="FN731"/>
      <c r="FO731"/>
      <c r="FP731"/>
      <c r="FQ731"/>
      <c r="FR731"/>
      <c r="FS731"/>
      <c r="FT731"/>
      <c r="FU731"/>
      <c r="FV731"/>
      <c r="FW731"/>
      <c r="FX731"/>
      <c r="FY731"/>
      <c r="FZ731"/>
      <c r="GA731"/>
      <c r="GB731"/>
      <c r="GC731"/>
      <c r="GD731"/>
      <c r="GE731"/>
      <c r="GF731"/>
      <c r="GG731"/>
      <c r="GH731"/>
      <c r="GI731"/>
      <c r="GJ731"/>
      <c r="GK731"/>
      <c r="GL731"/>
      <c r="GM731"/>
      <c r="GN731"/>
      <c r="GO731"/>
      <c r="GP731"/>
      <c r="GQ731"/>
      <c r="GR731"/>
      <c r="GS731"/>
      <c r="GT731"/>
      <c r="GU731"/>
      <c r="GV731"/>
      <c r="GW731"/>
      <c r="GX731"/>
      <c r="GY731"/>
      <c r="GZ731"/>
      <c r="HA731"/>
      <c r="HB731"/>
      <c r="HC731"/>
      <c r="HD731"/>
      <c r="HE731"/>
      <c r="HF731"/>
      <c r="HG731"/>
      <c r="HH731"/>
      <c r="HI731"/>
      <c r="HJ731"/>
      <c r="HK731"/>
      <c r="HL731"/>
      <c r="HM731"/>
      <c r="HN731"/>
      <c r="HO731"/>
      <c r="HP731"/>
      <c r="HQ731"/>
      <c r="HR731"/>
      <c r="HS731"/>
      <c r="HT731"/>
      <c r="HU731"/>
      <c r="HV731"/>
      <c r="HW731"/>
      <c r="HX731"/>
      <c r="HY731"/>
      <c r="HZ731"/>
    </row>
    <row r="732" spans="1:234" ht="11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  <c r="AQ732"/>
      <c r="AR732"/>
      <c r="AS732"/>
      <c r="AT732"/>
      <c r="AU732"/>
      <c r="AV732"/>
      <c r="AW732"/>
      <c r="AX732"/>
      <c r="AY732"/>
      <c r="AZ732"/>
      <c r="BA732"/>
      <c r="BB732"/>
      <c r="BC732"/>
      <c r="BD732"/>
      <c r="BE732"/>
      <c r="BF732"/>
      <c r="BG732"/>
      <c r="BH732"/>
      <c r="BI732"/>
      <c r="BJ732"/>
      <c r="BK732"/>
      <c r="BL732"/>
      <c r="BM732"/>
      <c r="BN732"/>
      <c r="BO732"/>
      <c r="BP732"/>
      <c r="BQ732"/>
      <c r="BR732"/>
      <c r="BS732"/>
      <c r="BT732"/>
      <c r="BU732"/>
      <c r="BV732"/>
      <c r="BW732"/>
      <c r="BX732"/>
      <c r="BY732"/>
      <c r="BZ732"/>
      <c r="CA732"/>
      <c r="CB732"/>
      <c r="CC732"/>
      <c r="CD732"/>
      <c r="CE732"/>
      <c r="CF732"/>
      <c r="CG732"/>
      <c r="CH732"/>
      <c r="CI732"/>
      <c r="CJ732"/>
      <c r="CK732"/>
      <c r="CL732"/>
      <c r="CM732"/>
      <c r="CN732"/>
      <c r="CO732"/>
      <c r="CP732"/>
      <c r="CQ732"/>
      <c r="CR732"/>
      <c r="CS732"/>
      <c r="CT732"/>
      <c r="CU732"/>
      <c r="CV732"/>
      <c r="CW732"/>
      <c r="CX732"/>
      <c r="CY732"/>
      <c r="CZ732"/>
      <c r="DA732"/>
      <c r="DB732"/>
      <c r="DC732"/>
      <c r="DD732"/>
      <c r="DE732"/>
      <c r="DF732"/>
      <c r="DG732"/>
      <c r="DH732"/>
      <c r="DI732"/>
      <c r="DJ732"/>
      <c r="DK732"/>
      <c r="DL732"/>
      <c r="DM732"/>
      <c r="DN732"/>
      <c r="DO732"/>
      <c r="DP732"/>
      <c r="DQ732"/>
      <c r="DR732"/>
      <c r="DS732"/>
      <c r="DT732"/>
      <c r="DU732"/>
      <c r="DV732"/>
      <c r="DW732"/>
      <c r="DX732"/>
      <c r="DY732"/>
      <c r="DZ732"/>
      <c r="EA732"/>
      <c r="EB732"/>
      <c r="EC732"/>
      <c r="ED732"/>
      <c r="EE732"/>
      <c r="EF732"/>
      <c r="EG732"/>
      <c r="EH732"/>
      <c r="EI732"/>
      <c r="EJ732"/>
      <c r="EK732"/>
      <c r="EL732"/>
      <c r="EM732"/>
      <c r="EN732"/>
      <c r="EO732"/>
      <c r="EP732"/>
      <c r="EQ732"/>
      <c r="ER732"/>
      <c r="ES732"/>
      <c r="ET732"/>
      <c r="EU732"/>
      <c r="EV732"/>
      <c r="EW732"/>
      <c r="EX732"/>
      <c r="EY732"/>
      <c r="EZ732"/>
      <c r="FA732"/>
      <c r="FB732"/>
      <c r="FC732"/>
      <c r="FD732"/>
      <c r="FE732"/>
      <c r="FF732"/>
      <c r="FG732"/>
      <c r="FH732"/>
      <c r="FI732"/>
      <c r="FJ732"/>
      <c r="FK732"/>
      <c r="FL732"/>
      <c r="FM732"/>
      <c r="FN732"/>
      <c r="FO732"/>
      <c r="FP732"/>
      <c r="FQ732"/>
      <c r="FR732"/>
      <c r="FS732"/>
      <c r="FT732"/>
      <c r="FU732"/>
      <c r="FV732"/>
      <c r="FW732"/>
      <c r="FX732"/>
      <c r="FY732"/>
      <c r="FZ732"/>
      <c r="GA732"/>
      <c r="GB732"/>
      <c r="GC732"/>
      <c r="GD732"/>
      <c r="GE732"/>
      <c r="GF732"/>
      <c r="GG732"/>
      <c r="GH732"/>
      <c r="GI732"/>
      <c r="GJ732"/>
      <c r="GK732"/>
      <c r="GL732"/>
      <c r="GM732"/>
      <c r="GN732"/>
      <c r="GO732"/>
      <c r="GP732"/>
      <c r="GQ732"/>
      <c r="GR732"/>
      <c r="GS732"/>
      <c r="GT732"/>
      <c r="GU732"/>
      <c r="GV732"/>
      <c r="GW732"/>
      <c r="GX732"/>
      <c r="GY732"/>
      <c r="GZ732"/>
      <c r="HA732"/>
      <c r="HB732"/>
      <c r="HC732"/>
      <c r="HD732"/>
      <c r="HE732"/>
      <c r="HF732"/>
      <c r="HG732"/>
      <c r="HH732"/>
      <c r="HI732"/>
      <c r="HJ732"/>
      <c r="HK732"/>
      <c r="HL732"/>
      <c r="HM732"/>
      <c r="HN732"/>
      <c r="HO732"/>
      <c r="HP732"/>
      <c r="HQ732"/>
      <c r="HR732"/>
      <c r="HS732"/>
      <c r="HT732"/>
      <c r="HU732"/>
      <c r="HV732"/>
      <c r="HW732"/>
      <c r="HX732"/>
      <c r="HY732"/>
      <c r="HZ732"/>
    </row>
    <row r="733" spans="1:234" ht="11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  <c r="AP733"/>
      <c r="AQ733"/>
      <c r="AR733"/>
      <c r="AS733"/>
      <c r="AT733"/>
      <c r="AU733"/>
      <c r="AV733"/>
      <c r="AW733"/>
      <c r="AX733"/>
      <c r="AY733"/>
      <c r="AZ733"/>
      <c r="BA733"/>
      <c r="BB733"/>
      <c r="BC733"/>
      <c r="BD733"/>
      <c r="BE733"/>
      <c r="BF733"/>
      <c r="BG733"/>
      <c r="BH733"/>
      <c r="BI733"/>
      <c r="BJ733"/>
      <c r="BK733"/>
      <c r="BL733"/>
      <c r="BM733"/>
      <c r="BN733"/>
      <c r="BO733"/>
      <c r="BP733"/>
      <c r="BQ733"/>
      <c r="BR733"/>
      <c r="BS733"/>
      <c r="BT733"/>
      <c r="BU733"/>
      <c r="BV733"/>
      <c r="BW733"/>
      <c r="BX733"/>
      <c r="BY733"/>
      <c r="BZ733"/>
      <c r="CA733"/>
      <c r="CB733"/>
      <c r="CC733"/>
      <c r="CD733"/>
      <c r="CE733"/>
      <c r="CF733"/>
      <c r="CG733"/>
      <c r="CH733"/>
      <c r="CI733"/>
      <c r="CJ733"/>
      <c r="CK733"/>
      <c r="CL733"/>
      <c r="CM733"/>
      <c r="CN733"/>
      <c r="CO733"/>
      <c r="CP733"/>
      <c r="CQ733"/>
      <c r="CR733"/>
      <c r="CS733"/>
      <c r="CT733"/>
      <c r="CU733"/>
      <c r="CV733"/>
      <c r="CW733"/>
      <c r="CX733"/>
      <c r="CY733"/>
      <c r="CZ733"/>
      <c r="DA733"/>
      <c r="DB733"/>
      <c r="DC733"/>
      <c r="DD733"/>
      <c r="DE733"/>
      <c r="DF733"/>
      <c r="DG733"/>
      <c r="DH733"/>
      <c r="DI733"/>
      <c r="DJ733"/>
      <c r="DK733"/>
      <c r="DL733"/>
      <c r="DM733"/>
      <c r="DN733"/>
      <c r="DO733"/>
      <c r="DP733"/>
      <c r="DQ733"/>
      <c r="DR733"/>
      <c r="DS733"/>
      <c r="DT733"/>
      <c r="DU733"/>
      <c r="DV733"/>
      <c r="DW733"/>
      <c r="DX733"/>
      <c r="DY733"/>
      <c r="DZ733"/>
      <c r="EA733"/>
      <c r="EB733"/>
      <c r="EC733"/>
      <c r="ED733"/>
      <c r="EE733"/>
      <c r="EF733"/>
      <c r="EG733"/>
      <c r="EH733"/>
      <c r="EI733"/>
      <c r="EJ733"/>
      <c r="EK733"/>
      <c r="EL733"/>
      <c r="EM733"/>
      <c r="EN733"/>
      <c r="EO733"/>
      <c r="EP733"/>
      <c r="EQ733"/>
      <c r="ER733"/>
      <c r="ES733"/>
      <c r="ET733"/>
      <c r="EU733"/>
      <c r="EV733"/>
      <c r="EW733"/>
      <c r="EX733"/>
      <c r="EY733"/>
      <c r="EZ733"/>
      <c r="FA733"/>
      <c r="FB733"/>
      <c r="FC733"/>
      <c r="FD733"/>
      <c r="FE733"/>
      <c r="FF733"/>
      <c r="FG733"/>
      <c r="FH733"/>
      <c r="FI733"/>
      <c r="FJ733"/>
      <c r="FK733"/>
      <c r="FL733"/>
      <c r="FM733"/>
      <c r="FN733"/>
      <c r="FO733"/>
      <c r="FP733"/>
      <c r="FQ733"/>
      <c r="FR733"/>
      <c r="FS733"/>
      <c r="FT733"/>
      <c r="FU733"/>
      <c r="FV733"/>
      <c r="FW733"/>
      <c r="FX733"/>
      <c r="FY733"/>
      <c r="FZ733"/>
      <c r="GA733"/>
      <c r="GB733"/>
      <c r="GC733"/>
      <c r="GD733"/>
      <c r="GE733"/>
      <c r="GF733"/>
      <c r="GG733"/>
      <c r="GH733"/>
      <c r="GI733"/>
      <c r="GJ733"/>
      <c r="GK733"/>
      <c r="GL733"/>
      <c r="GM733"/>
      <c r="GN733"/>
      <c r="GO733"/>
      <c r="GP733"/>
      <c r="GQ733"/>
      <c r="GR733"/>
      <c r="GS733"/>
      <c r="GT733"/>
      <c r="GU733"/>
      <c r="GV733"/>
      <c r="GW733"/>
      <c r="GX733"/>
      <c r="GY733"/>
      <c r="GZ733"/>
      <c r="HA733"/>
      <c r="HB733"/>
      <c r="HC733"/>
      <c r="HD733"/>
      <c r="HE733"/>
      <c r="HF733"/>
      <c r="HG733"/>
      <c r="HH733"/>
      <c r="HI733"/>
      <c r="HJ733"/>
      <c r="HK733"/>
      <c r="HL733"/>
      <c r="HM733"/>
      <c r="HN733"/>
      <c r="HO733"/>
      <c r="HP733"/>
      <c r="HQ733"/>
      <c r="HR733"/>
      <c r="HS733"/>
      <c r="HT733"/>
      <c r="HU733"/>
      <c r="HV733"/>
      <c r="HW733"/>
      <c r="HX733"/>
      <c r="HY733"/>
      <c r="HZ733"/>
    </row>
    <row r="734" spans="1:234" ht="11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  <c r="AP734"/>
      <c r="AQ734"/>
      <c r="AR734"/>
      <c r="AS734"/>
      <c r="AT734"/>
      <c r="AU734"/>
      <c r="AV734"/>
      <c r="AW734"/>
      <c r="AX734"/>
      <c r="AY734"/>
      <c r="AZ734"/>
      <c r="BA734"/>
      <c r="BB734"/>
      <c r="BC734"/>
      <c r="BD734"/>
      <c r="BE734"/>
      <c r="BF734"/>
      <c r="BG734"/>
      <c r="BH734"/>
      <c r="BI734"/>
      <c r="BJ734"/>
      <c r="BK734"/>
      <c r="BL734"/>
      <c r="BM734"/>
      <c r="BN734"/>
      <c r="BO734"/>
      <c r="BP734"/>
      <c r="BQ734"/>
      <c r="BR734"/>
      <c r="BS734"/>
      <c r="BT734"/>
      <c r="BU734"/>
      <c r="BV734"/>
      <c r="BW734"/>
      <c r="BX734"/>
      <c r="BY734"/>
      <c r="BZ734"/>
      <c r="CA734"/>
      <c r="CB734"/>
      <c r="CC734"/>
      <c r="CD734"/>
      <c r="CE734"/>
      <c r="CF734"/>
      <c r="CG734"/>
      <c r="CH734"/>
      <c r="CI734"/>
      <c r="CJ734"/>
      <c r="CK734"/>
      <c r="CL734"/>
      <c r="CM734"/>
      <c r="CN734"/>
      <c r="CO734"/>
      <c r="CP734"/>
      <c r="CQ734"/>
      <c r="CR734"/>
      <c r="CS734"/>
      <c r="CT734"/>
      <c r="CU734"/>
      <c r="CV734"/>
      <c r="CW734"/>
      <c r="CX734"/>
      <c r="CY734"/>
      <c r="CZ734"/>
      <c r="DA734"/>
      <c r="DB734"/>
      <c r="DC734"/>
      <c r="DD734"/>
      <c r="DE734"/>
      <c r="DF734"/>
      <c r="DG734"/>
      <c r="DH734"/>
      <c r="DI734"/>
      <c r="DJ734"/>
      <c r="DK734"/>
      <c r="DL734"/>
      <c r="DM734"/>
      <c r="DN734"/>
      <c r="DO734"/>
      <c r="DP734"/>
      <c r="DQ734"/>
      <c r="DR734"/>
      <c r="DS734"/>
      <c r="DT734"/>
      <c r="DU734"/>
      <c r="DV734"/>
      <c r="DW734"/>
      <c r="DX734"/>
      <c r="DY734"/>
      <c r="DZ734"/>
      <c r="EA734"/>
      <c r="EB734"/>
      <c r="EC734"/>
      <c r="ED734"/>
      <c r="EE734"/>
      <c r="EF734"/>
      <c r="EG734"/>
      <c r="EH734"/>
      <c r="EI734"/>
      <c r="EJ734"/>
      <c r="EK734"/>
      <c r="EL734"/>
      <c r="EM734"/>
      <c r="EN734"/>
      <c r="EO734"/>
      <c r="EP734"/>
      <c r="EQ734"/>
      <c r="ER734"/>
      <c r="ES734"/>
      <c r="ET734"/>
      <c r="EU734"/>
      <c r="EV734"/>
      <c r="EW734"/>
      <c r="EX734"/>
      <c r="EY734"/>
      <c r="EZ734"/>
      <c r="FA734"/>
      <c r="FB734"/>
      <c r="FC734"/>
      <c r="FD734"/>
      <c r="FE734"/>
      <c r="FF734"/>
      <c r="FG734"/>
      <c r="FH734"/>
      <c r="FI734"/>
      <c r="FJ734"/>
      <c r="FK734"/>
      <c r="FL734"/>
      <c r="FM734"/>
      <c r="FN734"/>
      <c r="FO734"/>
      <c r="FP734"/>
      <c r="FQ734"/>
      <c r="FR734"/>
      <c r="FS734"/>
      <c r="FT734"/>
      <c r="FU734"/>
      <c r="FV734"/>
      <c r="FW734"/>
      <c r="FX734"/>
      <c r="FY734"/>
      <c r="FZ734"/>
      <c r="GA734"/>
      <c r="GB734"/>
      <c r="GC734"/>
      <c r="GD734"/>
      <c r="GE734"/>
      <c r="GF734"/>
      <c r="GG734"/>
      <c r="GH734"/>
      <c r="GI734"/>
      <c r="GJ734"/>
      <c r="GK734"/>
      <c r="GL734"/>
      <c r="GM734"/>
      <c r="GN734"/>
      <c r="GO734"/>
      <c r="GP734"/>
      <c r="GQ734"/>
      <c r="GR734"/>
      <c r="GS734"/>
      <c r="GT734"/>
      <c r="GU734"/>
      <c r="GV734"/>
      <c r="GW734"/>
      <c r="GX734"/>
      <c r="GY734"/>
      <c r="GZ734"/>
      <c r="HA734"/>
      <c r="HB734"/>
      <c r="HC734"/>
      <c r="HD734"/>
      <c r="HE734"/>
      <c r="HF734"/>
      <c r="HG734"/>
      <c r="HH734"/>
      <c r="HI734"/>
      <c r="HJ734"/>
      <c r="HK734"/>
      <c r="HL734"/>
      <c r="HM734"/>
      <c r="HN734"/>
      <c r="HO734"/>
      <c r="HP734"/>
      <c r="HQ734"/>
      <c r="HR734"/>
      <c r="HS734"/>
      <c r="HT734"/>
      <c r="HU734"/>
      <c r="HV734"/>
      <c r="HW734"/>
      <c r="HX734"/>
      <c r="HY734"/>
      <c r="HZ734"/>
    </row>
    <row r="735" spans="1:234" ht="11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  <c r="AQ735"/>
      <c r="AR735"/>
      <c r="AS735"/>
      <c r="AT735"/>
      <c r="AU735"/>
      <c r="AV735"/>
      <c r="AW735"/>
      <c r="AX735"/>
      <c r="AY735"/>
      <c r="AZ735"/>
      <c r="BA735"/>
      <c r="BB735"/>
      <c r="BC735"/>
      <c r="BD735"/>
      <c r="BE735"/>
      <c r="BF735"/>
      <c r="BG735"/>
      <c r="BH735"/>
      <c r="BI735"/>
      <c r="BJ735"/>
      <c r="BK735"/>
      <c r="BL735"/>
      <c r="BM735"/>
      <c r="BN735"/>
      <c r="BO735"/>
      <c r="BP735"/>
      <c r="BQ735"/>
      <c r="BR735"/>
      <c r="BS735"/>
      <c r="BT735"/>
      <c r="BU735"/>
      <c r="BV735"/>
      <c r="BW735"/>
      <c r="BX735"/>
      <c r="BY735"/>
      <c r="BZ735"/>
      <c r="CA735"/>
      <c r="CB735"/>
      <c r="CC735"/>
      <c r="CD735"/>
      <c r="CE735"/>
      <c r="CF735"/>
      <c r="CG735"/>
      <c r="CH735"/>
      <c r="CI735"/>
      <c r="CJ735"/>
      <c r="CK735"/>
      <c r="CL735"/>
      <c r="CM735"/>
      <c r="CN735"/>
      <c r="CO735"/>
      <c r="CP735"/>
      <c r="CQ735"/>
      <c r="CR735"/>
      <c r="CS735"/>
      <c r="CT735"/>
      <c r="CU735"/>
      <c r="CV735"/>
      <c r="CW735"/>
      <c r="CX735"/>
      <c r="CY735"/>
      <c r="CZ735"/>
      <c r="DA735"/>
      <c r="DB735"/>
      <c r="DC735"/>
      <c r="DD735"/>
      <c r="DE735"/>
      <c r="DF735"/>
      <c r="DG735"/>
      <c r="DH735"/>
      <c r="DI735"/>
      <c r="DJ735"/>
      <c r="DK735"/>
      <c r="DL735"/>
      <c r="DM735"/>
      <c r="DN735"/>
      <c r="DO735"/>
      <c r="DP735"/>
      <c r="DQ735"/>
      <c r="DR735"/>
      <c r="DS735"/>
      <c r="DT735"/>
      <c r="DU735"/>
      <c r="DV735"/>
      <c r="DW735"/>
      <c r="DX735"/>
      <c r="DY735"/>
      <c r="DZ735"/>
      <c r="EA735"/>
      <c r="EB735"/>
      <c r="EC735"/>
      <c r="ED735"/>
      <c r="EE735"/>
      <c r="EF735"/>
      <c r="EG735"/>
      <c r="EH735"/>
      <c r="EI735"/>
      <c r="EJ735"/>
      <c r="EK735"/>
      <c r="EL735"/>
      <c r="EM735"/>
      <c r="EN735"/>
      <c r="EO735"/>
      <c r="EP735"/>
      <c r="EQ735"/>
      <c r="ER735"/>
      <c r="ES735"/>
      <c r="ET735"/>
      <c r="EU735"/>
      <c r="EV735"/>
      <c r="EW735"/>
      <c r="EX735"/>
      <c r="EY735"/>
      <c r="EZ735"/>
      <c r="FA735"/>
      <c r="FB735"/>
      <c r="FC735"/>
      <c r="FD735"/>
      <c r="FE735"/>
      <c r="FF735"/>
      <c r="FG735"/>
      <c r="FH735"/>
      <c r="FI735"/>
      <c r="FJ735"/>
      <c r="FK735"/>
      <c r="FL735"/>
      <c r="FM735"/>
      <c r="FN735"/>
      <c r="FO735"/>
      <c r="FP735"/>
      <c r="FQ735"/>
      <c r="FR735"/>
      <c r="FS735"/>
      <c r="FT735"/>
      <c r="FU735"/>
      <c r="FV735"/>
      <c r="FW735"/>
      <c r="FX735"/>
      <c r="FY735"/>
      <c r="FZ735"/>
      <c r="GA735"/>
      <c r="GB735"/>
      <c r="GC735"/>
      <c r="GD735"/>
      <c r="GE735"/>
      <c r="GF735"/>
      <c r="GG735"/>
      <c r="GH735"/>
      <c r="GI735"/>
      <c r="GJ735"/>
      <c r="GK735"/>
      <c r="GL735"/>
      <c r="GM735"/>
      <c r="GN735"/>
      <c r="GO735"/>
      <c r="GP735"/>
      <c r="GQ735"/>
      <c r="GR735"/>
      <c r="GS735"/>
      <c r="GT735"/>
      <c r="GU735"/>
      <c r="GV735"/>
      <c r="GW735"/>
      <c r="GX735"/>
      <c r="GY735"/>
      <c r="GZ735"/>
      <c r="HA735"/>
      <c r="HB735"/>
      <c r="HC735"/>
      <c r="HD735"/>
      <c r="HE735"/>
      <c r="HF735"/>
      <c r="HG735"/>
      <c r="HH735"/>
      <c r="HI735"/>
      <c r="HJ735"/>
      <c r="HK735"/>
      <c r="HL735"/>
      <c r="HM735"/>
      <c r="HN735"/>
      <c r="HO735"/>
      <c r="HP735"/>
      <c r="HQ735"/>
      <c r="HR735"/>
      <c r="HS735"/>
      <c r="HT735"/>
      <c r="HU735"/>
      <c r="HV735"/>
      <c r="HW735"/>
      <c r="HX735"/>
      <c r="HY735"/>
      <c r="HZ735"/>
    </row>
    <row r="736" spans="1:234" ht="11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  <c r="AQ736"/>
      <c r="AR736"/>
      <c r="AS736"/>
      <c r="AT736"/>
      <c r="AU736"/>
      <c r="AV736"/>
      <c r="AW736"/>
      <c r="AX736"/>
      <c r="AY736"/>
      <c r="AZ736"/>
      <c r="BA736"/>
      <c r="BB736"/>
      <c r="BC736"/>
      <c r="BD736"/>
      <c r="BE736"/>
      <c r="BF736"/>
      <c r="BG736"/>
      <c r="BH736"/>
      <c r="BI736"/>
      <c r="BJ736"/>
      <c r="BK736"/>
      <c r="BL736"/>
      <c r="BM736"/>
      <c r="BN736"/>
      <c r="BO736"/>
      <c r="BP736"/>
      <c r="BQ736"/>
      <c r="BR736"/>
      <c r="BS736"/>
      <c r="BT736"/>
      <c r="BU736"/>
      <c r="BV736"/>
      <c r="BW736"/>
      <c r="BX736"/>
      <c r="BY736"/>
      <c r="BZ736"/>
      <c r="CA736"/>
      <c r="CB736"/>
      <c r="CC736"/>
      <c r="CD736"/>
      <c r="CE736"/>
      <c r="CF736"/>
      <c r="CG736"/>
      <c r="CH736"/>
      <c r="CI736"/>
      <c r="CJ736"/>
      <c r="CK736"/>
      <c r="CL736"/>
      <c r="CM736"/>
      <c r="CN736"/>
      <c r="CO736"/>
      <c r="CP736"/>
      <c r="CQ736"/>
      <c r="CR736"/>
      <c r="CS736"/>
      <c r="CT736"/>
      <c r="CU736"/>
      <c r="CV736"/>
      <c r="CW736"/>
      <c r="CX736"/>
      <c r="CY736"/>
      <c r="CZ736"/>
      <c r="DA736"/>
      <c r="DB736"/>
      <c r="DC736"/>
      <c r="DD736"/>
      <c r="DE736"/>
      <c r="DF736"/>
      <c r="DG736"/>
      <c r="DH736"/>
      <c r="DI736"/>
      <c r="DJ736"/>
      <c r="DK736"/>
      <c r="DL736"/>
      <c r="DM736"/>
      <c r="DN736"/>
      <c r="DO736"/>
      <c r="DP736"/>
      <c r="DQ736"/>
      <c r="DR736"/>
      <c r="DS736"/>
      <c r="DT736"/>
      <c r="DU736"/>
      <c r="DV736"/>
      <c r="DW736"/>
      <c r="DX736"/>
      <c r="DY736"/>
      <c r="DZ736"/>
      <c r="EA736"/>
      <c r="EB736"/>
      <c r="EC736"/>
      <c r="ED736"/>
      <c r="EE736"/>
      <c r="EF736"/>
      <c r="EG736"/>
      <c r="EH736"/>
      <c r="EI736"/>
      <c r="EJ736"/>
      <c r="EK736"/>
      <c r="EL736"/>
      <c r="EM736"/>
      <c r="EN736"/>
      <c r="EO736"/>
      <c r="EP736"/>
      <c r="EQ736"/>
      <c r="ER736"/>
      <c r="ES736"/>
      <c r="ET736"/>
      <c r="EU736"/>
      <c r="EV736"/>
      <c r="EW736"/>
      <c r="EX736"/>
      <c r="EY736"/>
      <c r="EZ736"/>
      <c r="FA736"/>
      <c r="FB736"/>
      <c r="FC736"/>
      <c r="FD736"/>
      <c r="FE736"/>
      <c r="FF736"/>
      <c r="FG736"/>
      <c r="FH736"/>
      <c r="FI736"/>
      <c r="FJ736"/>
      <c r="FK736"/>
      <c r="FL736"/>
      <c r="FM736"/>
      <c r="FN736"/>
      <c r="FO736"/>
      <c r="FP736"/>
      <c r="FQ736"/>
      <c r="FR736"/>
      <c r="FS736"/>
      <c r="FT736"/>
      <c r="FU736"/>
      <c r="FV736"/>
      <c r="FW736"/>
      <c r="FX736"/>
      <c r="FY736"/>
      <c r="FZ736"/>
      <c r="GA736"/>
      <c r="GB736"/>
      <c r="GC736"/>
      <c r="GD736"/>
      <c r="GE736"/>
      <c r="GF736"/>
      <c r="GG736"/>
      <c r="GH736"/>
      <c r="GI736"/>
      <c r="GJ736"/>
      <c r="GK736"/>
      <c r="GL736"/>
      <c r="GM736"/>
      <c r="GN736"/>
      <c r="GO736"/>
      <c r="GP736"/>
      <c r="GQ736"/>
      <c r="GR736"/>
      <c r="GS736"/>
      <c r="GT736"/>
      <c r="GU736"/>
      <c r="GV736"/>
      <c r="GW736"/>
      <c r="GX736"/>
      <c r="GY736"/>
      <c r="GZ736"/>
      <c r="HA736"/>
      <c r="HB736"/>
      <c r="HC736"/>
      <c r="HD736"/>
      <c r="HE736"/>
      <c r="HF736"/>
      <c r="HG736"/>
      <c r="HH736"/>
      <c r="HI736"/>
      <c r="HJ736"/>
      <c r="HK736"/>
      <c r="HL736"/>
      <c r="HM736"/>
      <c r="HN736"/>
      <c r="HO736"/>
      <c r="HP736"/>
      <c r="HQ736"/>
      <c r="HR736"/>
      <c r="HS736"/>
      <c r="HT736"/>
      <c r="HU736"/>
      <c r="HV736"/>
      <c r="HW736"/>
      <c r="HX736"/>
      <c r="HY736"/>
      <c r="HZ736"/>
    </row>
    <row r="737" spans="1:234" ht="11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  <c r="AP737"/>
      <c r="AQ737"/>
      <c r="AR737"/>
      <c r="AS737"/>
      <c r="AT737"/>
      <c r="AU737"/>
      <c r="AV737"/>
      <c r="AW737"/>
      <c r="AX737"/>
      <c r="AY737"/>
      <c r="AZ737"/>
      <c r="BA737"/>
      <c r="BB737"/>
      <c r="BC737"/>
      <c r="BD737"/>
      <c r="BE737"/>
      <c r="BF737"/>
      <c r="BG737"/>
      <c r="BH737"/>
      <c r="BI737"/>
      <c r="BJ737"/>
      <c r="BK737"/>
      <c r="BL737"/>
      <c r="BM737"/>
      <c r="BN737"/>
      <c r="BO737"/>
      <c r="BP737"/>
      <c r="BQ737"/>
      <c r="BR737"/>
      <c r="BS737"/>
      <c r="BT737"/>
      <c r="BU737"/>
      <c r="BV737"/>
      <c r="BW737"/>
      <c r="BX737"/>
      <c r="BY737"/>
      <c r="BZ737"/>
      <c r="CA737"/>
      <c r="CB737"/>
      <c r="CC737"/>
      <c r="CD737"/>
      <c r="CE737"/>
      <c r="CF737"/>
      <c r="CG737"/>
      <c r="CH737"/>
      <c r="CI737"/>
      <c r="CJ737"/>
      <c r="CK737"/>
      <c r="CL737"/>
      <c r="CM737"/>
      <c r="CN737"/>
      <c r="CO737"/>
      <c r="CP737"/>
      <c r="CQ737"/>
      <c r="CR737"/>
      <c r="CS737"/>
      <c r="CT737"/>
      <c r="CU737"/>
      <c r="CV737"/>
      <c r="CW737"/>
      <c r="CX737"/>
      <c r="CY737"/>
      <c r="CZ737"/>
      <c r="DA737"/>
      <c r="DB737"/>
      <c r="DC737"/>
      <c r="DD737"/>
      <c r="DE737"/>
      <c r="DF737"/>
      <c r="DG737"/>
      <c r="DH737"/>
      <c r="DI737"/>
      <c r="DJ737"/>
      <c r="DK737"/>
      <c r="DL737"/>
      <c r="DM737"/>
      <c r="DN737"/>
      <c r="DO737"/>
      <c r="DP737"/>
      <c r="DQ737"/>
      <c r="DR737"/>
      <c r="DS737"/>
      <c r="DT737"/>
      <c r="DU737"/>
      <c r="DV737"/>
      <c r="DW737"/>
      <c r="DX737"/>
      <c r="DY737"/>
      <c r="DZ737"/>
      <c r="EA737"/>
      <c r="EB737"/>
      <c r="EC737"/>
      <c r="ED737"/>
      <c r="EE737"/>
      <c r="EF737"/>
      <c r="EG737"/>
      <c r="EH737"/>
      <c r="EI737"/>
      <c r="EJ737"/>
      <c r="EK737"/>
      <c r="EL737"/>
      <c r="EM737"/>
      <c r="EN737"/>
      <c r="EO737"/>
      <c r="EP737"/>
      <c r="EQ737"/>
      <c r="ER737"/>
      <c r="ES737"/>
      <c r="ET737"/>
      <c r="EU737"/>
      <c r="EV737"/>
      <c r="EW737"/>
      <c r="EX737"/>
      <c r="EY737"/>
      <c r="EZ737"/>
      <c r="FA737"/>
      <c r="FB737"/>
      <c r="FC737"/>
      <c r="FD737"/>
      <c r="FE737"/>
      <c r="FF737"/>
      <c r="FG737"/>
      <c r="FH737"/>
      <c r="FI737"/>
      <c r="FJ737"/>
      <c r="FK737"/>
      <c r="FL737"/>
      <c r="FM737"/>
      <c r="FN737"/>
      <c r="FO737"/>
      <c r="FP737"/>
      <c r="FQ737"/>
      <c r="FR737"/>
      <c r="FS737"/>
      <c r="FT737"/>
      <c r="FU737"/>
      <c r="FV737"/>
      <c r="FW737"/>
      <c r="FX737"/>
      <c r="FY737"/>
      <c r="FZ737"/>
      <c r="GA737"/>
      <c r="GB737"/>
      <c r="GC737"/>
      <c r="GD737"/>
      <c r="GE737"/>
      <c r="GF737"/>
      <c r="GG737"/>
      <c r="GH737"/>
      <c r="GI737"/>
      <c r="GJ737"/>
      <c r="GK737"/>
      <c r="GL737"/>
      <c r="GM737"/>
      <c r="GN737"/>
      <c r="GO737"/>
      <c r="GP737"/>
      <c r="GQ737"/>
      <c r="GR737"/>
      <c r="GS737"/>
      <c r="GT737"/>
      <c r="GU737"/>
      <c r="GV737"/>
      <c r="GW737"/>
      <c r="GX737"/>
      <c r="GY737"/>
      <c r="GZ737"/>
      <c r="HA737"/>
      <c r="HB737"/>
      <c r="HC737"/>
      <c r="HD737"/>
      <c r="HE737"/>
      <c r="HF737"/>
      <c r="HG737"/>
      <c r="HH737"/>
      <c r="HI737"/>
      <c r="HJ737"/>
      <c r="HK737"/>
      <c r="HL737"/>
      <c r="HM737"/>
      <c r="HN737"/>
      <c r="HO737"/>
      <c r="HP737"/>
      <c r="HQ737"/>
      <c r="HR737"/>
      <c r="HS737"/>
      <c r="HT737"/>
      <c r="HU737"/>
      <c r="HV737"/>
      <c r="HW737"/>
      <c r="HX737"/>
      <c r="HY737"/>
      <c r="HZ737"/>
    </row>
    <row r="738" spans="1:234" ht="11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  <c r="AQ738"/>
      <c r="AR738"/>
      <c r="AS738"/>
      <c r="AT738"/>
      <c r="AU738"/>
      <c r="AV738"/>
      <c r="AW738"/>
      <c r="AX738"/>
      <c r="AY738"/>
      <c r="AZ738"/>
      <c r="BA738"/>
      <c r="BB738"/>
      <c r="BC738"/>
      <c r="BD738"/>
      <c r="BE738"/>
      <c r="BF738"/>
      <c r="BG738"/>
      <c r="BH738"/>
      <c r="BI738"/>
      <c r="BJ738"/>
      <c r="BK738"/>
      <c r="BL738"/>
      <c r="BM738"/>
      <c r="BN738"/>
      <c r="BO738"/>
      <c r="BP738"/>
      <c r="BQ738"/>
      <c r="BR738"/>
      <c r="BS738"/>
      <c r="BT738"/>
      <c r="BU738"/>
      <c r="BV738"/>
      <c r="BW738"/>
      <c r="BX738"/>
      <c r="BY738"/>
      <c r="BZ738"/>
      <c r="CA738"/>
      <c r="CB738"/>
      <c r="CC738"/>
      <c r="CD738"/>
      <c r="CE738"/>
      <c r="CF738"/>
      <c r="CG738"/>
      <c r="CH738"/>
      <c r="CI738"/>
      <c r="CJ738"/>
      <c r="CK738"/>
      <c r="CL738"/>
      <c r="CM738"/>
      <c r="CN738"/>
      <c r="CO738"/>
      <c r="CP738"/>
      <c r="CQ738"/>
      <c r="CR738"/>
      <c r="CS738"/>
      <c r="CT738"/>
      <c r="CU738"/>
      <c r="CV738"/>
      <c r="CW738"/>
      <c r="CX738"/>
      <c r="CY738"/>
      <c r="CZ738"/>
      <c r="DA738"/>
      <c r="DB738"/>
      <c r="DC738"/>
      <c r="DD738"/>
      <c r="DE738"/>
      <c r="DF738"/>
      <c r="DG738"/>
      <c r="DH738"/>
      <c r="DI738"/>
      <c r="DJ738"/>
      <c r="DK738"/>
      <c r="DL738"/>
      <c r="DM738"/>
      <c r="DN738"/>
      <c r="DO738"/>
      <c r="DP738"/>
      <c r="DQ738"/>
      <c r="DR738"/>
      <c r="DS738"/>
      <c r="DT738"/>
      <c r="DU738"/>
      <c r="DV738"/>
      <c r="DW738"/>
      <c r="DX738"/>
      <c r="DY738"/>
      <c r="DZ738"/>
      <c r="EA738"/>
      <c r="EB738"/>
      <c r="EC738"/>
      <c r="ED738"/>
      <c r="EE738"/>
      <c r="EF738"/>
      <c r="EG738"/>
      <c r="EH738"/>
      <c r="EI738"/>
      <c r="EJ738"/>
      <c r="EK738"/>
      <c r="EL738"/>
      <c r="EM738"/>
      <c r="EN738"/>
      <c r="EO738"/>
      <c r="EP738"/>
      <c r="EQ738"/>
      <c r="ER738"/>
      <c r="ES738"/>
      <c r="ET738"/>
      <c r="EU738"/>
      <c r="EV738"/>
      <c r="EW738"/>
      <c r="EX738"/>
      <c r="EY738"/>
      <c r="EZ738"/>
      <c r="FA738"/>
      <c r="FB738"/>
      <c r="FC738"/>
      <c r="FD738"/>
      <c r="FE738"/>
      <c r="FF738"/>
      <c r="FG738"/>
      <c r="FH738"/>
      <c r="FI738"/>
      <c r="FJ738"/>
      <c r="FK738"/>
      <c r="FL738"/>
      <c r="FM738"/>
      <c r="FN738"/>
      <c r="FO738"/>
      <c r="FP738"/>
      <c r="FQ738"/>
      <c r="FR738"/>
      <c r="FS738"/>
      <c r="FT738"/>
      <c r="FU738"/>
      <c r="FV738"/>
      <c r="FW738"/>
      <c r="FX738"/>
      <c r="FY738"/>
      <c r="FZ738"/>
      <c r="GA738"/>
      <c r="GB738"/>
      <c r="GC738"/>
      <c r="GD738"/>
      <c r="GE738"/>
      <c r="GF738"/>
      <c r="GG738"/>
      <c r="GH738"/>
      <c r="GI738"/>
      <c r="GJ738"/>
      <c r="GK738"/>
      <c r="GL738"/>
      <c r="GM738"/>
      <c r="GN738"/>
      <c r="GO738"/>
      <c r="GP738"/>
      <c r="GQ738"/>
      <c r="GR738"/>
      <c r="GS738"/>
      <c r="GT738"/>
      <c r="GU738"/>
      <c r="GV738"/>
      <c r="GW738"/>
      <c r="GX738"/>
      <c r="GY738"/>
      <c r="GZ738"/>
      <c r="HA738"/>
      <c r="HB738"/>
      <c r="HC738"/>
      <c r="HD738"/>
      <c r="HE738"/>
      <c r="HF738"/>
      <c r="HG738"/>
      <c r="HH738"/>
      <c r="HI738"/>
      <c r="HJ738"/>
      <c r="HK738"/>
      <c r="HL738"/>
      <c r="HM738"/>
      <c r="HN738"/>
      <c r="HO738"/>
      <c r="HP738"/>
      <c r="HQ738"/>
      <c r="HR738"/>
      <c r="HS738"/>
      <c r="HT738"/>
      <c r="HU738"/>
      <c r="HV738"/>
      <c r="HW738"/>
      <c r="HX738"/>
      <c r="HY738"/>
      <c r="HZ738"/>
    </row>
    <row r="739" spans="1:234" ht="11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  <c r="AQ739"/>
      <c r="AR739"/>
      <c r="AS739"/>
      <c r="AT739"/>
      <c r="AU739"/>
      <c r="AV739"/>
      <c r="AW739"/>
      <c r="AX739"/>
      <c r="AY739"/>
      <c r="AZ739"/>
      <c r="BA739"/>
      <c r="BB739"/>
      <c r="BC739"/>
      <c r="BD739"/>
      <c r="BE739"/>
      <c r="BF739"/>
      <c r="BG739"/>
      <c r="BH739"/>
      <c r="BI739"/>
      <c r="BJ739"/>
      <c r="BK739"/>
      <c r="BL739"/>
      <c r="BM739"/>
      <c r="BN739"/>
      <c r="BO739"/>
      <c r="BP739"/>
      <c r="BQ739"/>
      <c r="BR739"/>
      <c r="BS739"/>
      <c r="BT739"/>
      <c r="BU739"/>
      <c r="BV739"/>
      <c r="BW739"/>
      <c r="BX739"/>
      <c r="BY739"/>
      <c r="BZ739"/>
      <c r="CA739"/>
      <c r="CB739"/>
      <c r="CC739"/>
      <c r="CD739"/>
      <c r="CE739"/>
      <c r="CF739"/>
      <c r="CG739"/>
      <c r="CH739"/>
      <c r="CI739"/>
      <c r="CJ739"/>
      <c r="CK739"/>
      <c r="CL739"/>
      <c r="CM739"/>
      <c r="CN739"/>
      <c r="CO739"/>
      <c r="CP739"/>
      <c r="CQ739"/>
      <c r="CR739"/>
      <c r="CS739"/>
      <c r="CT739"/>
      <c r="CU739"/>
      <c r="CV739"/>
      <c r="CW739"/>
      <c r="CX739"/>
      <c r="CY739"/>
      <c r="CZ739"/>
      <c r="DA739"/>
      <c r="DB739"/>
      <c r="DC739"/>
      <c r="DD739"/>
      <c r="DE739"/>
      <c r="DF739"/>
      <c r="DG739"/>
      <c r="DH739"/>
      <c r="DI739"/>
      <c r="DJ739"/>
      <c r="DK739"/>
      <c r="DL739"/>
      <c r="DM739"/>
      <c r="DN739"/>
      <c r="DO739"/>
      <c r="DP739"/>
      <c r="DQ739"/>
      <c r="DR739"/>
      <c r="DS739"/>
      <c r="DT739"/>
      <c r="DU739"/>
      <c r="DV739"/>
      <c r="DW739"/>
      <c r="DX739"/>
      <c r="DY739"/>
      <c r="DZ739"/>
      <c r="EA739"/>
      <c r="EB739"/>
      <c r="EC739"/>
      <c r="ED739"/>
      <c r="EE739"/>
      <c r="EF739"/>
      <c r="EG739"/>
      <c r="EH739"/>
      <c r="EI739"/>
      <c r="EJ739"/>
      <c r="EK739"/>
      <c r="EL739"/>
      <c r="EM739"/>
      <c r="EN739"/>
      <c r="EO739"/>
      <c r="EP739"/>
      <c r="EQ739"/>
      <c r="ER739"/>
      <c r="ES739"/>
      <c r="ET739"/>
      <c r="EU739"/>
      <c r="EV739"/>
      <c r="EW739"/>
      <c r="EX739"/>
      <c r="EY739"/>
      <c r="EZ739"/>
      <c r="FA739"/>
      <c r="FB739"/>
      <c r="FC739"/>
      <c r="FD739"/>
      <c r="FE739"/>
      <c r="FF739"/>
      <c r="FG739"/>
      <c r="FH739"/>
      <c r="FI739"/>
      <c r="FJ739"/>
      <c r="FK739"/>
      <c r="FL739"/>
      <c r="FM739"/>
      <c r="FN739"/>
      <c r="FO739"/>
      <c r="FP739"/>
      <c r="FQ739"/>
      <c r="FR739"/>
      <c r="FS739"/>
      <c r="FT739"/>
      <c r="FU739"/>
      <c r="FV739"/>
      <c r="FW739"/>
      <c r="FX739"/>
      <c r="FY739"/>
      <c r="FZ739"/>
      <c r="GA739"/>
      <c r="GB739"/>
      <c r="GC739"/>
      <c r="GD739"/>
      <c r="GE739"/>
      <c r="GF739"/>
      <c r="GG739"/>
      <c r="GH739"/>
      <c r="GI739"/>
      <c r="GJ739"/>
      <c r="GK739"/>
      <c r="GL739"/>
      <c r="GM739"/>
      <c r="GN739"/>
      <c r="GO739"/>
      <c r="GP739"/>
      <c r="GQ739"/>
      <c r="GR739"/>
      <c r="GS739"/>
      <c r="GT739"/>
      <c r="GU739"/>
      <c r="GV739"/>
      <c r="GW739"/>
      <c r="GX739"/>
      <c r="GY739"/>
      <c r="GZ739"/>
      <c r="HA739"/>
      <c r="HB739"/>
      <c r="HC739"/>
      <c r="HD739"/>
      <c r="HE739"/>
      <c r="HF739"/>
      <c r="HG739"/>
      <c r="HH739"/>
      <c r="HI739"/>
      <c r="HJ739"/>
      <c r="HK739"/>
      <c r="HL739"/>
      <c r="HM739"/>
      <c r="HN739"/>
      <c r="HO739"/>
      <c r="HP739"/>
      <c r="HQ739"/>
      <c r="HR739"/>
      <c r="HS739"/>
      <c r="HT739"/>
      <c r="HU739"/>
      <c r="HV739"/>
      <c r="HW739"/>
      <c r="HX739"/>
      <c r="HY739"/>
      <c r="HZ739"/>
    </row>
    <row r="740" spans="1:234" ht="11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  <c r="AP740"/>
      <c r="AQ740"/>
      <c r="AR740"/>
      <c r="AS740"/>
      <c r="AT740"/>
      <c r="AU740"/>
      <c r="AV740"/>
      <c r="AW740"/>
      <c r="AX740"/>
      <c r="AY740"/>
      <c r="AZ740"/>
      <c r="BA740"/>
      <c r="BB740"/>
      <c r="BC740"/>
      <c r="BD740"/>
      <c r="BE740"/>
      <c r="BF740"/>
      <c r="BG740"/>
      <c r="BH740"/>
      <c r="BI740"/>
      <c r="BJ740"/>
      <c r="BK740"/>
      <c r="BL740"/>
      <c r="BM740"/>
      <c r="BN740"/>
      <c r="BO740"/>
      <c r="BP740"/>
      <c r="BQ740"/>
      <c r="BR740"/>
      <c r="BS740"/>
      <c r="BT740"/>
      <c r="BU740"/>
      <c r="BV740"/>
      <c r="BW740"/>
      <c r="BX740"/>
      <c r="BY740"/>
      <c r="BZ740"/>
      <c r="CA740"/>
      <c r="CB740"/>
      <c r="CC740"/>
      <c r="CD740"/>
      <c r="CE740"/>
      <c r="CF740"/>
      <c r="CG740"/>
      <c r="CH740"/>
      <c r="CI740"/>
      <c r="CJ740"/>
      <c r="CK740"/>
      <c r="CL740"/>
      <c r="CM740"/>
      <c r="CN740"/>
      <c r="CO740"/>
      <c r="CP740"/>
      <c r="CQ740"/>
      <c r="CR740"/>
      <c r="CS740"/>
      <c r="CT740"/>
      <c r="CU740"/>
      <c r="CV740"/>
      <c r="CW740"/>
      <c r="CX740"/>
      <c r="CY740"/>
      <c r="CZ740"/>
      <c r="DA740"/>
      <c r="DB740"/>
      <c r="DC740"/>
      <c r="DD740"/>
      <c r="DE740"/>
      <c r="DF740"/>
      <c r="DG740"/>
      <c r="DH740"/>
      <c r="DI740"/>
      <c r="DJ740"/>
      <c r="DK740"/>
      <c r="DL740"/>
      <c r="DM740"/>
      <c r="DN740"/>
      <c r="DO740"/>
      <c r="DP740"/>
      <c r="DQ740"/>
      <c r="DR740"/>
      <c r="DS740"/>
      <c r="DT740"/>
      <c r="DU740"/>
      <c r="DV740"/>
      <c r="DW740"/>
      <c r="DX740"/>
      <c r="DY740"/>
      <c r="DZ740"/>
      <c r="EA740"/>
      <c r="EB740"/>
      <c r="EC740"/>
      <c r="ED740"/>
      <c r="EE740"/>
      <c r="EF740"/>
      <c r="EG740"/>
      <c r="EH740"/>
      <c r="EI740"/>
      <c r="EJ740"/>
      <c r="EK740"/>
      <c r="EL740"/>
      <c r="EM740"/>
      <c r="EN740"/>
      <c r="EO740"/>
      <c r="EP740"/>
      <c r="EQ740"/>
      <c r="ER740"/>
      <c r="ES740"/>
      <c r="ET740"/>
      <c r="EU740"/>
      <c r="EV740"/>
      <c r="EW740"/>
      <c r="EX740"/>
      <c r="EY740"/>
      <c r="EZ740"/>
      <c r="FA740"/>
      <c r="FB740"/>
      <c r="FC740"/>
      <c r="FD740"/>
      <c r="FE740"/>
      <c r="FF740"/>
      <c r="FG740"/>
      <c r="FH740"/>
      <c r="FI740"/>
      <c r="FJ740"/>
      <c r="FK740"/>
      <c r="FL740"/>
      <c r="FM740"/>
      <c r="FN740"/>
      <c r="FO740"/>
      <c r="FP740"/>
      <c r="FQ740"/>
      <c r="FR740"/>
      <c r="FS740"/>
      <c r="FT740"/>
      <c r="FU740"/>
      <c r="FV740"/>
      <c r="FW740"/>
      <c r="FX740"/>
      <c r="FY740"/>
      <c r="FZ740"/>
      <c r="GA740"/>
      <c r="GB740"/>
      <c r="GC740"/>
      <c r="GD740"/>
      <c r="GE740"/>
      <c r="GF740"/>
      <c r="GG740"/>
      <c r="GH740"/>
      <c r="GI740"/>
      <c r="GJ740"/>
      <c r="GK740"/>
      <c r="GL740"/>
      <c r="GM740"/>
      <c r="GN740"/>
      <c r="GO740"/>
      <c r="GP740"/>
      <c r="GQ740"/>
      <c r="GR740"/>
      <c r="GS740"/>
      <c r="GT740"/>
      <c r="GU740"/>
      <c r="GV740"/>
      <c r="GW740"/>
      <c r="GX740"/>
      <c r="GY740"/>
      <c r="GZ740"/>
      <c r="HA740"/>
      <c r="HB740"/>
      <c r="HC740"/>
      <c r="HD740"/>
      <c r="HE740"/>
      <c r="HF740"/>
      <c r="HG740"/>
      <c r="HH740"/>
      <c r="HI740"/>
      <c r="HJ740"/>
      <c r="HK740"/>
      <c r="HL740"/>
      <c r="HM740"/>
      <c r="HN740"/>
      <c r="HO740"/>
      <c r="HP740"/>
      <c r="HQ740"/>
      <c r="HR740"/>
      <c r="HS740"/>
      <c r="HT740"/>
      <c r="HU740"/>
      <c r="HV740"/>
      <c r="HW740"/>
      <c r="HX740"/>
      <c r="HY740"/>
      <c r="HZ740"/>
    </row>
    <row r="741" spans="1:234" ht="11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  <c r="AP741"/>
      <c r="AQ741"/>
      <c r="AR741"/>
      <c r="AS741"/>
      <c r="AT741"/>
      <c r="AU741"/>
      <c r="AV741"/>
      <c r="AW741"/>
      <c r="AX741"/>
      <c r="AY741"/>
      <c r="AZ741"/>
      <c r="BA741"/>
      <c r="BB741"/>
      <c r="BC741"/>
      <c r="BD741"/>
      <c r="BE741"/>
      <c r="BF741"/>
      <c r="BG741"/>
      <c r="BH741"/>
      <c r="BI741"/>
      <c r="BJ741"/>
      <c r="BK741"/>
      <c r="BL741"/>
      <c r="BM741"/>
      <c r="BN741"/>
      <c r="BO741"/>
      <c r="BP741"/>
      <c r="BQ741"/>
      <c r="BR741"/>
      <c r="BS741"/>
      <c r="BT741"/>
      <c r="BU741"/>
      <c r="BV741"/>
      <c r="BW741"/>
      <c r="BX741"/>
      <c r="BY741"/>
      <c r="BZ741"/>
      <c r="CA741"/>
      <c r="CB741"/>
      <c r="CC741"/>
      <c r="CD741"/>
      <c r="CE741"/>
      <c r="CF741"/>
      <c r="CG741"/>
      <c r="CH741"/>
      <c r="CI741"/>
      <c r="CJ741"/>
      <c r="CK741"/>
      <c r="CL741"/>
      <c r="CM741"/>
      <c r="CN741"/>
      <c r="CO741"/>
      <c r="CP741"/>
      <c r="CQ741"/>
      <c r="CR741"/>
      <c r="CS741"/>
      <c r="CT741"/>
      <c r="CU741"/>
      <c r="CV741"/>
      <c r="CW741"/>
      <c r="CX741"/>
      <c r="CY741"/>
      <c r="CZ741"/>
      <c r="DA741"/>
      <c r="DB741"/>
      <c r="DC741"/>
      <c r="DD741"/>
      <c r="DE741"/>
      <c r="DF741"/>
      <c r="DG741"/>
      <c r="DH741"/>
      <c r="DI741"/>
      <c r="DJ741"/>
      <c r="DK741"/>
      <c r="DL741"/>
      <c r="DM741"/>
      <c r="DN741"/>
      <c r="DO741"/>
      <c r="DP741"/>
      <c r="DQ741"/>
      <c r="DR741"/>
      <c r="DS741"/>
      <c r="DT741"/>
      <c r="DU741"/>
      <c r="DV741"/>
      <c r="DW741"/>
      <c r="DX741"/>
      <c r="DY741"/>
      <c r="DZ741"/>
      <c r="EA741"/>
      <c r="EB741"/>
      <c r="EC741"/>
      <c r="ED741"/>
      <c r="EE741"/>
      <c r="EF741"/>
      <c r="EG741"/>
      <c r="EH741"/>
      <c r="EI741"/>
      <c r="EJ741"/>
      <c r="EK741"/>
      <c r="EL741"/>
      <c r="EM741"/>
      <c r="EN741"/>
      <c r="EO741"/>
      <c r="EP741"/>
      <c r="EQ741"/>
      <c r="ER741"/>
      <c r="ES741"/>
      <c r="ET741"/>
      <c r="EU741"/>
      <c r="EV741"/>
      <c r="EW741"/>
      <c r="EX741"/>
      <c r="EY741"/>
      <c r="EZ741"/>
      <c r="FA741"/>
      <c r="FB741"/>
      <c r="FC741"/>
      <c r="FD741"/>
      <c r="FE741"/>
      <c r="FF741"/>
      <c r="FG741"/>
      <c r="FH741"/>
      <c r="FI741"/>
      <c r="FJ741"/>
      <c r="FK741"/>
      <c r="FL741"/>
      <c r="FM741"/>
      <c r="FN741"/>
      <c r="FO741"/>
      <c r="FP741"/>
      <c r="FQ741"/>
      <c r="FR741"/>
      <c r="FS741"/>
      <c r="FT741"/>
      <c r="FU741"/>
      <c r="FV741"/>
      <c r="FW741"/>
      <c r="FX741"/>
      <c r="FY741"/>
      <c r="FZ741"/>
      <c r="GA741"/>
      <c r="GB741"/>
      <c r="GC741"/>
      <c r="GD741"/>
      <c r="GE741"/>
      <c r="GF741"/>
      <c r="GG741"/>
      <c r="GH741"/>
      <c r="GI741"/>
      <c r="GJ741"/>
      <c r="GK741"/>
      <c r="GL741"/>
      <c r="GM741"/>
      <c r="GN741"/>
      <c r="GO741"/>
      <c r="GP741"/>
      <c r="GQ741"/>
      <c r="GR741"/>
      <c r="GS741"/>
      <c r="GT741"/>
      <c r="GU741"/>
      <c r="GV741"/>
      <c r="GW741"/>
      <c r="GX741"/>
      <c r="GY741"/>
      <c r="GZ741"/>
      <c r="HA741"/>
      <c r="HB741"/>
      <c r="HC741"/>
      <c r="HD741"/>
      <c r="HE741"/>
      <c r="HF741"/>
      <c r="HG741"/>
      <c r="HH741"/>
      <c r="HI741"/>
      <c r="HJ741"/>
      <c r="HK741"/>
      <c r="HL741"/>
      <c r="HM741"/>
      <c r="HN741"/>
      <c r="HO741"/>
      <c r="HP741"/>
      <c r="HQ741"/>
      <c r="HR741"/>
      <c r="HS741"/>
      <c r="HT741"/>
      <c r="HU741"/>
      <c r="HV741"/>
      <c r="HW741"/>
      <c r="HX741"/>
      <c r="HY741"/>
      <c r="HZ741"/>
    </row>
    <row r="742" spans="1:234" ht="11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  <c r="AP742"/>
      <c r="AQ742"/>
      <c r="AR742"/>
      <c r="AS742"/>
      <c r="AT742"/>
      <c r="AU742"/>
      <c r="AV742"/>
      <c r="AW742"/>
      <c r="AX742"/>
      <c r="AY742"/>
      <c r="AZ742"/>
      <c r="BA742"/>
      <c r="BB742"/>
      <c r="BC742"/>
      <c r="BD742"/>
      <c r="BE742"/>
      <c r="BF742"/>
      <c r="BG742"/>
      <c r="BH742"/>
      <c r="BI742"/>
      <c r="BJ742"/>
      <c r="BK742"/>
      <c r="BL742"/>
      <c r="BM742"/>
      <c r="BN742"/>
      <c r="BO742"/>
      <c r="BP742"/>
      <c r="BQ742"/>
      <c r="BR742"/>
      <c r="BS742"/>
      <c r="BT742"/>
      <c r="BU742"/>
      <c r="BV742"/>
      <c r="BW742"/>
      <c r="BX742"/>
      <c r="BY742"/>
      <c r="BZ742"/>
      <c r="CA742"/>
      <c r="CB742"/>
      <c r="CC742"/>
      <c r="CD742"/>
      <c r="CE742"/>
      <c r="CF742"/>
      <c r="CG742"/>
      <c r="CH742"/>
      <c r="CI742"/>
      <c r="CJ742"/>
      <c r="CK742"/>
      <c r="CL742"/>
      <c r="CM742"/>
      <c r="CN742"/>
      <c r="CO742"/>
      <c r="CP742"/>
      <c r="CQ742"/>
      <c r="CR742"/>
      <c r="CS742"/>
      <c r="CT742"/>
      <c r="CU742"/>
      <c r="CV742"/>
      <c r="CW742"/>
      <c r="CX742"/>
      <c r="CY742"/>
      <c r="CZ742"/>
      <c r="DA742"/>
      <c r="DB742"/>
      <c r="DC742"/>
      <c r="DD742"/>
      <c r="DE742"/>
      <c r="DF742"/>
      <c r="DG742"/>
      <c r="DH742"/>
      <c r="DI742"/>
      <c r="DJ742"/>
      <c r="DK742"/>
      <c r="DL742"/>
      <c r="DM742"/>
      <c r="DN742"/>
      <c r="DO742"/>
      <c r="DP742"/>
      <c r="DQ742"/>
      <c r="DR742"/>
      <c r="DS742"/>
      <c r="DT742"/>
      <c r="DU742"/>
      <c r="DV742"/>
      <c r="DW742"/>
      <c r="DX742"/>
      <c r="DY742"/>
      <c r="DZ742"/>
      <c r="EA742"/>
      <c r="EB742"/>
      <c r="EC742"/>
      <c r="ED742"/>
      <c r="EE742"/>
      <c r="EF742"/>
      <c r="EG742"/>
      <c r="EH742"/>
      <c r="EI742"/>
      <c r="EJ742"/>
      <c r="EK742"/>
      <c r="EL742"/>
      <c r="EM742"/>
      <c r="EN742"/>
      <c r="EO742"/>
      <c r="EP742"/>
      <c r="EQ742"/>
      <c r="ER742"/>
      <c r="ES742"/>
      <c r="ET742"/>
      <c r="EU742"/>
      <c r="EV742"/>
      <c r="EW742"/>
      <c r="EX742"/>
      <c r="EY742"/>
      <c r="EZ742"/>
      <c r="FA742"/>
      <c r="FB742"/>
      <c r="FC742"/>
      <c r="FD742"/>
      <c r="FE742"/>
      <c r="FF742"/>
      <c r="FG742"/>
      <c r="FH742"/>
      <c r="FI742"/>
      <c r="FJ742"/>
      <c r="FK742"/>
      <c r="FL742"/>
      <c r="FM742"/>
      <c r="FN742"/>
      <c r="FO742"/>
      <c r="FP742"/>
      <c r="FQ742"/>
      <c r="FR742"/>
      <c r="FS742"/>
      <c r="FT742"/>
      <c r="FU742"/>
      <c r="FV742"/>
      <c r="FW742"/>
      <c r="FX742"/>
      <c r="FY742"/>
      <c r="FZ742"/>
      <c r="GA742"/>
      <c r="GB742"/>
      <c r="GC742"/>
      <c r="GD742"/>
      <c r="GE742"/>
      <c r="GF742"/>
      <c r="GG742"/>
      <c r="GH742"/>
      <c r="GI742"/>
      <c r="GJ742"/>
      <c r="GK742"/>
      <c r="GL742"/>
      <c r="GM742"/>
      <c r="GN742"/>
      <c r="GO742"/>
      <c r="GP742"/>
      <c r="GQ742"/>
      <c r="GR742"/>
      <c r="GS742"/>
      <c r="GT742"/>
      <c r="GU742"/>
      <c r="GV742"/>
      <c r="GW742"/>
      <c r="GX742"/>
      <c r="GY742"/>
      <c r="GZ742"/>
      <c r="HA742"/>
      <c r="HB742"/>
      <c r="HC742"/>
      <c r="HD742"/>
      <c r="HE742"/>
      <c r="HF742"/>
      <c r="HG742"/>
      <c r="HH742"/>
      <c r="HI742"/>
      <c r="HJ742"/>
      <c r="HK742"/>
      <c r="HL742"/>
      <c r="HM742"/>
      <c r="HN742"/>
      <c r="HO742"/>
      <c r="HP742"/>
      <c r="HQ742"/>
      <c r="HR742"/>
      <c r="HS742"/>
      <c r="HT742"/>
      <c r="HU742"/>
      <c r="HV742"/>
      <c r="HW742"/>
      <c r="HX742"/>
      <c r="HY742"/>
      <c r="HZ742"/>
    </row>
    <row r="743" spans="1:234" ht="11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  <c r="AP743"/>
      <c r="AQ743"/>
      <c r="AR743"/>
      <c r="AS743"/>
      <c r="AT743"/>
      <c r="AU743"/>
      <c r="AV743"/>
      <c r="AW743"/>
      <c r="AX743"/>
      <c r="AY743"/>
      <c r="AZ743"/>
      <c r="BA743"/>
      <c r="BB743"/>
      <c r="BC743"/>
      <c r="BD743"/>
      <c r="BE743"/>
      <c r="BF743"/>
      <c r="BG743"/>
      <c r="BH743"/>
      <c r="BI743"/>
      <c r="BJ743"/>
      <c r="BK743"/>
      <c r="BL743"/>
      <c r="BM743"/>
      <c r="BN743"/>
      <c r="BO743"/>
      <c r="BP743"/>
      <c r="BQ743"/>
      <c r="BR743"/>
      <c r="BS743"/>
      <c r="BT743"/>
      <c r="BU743"/>
      <c r="BV743"/>
      <c r="BW743"/>
      <c r="BX743"/>
      <c r="BY743"/>
      <c r="BZ743"/>
      <c r="CA743"/>
      <c r="CB743"/>
      <c r="CC743"/>
      <c r="CD743"/>
      <c r="CE743"/>
      <c r="CF743"/>
      <c r="CG743"/>
      <c r="CH743"/>
      <c r="CI743"/>
      <c r="CJ743"/>
      <c r="CK743"/>
      <c r="CL743"/>
      <c r="CM743"/>
      <c r="CN743"/>
      <c r="CO743"/>
      <c r="CP743"/>
      <c r="CQ743"/>
      <c r="CR743"/>
      <c r="CS743"/>
      <c r="CT743"/>
      <c r="CU743"/>
      <c r="CV743"/>
      <c r="CW743"/>
      <c r="CX743"/>
      <c r="CY743"/>
      <c r="CZ743"/>
      <c r="DA743"/>
      <c r="DB743"/>
      <c r="DC743"/>
      <c r="DD743"/>
      <c r="DE743"/>
      <c r="DF743"/>
      <c r="DG743"/>
      <c r="DH743"/>
      <c r="DI743"/>
      <c r="DJ743"/>
      <c r="DK743"/>
      <c r="DL743"/>
      <c r="DM743"/>
      <c r="DN743"/>
      <c r="DO743"/>
      <c r="DP743"/>
      <c r="DQ743"/>
      <c r="DR743"/>
      <c r="DS743"/>
      <c r="DT743"/>
      <c r="DU743"/>
      <c r="DV743"/>
      <c r="DW743"/>
      <c r="DX743"/>
      <c r="DY743"/>
      <c r="DZ743"/>
      <c r="EA743"/>
      <c r="EB743"/>
      <c r="EC743"/>
      <c r="ED743"/>
      <c r="EE743"/>
      <c r="EF743"/>
      <c r="EG743"/>
      <c r="EH743"/>
      <c r="EI743"/>
      <c r="EJ743"/>
      <c r="EK743"/>
      <c r="EL743"/>
      <c r="EM743"/>
      <c r="EN743"/>
      <c r="EO743"/>
      <c r="EP743"/>
      <c r="EQ743"/>
      <c r="ER743"/>
      <c r="ES743"/>
      <c r="ET743"/>
      <c r="EU743"/>
      <c r="EV743"/>
      <c r="EW743"/>
      <c r="EX743"/>
      <c r="EY743"/>
      <c r="EZ743"/>
      <c r="FA743"/>
      <c r="FB743"/>
      <c r="FC743"/>
      <c r="FD743"/>
      <c r="FE743"/>
      <c r="FF743"/>
      <c r="FG743"/>
      <c r="FH743"/>
      <c r="FI743"/>
      <c r="FJ743"/>
      <c r="FK743"/>
      <c r="FL743"/>
      <c r="FM743"/>
      <c r="FN743"/>
      <c r="FO743"/>
      <c r="FP743"/>
      <c r="FQ743"/>
      <c r="FR743"/>
      <c r="FS743"/>
      <c r="FT743"/>
      <c r="FU743"/>
      <c r="FV743"/>
      <c r="FW743"/>
      <c r="FX743"/>
      <c r="FY743"/>
      <c r="FZ743"/>
      <c r="GA743"/>
      <c r="GB743"/>
      <c r="GC743"/>
      <c r="GD743"/>
      <c r="GE743"/>
      <c r="GF743"/>
      <c r="GG743"/>
      <c r="GH743"/>
      <c r="GI743"/>
      <c r="GJ743"/>
      <c r="GK743"/>
      <c r="GL743"/>
      <c r="GM743"/>
      <c r="GN743"/>
      <c r="GO743"/>
      <c r="GP743"/>
      <c r="GQ743"/>
      <c r="GR743"/>
      <c r="GS743"/>
      <c r="GT743"/>
      <c r="GU743"/>
      <c r="GV743"/>
      <c r="GW743"/>
      <c r="GX743"/>
      <c r="GY743"/>
      <c r="GZ743"/>
      <c r="HA743"/>
      <c r="HB743"/>
      <c r="HC743"/>
      <c r="HD743"/>
      <c r="HE743"/>
      <c r="HF743"/>
      <c r="HG743"/>
      <c r="HH743"/>
      <c r="HI743"/>
      <c r="HJ743"/>
      <c r="HK743"/>
      <c r="HL743"/>
      <c r="HM743"/>
      <c r="HN743"/>
      <c r="HO743"/>
      <c r="HP743"/>
      <c r="HQ743"/>
      <c r="HR743"/>
      <c r="HS743"/>
      <c r="HT743"/>
      <c r="HU743"/>
      <c r="HV743"/>
      <c r="HW743"/>
      <c r="HX743"/>
      <c r="HY743"/>
      <c r="HZ743"/>
    </row>
    <row r="744" spans="1:234" ht="11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  <c r="AP744"/>
      <c r="AQ744"/>
      <c r="AR744"/>
      <c r="AS744"/>
      <c r="AT744"/>
      <c r="AU744"/>
      <c r="AV744"/>
      <c r="AW744"/>
      <c r="AX744"/>
      <c r="AY744"/>
      <c r="AZ744"/>
      <c r="BA744"/>
      <c r="BB744"/>
      <c r="BC744"/>
      <c r="BD744"/>
      <c r="BE744"/>
      <c r="BF744"/>
      <c r="BG744"/>
      <c r="BH744"/>
      <c r="BI744"/>
      <c r="BJ744"/>
      <c r="BK744"/>
      <c r="BL744"/>
      <c r="BM744"/>
      <c r="BN744"/>
      <c r="BO744"/>
      <c r="BP744"/>
      <c r="BQ744"/>
      <c r="BR744"/>
      <c r="BS744"/>
      <c r="BT744"/>
      <c r="BU744"/>
      <c r="BV744"/>
      <c r="BW744"/>
      <c r="BX744"/>
      <c r="BY744"/>
      <c r="BZ744"/>
      <c r="CA744"/>
      <c r="CB744"/>
      <c r="CC744"/>
      <c r="CD744"/>
      <c r="CE744"/>
      <c r="CF744"/>
      <c r="CG744"/>
      <c r="CH744"/>
      <c r="CI744"/>
      <c r="CJ744"/>
      <c r="CK744"/>
      <c r="CL744"/>
      <c r="CM744"/>
      <c r="CN744"/>
      <c r="CO744"/>
      <c r="CP744"/>
      <c r="CQ744"/>
      <c r="CR744"/>
      <c r="CS744"/>
      <c r="CT744"/>
      <c r="CU744"/>
      <c r="CV744"/>
      <c r="CW744"/>
      <c r="CX744"/>
      <c r="CY744"/>
      <c r="CZ744"/>
      <c r="DA744"/>
      <c r="DB744"/>
      <c r="DC744"/>
      <c r="DD744"/>
      <c r="DE744"/>
      <c r="DF744"/>
      <c r="DG744"/>
      <c r="DH744"/>
      <c r="DI744"/>
      <c r="DJ744"/>
      <c r="DK744"/>
      <c r="DL744"/>
      <c r="DM744"/>
      <c r="DN744"/>
      <c r="DO744"/>
      <c r="DP744"/>
      <c r="DQ744"/>
      <c r="DR744"/>
      <c r="DS744"/>
      <c r="DT744"/>
      <c r="DU744"/>
      <c r="DV744"/>
      <c r="DW744"/>
      <c r="DX744"/>
      <c r="DY744"/>
      <c r="DZ744"/>
      <c r="EA744"/>
      <c r="EB744"/>
      <c r="EC744"/>
      <c r="ED744"/>
      <c r="EE744"/>
      <c r="EF744"/>
      <c r="EG744"/>
      <c r="EH744"/>
      <c r="EI744"/>
      <c r="EJ744"/>
      <c r="EK744"/>
      <c r="EL744"/>
      <c r="EM744"/>
      <c r="EN744"/>
      <c r="EO744"/>
      <c r="EP744"/>
      <c r="EQ744"/>
      <c r="ER744"/>
      <c r="ES744"/>
      <c r="ET744"/>
      <c r="EU744"/>
      <c r="EV744"/>
      <c r="EW744"/>
      <c r="EX744"/>
      <c r="EY744"/>
      <c r="EZ744"/>
      <c r="FA744"/>
      <c r="FB744"/>
      <c r="FC744"/>
      <c r="FD744"/>
      <c r="FE744"/>
      <c r="FF744"/>
      <c r="FG744"/>
      <c r="FH744"/>
      <c r="FI744"/>
      <c r="FJ744"/>
      <c r="FK744"/>
      <c r="FL744"/>
      <c r="FM744"/>
      <c r="FN744"/>
      <c r="FO744"/>
      <c r="FP744"/>
      <c r="FQ744"/>
      <c r="FR744"/>
      <c r="FS744"/>
      <c r="FT744"/>
      <c r="FU744"/>
      <c r="FV744"/>
      <c r="FW744"/>
      <c r="FX744"/>
      <c r="FY744"/>
      <c r="FZ744"/>
      <c r="GA744"/>
      <c r="GB744"/>
      <c r="GC744"/>
      <c r="GD744"/>
      <c r="GE744"/>
      <c r="GF744"/>
      <c r="GG744"/>
      <c r="GH744"/>
      <c r="GI744"/>
      <c r="GJ744"/>
      <c r="GK744"/>
      <c r="GL744"/>
      <c r="GM744"/>
      <c r="GN744"/>
      <c r="GO744"/>
      <c r="GP744"/>
      <c r="GQ744"/>
      <c r="GR744"/>
      <c r="GS744"/>
      <c r="GT744"/>
      <c r="GU744"/>
      <c r="GV744"/>
      <c r="GW744"/>
      <c r="GX744"/>
      <c r="GY744"/>
      <c r="GZ744"/>
      <c r="HA744"/>
      <c r="HB744"/>
      <c r="HC744"/>
      <c r="HD744"/>
      <c r="HE744"/>
      <c r="HF744"/>
      <c r="HG744"/>
      <c r="HH744"/>
      <c r="HI744"/>
      <c r="HJ744"/>
      <c r="HK744"/>
      <c r="HL744"/>
      <c r="HM744"/>
      <c r="HN744"/>
      <c r="HO744"/>
      <c r="HP744"/>
      <c r="HQ744"/>
      <c r="HR744"/>
      <c r="HS744"/>
      <c r="HT744"/>
      <c r="HU744"/>
      <c r="HV744"/>
      <c r="HW744"/>
      <c r="HX744"/>
      <c r="HY744"/>
      <c r="HZ744"/>
    </row>
    <row r="745" spans="1:234" ht="11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  <c r="AP745"/>
      <c r="AQ745"/>
      <c r="AR745"/>
      <c r="AS745"/>
      <c r="AT745"/>
      <c r="AU745"/>
      <c r="AV745"/>
      <c r="AW745"/>
      <c r="AX745"/>
      <c r="AY745"/>
      <c r="AZ745"/>
      <c r="BA745"/>
      <c r="BB745"/>
      <c r="BC745"/>
      <c r="BD745"/>
      <c r="BE745"/>
      <c r="BF745"/>
      <c r="BG745"/>
      <c r="BH745"/>
      <c r="BI745"/>
      <c r="BJ745"/>
      <c r="BK745"/>
      <c r="BL745"/>
      <c r="BM745"/>
      <c r="BN745"/>
      <c r="BO745"/>
      <c r="BP745"/>
      <c r="BQ745"/>
      <c r="BR745"/>
      <c r="BS745"/>
      <c r="BT745"/>
      <c r="BU745"/>
      <c r="BV745"/>
      <c r="BW745"/>
      <c r="BX745"/>
      <c r="BY745"/>
      <c r="BZ745"/>
      <c r="CA745"/>
      <c r="CB745"/>
      <c r="CC745"/>
      <c r="CD745"/>
      <c r="CE745"/>
      <c r="CF745"/>
      <c r="CG745"/>
      <c r="CH745"/>
      <c r="CI745"/>
      <c r="CJ745"/>
      <c r="CK745"/>
      <c r="CL745"/>
      <c r="CM745"/>
      <c r="CN745"/>
      <c r="CO745"/>
      <c r="CP745"/>
      <c r="CQ745"/>
      <c r="CR745"/>
      <c r="CS745"/>
      <c r="CT745"/>
      <c r="CU745"/>
      <c r="CV745"/>
      <c r="CW745"/>
      <c r="CX745"/>
      <c r="CY745"/>
      <c r="CZ745"/>
      <c r="DA745"/>
      <c r="DB745"/>
      <c r="DC745"/>
      <c r="DD745"/>
      <c r="DE745"/>
      <c r="DF745"/>
      <c r="DG745"/>
      <c r="DH745"/>
      <c r="DI745"/>
      <c r="DJ745"/>
      <c r="DK745"/>
      <c r="DL745"/>
      <c r="DM745"/>
      <c r="DN745"/>
      <c r="DO745"/>
      <c r="DP745"/>
      <c r="DQ745"/>
      <c r="DR745"/>
      <c r="DS745"/>
      <c r="DT745"/>
      <c r="DU745"/>
      <c r="DV745"/>
      <c r="DW745"/>
      <c r="DX745"/>
      <c r="DY745"/>
      <c r="DZ745"/>
      <c r="EA745"/>
      <c r="EB745"/>
      <c r="EC745"/>
      <c r="ED745"/>
      <c r="EE745"/>
      <c r="EF745"/>
      <c r="EG745"/>
      <c r="EH745"/>
      <c r="EI745"/>
      <c r="EJ745"/>
      <c r="EK745"/>
      <c r="EL745"/>
      <c r="EM745"/>
      <c r="EN745"/>
      <c r="EO745"/>
      <c r="EP745"/>
      <c r="EQ745"/>
      <c r="ER745"/>
      <c r="ES745"/>
      <c r="ET745"/>
      <c r="EU745"/>
      <c r="EV745"/>
      <c r="EW745"/>
      <c r="EX745"/>
      <c r="EY745"/>
      <c r="EZ745"/>
      <c r="FA745"/>
      <c r="FB745"/>
      <c r="FC745"/>
      <c r="FD745"/>
      <c r="FE745"/>
      <c r="FF745"/>
      <c r="FG745"/>
      <c r="FH745"/>
      <c r="FI745"/>
      <c r="FJ745"/>
      <c r="FK745"/>
      <c r="FL745"/>
      <c r="FM745"/>
      <c r="FN745"/>
      <c r="FO745"/>
      <c r="FP745"/>
      <c r="FQ745"/>
      <c r="FR745"/>
      <c r="FS745"/>
      <c r="FT745"/>
      <c r="FU745"/>
      <c r="FV745"/>
      <c r="FW745"/>
      <c r="FX745"/>
      <c r="FY745"/>
      <c r="FZ745"/>
      <c r="GA745"/>
      <c r="GB745"/>
      <c r="GC745"/>
      <c r="GD745"/>
      <c r="GE745"/>
      <c r="GF745"/>
      <c r="GG745"/>
      <c r="GH745"/>
      <c r="GI745"/>
      <c r="GJ745"/>
      <c r="GK745"/>
      <c r="GL745"/>
      <c r="GM745"/>
      <c r="GN745"/>
      <c r="GO745"/>
      <c r="GP745"/>
      <c r="GQ745"/>
      <c r="GR745"/>
      <c r="GS745"/>
      <c r="GT745"/>
      <c r="GU745"/>
      <c r="GV745"/>
      <c r="GW745"/>
      <c r="GX745"/>
      <c r="GY745"/>
      <c r="GZ745"/>
      <c r="HA745"/>
      <c r="HB745"/>
      <c r="HC745"/>
      <c r="HD745"/>
      <c r="HE745"/>
      <c r="HF745"/>
      <c r="HG745"/>
      <c r="HH745"/>
      <c r="HI745"/>
      <c r="HJ745"/>
      <c r="HK745"/>
      <c r="HL745"/>
      <c r="HM745"/>
      <c r="HN745"/>
      <c r="HO745"/>
      <c r="HP745"/>
      <c r="HQ745"/>
      <c r="HR745"/>
      <c r="HS745"/>
      <c r="HT745"/>
      <c r="HU745"/>
      <c r="HV745"/>
      <c r="HW745"/>
      <c r="HX745"/>
      <c r="HY745"/>
      <c r="HZ745"/>
    </row>
    <row r="746" spans="1:234" ht="11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  <c r="AP746"/>
      <c r="AQ746"/>
      <c r="AR746"/>
      <c r="AS746"/>
      <c r="AT746"/>
      <c r="AU746"/>
      <c r="AV746"/>
      <c r="AW746"/>
      <c r="AX746"/>
      <c r="AY746"/>
      <c r="AZ746"/>
      <c r="BA746"/>
      <c r="BB746"/>
      <c r="BC746"/>
      <c r="BD746"/>
      <c r="BE746"/>
      <c r="BF746"/>
      <c r="BG746"/>
      <c r="BH746"/>
      <c r="BI746"/>
      <c r="BJ746"/>
      <c r="BK746"/>
      <c r="BL746"/>
      <c r="BM746"/>
      <c r="BN746"/>
      <c r="BO746"/>
      <c r="BP746"/>
      <c r="BQ746"/>
      <c r="BR746"/>
      <c r="BS746"/>
      <c r="BT746"/>
      <c r="BU746"/>
      <c r="BV746"/>
      <c r="BW746"/>
      <c r="BX746"/>
      <c r="BY746"/>
      <c r="BZ746"/>
      <c r="CA746"/>
      <c r="CB746"/>
      <c r="CC746"/>
      <c r="CD746"/>
      <c r="CE746"/>
      <c r="CF746"/>
      <c r="CG746"/>
      <c r="CH746"/>
      <c r="CI746"/>
      <c r="CJ746"/>
      <c r="CK746"/>
      <c r="CL746"/>
      <c r="CM746"/>
      <c r="CN746"/>
      <c r="CO746"/>
      <c r="CP746"/>
      <c r="CQ746"/>
      <c r="CR746"/>
      <c r="CS746"/>
      <c r="CT746"/>
      <c r="CU746"/>
      <c r="CV746"/>
      <c r="CW746"/>
      <c r="CX746"/>
      <c r="CY746"/>
      <c r="CZ746"/>
      <c r="DA746"/>
      <c r="DB746"/>
      <c r="DC746"/>
      <c r="DD746"/>
      <c r="DE746"/>
      <c r="DF746"/>
      <c r="DG746"/>
      <c r="DH746"/>
      <c r="DI746"/>
      <c r="DJ746"/>
      <c r="DK746"/>
      <c r="DL746"/>
      <c r="DM746"/>
      <c r="DN746"/>
      <c r="DO746"/>
      <c r="DP746"/>
      <c r="DQ746"/>
      <c r="DR746"/>
      <c r="DS746"/>
      <c r="DT746"/>
      <c r="DU746"/>
      <c r="DV746"/>
      <c r="DW746"/>
      <c r="DX746"/>
      <c r="DY746"/>
      <c r="DZ746"/>
      <c r="EA746"/>
      <c r="EB746"/>
      <c r="EC746"/>
      <c r="ED746"/>
      <c r="EE746"/>
      <c r="EF746"/>
      <c r="EG746"/>
      <c r="EH746"/>
      <c r="EI746"/>
      <c r="EJ746"/>
      <c r="EK746"/>
      <c r="EL746"/>
      <c r="EM746"/>
      <c r="EN746"/>
      <c r="EO746"/>
      <c r="EP746"/>
      <c r="EQ746"/>
      <c r="ER746"/>
      <c r="ES746"/>
      <c r="ET746"/>
      <c r="EU746"/>
      <c r="EV746"/>
      <c r="EW746"/>
      <c r="EX746"/>
      <c r="EY746"/>
      <c r="EZ746"/>
      <c r="FA746"/>
      <c r="FB746"/>
      <c r="FC746"/>
      <c r="FD746"/>
      <c r="FE746"/>
      <c r="FF746"/>
      <c r="FG746"/>
      <c r="FH746"/>
      <c r="FI746"/>
      <c r="FJ746"/>
      <c r="FK746"/>
      <c r="FL746"/>
      <c r="FM746"/>
      <c r="FN746"/>
      <c r="FO746"/>
      <c r="FP746"/>
      <c r="FQ746"/>
      <c r="FR746"/>
      <c r="FS746"/>
      <c r="FT746"/>
      <c r="FU746"/>
      <c r="FV746"/>
      <c r="FW746"/>
      <c r="FX746"/>
      <c r="FY746"/>
      <c r="FZ746"/>
      <c r="GA746"/>
      <c r="GB746"/>
      <c r="GC746"/>
      <c r="GD746"/>
      <c r="GE746"/>
      <c r="GF746"/>
      <c r="GG746"/>
      <c r="GH746"/>
      <c r="GI746"/>
      <c r="GJ746"/>
      <c r="GK746"/>
      <c r="GL746"/>
      <c r="GM746"/>
      <c r="GN746"/>
      <c r="GO746"/>
      <c r="GP746"/>
      <c r="GQ746"/>
      <c r="GR746"/>
      <c r="GS746"/>
      <c r="GT746"/>
      <c r="GU746"/>
      <c r="GV746"/>
      <c r="GW746"/>
      <c r="GX746"/>
      <c r="GY746"/>
      <c r="GZ746"/>
      <c r="HA746"/>
      <c r="HB746"/>
      <c r="HC746"/>
      <c r="HD746"/>
      <c r="HE746"/>
      <c r="HF746"/>
      <c r="HG746"/>
      <c r="HH746"/>
      <c r="HI746"/>
      <c r="HJ746"/>
      <c r="HK746"/>
      <c r="HL746"/>
      <c r="HM746"/>
      <c r="HN746"/>
      <c r="HO746"/>
      <c r="HP746"/>
      <c r="HQ746"/>
      <c r="HR746"/>
      <c r="HS746"/>
      <c r="HT746"/>
      <c r="HU746"/>
      <c r="HV746"/>
      <c r="HW746"/>
      <c r="HX746"/>
      <c r="HY746"/>
      <c r="HZ746"/>
    </row>
    <row r="747" spans="1:234" ht="11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  <c r="AP747"/>
      <c r="AQ747"/>
      <c r="AR747"/>
      <c r="AS747"/>
      <c r="AT747"/>
      <c r="AU747"/>
      <c r="AV747"/>
      <c r="AW747"/>
      <c r="AX747"/>
      <c r="AY747"/>
      <c r="AZ747"/>
      <c r="BA747"/>
      <c r="BB747"/>
      <c r="BC747"/>
      <c r="BD747"/>
      <c r="BE747"/>
      <c r="BF747"/>
      <c r="BG747"/>
      <c r="BH747"/>
      <c r="BI747"/>
      <c r="BJ747"/>
      <c r="BK747"/>
      <c r="BL747"/>
      <c r="BM747"/>
      <c r="BN747"/>
      <c r="BO747"/>
      <c r="BP747"/>
      <c r="BQ747"/>
      <c r="BR747"/>
      <c r="BS747"/>
      <c r="BT747"/>
      <c r="BU747"/>
      <c r="BV747"/>
      <c r="BW747"/>
      <c r="BX747"/>
      <c r="BY747"/>
      <c r="BZ747"/>
      <c r="CA747"/>
      <c r="CB747"/>
      <c r="CC747"/>
      <c r="CD747"/>
      <c r="CE747"/>
      <c r="CF747"/>
      <c r="CG747"/>
      <c r="CH747"/>
      <c r="CI747"/>
      <c r="CJ747"/>
      <c r="CK747"/>
      <c r="CL747"/>
      <c r="CM747"/>
      <c r="CN747"/>
      <c r="CO747"/>
      <c r="CP747"/>
      <c r="CQ747"/>
      <c r="CR747"/>
      <c r="CS747"/>
      <c r="CT747"/>
      <c r="CU747"/>
      <c r="CV747"/>
      <c r="CW747"/>
      <c r="CX747"/>
      <c r="CY747"/>
      <c r="CZ747"/>
      <c r="DA747"/>
      <c r="DB747"/>
      <c r="DC747"/>
      <c r="DD747"/>
      <c r="DE747"/>
      <c r="DF747"/>
      <c r="DG747"/>
      <c r="DH747"/>
      <c r="DI747"/>
      <c r="DJ747"/>
      <c r="DK747"/>
      <c r="DL747"/>
      <c r="DM747"/>
      <c r="DN747"/>
      <c r="DO747"/>
      <c r="DP747"/>
      <c r="DQ747"/>
      <c r="DR747"/>
      <c r="DS747"/>
      <c r="DT747"/>
      <c r="DU747"/>
      <c r="DV747"/>
      <c r="DW747"/>
      <c r="DX747"/>
      <c r="DY747"/>
      <c r="DZ747"/>
      <c r="EA747"/>
      <c r="EB747"/>
      <c r="EC747"/>
      <c r="ED747"/>
      <c r="EE747"/>
      <c r="EF747"/>
      <c r="EG747"/>
      <c r="EH747"/>
      <c r="EI747"/>
      <c r="EJ747"/>
      <c r="EK747"/>
      <c r="EL747"/>
      <c r="EM747"/>
      <c r="EN747"/>
      <c r="EO747"/>
      <c r="EP747"/>
      <c r="EQ747"/>
      <c r="ER747"/>
      <c r="ES747"/>
      <c r="ET747"/>
      <c r="EU747"/>
      <c r="EV747"/>
      <c r="EW747"/>
      <c r="EX747"/>
      <c r="EY747"/>
      <c r="EZ747"/>
      <c r="FA747"/>
      <c r="FB747"/>
      <c r="FC747"/>
      <c r="FD747"/>
      <c r="FE747"/>
      <c r="FF747"/>
      <c r="FG747"/>
      <c r="FH747"/>
      <c r="FI747"/>
      <c r="FJ747"/>
      <c r="FK747"/>
      <c r="FL747"/>
      <c r="FM747"/>
      <c r="FN747"/>
      <c r="FO747"/>
      <c r="FP747"/>
      <c r="FQ747"/>
      <c r="FR747"/>
      <c r="FS747"/>
      <c r="FT747"/>
      <c r="FU747"/>
      <c r="FV747"/>
      <c r="FW747"/>
      <c r="FX747"/>
      <c r="FY747"/>
      <c r="FZ747"/>
      <c r="GA747"/>
      <c r="GB747"/>
      <c r="GC747"/>
      <c r="GD747"/>
      <c r="GE747"/>
      <c r="GF747"/>
      <c r="GG747"/>
      <c r="GH747"/>
      <c r="GI747"/>
      <c r="GJ747"/>
      <c r="GK747"/>
      <c r="GL747"/>
      <c r="GM747"/>
      <c r="GN747"/>
      <c r="GO747"/>
      <c r="GP747"/>
      <c r="GQ747"/>
      <c r="GR747"/>
      <c r="GS747"/>
      <c r="GT747"/>
      <c r="GU747"/>
      <c r="GV747"/>
      <c r="GW747"/>
      <c r="GX747"/>
      <c r="GY747"/>
      <c r="GZ747"/>
      <c r="HA747"/>
      <c r="HB747"/>
      <c r="HC747"/>
      <c r="HD747"/>
      <c r="HE747"/>
      <c r="HF747"/>
      <c r="HG747"/>
      <c r="HH747"/>
      <c r="HI747"/>
      <c r="HJ747"/>
      <c r="HK747"/>
      <c r="HL747"/>
      <c r="HM747"/>
      <c r="HN747"/>
      <c r="HO747"/>
      <c r="HP747"/>
      <c r="HQ747"/>
      <c r="HR747"/>
      <c r="HS747"/>
      <c r="HT747"/>
      <c r="HU747"/>
      <c r="HV747"/>
      <c r="HW747"/>
      <c r="HX747"/>
      <c r="HY747"/>
      <c r="HZ747"/>
    </row>
    <row r="748" spans="1:234" ht="11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  <c r="AP748"/>
      <c r="AQ748"/>
      <c r="AR748"/>
      <c r="AS748"/>
      <c r="AT748"/>
      <c r="AU748"/>
      <c r="AV748"/>
      <c r="AW748"/>
      <c r="AX748"/>
      <c r="AY748"/>
      <c r="AZ748"/>
      <c r="BA748"/>
      <c r="BB748"/>
      <c r="BC748"/>
      <c r="BD748"/>
      <c r="BE748"/>
      <c r="BF748"/>
      <c r="BG748"/>
      <c r="BH748"/>
      <c r="BI748"/>
      <c r="BJ748"/>
      <c r="BK748"/>
      <c r="BL748"/>
      <c r="BM748"/>
      <c r="BN748"/>
      <c r="BO748"/>
      <c r="BP748"/>
      <c r="BQ748"/>
      <c r="BR748"/>
      <c r="BS748"/>
      <c r="BT748"/>
      <c r="BU748"/>
      <c r="BV748"/>
      <c r="BW748"/>
      <c r="BX748"/>
      <c r="BY748"/>
      <c r="BZ748"/>
      <c r="CA748"/>
      <c r="CB748"/>
      <c r="CC748"/>
      <c r="CD748"/>
      <c r="CE748"/>
      <c r="CF748"/>
      <c r="CG748"/>
      <c r="CH748"/>
      <c r="CI748"/>
      <c r="CJ748"/>
      <c r="CK748"/>
      <c r="CL748"/>
      <c r="CM748"/>
      <c r="CN748"/>
      <c r="CO748"/>
      <c r="CP748"/>
      <c r="CQ748"/>
      <c r="CR748"/>
      <c r="CS748"/>
      <c r="CT748"/>
      <c r="CU748"/>
      <c r="CV748"/>
      <c r="CW748"/>
      <c r="CX748"/>
      <c r="CY748"/>
      <c r="CZ748"/>
      <c r="DA748"/>
      <c r="DB748"/>
      <c r="DC748"/>
      <c r="DD748"/>
      <c r="DE748"/>
      <c r="DF748"/>
      <c r="DG748"/>
      <c r="DH748"/>
      <c r="DI748"/>
      <c r="DJ748"/>
      <c r="DK748"/>
      <c r="DL748"/>
      <c r="DM748"/>
      <c r="DN748"/>
      <c r="DO748"/>
      <c r="DP748"/>
      <c r="DQ748"/>
      <c r="DR748"/>
      <c r="DS748"/>
      <c r="DT748"/>
      <c r="DU748"/>
      <c r="DV748"/>
      <c r="DW748"/>
      <c r="DX748"/>
      <c r="DY748"/>
      <c r="DZ748"/>
      <c r="EA748"/>
      <c r="EB748"/>
      <c r="EC748"/>
      <c r="ED748"/>
      <c r="EE748"/>
      <c r="EF748"/>
      <c r="EG748"/>
      <c r="EH748"/>
      <c r="EI748"/>
      <c r="EJ748"/>
      <c r="EK748"/>
      <c r="EL748"/>
      <c r="EM748"/>
      <c r="EN748"/>
      <c r="EO748"/>
      <c r="EP748"/>
      <c r="EQ748"/>
      <c r="ER748"/>
      <c r="ES748"/>
      <c r="ET748"/>
      <c r="EU748"/>
      <c r="EV748"/>
      <c r="EW748"/>
      <c r="EX748"/>
      <c r="EY748"/>
      <c r="EZ748"/>
      <c r="FA748"/>
      <c r="FB748"/>
      <c r="FC748"/>
      <c r="FD748"/>
      <c r="FE748"/>
      <c r="FF748"/>
      <c r="FG748"/>
      <c r="FH748"/>
      <c r="FI748"/>
      <c r="FJ748"/>
      <c r="FK748"/>
      <c r="FL748"/>
      <c r="FM748"/>
      <c r="FN748"/>
      <c r="FO748"/>
      <c r="FP748"/>
      <c r="FQ748"/>
      <c r="FR748"/>
      <c r="FS748"/>
      <c r="FT748"/>
      <c r="FU748"/>
      <c r="FV748"/>
      <c r="FW748"/>
      <c r="FX748"/>
      <c r="FY748"/>
      <c r="FZ748"/>
      <c r="GA748"/>
      <c r="GB748"/>
      <c r="GC748"/>
      <c r="GD748"/>
      <c r="GE748"/>
      <c r="GF748"/>
      <c r="GG748"/>
      <c r="GH748"/>
      <c r="GI748"/>
      <c r="GJ748"/>
      <c r="GK748"/>
      <c r="GL748"/>
      <c r="GM748"/>
      <c r="GN748"/>
      <c r="GO748"/>
      <c r="GP748"/>
      <c r="GQ748"/>
      <c r="GR748"/>
      <c r="GS748"/>
      <c r="GT748"/>
      <c r="GU748"/>
      <c r="GV748"/>
      <c r="GW748"/>
      <c r="GX748"/>
      <c r="GY748"/>
      <c r="GZ748"/>
      <c r="HA748"/>
      <c r="HB748"/>
      <c r="HC748"/>
      <c r="HD748"/>
      <c r="HE748"/>
      <c r="HF748"/>
      <c r="HG748"/>
      <c r="HH748"/>
      <c r="HI748"/>
      <c r="HJ748"/>
      <c r="HK748"/>
      <c r="HL748"/>
      <c r="HM748"/>
      <c r="HN748"/>
      <c r="HO748"/>
      <c r="HP748"/>
      <c r="HQ748"/>
      <c r="HR748"/>
      <c r="HS748"/>
      <c r="HT748"/>
      <c r="HU748"/>
      <c r="HV748"/>
      <c r="HW748"/>
      <c r="HX748"/>
      <c r="HY748"/>
      <c r="HZ748"/>
    </row>
    <row r="749" spans="1:234" ht="11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  <c r="AP749"/>
      <c r="AQ749"/>
      <c r="AR749"/>
      <c r="AS749"/>
      <c r="AT749"/>
      <c r="AU749"/>
      <c r="AV749"/>
      <c r="AW749"/>
      <c r="AX749"/>
      <c r="AY749"/>
      <c r="AZ749"/>
      <c r="BA749"/>
      <c r="BB749"/>
      <c r="BC749"/>
      <c r="BD749"/>
      <c r="BE749"/>
      <c r="BF749"/>
      <c r="BG749"/>
      <c r="BH749"/>
      <c r="BI749"/>
      <c r="BJ749"/>
      <c r="BK749"/>
      <c r="BL749"/>
      <c r="BM749"/>
      <c r="BN749"/>
      <c r="BO749"/>
      <c r="BP749"/>
      <c r="BQ749"/>
      <c r="BR749"/>
      <c r="BS749"/>
      <c r="BT749"/>
      <c r="BU749"/>
      <c r="BV749"/>
      <c r="BW749"/>
      <c r="BX749"/>
      <c r="BY749"/>
      <c r="BZ749"/>
      <c r="CA749"/>
      <c r="CB749"/>
      <c r="CC749"/>
      <c r="CD749"/>
      <c r="CE749"/>
      <c r="CF749"/>
      <c r="CG749"/>
      <c r="CH749"/>
      <c r="CI749"/>
      <c r="CJ749"/>
      <c r="CK749"/>
      <c r="CL749"/>
      <c r="CM749"/>
      <c r="CN749"/>
      <c r="CO749"/>
      <c r="CP749"/>
      <c r="CQ749"/>
      <c r="CR749"/>
      <c r="CS749"/>
      <c r="CT749"/>
      <c r="CU749"/>
      <c r="CV749"/>
      <c r="CW749"/>
      <c r="CX749"/>
      <c r="CY749"/>
      <c r="CZ749"/>
      <c r="DA749"/>
      <c r="DB749"/>
      <c r="DC749"/>
      <c r="DD749"/>
      <c r="DE749"/>
      <c r="DF749"/>
      <c r="DG749"/>
      <c r="DH749"/>
      <c r="DI749"/>
      <c r="DJ749"/>
      <c r="DK749"/>
      <c r="DL749"/>
      <c r="DM749"/>
      <c r="DN749"/>
      <c r="DO749"/>
      <c r="DP749"/>
      <c r="DQ749"/>
      <c r="DR749"/>
      <c r="DS749"/>
      <c r="DT749"/>
      <c r="DU749"/>
      <c r="DV749"/>
      <c r="DW749"/>
      <c r="DX749"/>
      <c r="DY749"/>
      <c r="DZ749"/>
      <c r="EA749"/>
      <c r="EB749"/>
      <c r="EC749"/>
      <c r="ED749"/>
      <c r="EE749"/>
      <c r="EF749"/>
      <c r="EG749"/>
      <c r="EH749"/>
      <c r="EI749"/>
      <c r="EJ749"/>
      <c r="EK749"/>
      <c r="EL749"/>
      <c r="EM749"/>
      <c r="EN749"/>
      <c r="EO749"/>
      <c r="EP749"/>
      <c r="EQ749"/>
      <c r="ER749"/>
      <c r="ES749"/>
      <c r="ET749"/>
      <c r="EU749"/>
      <c r="EV749"/>
      <c r="EW749"/>
      <c r="EX749"/>
      <c r="EY749"/>
      <c r="EZ749"/>
      <c r="FA749"/>
      <c r="FB749"/>
      <c r="FC749"/>
      <c r="FD749"/>
      <c r="FE749"/>
      <c r="FF749"/>
      <c r="FG749"/>
      <c r="FH749"/>
      <c r="FI749"/>
      <c r="FJ749"/>
      <c r="FK749"/>
      <c r="FL749"/>
      <c r="FM749"/>
      <c r="FN749"/>
      <c r="FO749"/>
      <c r="FP749"/>
      <c r="FQ749"/>
      <c r="FR749"/>
      <c r="FS749"/>
      <c r="FT749"/>
      <c r="FU749"/>
      <c r="FV749"/>
      <c r="FW749"/>
      <c r="FX749"/>
      <c r="FY749"/>
      <c r="FZ749"/>
      <c r="GA749"/>
      <c r="GB749"/>
      <c r="GC749"/>
      <c r="GD749"/>
      <c r="GE749"/>
      <c r="GF749"/>
      <c r="GG749"/>
      <c r="GH749"/>
      <c r="GI749"/>
      <c r="GJ749"/>
      <c r="GK749"/>
      <c r="GL749"/>
      <c r="GM749"/>
      <c r="GN749"/>
      <c r="GO749"/>
      <c r="GP749"/>
      <c r="GQ749"/>
      <c r="GR749"/>
      <c r="GS749"/>
      <c r="GT749"/>
      <c r="GU749"/>
      <c r="GV749"/>
      <c r="GW749"/>
      <c r="GX749"/>
      <c r="GY749"/>
      <c r="GZ749"/>
      <c r="HA749"/>
      <c r="HB749"/>
      <c r="HC749"/>
      <c r="HD749"/>
      <c r="HE749"/>
      <c r="HF749"/>
      <c r="HG749"/>
      <c r="HH749"/>
      <c r="HI749"/>
      <c r="HJ749"/>
      <c r="HK749"/>
      <c r="HL749"/>
      <c r="HM749"/>
      <c r="HN749"/>
      <c r="HO749"/>
      <c r="HP749"/>
      <c r="HQ749"/>
      <c r="HR749"/>
      <c r="HS749"/>
      <c r="HT749"/>
      <c r="HU749"/>
      <c r="HV749"/>
      <c r="HW749"/>
      <c r="HX749"/>
      <c r="HY749"/>
      <c r="HZ749"/>
    </row>
    <row r="750" spans="1:234" ht="11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  <c r="AP750"/>
      <c r="AQ750"/>
      <c r="AR750"/>
      <c r="AS750"/>
      <c r="AT750"/>
      <c r="AU750"/>
      <c r="AV750"/>
      <c r="AW750"/>
      <c r="AX750"/>
      <c r="AY750"/>
      <c r="AZ750"/>
      <c r="BA750"/>
      <c r="BB750"/>
      <c r="BC750"/>
      <c r="BD750"/>
      <c r="BE750"/>
      <c r="BF750"/>
      <c r="BG750"/>
      <c r="BH750"/>
      <c r="BI750"/>
      <c r="BJ750"/>
      <c r="BK750"/>
      <c r="BL750"/>
      <c r="BM750"/>
      <c r="BN750"/>
      <c r="BO750"/>
      <c r="BP750"/>
      <c r="BQ750"/>
      <c r="BR750"/>
      <c r="BS750"/>
      <c r="BT750"/>
      <c r="BU750"/>
      <c r="BV750"/>
      <c r="BW750"/>
      <c r="BX750"/>
      <c r="BY750"/>
      <c r="BZ750"/>
      <c r="CA750"/>
      <c r="CB750"/>
      <c r="CC750"/>
      <c r="CD750"/>
      <c r="CE750"/>
      <c r="CF750"/>
      <c r="CG750"/>
      <c r="CH750"/>
      <c r="CI750"/>
      <c r="CJ750"/>
      <c r="CK750"/>
      <c r="CL750"/>
      <c r="CM750"/>
      <c r="CN750"/>
      <c r="CO750"/>
      <c r="CP750"/>
      <c r="CQ750"/>
      <c r="CR750"/>
      <c r="CS750"/>
      <c r="CT750"/>
      <c r="CU750"/>
      <c r="CV750"/>
      <c r="CW750"/>
      <c r="CX750"/>
      <c r="CY750"/>
      <c r="CZ750"/>
      <c r="DA750"/>
      <c r="DB750"/>
      <c r="DC750"/>
      <c r="DD750"/>
      <c r="DE750"/>
      <c r="DF750"/>
      <c r="DG750"/>
      <c r="DH750"/>
      <c r="DI750"/>
      <c r="DJ750"/>
      <c r="DK750"/>
      <c r="DL750"/>
      <c r="DM750"/>
      <c r="DN750"/>
      <c r="DO750"/>
      <c r="DP750"/>
      <c r="DQ750"/>
      <c r="DR750"/>
      <c r="DS750"/>
      <c r="DT750"/>
      <c r="DU750"/>
      <c r="DV750"/>
      <c r="DW750"/>
      <c r="DX750"/>
      <c r="DY750"/>
      <c r="DZ750"/>
      <c r="EA750"/>
      <c r="EB750"/>
      <c r="EC750"/>
      <c r="ED750"/>
      <c r="EE750"/>
      <c r="EF750"/>
      <c r="EG750"/>
      <c r="EH750"/>
      <c r="EI750"/>
      <c r="EJ750"/>
      <c r="EK750"/>
      <c r="EL750"/>
      <c r="EM750"/>
      <c r="EN750"/>
      <c r="EO750"/>
      <c r="EP750"/>
      <c r="EQ750"/>
      <c r="ER750"/>
      <c r="ES750"/>
      <c r="ET750"/>
      <c r="EU750"/>
      <c r="EV750"/>
      <c r="EW750"/>
      <c r="EX750"/>
      <c r="EY750"/>
      <c r="EZ750"/>
      <c r="FA750"/>
      <c r="FB750"/>
      <c r="FC750"/>
      <c r="FD750"/>
      <c r="FE750"/>
      <c r="FF750"/>
      <c r="FG750"/>
      <c r="FH750"/>
      <c r="FI750"/>
      <c r="FJ750"/>
      <c r="FK750"/>
      <c r="FL750"/>
      <c r="FM750"/>
      <c r="FN750"/>
      <c r="FO750"/>
      <c r="FP750"/>
      <c r="FQ750"/>
      <c r="FR750"/>
      <c r="FS750"/>
      <c r="FT750"/>
      <c r="FU750"/>
      <c r="FV750"/>
      <c r="FW750"/>
      <c r="FX750"/>
      <c r="FY750"/>
      <c r="FZ750"/>
      <c r="GA750"/>
      <c r="GB750"/>
      <c r="GC750"/>
      <c r="GD750"/>
      <c r="GE750"/>
      <c r="GF750"/>
      <c r="GG750"/>
      <c r="GH750"/>
      <c r="GI750"/>
      <c r="GJ750"/>
      <c r="GK750"/>
      <c r="GL750"/>
      <c r="GM750"/>
      <c r="GN750"/>
      <c r="GO750"/>
      <c r="GP750"/>
      <c r="GQ750"/>
      <c r="GR750"/>
      <c r="GS750"/>
      <c r="GT750"/>
      <c r="GU750"/>
      <c r="GV750"/>
      <c r="GW750"/>
      <c r="GX750"/>
      <c r="GY750"/>
      <c r="GZ750"/>
      <c r="HA750"/>
      <c r="HB750"/>
      <c r="HC750"/>
      <c r="HD750"/>
      <c r="HE750"/>
      <c r="HF750"/>
      <c r="HG750"/>
      <c r="HH750"/>
      <c r="HI750"/>
      <c r="HJ750"/>
      <c r="HK750"/>
      <c r="HL750"/>
      <c r="HM750"/>
      <c r="HN750"/>
      <c r="HO750"/>
      <c r="HP750"/>
      <c r="HQ750"/>
      <c r="HR750"/>
      <c r="HS750"/>
      <c r="HT750"/>
      <c r="HU750"/>
      <c r="HV750"/>
      <c r="HW750"/>
      <c r="HX750"/>
      <c r="HY750"/>
      <c r="HZ750"/>
    </row>
    <row r="751" spans="1:234" ht="11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  <c r="AP751"/>
      <c r="AQ751"/>
      <c r="AR751"/>
      <c r="AS751"/>
      <c r="AT751"/>
      <c r="AU751"/>
      <c r="AV751"/>
      <c r="AW751"/>
      <c r="AX751"/>
      <c r="AY751"/>
      <c r="AZ751"/>
      <c r="BA751"/>
      <c r="BB751"/>
      <c r="BC751"/>
      <c r="BD751"/>
      <c r="BE751"/>
      <c r="BF751"/>
      <c r="BG751"/>
      <c r="BH751"/>
      <c r="BI751"/>
      <c r="BJ751"/>
      <c r="BK751"/>
      <c r="BL751"/>
      <c r="BM751"/>
      <c r="BN751"/>
      <c r="BO751"/>
      <c r="BP751"/>
      <c r="BQ751"/>
      <c r="BR751"/>
      <c r="BS751"/>
      <c r="BT751"/>
      <c r="BU751"/>
      <c r="BV751"/>
      <c r="BW751"/>
      <c r="BX751"/>
      <c r="BY751"/>
      <c r="BZ751"/>
      <c r="CA751"/>
      <c r="CB751"/>
      <c r="CC751"/>
      <c r="CD751"/>
      <c r="CE751"/>
      <c r="CF751"/>
      <c r="CG751"/>
      <c r="CH751"/>
      <c r="CI751"/>
      <c r="CJ751"/>
      <c r="CK751"/>
      <c r="CL751"/>
      <c r="CM751"/>
      <c r="CN751"/>
      <c r="CO751"/>
      <c r="CP751"/>
      <c r="CQ751"/>
      <c r="CR751"/>
      <c r="CS751"/>
      <c r="CT751"/>
      <c r="CU751"/>
      <c r="CV751"/>
      <c r="CW751"/>
      <c r="CX751"/>
      <c r="CY751"/>
      <c r="CZ751"/>
      <c r="DA751"/>
      <c r="DB751"/>
      <c r="DC751"/>
      <c r="DD751"/>
      <c r="DE751"/>
      <c r="DF751"/>
      <c r="DG751"/>
      <c r="DH751"/>
      <c r="DI751"/>
      <c r="DJ751"/>
      <c r="DK751"/>
      <c r="DL751"/>
      <c r="DM751"/>
      <c r="DN751"/>
      <c r="DO751"/>
      <c r="DP751"/>
      <c r="DQ751"/>
      <c r="DR751"/>
      <c r="DS751"/>
      <c r="DT751"/>
      <c r="DU751"/>
      <c r="DV751"/>
      <c r="DW751"/>
      <c r="DX751"/>
      <c r="DY751"/>
      <c r="DZ751"/>
      <c r="EA751"/>
      <c r="EB751"/>
      <c r="EC751"/>
      <c r="ED751"/>
      <c r="EE751"/>
      <c r="EF751"/>
      <c r="EG751"/>
      <c r="EH751"/>
      <c r="EI751"/>
      <c r="EJ751"/>
      <c r="EK751"/>
      <c r="EL751"/>
      <c r="EM751"/>
      <c r="EN751"/>
      <c r="EO751"/>
      <c r="EP751"/>
      <c r="EQ751"/>
      <c r="ER751"/>
      <c r="ES751"/>
      <c r="ET751"/>
      <c r="EU751"/>
      <c r="EV751"/>
      <c r="EW751"/>
      <c r="EX751"/>
      <c r="EY751"/>
      <c r="EZ751"/>
      <c r="FA751"/>
      <c r="FB751"/>
      <c r="FC751"/>
      <c r="FD751"/>
      <c r="FE751"/>
      <c r="FF751"/>
      <c r="FG751"/>
      <c r="FH751"/>
      <c r="FI751"/>
      <c r="FJ751"/>
      <c r="FK751"/>
      <c r="FL751"/>
      <c r="FM751"/>
      <c r="FN751"/>
      <c r="FO751"/>
      <c r="FP751"/>
      <c r="FQ751"/>
      <c r="FR751"/>
      <c r="FS751"/>
      <c r="FT751"/>
      <c r="FU751"/>
      <c r="FV751"/>
      <c r="FW751"/>
      <c r="FX751"/>
      <c r="FY751"/>
      <c r="FZ751"/>
      <c r="GA751"/>
      <c r="GB751"/>
      <c r="GC751"/>
      <c r="GD751"/>
      <c r="GE751"/>
      <c r="GF751"/>
      <c r="GG751"/>
      <c r="GH751"/>
      <c r="GI751"/>
      <c r="GJ751"/>
      <c r="GK751"/>
      <c r="GL751"/>
      <c r="GM751"/>
      <c r="GN751"/>
      <c r="GO751"/>
      <c r="GP751"/>
      <c r="GQ751"/>
      <c r="GR751"/>
      <c r="GS751"/>
      <c r="GT751"/>
      <c r="GU751"/>
      <c r="GV751"/>
      <c r="GW751"/>
      <c r="GX751"/>
      <c r="GY751"/>
      <c r="GZ751"/>
      <c r="HA751"/>
      <c r="HB751"/>
      <c r="HC751"/>
      <c r="HD751"/>
      <c r="HE751"/>
      <c r="HF751"/>
      <c r="HG751"/>
      <c r="HH751"/>
      <c r="HI751"/>
      <c r="HJ751"/>
      <c r="HK751"/>
      <c r="HL751"/>
      <c r="HM751"/>
      <c r="HN751"/>
      <c r="HO751"/>
      <c r="HP751"/>
      <c r="HQ751"/>
      <c r="HR751"/>
      <c r="HS751"/>
      <c r="HT751"/>
      <c r="HU751"/>
      <c r="HV751"/>
      <c r="HW751"/>
      <c r="HX751"/>
      <c r="HY751"/>
      <c r="HZ751"/>
    </row>
    <row r="752" spans="1:234" ht="11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  <c r="AP752"/>
      <c r="AQ752"/>
      <c r="AR752"/>
      <c r="AS752"/>
      <c r="AT752"/>
      <c r="AU752"/>
      <c r="AV752"/>
      <c r="AW752"/>
      <c r="AX752"/>
      <c r="AY752"/>
      <c r="AZ752"/>
      <c r="BA752"/>
      <c r="BB752"/>
      <c r="BC752"/>
      <c r="BD752"/>
      <c r="BE752"/>
      <c r="BF752"/>
      <c r="BG752"/>
      <c r="BH752"/>
      <c r="BI752"/>
      <c r="BJ752"/>
      <c r="BK752"/>
      <c r="BL752"/>
      <c r="BM752"/>
      <c r="BN752"/>
      <c r="BO752"/>
      <c r="BP752"/>
      <c r="BQ752"/>
      <c r="BR752"/>
      <c r="BS752"/>
      <c r="BT752"/>
      <c r="BU752"/>
      <c r="BV752"/>
      <c r="BW752"/>
      <c r="BX752"/>
      <c r="BY752"/>
      <c r="BZ752"/>
      <c r="CA752"/>
      <c r="CB752"/>
      <c r="CC752"/>
      <c r="CD752"/>
      <c r="CE752"/>
      <c r="CF752"/>
      <c r="CG752"/>
      <c r="CH752"/>
      <c r="CI752"/>
      <c r="CJ752"/>
      <c r="CK752"/>
      <c r="CL752"/>
      <c r="CM752"/>
      <c r="CN752"/>
      <c r="CO752"/>
      <c r="CP752"/>
      <c r="CQ752"/>
      <c r="CR752"/>
      <c r="CS752"/>
      <c r="CT752"/>
      <c r="CU752"/>
      <c r="CV752"/>
      <c r="CW752"/>
      <c r="CX752"/>
      <c r="CY752"/>
      <c r="CZ752"/>
      <c r="DA752"/>
      <c r="DB752"/>
      <c r="DC752"/>
      <c r="DD752"/>
      <c r="DE752"/>
      <c r="DF752"/>
      <c r="DG752"/>
      <c r="DH752"/>
      <c r="DI752"/>
      <c r="DJ752"/>
      <c r="DK752"/>
      <c r="DL752"/>
      <c r="DM752"/>
      <c r="DN752"/>
      <c r="DO752"/>
      <c r="DP752"/>
      <c r="DQ752"/>
      <c r="DR752"/>
      <c r="DS752"/>
      <c r="DT752"/>
      <c r="DU752"/>
      <c r="DV752"/>
      <c r="DW752"/>
      <c r="DX752"/>
      <c r="DY752"/>
      <c r="DZ752"/>
      <c r="EA752"/>
      <c r="EB752"/>
      <c r="EC752"/>
      <c r="ED752"/>
      <c r="EE752"/>
      <c r="EF752"/>
      <c r="EG752"/>
      <c r="EH752"/>
      <c r="EI752"/>
      <c r="EJ752"/>
      <c r="EK752"/>
      <c r="EL752"/>
      <c r="EM752"/>
      <c r="EN752"/>
      <c r="EO752"/>
      <c r="EP752"/>
      <c r="EQ752"/>
      <c r="ER752"/>
      <c r="ES752"/>
      <c r="ET752"/>
      <c r="EU752"/>
      <c r="EV752"/>
      <c r="EW752"/>
      <c r="EX752"/>
      <c r="EY752"/>
      <c r="EZ752"/>
      <c r="FA752"/>
      <c r="FB752"/>
      <c r="FC752"/>
      <c r="FD752"/>
      <c r="FE752"/>
      <c r="FF752"/>
      <c r="FG752"/>
      <c r="FH752"/>
      <c r="FI752"/>
      <c r="FJ752"/>
      <c r="FK752"/>
      <c r="FL752"/>
      <c r="FM752"/>
      <c r="FN752"/>
      <c r="FO752"/>
      <c r="FP752"/>
      <c r="FQ752"/>
      <c r="FR752"/>
      <c r="FS752"/>
      <c r="FT752"/>
      <c r="FU752"/>
      <c r="FV752"/>
      <c r="FW752"/>
      <c r="FX752"/>
      <c r="FY752"/>
      <c r="FZ752"/>
      <c r="GA752"/>
      <c r="GB752"/>
      <c r="GC752"/>
      <c r="GD752"/>
      <c r="GE752"/>
      <c r="GF752"/>
      <c r="GG752"/>
      <c r="GH752"/>
      <c r="GI752"/>
      <c r="GJ752"/>
      <c r="GK752"/>
      <c r="GL752"/>
      <c r="GM752"/>
      <c r="GN752"/>
      <c r="GO752"/>
      <c r="GP752"/>
      <c r="GQ752"/>
      <c r="GR752"/>
      <c r="GS752"/>
      <c r="GT752"/>
      <c r="GU752"/>
      <c r="GV752"/>
      <c r="GW752"/>
      <c r="GX752"/>
      <c r="GY752"/>
      <c r="GZ752"/>
      <c r="HA752"/>
      <c r="HB752"/>
      <c r="HC752"/>
      <c r="HD752"/>
      <c r="HE752"/>
      <c r="HF752"/>
      <c r="HG752"/>
      <c r="HH752"/>
      <c r="HI752"/>
      <c r="HJ752"/>
      <c r="HK752"/>
      <c r="HL752"/>
      <c r="HM752"/>
      <c r="HN752"/>
      <c r="HO752"/>
      <c r="HP752"/>
      <c r="HQ752"/>
      <c r="HR752"/>
      <c r="HS752"/>
      <c r="HT752"/>
      <c r="HU752"/>
      <c r="HV752"/>
      <c r="HW752"/>
      <c r="HX752"/>
      <c r="HY752"/>
      <c r="HZ752"/>
    </row>
    <row r="753" spans="1:234" ht="11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  <c r="AP753"/>
      <c r="AQ753"/>
      <c r="AR753"/>
      <c r="AS753"/>
      <c r="AT753"/>
      <c r="AU753"/>
      <c r="AV753"/>
      <c r="AW753"/>
      <c r="AX753"/>
      <c r="AY753"/>
      <c r="AZ753"/>
      <c r="BA753"/>
      <c r="BB753"/>
      <c r="BC753"/>
      <c r="BD753"/>
      <c r="BE753"/>
      <c r="BF753"/>
      <c r="BG753"/>
      <c r="BH753"/>
      <c r="BI753"/>
      <c r="BJ753"/>
      <c r="BK753"/>
      <c r="BL753"/>
      <c r="BM753"/>
      <c r="BN753"/>
      <c r="BO753"/>
      <c r="BP753"/>
      <c r="BQ753"/>
      <c r="BR753"/>
      <c r="BS753"/>
      <c r="BT753"/>
      <c r="BU753"/>
      <c r="BV753"/>
      <c r="BW753"/>
      <c r="BX753"/>
      <c r="BY753"/>
      <c r="BZ753"/>
      <c r="CA753"/>
      <c r="CB753"/>
      <c r="CC753"/>
      <c r="CD753"/>
      <c r="CE753"/>
      <c r="CF753"/>
      <c r="CG753"/>
      <c r="CH753"/>
      <c r="CI753"/>
      <c r="CJ753"/>
      <c r="CK753"/>
      <c r="CL753"/>
      <c r="CM753"/>
      <c r="CN753"/>
      <c r="CO753"/>
      <c r="CP753"/>
      <c r="CQ753"/>
      <c r="CR753"/>
      <c r="CS753"/>
      <c r="CT753"/>
      <c r="CU753"/>
      <c r="CV753"/>
      <c r="CW753"/>
      <c r="CX753"/>
      <c r="CY753"/>
      <c r="CZ753"/>
      <c r="DA753"/>
      <c r="DB753"/>
      <c r="DC753"/>
      <c r="DD753"/>
      <c r="DE753"/>
      <c r="DF753"/>
      <c r="DG753"/>
      <c r="DH753"/>
      <c r="DI753"/>
      <c r="DJ753"/>
      <c r="DK753"/>
      <c r="DL753"/>
      <c r="DM753"/>
      <c r="DN753"/>
      <c r="DO753"/>
      <c r="DP753"/>
      <c r="DQ753"/>
      <c r="DR753"/>
      <c r="DS753"/>
      <c r="DT753"/>
      <c r="DU753"/>
      <c r="DV753"/>
      <c r="DW753"/>
      <c r="DX753"/>
      <c r="DY753"/>
      <c r="DZ753"/>
      <c r="EA753"/>
      <c r="EB753"/>
      <c r="EC753"/>
      <c r="ED753"/>
      <c r="EE753"/>
      <c r="EF753"/>
      <c r="EG753"/>
      <c r="EH753"/>
      <c r="EI753"/>
      <c r="EJ753"/>
      <c r="EK753"/>
      <c r="EL753"/>
      <c r="EM753"/>
      <c r="EN753"/>
      <c r="EO753"/>
      <c r="EP753"/>
      <c r="EQ753"/>
      <c r="ER753"/>
      <c r="ES753"/>
      <c r="ET753"/>
      <c r="EU753"/>
      <c r="EV753"/>
      <c r="EW753"/>
      <c r="EX753"/>
      <c r="EY753"/>
      <c r="EZ753"/>
      <c r="FA753"/>
      <c r="FB753"/>
      <c r="FC753"/>
      <c r="FD753"/>
      <c r="FE753"/>
      <c r="FF753"/>
      <c r="FG753"/>
      <c r="FH753"/>
      <c r="FI753"/>
      <c r="FJ753"/>
      <c r="FK753"/>
      <c r="FL753"/>
      <c r="FM753"/>
      <c r="FN753"/>
      <c r="FO753"/>
      <c r="FP753"/>
      <c r="FQ753"/>
      <c r="FR753"/>
      <c r="FS753"/>
      <c r="FT753"/>
      <c r="FU753"/>
      <c r="FV753"/>
      <c r="FW753"/>
      <c r="FX753"/>
      <c r="FY753"/>
      <c r="FZ753"/>
      <c r="GA753"/>
      <c r="GB753"/>
      <c r="GC753"/>
      <c r="GD753"/>
      <c r="GE753"/>
      <c r="GF753"/>
      <c r="GG753"/>
      <c r="GH753"/>
      <c r="GI753"/>
      <c r="GJ753"/>
      <c r="GK753"/>
      <c r="GL753"/>
      <c r="GM753"/>
      <c r="GN753"/>
      <c r="GO753"/>
      <c r="GP753"/>
      <c r="GQ753"/>
      <c r="GR753"/>
      <c r="GS753"/>
      <c r="GT753"/>
      <c r="GU753"/>
      <c r="GV753"/>
      <c r="GW753"/>
      <c r="GX753"/>
      <c r="GY753"/>
      <c r="GZ753"/>
      <c r="HA753"/>
      <c r="HB753"/>
      <c r="HC753"/>
      <c r="HD753"/>
      <c r="HE753"/>
      <c r="HF753"/>
      <c r="HG753"/>
      <c r="HH753"/>
      <c r="HI753"/>
      <c r="HJ753"/>
      <c r="HK753"/>
      <c r="HL753"/>
      <c r="HM753"/>
      <c r="HN753"/>
      <c r="HO753"/>
      <c r="HP753"/>
      <c r="HQ753"/>
      <c r="HR753"/>
      <c r="HS753"/>
      <c r="HT753"/>
      <c r="HU753"/>
      <c r="HV753"/>
      <c r="HW753"/>
      <c r="HX753"/>
      <c r="HY753"/>
      <c r="HZ753"/>
    </row>
    <row r="754" spans="1:234" ht="11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  <c r="AP754"/>
      <c r="AQ754"/>
      <c r="AR754"/>
      <c r="AS754"/>
      <c r="AT754"/>
      <c r="AU754"/>
      <c r="AV754"/>
      <c r="AW754"/>
      <c r="AX754"/>
      <c r="AY754"/>
      <c r="AZ754"/>
      <c r="BA754"/>
      <c r="BB754"/>
      <c r="BC754"/>
      <c r="BD754"/>
      <c r="BE754"/>
      <c r="BF754"/>
      <c r="BG754"/>
      <c r="BH754"/>
      <c r="BI754"/>
      <c r="BJ754"/>
      <c r="BK754"/>
      <c r="BL754"/>
      <c r="BM754"/>
      <c r="BN754"/>
      <c r="BO754"/>
      <c r="BP754"/>
      <c r="BQ754"/>
      <c r="BR754"/>
      <c r="BS754"/>
      <c r="BT754"/>
      <c r="BU754"/>
      <c r="BV754"/>
      <c r="BW754"/>
      <c r="BX754"/>
      <c r="BY754"/>
      <c r="BZ754"/>
      <c r="CA754"/>
      <c r="CB754"/>
      <c r="CC754"/>
      <c r="CD754"/>
      <c r="CE754"/>
      <c r="CF754"/>
      <c r="CG754"/>
      <c r="CH754"/>
      <c r="CI754"/>
      <c r="CJ754"/>
      <c r="CK754"/>
      <c r="CL754"/>
      <c r="CM754"/>
      <c r="CN754"/>
      <c r="CO754"/>
      <c r="CP754"/>
      <c r="CQ754"/>
      <c r="CR754"/>
      <c r="CS754"/>
      <c r="CT754"/>
      <c r="CU754"/>
      <c r="CV754"/>
      <c r="CW754"/>
      <c r="CX754"/>
      <c r="CY754"/>
      <c r="CZ754"/>
      <c r="DA754"/>
      <c r="DB754"/>
      <c r="DC754"/>
      <c r="DD754"/>
      <c r="DE754"/>
      <c r="DF754"/>
      <c r="DG754"/>
      <c r="DH754"/>
      <c r="DI754"/>
      <c r="DJ754"/>
      <c r="DK754"/>
      <c r="DL754"/>
      <c r="DM754"/>
      <c r="DN754"/>
      <c r="DO754"/>
      <c r="DP754"/>
      <c r="DQ754"/>
      <c r="DR754"/>
      <c r="DS754"/>
      <c r="DT754"/>
      <c r="DU754"/>
      <c r="DV754"/>
      <c r="DW754"/>
      <c r="DX754"/>
      <c r="DY754"/>
      <c r="DZ754"/>
      <c r="EA754"/>
      <c r="EB754"/>
      <c r="EC754"/>
      <c r="ED754"/>
      <c r="EE754"/>
      <c r="EF754"/>
      <c r="EG754"/>
      <c r="EH754"/>
      <c r="EI754"/>
      <c r="EJ754"/>
      <c r="EK754"/>
      <c r="EL754"/>
      <c r="EM754"/>
      <c r="EN754"/>
      <c r="EO754"/>
      <c r="EP754"/>
      <c r="EQ754"/>
      <c r="ER754"/>
      <c r="ES754"/>
      <c r="ET754"/>
      <c r="EU754"/>
      <c r="EV754"/>
      <c r="EW754"/>
      <c r="EX754"/>
      <c r="EY754"/>
      <c r="EZ754"/>
      <c r="FA754"/>
      <c r="FB754"/>
      <c r="FC754"/>
      <c r="FD754"/>
      <c r="FE754"/>
      <c r="FF754"/>
      <c r="FG754"/>
      <c r="FH754"/>
      <c r="FI754"/>
      <c r="FJ754"/>
      <c r="FK754"/>
      <c r="FL754"/>
      <c r="FM754"/>
      <c r="FN754"/>
      <c r="FO754"/>
      <c r="FP754"/>
      <c r="FQ754"/>
      <c r="FR754"/>
      <c r="FS754"/>
      <c r="FT754"/>
      <c r="FU754"/>
      <c r="FV754"/>
      <c r="FW754"/>
      <c r="FX754"/>
      <c r="FY754"/>
      <c r="FZ754"/>
      <c r="GA754"/>
      <c r="GB754"/>
      <c r="GC754"/>
      <c r="GD754"/>
      <c r="GE754"/>
      <c r="GF754"/>
      <c r="GG754"/>
      <c r="GH754"/>
      <c r="GI754"/>
      <c r="GJ754"/>
      <c r="GK754"/>
      <c r="GL754"/>
      <c r="GM754"/>
      <c r="GN754"/>
      <c r="GO754"/>
      <c r="GP754"/>
      <c r="GQ754"/>
      <c r="GR754"/>
      <c r="GS754"/>
      <c r="GT754"/>
      <c r="GU754"/>
      <c r="GV754"/>
      <c r="GW754"/>
      <c r="GX754"/>
      <c r="GY754"/>
      <c r="GZ754"/>
      <c r="HA754"/>
      <c r="HB754"/>
      <c r="HC754"/>
      <c r="HD754"/>
      <c r="HE754"/>
      <c r="HF754"/>
      <c r="HG754"/>
      <c r="HH754"/>
      <c r="HI754"/>
      <c r="HJ754"/>
      <c r="HK754"/>
      <c r="HL754"/>
      <c r="HM754"/>
      <c r="HN754"/>
      <c r="HO754"/>
      <c r="HP754"/>
      <c r="HQ754"/>
      <c r="HR754"/>
      <c r="HS754"/>
      <c r="HT754"/>
      <c r="HU754"/>
      <c r="HV754"/>
      <c r="HW754"/>
      <c r="HX754"/>
      <c r="HY754"/>
      <c r="HZ754"/>
    </row>
    <row r="755" spans="1:234" ht="11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  <c r="AL755"/>
      <c r="AM755"/>
      <c r="AN755"/>
      <c r="AO755"/>
      <c r="AP755"/>
      <c r="AQ755"/>
      <c r="AR755"/>
      <c r="AS755"/>
      <c r="AT755"/>
      <c r="AU755"/>
      <c r="AV755"/>
      <c r="AW755"/>
      <c r="AX755"/>
      <c r="AY755"/>
      <c r="AZ755"/>
      <c r="BA755"/>
      <c r="BB755"/>
      <c r="BC755"/>
      <c r="BD755"/>
      <c r="BE755"/>
      <c r="BF755"/>
      <c r="BG755"/>
      <c r="BH755"/>
      <c r="BI755"/>
      <c r="BJ755"/>
      <c r="BK755"/>
      <c r="BL755"/>
      <c r="BM755"/>
      <c r="BN755"/>
      <c r="BO755"/>
      <c r="BP755"/>
      <c r="BQ755"/>
      <c r="BR755"/>
      <c r="BS755"/>
      <c r="BT755"/>
      <c r="BU755"/>
      <c r="BV755"/>
      <c r="BW755"/>
      <c r="BX755"/>
      <c r="BY755"/>
      <c r="BZ755"/>
      <c r="CA755"/>
      <c r="CB755"/>
      <c r="CC755"/>
      <c r="CD755"/>
      <c r="CE755"/>
      <c r="CF755"/>
      <c r="CG755"/>
      <c r="CH755"/>
      <c r="CI755"/>
      <c r="CJ755"/>
      <c r="CK755"/>
      <c r="CL755"/>
      <c r="CM755"/>
      <c r="CN755"/>
      <c r="CO755"/>
      <c r="CP755"/>
      <c r="CQ755"/>
      <c r="CR755"/>
      <c r="CS755"/>
      <c r="CT755"/>
      <c r="CU755"/>
      <c r="CV755"/>
      <c r="CW755"/>
      <c r="CX755"/>
      <c r="CY755"/>
      <c r="CZ755"/>
      <c r="DA755"/>
      <c r="DB755"/>
      <c r="DC755"/>
      <c r="DD755"/>
      <c r="DE755"/>
      <c r="DF755"/>
      <c r="DG755"/>
      <c r="DH755"/>
      <c r="DI755"/>
      <c r="DJ755"/>
      <c r="DK755"/>
      <c r="DL755"/>
      <c r="DM755"/>
      <c r="DN755"/>
      <c r="DO755"/>
      <c r="DP755"/>
      <c r="DQ755"/>
      <c r="DR755"/>
      <c r="DS755"/>
      <c r="DT755"/>
      <c r="DU755"/>
      <c r="DV755"/>
      <c r="DW755"/>
      <c r="DX755"/>
      <c r="DY755"/>
      <c r="DZ755"/>
      <c r="EA755"/>
      <c r="EB755"/>
      <c r="EC755"/>
      <c r="ED755"/>
      <c r="EE755"/>
      <c r="EF755"/>
      <c r="EG755"/>
      <c r="EH755"/>
      <c r="EI755"/>
      <c r="EJ755"/>
      <c r="EK755"/>
      <c r="EL755"/>
      <c r="EM755"/>
      <c r="EN755"/>
      <c r="EO755"/>
      <c r="EP755"/>
      <c r="EQ755"/>
      <c r="ER755"/>
      <c r="ES755"/>
      <c r="ET755"/>
      <c r="EU755"/>
      <c r="EV755"/>
      <c r="EW755"/>
      <c r="EX755"/>
      <c r="EY755"/>
      <c r="EZ755"/>
      <c r="FA755"/>
      <c r="FB755"/>
      <c r="FC755"/>
      <c r="FD755"/>
      <c r="FE755"/>
      <c r="FF755"/>
      <c r="FG755"/>
      <c r="FH755"/>
      <c r="FI755"/>
      <c r="FJ755"/>
      <c r="FK755"/>
      <c r="FL755"/>
      <c r="FM755"/>
      <c r="FN755"/>
      <c r="FO755"/>
      <c r="FP755"/>
      <c r="FQ755"/>
      <c r="FR755"/>
      <c r="FS755"/>
      <c r="FT755"/>
      <c r="FU755"/>
      <c r="FV755"/>
      <c r="FW755"/>
      <c r="FX755"/>
      <c r="FY755"/>
      <c r="FZ755"/>
      <c r="GA755"/>
      <c r="GB755"/>
      <c r="GC755"/>
      <c r="GD755"/>
      <c r="GE755"/>
      <c r="GF755"/>
      <c r="GG755"/>
      <c r="GH755"/>
      <c r="GI755"/>
      <c r="GJ755"/>
      <c r="GK755"/>
      <c r="GL755"/>
      <c r="GM755"/>
      <c r="GN755"/>
      <c r="GO755"/>
      <c r="GP755"/>
      <c r="GQ755"/>
      <c r="GR755"/>
      <c r="GS755"/>
      <c r="GT755"/>
      <c r="GU755"/>
      <c r="GV755"/>
      <c r="GW755"/>
      <c r="GX755"/>
      <c r="GY755"/>
      <c r="GZ755"/>
      <c r="HA755"/>
      <c r="HB755"/>
      <c r="HC755"/>
      <c r="HD755"/>
      <c r="HE755"/>
      <c r="HF755"/>
      <c r="HG755"/>
      <c r="HH755"/>
      <c r="HI755"/>
      <c r="HJ755"/>
      <c r="HK755"/>
      <c r="HL755"/>
      <c r="HM755"/>
      <c r="HN755"/>
      <c r="HO755"/>
      <c r="HP755"/>
      <c r="HQ755"/>
      <c r="HR755"/>
      <c r="HS755"/>
      <c r="HT755"/>
      <c r="HU755"/>
      <c r="HV755"/>
      <c r="HW755"/>
      <c r="HX755"/>
      <c r="HY755"/>
      <c r="HZ755"/>
    </row>
    <row r="756" spans="1:234" ht="11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  <c r="AN756"/>
      <c r="AO756"/>
      <c r="AP756"/>
      <c r="AQ756"/>
      <c r="AR756"/>
      <c r="AS756"/>
      <c r="AT756"/>
      <c r="AU756"/>
      <c r="AV756"/>
      <c r="AW756"/>
      <c r="AX756"/>
      <c r="AY756"/>
      <c r="AZ756"/>
      <c r="BA756"/>
      <c r="BB756"/>
      <c r="BC756"/>
      <c r="BD756"/>
      <c r="BE756"/>
      <c r="BF756"/>
      <c r="BG756"/>
      <c r="BH756"/>
      <c r="BI756"/>
      <c r="BJ756"/>
      <c r="BK756"/>
      <c r="BL756"/>
      <c r="BM756"/>
      <c r="BN756"/>
      <c r="BO756"/>
      <c r="BP756"/>
      <c r="BQ756"/>
      <c r="BR756"/>
      <c r="BS756"/>
      <c r="BT756"/>
      <c r="BU756"/>
      <c r="BV756"/>
      <c r="BW756"/>
      <c r="BX756"/>
      <c r="BY756"/>
      <c r="BZ756"/>
      <c r="CA756"/>
      <c r="CB756"/>
      <c r="CC756"/>
      <c r="CD756"/>
      <c r="CE756"/>
      <c r="CF756"/>
      <c r="CG756"/>
      <c r="CH756"/>
      <c r="CI756"/>
      <c r="CJ756"/>
      <c r="CK756"/>
      <c r="CL756"/>
      <c r="CM756"/>
      <c r="CN756"/>
      <c r="CO756"/>
      <c r="CP756"/>
      <c r="CQ756"/>
      <c r="CR756"/>
      <c r="CS756"/>
      <c r="CT756"/>
      <c r="CU756"/>
      <c r="CV756"/>
      <c r="CW756"/>
      <c r="CX756"/>
      <c r="CY756"/>
      <c r="CZ756"/>
      <c r="DA756"/>
      <c r="DB756"/>
      <c r="DC756"/>
      <c r="DD756"/>
      <c r="DE756"/>
      <c r="DF756"/>
      <c r="DG756"/>
      <c r="DH756"/>
      <c r="DI756"/>
      <c r="DJ756"/>
      <c r="DK756"/>
      <c r="DL756"/>
      <c r="DM756"/>
      <c r="DN756"/>
      <c r="DO756"/>
      <c r="DP756"/>
      <c r="DQ756"/>
      <c r="DR756"/>
      <c r="DS756"/>
      <c r="DT756"/>
      <c r="DU756"/>
      <c r="DV756"/>
      <c r="DW756"/>
      <c r="DX756"/>
      <c r="DY756"/>
      <c r="DZ756"/>
      <c r="EA756"/>
      <c r="EB756"/>
      <c r="EC756"/>
      <c r="ED756"/>
      <c r="EE756"/>
      <c r="EF756"/>
      <c r="EG756"/>
      <c r="EH756"/>
      <c r="EI756"/>
      <c r="EJ756"/>
      <c r="EK756"/>
      <c r="EL756"/>
      <c r="EM756"/>
      <c r="EN756"/>
      <c r="EO756"/>
      <c r="EP756"/>
      <c r="EQ756"/>
      <c r="ER756"/>
      <c r="ES756"/>
      <c r="ET756"/>
      <c r="EU756"/>
      <c r="EV756"/>
      <c r="EW756"/>
      <c r="EX756"/>
      <c r="EY756"/>
      <c r="EZ756"/>
      <c r="FA756"/>
      <c r="FB756"/>
      <c r="FC756"/>
      <c r="FD756"/>
      <c r="FE756"/>
      <c r="FF756"/>
      <c r="FG756"/>
      <c r="FH756"/>
      <c r="FI756"/>
      <c r="FJ756"/>
      <c r="FK756"/>
      <c r="FL756"/>
      <c r="FM756"/>
      <c r="FN756"/>
      <c r="FO756"/>
      <c r="FP756"/>
      <c r="FQ756"/>
      <c r="FR756"/>
      <c r="FS756"/>
      <c r="FT756"/>
      <c r="FU756"/>
      <c r="FV756"/>
      <c r="FW756"/>
      <c r="FX756"/>
      <c r="FY756"/>
      <c r="FZ756"/>
      <c r="GA756"/>
      <c r="GB756"/>
      <c r="GC756"/>
      <c r="GD756"/>
      <c r="GE756"/>
      <c r="GF756"/>
      <c r="GG756"/>
      <c r="GH756"/>
      <c r="GI756"/>
      <c r="GJ756"/>
      <c r="GK756"/>
      <c r="GL756"/>
      <c r="GM756"/>
      <c r="GN756"/>
      <c r="GO756"/>
      <c r="GP756"/>
      <c r="GQ756"/>
      <c r="GR756"/>
      <c r="GS756"/>
      <c r="GT756"/>
      <c r="GU756"/>
      <c r="GV756"/>
      <c r="GW756"/>
      <c r="GX756"/>
      <c r="GY756"/>
      <c r="GZ756"/>
      <c r="HA756"/>
      <c r="HB756"/>
      <c r="HC756"/>
      <c r="HD756"/>
      <c r="HE756"/>
      <c r="HF756"/>
      <c r="HG756"/>
      <c r="HH756"/>
      <c r="HI756"/>
      <c r="HJ756"/>
      <c r="HK756"/>
      <c r="HL756"/>
      <c r="HM756"/>
      <c r="HN756"/>
      <c r="HO756"/>
      <c r="HP756"/>
      <c r="HQ756"/>
      <c r="HR756"/>
      <c r="HS756"/>
      <c r="HT756"/>
      <c r="HU756"/>
      <c r="HV756"/>
      <c r="HW756"/>
      <c r="HX756"/>
      <c r="HY756"/>
      <c r="HZ756"/>
    </row>
    <row r="757" spans="1:234" ht="11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  <c r="AP757"/>
      <c r="AQ757"/>
      <c r="AR757"/>
      <c r="AS757"/>
      <c r="AT757"/>
      <c r="AU757"/>
      <c r="AV757"/>
      <c r="AW757"/>
      <c r="AX757"/>
      <c r="AY757"/>
      <c r="AZ757"/>
      <c r="BA757"/>
      <c r="BB757"/>
      <c r="BC757"/>
      <c r="BD757"/>
      <c r="BE757"/>
      <c r="BF757"/>
      <c r="BG757"/>
      <c r="BH757"/>
      <c r="BI757"/>
      <c r="BJ757"/>
      <c r="BK757"/>
      <c r="BL757"/>
      <c r="BM757"/>
      <c r="BN757"/>
      <c r="BO757"/>
      <c r="BP757"/>
      <c r="BQ757"/>
      <c r="BR757"/>
      <c r="BS757"/>
      <c r="BT757"/>
      <c r="BU757"/>
      <c r="BV757"/>
      <c r="BW757"/>
      <c r="BX757"/>
      <c r="BY757"/>
      <c r="BZ757"/>
      <c r="CA757"/>
      <c r="CB757"/>
      <c r="CC757"/>
      <c r="CD757"/>
      <c r="CE757"/>
      <c r="CF757"/>
      <c r="CG757"/>
      <c r="CH757"/>
      <c r="CI757"/>
      <c r="CJ757"/>
      <c r="CK757"/>
      <c r="CL757"/>
      <c r="CM757"/>
      <c r="CN757"/>
      <c r="CO757"/>
      <c r="CP757"/>
      <c r="CQ757"/>
      <c r="CR757"/>
      <c r="CS757"/>
      <c r="CT757"/>
      <c r="CU757"/>
      <c r="CV757"/>
      <c r="CW757"/>
      <c r="CX757"/>
      <c r="CY757"/>
      <c r="CZ757"/>
      <c r="DA757"/>
      <c r="DB757"/>
      <c r="DC757"/>
      <c r="DD757"/>
      <c r="DE757"/>
      <c r="DF757"/>
      <c r="DG757"/>
      <c r="DH757"/>
      <c r="DI757"/>
      <c r="DJ757"/>
      <c r="DK757"/>
      <c r="DL757"/>
      <c r="DM757"/>
      <c r="DN757"/>
      <c r="DO757"/>
      <c r="DP757"/>
      <c r="DQ757"/>
      <c r="DR757"/>
      <c r="DS757"/>
      <c r="DT757"/>
      <c r="DU757"/>
      <c r="DV757"/>
      <c r="DW757"/>
      <c r="DX757"/>
      <c r="DY757"/>
      <c r="DZ757"/>
      <c r="EA757"/>
      <c r="EB757"/>
      <c r="EC757"/>
      <c r="ED757"/>
      <c r="EE757"/>
      <c r="EF757"/>
      <c r="EG757"/>
      <c r="EH757"/>
      <c r="EI757"/>
      <c r="EJ757"/>
      <c r="EK757"/>
      <c r="EL757"/>
      <c r="EM757"/>
      <c r="EN757"/>
      <c r="EO757"/>
      <c r="EP757"/>
      <c r="EQ757"/>
      <c r="ER757"/>
      <c r="ES757"/>
      <c r="ET757"/>
      <c r="EU757"/>
      <c r="EV757"/>
      <c r="EW757"/>
      <c r="EX757"/>
      <c r="EY757"/>
      <c r="EZ757"/>
      <c r="FA757"/>
      <c r="FB757"/>
      <c r="FC757"/>
      <c r="FD757"/>
      <c r="FE757"/>
      <c r="FF757"/>
      <c r="FG757"/>
      <c r="FH757"/>
      <c r="FI757"/>
      <c r="FJ757"/>
      <c r="FK757"/>
      <c r="FL757"/>
      <c r="FM757"/>
      <c r="FN757"/>
      <c r="FO757"/>
      <c r="FP757"/>
      <c r="FQ757"/>
      <c r="FR757"/>
      <c r="FS757"/>
      <c r="FT757"/>
      <c r="FU757"/>
      <c r="FV757"/>
      <c r="FW757"/>
      <c r="FX757"/>
      <c r="FY757"/>
      <c r="FZ757"/>
      <c r="GA757"/>
      <c r="GB757"/>
      <c r="GC757"/>
      <c r="GD757"/>
      <c r="GE757"/>
      <c r="GF757"/>
      <c r="GG757"/>
      <c r="GH757"/>
      <c r="GI757"/>
      <c r="GJ757"/>
      <c r="GK757"/>
      <c r="GL757"/>
      <c r="GM757"/>
      <c r="GN757"/>
      <c r="GO757"/>
      <c r="GP757"/>
      <c r="GQ757"/>
      <c r="GR757"/>
      <c r="GS757"/>
      <c r="GT757"/>
      <c r="GU757"/>
      <c r="GV757"/>
      <c r="GW757"/>
      <c r="GX757"/>
      <c r="GY757"/>
      <c r="GZ757"/>
      <c r="HA757"/>
      <c r="HB757"/>
      <c r="HC757"/>
      <c r="HD757"/>
      <c r="HE757"/>
      <c r="HF757"/>
      <c r="HG757"/>
      <c r="HH757"/>
      <c r="HI757"/>
      <c r="HJ757"/>
      <c r="HK757"/>
      <c r="HL757"/>
      <c r="HM757"/>
      <c r="HN757"/>
      <c r="HO757"/>
      <c r="HP757"/>
      <c r="HQ757"/>
      <c r="HR757"/>
      <c r="HS757"/>
      <c r="HT757"/>
      <c r="HU757"/>
      <c r="HV757"/>
      <c r="HW757"/>
      <c r="HX757"/>
      <c r="HY757"/>
      <c r="HZ757"/>
    </row>
    <row r="758" spans="1:234" ht="11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  <c r="AL758"/>
      <c r="AM758"/>
      <c r="AN758"/>
      <c r="AO758"/>
      <c r="AP758"/>
      <c r="AQ758"/>
      <c r="AR758"/>
      <c r="AS758"/>
      <c r="AT758"/>
      <c r="AU758"/>
      <c r="AV758"/>
      <c r="AW758"/>
      <c r="AX758"/>
      <c r="AY758"/>
      <c r="AZ758"/>
      <c r="BA758"/>
      <c r="BB758"/>
      <c r="BC758"/>
      <c r="BD758"/>
      <c r="BE758"/>
      <c r="BF758"/>
      <c r="BG758"/>
      <c r="BH758"/>
      <c r="BI758"/>
      <c r="BJ758"/>
      <c r="BK758"/>
      <c r="BL758"/>
      <c r="BM758"/>
      <c r="BN758"/>
      <c r="BO758"/>
      <c r="BP758"/>
      <c r="BQ758"/>
      <c r="BR758"/>
      <c r="BS758"/>
      <c r="BT758"/>
      <c r="BU758"/>
      <c r="BV758"/>
      <c r="BW758"/>
      <c r="BX758"/>
      <c r="BY758"/>
      <c r="BZ758"/>
      <c r="CA758"/>
      <c r="CB758"/>
      <c r="CC758"/>
      <c r="CD758"/>
      <c r="CE758"/>
      <c r="CF758"/>
      <c r="CG758"/>
      <c r="CH758"/>
      <c r="CI758"/>
      <c r="CJ758"/>
      <c r="CK758"/>
      <c r="CL758"/>
      <c r="CM758"/>
      <c r="CN758"/>
      <c r="CO758"/>
      <c r="CP758"/>
      <c r="CQ758"/>
      <c r="CR758"/>
      <c r="CS758"/>
      <c r="CT758"/>
      <c r="CU758"/>
      <c r="CV758"/>
      <c r="CW758"/>
      <c r="CX758"/>
      <c r="CY758"/>
      <c r="CZ758"/>
      <c r="DA758"/>
      <c r="DB758"/>
      <c r="DC758"/>
      <c r="DD758"/>
      <c r="DE758"/>
      <c r="DF758"/>
      <c r="DG758"/>
      <c r="DH758"/>
      <c r="DI758"/>
      <c r="DJ758"/>
      <c r="DK758"/>
      <c r="DL758"/>
      <c r="DM758"/>
      <c r="DN758"/>
      <c r="DO758"/>
      <c r="DP758"/>
      <c r="DQ758"/>
      <c r="DR758"/>
      <c r="DS758"/>
      <c r="DT758"/>
      <c r="DU758"/>
      <c r="DV758"/>
      <c r="DW758"/>
      <c r="DX758"/>
      <c r="DY758"/>
      <c r="DZ758"/>
      <c r="EA758"/>
      <c r="EB758"/>
      <c r="EC758"/>
      <c r="ED758"/>
      <c r="EE758"/>
      <c r="EF758"/>
      <c r="EG758"/>
      <c r="EH758"/>
      <c r="EI758"/>
      <c r="EJ758"/>
      <c r="EK758"/>
      <c r="EL758"/>
      <c r="EM758"/>
      <c r="EN758"/>
      <c r="EO758"/>
      <c r="EP758"/>
      <c r="EQ758"/>
      <c r="ER758"/>
      <c r="ES758"/>
      <c r="ET758"/>
      <c r="EU758"/>
      <c r="EV758"/>
      <c r="EW758"/>
      <c r="EX758"/>
      <c r="EY758"/>
      <c r="EZ758"/>
      <c r="FA758"/>
      <c r="FB758"/>
      <c r="FC758"/>
      <c r="FD758"/>
      <c r="FE758"/>
      <c r="FF758"/>
      <c r="FG758"/>
      <c r="FH758"/>
      <c r="FI758"/>
      <c r="FJ758"/>
      <c r="FK758"/>
      <c r="FL758"/>
      <c r="FM758"/>
      <c r="FN758"/>
      <c r="FO758"/>
      <c r="FP758"/>
      <c r="FQ758"/>
      <c r="FR758"/>
      <c r="FS758"/>
      <c r="FT758"/>
      <c r="FU758"/>
      <c r="FV758"/>
      <c r="FW758"/>
      <c r="FX758"/>
      <c r="FY758"/>
      <c r="FZ758"/>
      <c r="GA758"/>
      <c r="GB758"/>
      <c r="GC758"/>
      <c r="GD758"/>
      <c r="GE758"/>
      <c r="GF758"/>
      <c r="GG758"/>
      <c r="GH758"/>
      <c r="GI758"/>
      <c r="GJ758"/>
      <c r="GK758"/>
      <c r="GL758"/>
      <c r="GM758"/>
      <c r="GN758"/>
      <c r="GO758"/>
      <c r="GP758"/>
      <c r="GQ758"/>
      <c r="GR758"/>
      <c r="GS758"/>
      <c r="GT758"/>
      <c r="GU758"/>
      <c r="GV758"/>
      <c r="GW758"/>
      <c r="GX758"/>
      <c r="GY758"/>
      <c r="GZ758"/>
      <c r="HA758"/>
      <c r="HB758"/>
      <c r="HC758"/>
      <c r="HD758"/>
      <c r="HE758"/>
      <c r="HF758"/>
      <c r="HG758"/>
      <c r="HH758"/>
      <c r="HI758"/>
      <c r="HJ758"/>
      <c r="HK758"/>
      <c r="HL758"/>
      <c r="HM758"/>
      <c r="HN758"/>
      <c r="HO758"/>
      <c r="HP758"/>
      <c r="HQ758"/>
      <c r="HR758"/>
      <c r="HS758"/>
      <c r="HT758"/>
      <c r="HU758"/>
      <c r="HV758"/>
      <c r="HW758"/>
      <c r="HX758"/>
      <c r="HY758"/>
      <c r="HZ758"/>
    </row>
    <row r="759" spans="1:234" ht="11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  <c r="AL759"/>
      <c r="AM759"/>
      <c r="AN759"/>
      <c r="AO759"/>
      <c r="AP759"/>
      <c r="AQ759"/>
      <c r="AR759"/>
      <c r="AS759"/>
      <c r="AT759"/>
      <c r="AU759"/>
      <c r="AV759"/>
      <c r="AW759"/>
      <c r="AX759"/>
      <c r="AY759"/>
      <c r="AZ759"/>
      <c r="BA759"/>
      <c r="BB759"/>
      <c r="BC759"/>
      <c r="BD759"/>
      <c r="BE759"/>
      <c r="BF759"/>
      <c r="BG759"/>
      <c r="BH759"/>
      <c r="BI759"/>
      <c r="BJ759"/>
      <c r="BK759"/>
      <c r="BL759"/>
      <c r="BM759"/>
      <c r="BN759"/>
      <c r="BO759"/>
      <c r="BP759"/>
      <c r="BQ759"/>
      <c r="BR759"/>
      <c r="BS759"/>
      <c r="BT759"/>
      <c r="BU759"/>
      <c r="BV759"/>
      <c r="BW759"/>
      <c r="BX759"/>
      <c r="BY759"/>
      <c r="BZ759"/>
      <c r="CA759"/>
      <c r="CB759"/>
      <c r="CC759"/>
      <c r="CD759"/>
      <c r="CE759"/>
      <c r="CF759"/>
      <c r="CG759"/>
      <c r="CH759"/>
      <c r="CI759"/>
      <c r="CJ759"/>
      <c r="CK759"/>
      <c r="CL759"/>
      <c r="CM759"/>
      <c r="CN759"/>
      <c r="CO759"/>
      <c r="CP759"/>
      <c r="CQ759"/>
      <c r="CR759"/>
      <c r="CS759"/>
      <c r="CT759"/>
      <c r="CU759"/>
      <c r="CV759"/>
      <c r="CW759"/>
      <c r="CX759"/>
      <c r="CY759"/>
      <c r="CZ759"/>
      <c r="DA759"/>
      <c r="DB759"/>
      <c r="DC759"/>
      <c r="DD759"/>
      <c r="DE759"/>
      <c r="DF759"/>
      <c r="DG759"/>
      <c r="DH759"/>
      <c r="DI759"/>
      <c r="DJ759"/>
      <c r="DK759"/>
      <c r="DL759"/>
      <c r="DM759"/>
      <c r="DN759"/>
      <c r="DO759"/>
      <c r="DP759"/>
      <c r="DQ759"/>
      <c r="DR759"/>
      <c r="DS759"/>
      <c r="DT759"/>
      <c r="DU759"/>
      <c r="DV759"/>
      <c r="DW759"/>
      <c r="DX759"/>
      <c r="DY759"/>
      <c r="DZ759"/>
      <c r="EA759"/>
      <c r="EB759"/>
      <c r="EC759"/>
      <c r="ED759"/>
      <c r="EE759"/>
      <c r="EF759"/>
      <c r="EG759"/>
      <c r="EH759"/>
      <c r="EI759"/>
      <c r="EJ759"/>
      <c r="EK759"/>
      <c r="EL759"/>
      <c r="EM759"/>
      <c r="EN759"/>
      <c r="EO759"/>
      <c r="EP759"/>
      <c r="EQ759"/>
      <c r="ER759"/>
      <c r="ES759"/>
      <c r="ET759"/>
      <c r="EU759"/>
      <c r="EV759"/>
      <c r="EW759"/>
      <c r="EX759"/>
      <c r="EY759"/>
      <c r="EZ759"/>
      <c r="FA759"/>
      <c r="FB759"/>
      <c r="FC759"/>
      <c r="FD759"/>
      <c r="FE759"/>
      <c r="FF759"/>
      <c r="FG759"/>
      <c r="FH759"/>
      <c r="FI759"/>
      <c r="FJ759"/>
      <c r="FK759"/>
      <c r="FL759"/>
      <c r="FM759"/>
      <c r="FN759"/>
      <c r="FO759"/>
      <c r="FP759"/>
      <c r="FQ759"/>
      <c r="FR759"/>
      <c r="FS759"/>
      <c r="FT759"/>
      <c r="FU759"/>
      <c r="FV759"/>
      <c r="FW759"/>
      <c r="FX759"/>
      <c r="FY759"/>
      <c r="FZ759"/>
      <c r="GA759"/>
      <c r="GB759"/>
      <c r="GC759"/>
      <c r="GD759"/>
      <c r="GE759"/>
      <c r="GF759"/>
      <c r="GG759"/>
      <c r="GH759"/>
      <c r="GI759"/>
      <c r="GJ759"/>
      <c r="GK759"/>
      <c r="GL759"/>
      <c r="GM759"/>
      <c r="GN759"/>
      <c r="GO759"/>
      <c r="GP759"/>
      <c r="GQ759"/>
      <c r="GR759"/>
      <c r="GS759"/>
      <c r="GT759"/>
      <c r="GU759"/>
      <c r="GV759"/>
      <c r="GW759"/>
      <c r="GX759"/>
      <c r="GY759"/>
      <c r="GZ759"/>
      <c r="HA759"/>
      <c r="HB759"/>
      <c r="HC759"/>
      <c r="HD759"/>
      <c r="HE759"/>
      <c r="HF759"/>
      <c r="HG759"/>
      <c r="HH759"/>
      <c r="HI759"/>
      <c r="HJ759"/>
      <c r="HK759"/>
      <c r="HL759"/>
      <c r="HM759"/>
      <c r="HN759"/>
      <c r="HO759"/>
      <c r="HP759"/>
      <c r="HQ759"/>
      <c r="HR759"/>
      <c r="HS759"/>
      <c r="HT759"/>
      <c r="HU759"/>
      <c r="HV759"/>
      <c r="HW759"/>
      <c r="HX759"/>
      <c r="HY759"/>
      <c r="HZ759"/>
    </row>
    <row r="760" spans="1:234" ht="11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  <c r="AL760"/>
      <c r="AM760"/>
      <c r="AN760"/>
      <c r="AO760"/>
      <c r="AP760"/>
      <c r="AQ760"/>
      <c r="AR760"/>
      <c r="AS760"/>
      <c r="AT760"/>
      <c r="AU760"/>
      <c r="AV760"/>
      <c r="AW760"/>
      <c r="AX760"/>
      <c r="AY760"/>
      <c r="AZ760"/>
      <c r="BA760"/>
      <c r="BB760"/>
      <c r="BC760"/>
      <c r="BD760"/>
      <c r="BE760"/>
      <c r="BF760"/>
      <c r="BG760"/>
      <c r="BH760"/>
      <c r="BI760"/>
      <c r="BJ760"/>
      <c r="BK760"/>
      <c r="BL760"/>
      <c r="BM760"/>
      <c r="BN760"/>
      <c r="BO760"/>
      <c r="BP760"/>
      <c r="BQ760"/>
      <c r="BR760"/>
      <c r="BS760"/>
      <c r="BT760"/>
      <c r="BU760"/>
      <c r="BV760"/>
      <c r="BW760"/>
      <c r="BX760"/>
      <c r="BY760"/>
      <c r="BZ760"/>
      <c r="CA760"/>
      <c r="CB760"/>
      <c r="CC760"/>
      <c r="CD760"/>
      <c r="CE760"/>
      <c r="CF760"/>
      <c r="CG760"/>
      <c r="CH760"/>
      <c r="CI760"/>
      <c r="CJ760"/>
      <c r="CK760"/>
      <c r="CL760"/>
      <c r="CM760"/>
      <c r="CN760"/>
      <c r="CO760"/>
      <c r="CP760"/>
      <c r="CQ760"/>
      <c r="CR760"/>
      <c r="CS760"/>
      <c r="CT760"/>
      <c r="CU760"/>
      <c r="CV760"/>
      <c r="CW760"/>
      <c r="CX760"/>
      <c r="CY760"/>
      <c r="CZ760"/>
      <c r="DA760"/>
      <c r="DB760"/>
      <c r="DC760"/>
      <c r="DD760"/>
      <c r="DE760"/>
      <c r="DF760"/>
      <c r="DG760"/>
      <c r="DH760"/>
      <c r="DI760"/>
      <c r="DJ760"/>
      <c r="DK760"/>
      <c r="DL760"/>
      <c r="DM760"/>
      <c r="DN760"/>
      <c r="DO760"/>
      <c r="DP760"/>
      <c r="DQ760"/>
      <c r="DR760"/>
      <c r="DS760"/>
      <c r="DT760"/>
      <c r="DU760"/>
      <c r="DV760"/>
      <c r="DW760"/>
      <c r="DX760"/>
      <c r="DY760"/>
      <c r="DZ760"/>
      <c r="EA760"/>
      <c r="EB760"/>
      <c r="EC760"/>
      <c r="ED760"/>
      <c r="EE760"/>
      <c r="EF760"/>
      <c r="EG760"/>
      <c r="EH760"/>
      <c r="EI760"/>
      <c r="EJ760"/>
      <c r="EK760"/>
      <c r="EL760"/>
      <c r="EM760"/>
      <c r="EN760"/>
      <c r="EO760"/>
      <c r="EP760"/>
      <c r="EQ760"/>
      <c r="ER760"/>
      <c r="ES760"/>
      <c r="ET760"/>
      <c r="EU760"/>
      <c r="EV760"/>
      <c r="EW760"/>
      <c r="EX760"/>
      <c r="EY760"/>
      <c r="EZ760"/>
      <c r="FA760"/>
      <c r="FB760"/>
      <c r="FC760"/>
      <c r="FD760"/>
      <c r="FE760"/>
      <c r="FF760"/>
      <c r="FG760"/>
      <c r="FH760"/>
      <c r="FI760"/>
      <c r="FJ760"/>
      <c r="FK760"/>
      <c r="FL760"/>
      <c r="FM760"/>
      <c r="FN760"/>
      <c r="FO760"/>
      <c r="FP760"/>
      <c r="FQ760"/>
      <c r="FR760"/>
      <c r="FS760"/>
      <c r="FT760"/>
      <c r="FU760"/>
      <c r="FV760"/>
      <c r="FW760"/>
      <c r="FX760"/>
      <c r="FY760"/>
      <c r="FZ760"/>
      <c r="GA760"/>
      <c r="GB760"/>
      <c r="GC760"/>
      <c r="GD760"/>
      <c r="GE760"/>
      <c r="GF760"/>
      <c r="GG760"/>
      <c r="GH760"/>
      <c r="GI760"/>
      <c r="GJ760"/>
      <c r="GK760"/>
      <c r="GL760"/>
      <c r="GM760"/>
      <c r="GN760"/>
      <c r="GO760"/>
      <c r="GP760"/>
      <c r="GQ760"/>
      <c r="GR760"/>
      <c r="GS760"/>
      <c r="GT760"/>
      <c r="GU760"/>
      <c r="GV760"/>
      <c r="GW760"/>
      <c r="GX760"/>
      <c r="GY760"/>
      <c r="GZ760"/>
      <c r="HA760"/>
      <c r="HB760"/>
      <c r="HC760"/>
      <c r="HD760"/>
      <c r="HE760"/>
      <c r="HF760"/>
      <c r="HG760"/>
      <c r="HH760"/>
      <c r="HI760"/>
      <c r="HJ760"/>
      <c r="HK760"/>
      <c r="HL760"/>
      <c r="HM760"/>
      <c r="HN760"/>
      <c r="HO760"/>
      <c r="HP760"/>
      <c r="HQ760"/>
      <c r="HR760"/>
      <c r="HS760"/>
      <c r="HT760"/>
      <c r="HU760"/>
      <c r="HV760"/>
      <c r="HW760"/>
      <c r="HX760"/>
      <c r="HY760"/>
      <c r="HZ760"/>
    </row>
    <row r="761" spans="1:234" ht="11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  <c r="AN761"/>
      <c r="AO761"/>
      <c r="AP761"/>
      <c r="AQ761"/>
      <c r="AR761"/>
      <c r="AS761"/>
      <c r="AT761"/>
      <c r="AU761"/>
      <c r="AV761"/>
      <c r="AW761"/>
      <c r="AX761"/>
      <c r="AY761"/>
      <c r="AZ761"/>
      <c r="BA761"/>
      <c r="BB761"/>
      <c r="BC761"/>
      <c r="BD761"/>
      <c r="BE761"/>
      <c r="BF761"/>
      <c r="BG761"/>
      <c r="BH761"/>
      <c r="BI761"/>
      <c r="BJ761"/>
      <c r="BK761"/>
      <c r="BL761"/>
      <c r="BM761"/>
      <c r="BN761"/>
      <c r="BO761"/>
      <c r="BP761"/>
      <c r="BQ761"/>
      <c r="BR761"/>
      <c r="BS761"/>
      <c r="BT761"/>
      <c r="BU761"/>
      <c r="BV761"/>
      <c r="BW761"/>
      <c r="BX761"/>
      <c r="BY761"/>
      <c r="BZ761"/>
      <c r="CA761"/>
      <c r="CB761"/>
      <c r="CC761"/>
      <c r="CD761"/>
      <c r="CE761"/>
      <c r="CF761"/>
      <c r="CG761"/>
      <c r="CH761"/>
      <c r="CI761"/>
      <c r="CJ761"/>
      <c r="CK761"/>
      <c r="CL761"/>
      <c r="CM761"/>
      <c r="CN761"/>
      <c r="CO761"/>
      <c r="CP761"/>
      <c r="CQ761"/>
      <c r="CR761"/>
      <c r="CS761"/>
      <c r="CT761"/>
      <c r="CU761"/>
      <c r="CV761"/>
      <c r="CW761"/>
      <c r="CX761"/>
      <c r="CY761"/>
      <c r="CZ761"/>
      <c r="DA761"/>
      <c r="DB761"/>
      <c r="DC761"/>
      <c r="DD761"/>
      <c r="DE761"/>
      <c r="DF761"/>
      <c r="DG761"/>
      <c r="DH761"/>
      <c r="DI761"/>
      <c r="DJ761"/>
      <c r="DK761"/>
      <c r="DL761"/>
      <c r="DM761"/>
      <c r="DN761"/>
      <c r="DO761"/>
      <c r="DP761"/>
      <c r="DQ761"/>
      <c r="DR761"/>
      <c r="DS761"/>
      <c r="DT761"/>
      <c r="DU761"/>
      <c r="DV761"/>
      <c r="DW761"/>
      <c r="DX761"/>
      <c r="DY761"/>
      <c r="DZ761"/>
      <c r="EA761"/>
      <c r="EB761"/>
      <c r="EC761"/>
      <c r="ED761"/>
      <c r="EE761"/>
      <c r="EF761"/>
      <c r="EG761"/>
      <c r="EH761"/>
      <c r="EI761"/>
      <c r="EJ761"/>
      <c r="EK761"/>
      <c r="EL761"/>
      <c r="EM761"/>
      <c r="EN761"/>
      <c r="EO761"/>
      <c r="EP761"/>
      <c r="EQ761"/>
      <c r="ER761"/>
      <c r="ES761"/>
      <c r="ET761"/>
      <c r="EU761"/>
      <c r="EV761"/>
      <c r="EW761"/>
      <c r="EX761"/>
      <c r="EY761"/>
      <c r="EZ761"/>
      <c r="FA761"/>
      <c r="FB761"/>
      <c r="FC761"/>
      <c r="FD761"/>
      <c r="FE761"/>
      <c r="FF761"/>
      <c r="FG761"/>
      <c r="FH761"/>
      <c r="FI761"/>
      <c r="FJ761"/>
      <c r="FK761"/>
      <c r="FL761"/>
      <c r="FM761"/>
      <c r="FN761"/>
      <c r="FO761"/>
      <c r="FP761"/>
      <c r="FQ761"/>
      <c r="FR761"/>
      <c r="FS761"/>
      <c r="FT761"/>
      <c r="FU761"/>
      <c r="FV761"/>
      <c r="FW761"/>
      <c r="FX761"/>
      <c r="FY761"/>
      <c r="FZ761"/>
      <c r="GA761"/>
      <c r="GB761"/>
      <c r="GC761"/>
      <c r="GD761"/>
      <c r="GE761"/>
      <c r="GF761"/>
      <c r="GG761"/>
      <c r="GH761"/>
      <c r="GI761"/>
      <c r="GJ761"/>
      <c r="GK761"/>
      <c r="GL761"/>
      <c r="GM761"/>
      <c r="GN761"/>
      <c r="GO761"/>
      <c r="GP761"/>
      <c r="GQ761"/>
      <c r="GR761"/>
      <c r="GS761"/>
      <c r="GT761"/>
      <c r="GU761"/>
      <c r="GV761"/>
      <c r="GW761"/>
      <c r="GX761"/>
      <c r="GY761"/>
      <c r="GZ761"/>
      <c r="HA761"/>
      <c r="HB761"/>
      <c r="HC761"/>
      <c r="HD761"/>
      <c r="HE761"/>
      <c r="HF761"/>
      <c r="HG761"/>
      <c r="HH761"/>
      <c r="HI761"/>
      <c r="HJ761"/>
      <c r="HK761"/>
      <c r="HL761"/>
      <c r="HM761"/>
      <c r="HN761"/>
      <c r="HO761"/>
      <c r="HP761"/>
      <c r="HQ761"/>
      <c r="HR761"/>
      <c r="HS761"/>
      <c r="HT761"/>
      <c r="HU761"/>
      <c r="HV761"/>
      <c r="HW761"/>
      <c r="HX761"/>
      <c r="HY761"/>
      <c r="HZ761"/>
    </row>
    <row r="762" spans="1:234" ht="11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  <c r="AN762"/>
      <c r="AO762"/>
      <c r="AP762"/>
      <c r="AQ762"/>
      <c r="AR762"/>
      <c r="AS762"/>
      <c r="AT762"/>
      <c r="AU762"/>
      <c r="AV762"/>
      <c r="AW762"/>
      <c r="AX762"/>
      <c r="AY762"/>
      <c r="AZ762"/>
      <c r="BA762"/>
      <c r="BB762"/>
      <c r="BC762"/>
      <c r="BD762"/>
      <c r="BE762"/>
      <c r="BF762"/>
      <c r="BG762"/>
      <c r="BH762"/>
      <c r="BI762"/>
      <c r="BJ762"/>
      <c r="BK762"/>
      <c r="BL762"/>
      <c r="BM762"/>
      <c r="BN762"/>
      <c r="BO762"/>
      <c r="BP762"/>
      <c r="BQ762"/>
      <c r="BR762"/>
      <c r="BS762"/>
      <c r="BT762"/>
      <c r="BU762"/>
      <c r="BV762"/>
      <c r="BW762"/>
      <c r="BX762"/>
      <c r="BY762"/>
      <c r="BZ762"/>
      <c r="CA762"/>
      <c r="CB762"/>
      <c r="CC762"/>
      <c r="CD762"/>
      <c r="CE762"/>
      <c r="CF762"/>
      <c r="CG762"/>
      <c r="CH762"/>
      <c r="CI762"/>
      <c r="CJ762"/>
      <c r="CK762"/>
      <c r="CL762"/>
      <c r="CM762"/>
      <c r="CN762"/>
      <c r="CO762"/>
      <c r="CP762"/>
      <c r="CQ762"/>
      <c r="CR762"/>
      <c r="CS762"/>
      <c r="CT762"/>
      <c r="CU762"/>
      <c r="CV762"/>
      <c r="CW762"/>
      <c r="CX762"/>
      <c r="CY762"/>
      <c r="CZ762"/>
      <c r="DA762"/>
      <c r="DB762"/>
      <c r="DC762"/>
      <c r="DD762"/>
      <c r="DE762"/>
      <c r="DF762"/>
      <c r="DG762"/>
      <c r="DH762"/>
      <c r="DI762"/>
      <c r="DJ762"/>
      <c r="DK762"/>
      <c r="DL762"/>
      <c r="DM762"/>
      <c r="DN762"/>
      <c r="DO762"/>
      <c r="DP762"/>
      <c r="DQ762"/>
      <c r="DR762"/>
      <c r="DS762"/>
      <c r="DT762"/>
      <c r="DU762"/>
      <c r="DV762"/>
      <c r="DW762"/>
      <c r="DX762"/>
      <c r="DY762"/>
      <c r="DZ762"/>
      <c r="EA762"/>
      <c r="EB762"/>
      <c r="EC762"/>
      <c r="ED762"/>
      <c r="EE762"/>
      <c r="EF762"/>
      <c r="EG762"/>
      <c r="EH762"/>
      <c r="EI762"/>
      <c r="EJ762"/>
      <c r="EK762"/>
      <c r="EL762"/>
      <c r="EM762"/>
      <c r="EN762"/>
      <c r="EO762"/>
      <c r="EP762"/>
      <c r="EQ762"/>
      <c r="ER762"/>
      <c r="ES762"/>
      <c r="ET762"/>
      <c r="EU762"/>
      <c r="EV762"/>
      <c r="EW762"/>
      <c r="EX762"/>
      <c r="EY762"/>
      <c r="EZ762"/>
      <c r="FA762"/>
      <c r="FB762"/>
      <c r="FC762"/>
      <c r="FD762"/>
      <c r="FE762"/>
      <c r="FF762"/>
      <c r="FG762"/>
      <c r="FH762"/>
      <c r="FI762"/>
      <c r="FJ762"/>
      <c r="FK762"/>
      <c r="FL762"/>
      <c r="FM762"/>
      <c r="FN762"/>
      <c r="FO762"/>
      <c r="FP762"/>
      <c r="FQ762"/>
      <c r="FR762"/>
      <c r="FS762"/>
      <c r="FT762"/>
      <c r="FU762"/>
      <c r="FV762"/>
      <c r="FW762"/>
      <c r="FX762"/>
      <c r="FY762"/>
      <c r="FZ762"/>
      <c r="GA762"/>
      <c r="GB762"/>
      <c r="GC762"/>
      <c r="GD762"/>
      <c r="GE762"/>
      <c r="GF762"/>
      <c r="GG762"/>
      <c r="GH762"/>
      <c r="GI762"/>
      <c r="GJ762"/>
      <c r="GK762"/>
      <c r="GL762"/>
      <c r="GM762"/>
      <c r="GN762"/>
      <c r="GO762"/>
      <c r="GP762"/>
      <c r="GQ762"/>
      <c r="GR762"/>
      <c r="GS762"/>
      <c r="GT762"/>
      <c r="GU762"/>
      <c r="GV762"/>
      <c r="GW762"/>
      <c r="GX762"/>
      <c r="GY762"/>
      <c r="GZ762"/>
      <c r="HA762"/>
      <c r="HB762"/>
      <c r="HC762"/>
      <c r="HD762"/>
      <c r="HE762"/>
      <c r="HF762"/>
      <c r="HG762"/>
      <c r="HH762"/>
      <c r="HI762"/>
      <c r="HJ762"/>
      <c r="HK762"/>
      <c r="HL762"/>
      <c r="HM762"/>
      <c r="HN762"/>
      <c r="HO762"/>
      <c r="HP762"/>
      <c r="HQ762"/>
      <c r="HR762"/>
      <c r="HS762"/>
      <c r="HT762"/>
      <c r="HU762"/>
      <c r="HV762"/>
      <c r="HW762"/>
      <c r="HX762"/>
      <c r="HY762"/>
      <c r="HZ762"/>
    </row>
    <row r="763" spans="1:234" ht="11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  <c r="AL763"/>
      <c r="AM763"/>
      <c r="AN763"/>
      <c r="AO763"/>
      <c r="AP763"/>
      <c r="AQ763"/>
      <c r="AR763"/>
      <c r="AS763"/>
      <c r="AT763"/>
      <c r="AU763"/>
      <c r="AV763"/>
      <c r="AW763"/>
      <c r="AX763"/>
      <c r="AY763"/>
      <c r="AZ763"/>
      <c r="BA763"/>
      <c r="BB763"/>
      <c r="BC763"/>
      <c r="BD763"/>
      <c r="BE763"/>
      <c r="BF763"/>
      <c r="BG763"/>
      <c r="BH763"/>
      <c r="BI763"/>
      <c r="BJ763"/>
      <c r="BK763"/>
      <c r="BL763"/>
      <c r="BM763"/>
      <c r="BN763"/>
      <c r="BO763"/>
      <c r="BP763"/>
      <c r="BQ763"/>
      <c r="BR763"/>
      <c r="BS763"/>
      <c r="BT763"/>
      <c r="BU763"/>
      <c r="BV763"/>
      <c r="BW763"/>
      <c r="BX763"/>
      <c r="BY763"/>
      <c r="BZ763"/>
      <c r="CA763"/>
      <c r="CB763"/>
      <c r="CC763"/>
      <c r="CD763"/>
      <c r="CE763"/>
      <c r="CF763"/>
      <c r="CG763"/>
      <c r="CH763"/>
      <c r="CI763"/>
      <c r="CJ763"/>
      <c r="CK763"/>
      <c r="CL763"/>
      <c r="CM763"/>
      <c r="CN763"/>
      <c r="CO763"/>
      <c r="CP763"/>
      <c r="CQ763"/>
      <c r="CR763"/>
      <c r="CS763"/>
      <c r="CT763"/>
      <c r="CU763"/>
      <c r="CV763"/>
      <c r="CW763"/>
      <c r="CX763"/>
      <c r="CY763"/>
      <c r="CZ763"/>
      <c r="DA763"/>
      <c r="DB763"/>
      <c r="DC763"/>
      <c r="DD763"/>
      <c r="DE763"/>
      <c r="DF763"/>
      <c r="DG763"/>
      <c r="DH763"/>
      <c r="DI763"/>
      <c r="DJ763"/>
      <c r="DK763"/>
      <c r="DL763"/>
      <c r="DM763"/>
      <c r="DN763"/>
      <c r="DO763"/>
      <c r="DP763"/>
      <c r="DQ763"/>
      <c r="DR763"/>
      <c r="DS763"/>
      <c r="DT763"/>
      <c r="DU763"/>
      <c r="DV763"/>
      <c r="DW763"/>
      <c r="DX763"/>
      <c r="DY763"/>
      <c r="DZ763"/>
      <c r="EA763"/>
      <c r="EB763"/>
      <c r="EC763"/>
      <c r="ED763"/>
      <c r="EE763"/>
      <c r="EF763"/>
      <c r="EG763"/>
      <c r="EH763"/>
      <c r="EI763"/>
      <c r="EJ763"/>
      <c r="EK763"/>
      <c r="EL763"/>
      <c r="EM763"/>
      <c r="EN763"/>
      <c r="EO763"/>
      <c r="EP763"/>
      <c r="EQ763"/>
      <c r="ER763"/>
      <c r="ES763"/>
      <c r="ET763"/>
      <c r="EU763"/>
      <c r="EV763"/>
      <c r="EW763"/>
      <c r="EX763"/>
      <c r="EY763"/>
      <c r="EZ763"/>
      <c r="FA763"/>
      <c r="FB763"/>
      <c r="FC763"/>
      <c r="FD763"/>
      <c r="FE763"/>
      <c r="FF763"/>
      <c r="FG763"/>
      <c r="FH763"/>
      <c r="FI763"/>
      <c r="FJ763"/>
      <c r="FK763"/>
      <c r="FL763"/>
      <c r="FM763"/>
      <c r="FN763"/>
      <c r="FO763"/>
      <c r="FP763"/>
      <c r="FQ763"/>
      <c r="FR763"/>
      <c r="FS763"/>
      <c r="FT763"/>
      <c r="FU763"/>
      <c r="FV763"/>
      <c r="FW763"/>
      <c r="FX763"/>
      <c r="FY763"/>
      <c r="FZ763"/>
      <c r="GA763"/>
      <c r="GB763"/>
      <c r="GC763"/>
      <c r="GD763"/>
      <c r="GE763"/>
      <c r="GF763"/>
      <c r="GG763"/>
      <c r="GH763"/>
      <c r="GI763"/>
      <c r="GJ763"/>
      <c r="GK763"/>
      <c r="GL763"/>
      <c r="GM763"/>
      <c r="GN763"/>
      <c r="GO763"/>
      <c r="GP763"/>
      <c r="GQ763"/>
      <c r="GR763"/>
      <c r="GS763"/>
      <c r="GT763"/>
      <c r="GU763"/>
      <c r="GV763"/>
      <c r="GW763"/>
      <c r="GX763"/>
      <c r="GY763"/>
      <c r="GZ763"/>
      <c r="HA763"/>
      <c r="HB763"/>
      <c r="HC763"/>
      <c r="HD763"/>
      <c r="HE763"/>
      <c r="HF763"/>
      <c r="HG763"/>
      <c r="HH763"/>
      <c r="HI763"/>
      <c r="HJ763"/>
      <c r="HK763"/>
      <c r="HL763"/>
      <c r="HM763"/>
      <c r="HN763"/>
      <c r="HO763"/>
      <c r="HP763"/>
      <c r="HQ763"/>
      <c r="HR763"/>
      <c r="HS763"/>
      <c r="HT763"/>
      <c r="HU763"/>
      <c r="HV763"/>
      <c r="HW763"/>
      <c r="HX763"/>
      <c r="HY763"/>
      <c r="HZ763"/>
    </row>
    <row r="764" spans="1:234" ht="11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  <c r="AL764"/>
      <c r="AM764"/>
      <c r="AN764"/>
      <c r="AO764"/>
      <c r="AP764"/>
      <c r="AQ764"/>
      <c r="AR764"/>
      <c r="AS764"/>
      <c r="AT764"/>
      <c r="AU764"/>
      <c r="AV764"/>
      <c r="AW764"/>
      <c r="AX764"/>
      <c r="AY764"/>
      <c r="AZ764"/>
      <c r="BA764"/>
      <c r="BB764"/>
      <c r="BC764"/>
      <c r="BD764"/>
      <c r="BE764"/>
      <c r="BF764"/>
      <c r="BG764"/>
      <c r="BH764"/>
      <c r="BI764"/>
      <c r="BJ764"/>
      <c r="BK764"/>
      <c r="BL764"/>
      <c r="BM764"/>
      <c r="BN764"/>
      <c r="BO764"/>
      <c r="BP764"/>
      <c r="BQ764"/>
      <c r="BR764"/>
      <c r="BS764"/>
      <c r="BT764"/>
      <c r="BU764"/>
      <c r="BV764"/>
      <c r="BW764"/>
      <c r="BX764"/>
      <c r="BY764"/>
      <c r="BZ764"/>
      <c r="CA764"/>
      <c r="CB764"/>
      <c r="CC764"/>
      <c r="CD764"/>
      <c r="CE764"/>
      <c r="CF764"/>
      <c r="CG764"/>
      <c r="CH764"/>
      <c r="CI764"/>
      <c r="CJ764"/>
      <c r="CK764"/>
      <c r="CL764"/>
      <c r="CM764"/>
      <c r="CN764"/>
      <c r="CO764"/>
      <c r="CP764"/>
      <c r="CQ764"/>
      <c r="CR764"/>
      <c r="CS764"/>
      <c r="CT764"/>
      <c r="CU764"/>
      <c r="CV764"/>
      <c r="CW764"/>
      <c r="CX764"/>
      <c r="CY764"/>
      <c r="CZ764"/>
      <c r="DA764"/>
      <c r="DB764"/>
      <c r="DC764"/>
      <c r="DD764"/>
      <c r="DE764"/>
      <c r="DF764"/>
      <c r="DG764"/>
      <c r="DH764"/>
      <c r="DI764"/>
      <c r="DJ764"/>
      <c r="DK764"/>
      <c r="DL764"/>
      <c r="DM764"/>
      <c r="DN764"/>
      <c r="DO764"/>
      <c r="DP764"/>
      <c r="DQ764"/>
      <c r="DR764"/>
      <c r="DS764"/>
      <c r="DT764"/>
      <c r="DU764"/>
      <c r="DV764"/>
      <c r="DW764"/>
      <c r="DX764"/>
      <c r="DY764"/>
      <c r="DZ764"/>
      <c r="EA764"/>
      <c r="EB764"/>
      <c r="EC764"/>
      <c r="ED764"/>
      <c r="EE764"/>
      <c r="EF764"/>
      <c r="EG764"/>
      <c r="EH764"/>
      <c r="EI764"/>
      <c r="EJ764"/>
      <c r="EK764"/>
      <c r="EL764"/>
      <c r="EM764"/>
      <c r="EN764"/>
      <c r="EO764"/>
      <c r="EP764"/>
      <c r="EQ764"/>
      <c r="ER764"/>
      <c r="ES764"/>
      <c r="ET764"/>
      <c r="EU764"/>
      <c r="EV764"/>
      <c r="EW764"/>
      <c r="EX764"/>
      <c r="EY764"/>
      <c r="EZ764"/>
      <c r="FA764"/>
      <c r="FB764"/>
      <c r="FC764"/>
      <c r="FD764"/>
      <c r="FE764"/>
      <c r="FF764"/>
      <c r="FG764"/>
      <c r="FH764"/>
      <c r="FI764"/>
      <c r="FJ764"/>
      <c r="FK764"/>
      <c r="FL764"/>
      <c r="FM764"/>
      <c r="FN764"/>
      <c r="FO764"/>
      <c r="FP764"/>
      <c r="FQ764"/>
      <c r="FR764"/>
      <c r="FS764"/>
      <c r="FT764"/>
      <c r="FU764"/>
      <c r="FV764"/>
      <c r="FW764"/>
      <c r="FX764"/>
      <c r="FY764"/>
      <c r="FZ764"/>
      <c r="GA764"/>
      <c r="GB764"/>
      <c r="GC764"/>
      <c r="GD764"/>
      <c r="GE764"/>
      <c r="GF764"/>
      <c r="GG764"/>
      <c r="GH764"/>
      <c r="GI764"/>
      <c r="GJ764"/>
      <c r="GK764"/>
      <c r="GL764"/>
      <c r="GM764"/>
      <c r="GN764"/>
      <c r="GO764"/>
      <c r="GP764"/>
      <c r="GQ764"/>
      <c r="GR764"/>
      <c r="GS764"/>
      <c r="GT764"/>
      <c r="GU764"/>
      <c r="GV764"/>
      <c r="GW764"/>
      <c r="GX764"/>
      <c r="GY764"/>
      <c r="GZ764"/>
      <c r="HA764"/>
      <c r="HB764"/>
      <c r="HC764"/>
      <c r="HD764"/>
      <c r="HE764"/>
      <c r="HF764"/>
      <c r="HG764"/>
      <c r="HH764"/>
      <c r="HI764"/>
      <c r="HJ764"/>
      <c r="HK764"/>
      <c r="HL764"/>
      <c r="HM764"/>
      <c r="HN764"/>
      <c r="HO764"/>
      <c r="HP764"/>
      <c r="HQ764"/>
      <c r="HR764"/>
      <c r="HS764"/>
      <c r="HT764"/>
      <c r="HU764"/>
      <c r="HV764"/>
      <c r="HW764"/>
      <c r="HX764"/>
      <c r="HY764"/>
      <c r="HZ764"/>
    </row>
    <row r="765" spans="1:234" ht="11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  <c r="AL765"/>
      <c r="AM765"/>
      <c r="AN765"/>
      <c r="AO765"/>
      <c r="AP765"/>
      <c r="AQ765"/>
      <c r="AR765"/>
      <c r="AS765"/>
      <c r="AT765"/>
      <c r="AU765"/>
      <c r="AV765"/>
      <c r="AW765"/>
      <c r="AX765"/>
      <c r="AY765"/>
      <c r="AZ765"/>
      <c r="BA765"/>
      <c r="BB765"/>
      <c r="BC765"/>
      <c r="BD765"/>
      <c r="BE765"/>
      <c r="BF765"/>
      <c r="BG765"/>
      <c r="BH765"/>
      <c r="BI765"/>
      <c r="BJ765"/>
      <c r="BK765"/>
      <c r="BL765"/>
      <c r="BM765"/>
      <c r="BN765"/>
      <c r="BO765"/>
      <c r="BP765"/>
      <c r="BQ765"/>
      <c r="BR765"/>
      <c r="BS765"/>
      <c r="BT765"/>
      <c r="BU765"/>
      <c r="BV765"/>
      <c r="BW765"/>
      <c r="BX765"/>
      <c r="BY765"/>
      <c r="BZ765"/>
      <c r="CA765"/>
      <c r="CB765"/>
      <c r="CC765"/>
      <c r="CD765"/>
      <c r="CE765"/>
      <c r="CF765"/>
      <c r="CG765"/>
      <c r="CH765"/>
      <c r="CI765"/>
      <c r="CJ765"/>
      <c r="CK765"/>
      <c r="CL765"/>
      <c r="CM765"/>
      <c r="CN765"/>
      <c r="CO765"/>
      <c r="CP765"/>
      <c r="CQ765"/>
      <c r="CR765"/>
      <c r="CS765"/>
      <c r="CT765"/>
      <c r="CU765"/>
      <c r="CV765"/>
      <c r="CW765"/>
      <c r="CX765"/>
      <c r="CY765"/>
      <c r="CZ765"/>
      <c r="DA765"/>
      <c r="DB765"/>
      <c r="DC765"/>
      <c r="DD765"/>
      <c r="DE765"/>
      <c r="DF765"/>
      <c r="DG765"/>
      <c r="DH765"/>
      <c r="DI765"/>
      <c r="DJ765"/>
      <c r="DK765"/>
      <c r="DL765"/>
      <c r="DM765"/>
      <c r="DN765"/>
      <c r="DO765"/>
      <c r="DP765"/>
      <c r="DQ765"/>
      <c r="DR765"/>
      <c r="DS765"/>
      <c r="DT765"/>
      <c r="DU765"/>
      <c r="DV765"/>
      <c r="DW765"/>
      <c r="DX765"/>
      <c r="DY765"/>
      <c r="DZ765"/>
      <c r="EA765"/>
      <c r="EB765"/>
      <c r="EC765"/>
      <c r="ED765"/>
      <c r="EE765"/>
      <c r="EF765"/>
      <c r="EG765"/>
      <c r="EH765"/>
      <c r="EI765"/>
      <c r="EJ765"/>
      <c r="EK765"/>
      <c r="EL765"/>
      <c r="EM765"/>
      <c r="EN765"/>
      <c r="EO765"/>
      <c r="EP765"/>
      <c r="EQ765"/>
      <c r="ER765"/>
      <c r="ES765"/>
      <c r="ET765"/>
      <c r="EU765"/>
      <c r="EV765"/>
      <c r="EW765"/>
      <c r="EX765"/>
      <c r="EY765"/>
      <c r="EZ765"/>
      <c r="FA765"/>
      <c r="FB765"/>
      <c r="FC765"/>
      <c r="FD765"/>
      <c r="FE765"/>
      <c r="FF765"/>
      <c r="FG765"/>
      <c r="FH765"/>
      <c r="FI765"/>
      <c r="FJ765"/>
      <c r="FK765"/>
      <c r="FL765"/>
      <c r="FM765"/>
      <c r="FN765"/>
      <c r="FO765"/>
      <c r="FP765"/>
      <c r="FQ765"/>
      <c r="FR765"/>
      <c r="FS765"/>
      <c r="FT765"/>
      <c r="FU765"/>
      <c r="FV765"/>
      <c r="FW765"/>
      <c r="FX765"/>
      <c r="FY765"/>
      <c r="FZ765"/>
      <c r="GA765"/>
      <c r="GB765"/>
      <c r="GC765"/>
      <c r="GD765"/>
      <c r="GE765"/>
      <c r="GF765"/>
      <c r="GG765"/>
      <c r="GH765"/>
      <c r="GI765"/>
      <c r="GJ765"/>
      <c r="GK765"/>
      <c r="GL765"/>
      <c r="GM765"/>
      <c r="GN765"/>
      <c r="GO765"/>
      <c r="GP765"/>
      <c r="GQ765"/>
      <c r="GR765"/>
      <c r="GS765"/>
      <c r="GT765"/>
      <c r="GU765"/>
      <c r="GV765"/>
      <c r="GW765"/>
      <c r="GX765"/>
      <c r="GY765"/>
      <c r="GZ765"/>
      <c r="HA765"/>
      <c r="HB765"/>
      <c r="HC765"/>
      <c r="HD765"/>
      <c r="HE765"/>
      <c r="HF765"/>
      <c r="HG765"/>
      <c r="HH765"/>
      <c r="HI765"/>
      <c r="HJ765"/>
      <c r="HK765"/>
      <c r="HL765"/>
      <c r="HM765"/>
      <c r="HN765"/>
      <c r="HO765"/>
      <c r="HP765"/>
      <c r="HQ765"/>
      <c r="HR765"/>
      <c r="HS765"/>
      <c r="HT765"/>
      <c r="HU765"/>
      <c r="HV765"/>
      <c r="HW765"/>
      <c r="HX765"/>
      <c r="HY765"/>
      <c r="HZ765"/>
    </row>
    <row r="766" spans="1:234" ht="11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  <c r="AL766"/>
      <c r="AM766"/>
      <c r="AN766"/>
      <c r="AO766"/>
      <c r="AP766"/>
      <c r="AQ766"/>
      <c r="AR766"/>
      <c r="AS766"/>
      <c r="AT766"/>
      <c r="AU766"/>
      <c r="AV766"/>
      <c r="AW766"/>
      <c r="AX766"/>
      <c r="AY766"/>
      <c r="AZ766"/>
      <c r="BA766"/>
      <c r="BB766"/>
      <c r="BC766"/>
      <c r="BD766"/>
      <c r="BE766"/>
      <c r="BF766"/>
      <c r="BG766"/>
      <c r="BH766"/>
      <c r="BI766"/>
      <c r="BJ766"/>
      <c r="BK766"/>
      <c r="BL766"/>
      <c r="BM766"/>
      <c r="BN766"/>
      <c r="BO766"/>
      <c r="BP766"/>
      <c r="BQ766"/>
      <c r="BR766"/>
      <c r="BS766"/>
      <c r="BT766"/>
      <c r="BU766"/>
      <c r="BV766"/>
      <c r="BW766"/>
      <c r="BX766"/>
      <c r="BY766"/>
      <c r="BZ766"/>
      <c r="CA766"/>
      <c r="CB766"/>
      <c r="CC766"/>
      <c r="CD766"/>
      <c r="CE766"/>
      <c r="CF766"/>
      <c r="CG766"/>
      <c r="CH766"/>
      <c r="CI766"/>
      <c r="CJ766"/>
      <c r="CK766"/>
      <c r="CL766"/>
      <c r="CM766"/>
      <c r="CN766"/>
      <c r="CO766"/>
      <c r="CP766"/>
      <c r="CQ766"/>
      <c r="CR766"/>
      <c r="CS766"/>
      <c r="CT766"/>
      <c r="CU766"/>
      <c r="CV766"/>
      <c r="CW766"/>
      <c r="CX766"/>
      <c r="CY766"/>
      <c r="CZ766"/>
      <c r="DA766"/>
      <c r="DB766"/>
      <c r="DC766"/>
      <c r="DD766"/>
      <c r="DE766"/>
      <c r="DF766"/>
      <c r="DG766"/>
      <c r="DH766"/>
      <c r="DI766"/>
      <c r="DJ766"/>
      <c r="DK766"/>
      <c r="DL766"/>
      <c r="DM766"/>
      <c r="DN766"/>
      <c r="DO766"/>
      <c r="DP766"/>
      <c r="DQ766"/>
      <c r="DR766"/>
      <c r="DS766"/>
      <c r="DT766"/>
      <c r="DU766"/>
      <c r="DV766"/>
      <c r="DW766"/>
      <c r="DX766"/>
      <c r="DY766"/>
      <c r="DZ766"/>
      <c r="EA766"/>
      <c r="EB766"/>
      <c r="EC766"/>
      <c r="ED766"/>
      <c r="EE766"/>
      <c r="EF766"/>
      <c r="EG766"/>
      <c r="EH766"/>
      <c r="EI766"/>
      <c r="EJ766"/>
      <c r="EK766"/>
      <c r="EL766"/>
      <c r="EM766"/>
      <c r="EN766"/>
      <c r="EO766"/>
      <c r="EP766"/>
      <c r="EQ766"/>
      <c r="ER766"/>
      <c r="ES766"/>
      <c r="ET766"/>
      <c r="EU766"/>
      <c r="EV766"/>
      <c r="EW766"/>
      <c r="EX766"/>
      <c r="EY766"/>
      <c r="EZ766"/>
      <c r="FA766"/>
      <c r="FB766"/>
      <c r="FC766"/>
      <c r="FD766"/>
      <c r="FE766"/>
      <c r="FF766"/>
      <c r="FG766"/>
      <c r="FH766"/>
      <c r="FI766"/>
      <c r="FJ766"/>
      <c r="FK766"/>
      <c r="FL766"/>
      <c r="FM766"/>
      <c r="FN766"/>
      <c r="FO766"/>
      <c r="FP766"/>
      <c r="FQ766"/>
      <c r="FR766"/>
      <c r="FS766"/>
      <c r="FT766"/>
      <c r="FU766"/>
      <c r="FV766"/>
      <c r="FW766"/>
      <c r="FX766"/>
      <c r="FY766"/>
      <c r="FZ766"/>
      <c r="GA766"/>
      <c r="GB766"/>
      <c r="GC766"/>
      <c r="GD766"/>
      <c r="GE766"/>
      <c r="GF766"/>
      <c r="GG766"/>
      <c r="GH766"/>
      <c r="GI766"/>
      <c r="GJ766"/>
      <c r="GK766"/>
      <c r="GL766"/>
      <c r="GM766"/>
      <c r="GN766"/>
      <c r="GO766"/>
      <c r="GP766"/>
      <c r="GQ766"/>
      <c r="GR766"/>
      <c r="GS766"/>
      <c r="GT766"/>
      <c r="GU766"/>
      <c r="GV766"/>
      <c r="GW766"/>
      <c r="GX766"/>
      <c r="GY766"/>
      <c r="GZ766"/>
      <c r="HA766"/>
      <c r="HB766"/>
      <c r="HC766"/>
      <c r="HD766"/>
      <c r="HE766"/>
      <c r="HF766"/>
      <c r="HG766"/>
      <c r="HH766"/>
      <c r="HI766"/>
      <c r="HJ766"/>
      <c r="HK766"/>
      <c r="HL766"/>
      <c r="HM766"/>
      <c r="HN766"/>
      <c r="HO766"/>
      <c r="HP766"/>
      <c r="HQ766"/>
      <c r="HR766"/>
      <c r="HS766"/>
      <c r="HT766"/>
      <c r="HU766"/>
      <c r="HV766"/>
      <c r="HW766"/>
      <c r="HX766"/>
      <c r="HY766"/>
      <c r="HZ766"/>
    </row>
    <row r="767" spans="1:234" ht="11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  <c r="AL767"/>
      <c r="AM767"/>
      <c r="AN767"/>
      <c r="AO767"/>
      <c r="AP767"/>
      <c r="AQ767"/>
      <c r="AR767"/>
      <c r="AS767"/>
      <c r="AT767"/>
      <c r="AU767"/>
      <c r="AV767"/>
      <c r="AW767"/>
      <c r="AX767"/>
      <c r="AY767"/>
      <c r="AZ767"/>
      <c r="BA767"/>
      <c r="BB767"/>
      <c r="BC767"/>
      <c r="BD767"/>
      <c r="BE767"/>
      <c r="BF767"/>
      <c r="BG767"/>
      <c r="BH767"/>
      <c r="BI767"/>
      <c r="BJ767"/>
      <c r="BK767"/>
      <c r="BL767"/>
      <c r="BM767"/>
      <c r="BN767"/>
      <c r="BO767"/>
      <c r="BP767"/>
      <c r="BQ767"/>
      <c r="BR767"/>
      <c r="BS767"/>
      <c r="BT767"/>
      <c r="BU767"/>
      <c r="BV767"/>
      <c r="BW767"/>
      <c r="BX767"/>
      <c r="BY767"/>
      <c r="BZ767"/>
      <c r="CA767"/>
      <c r="CB767"/>
      <c r="CC767"/>
      <c r="CD767"/>
      <c r="CE767"/>
      <c r="CF767"/>
      <c r="CG767"/>
      <c r="CH767"/>
      <c r="CI767"/>
      <c r="CJ767"/>
      <c r="CK767"/>
      <c r="CL767"/>
      <c r="CM767"/>
      <c r="CN767"/>
      <c r="CO767"/>
      <c r="CP767"/>
      <c r="CQ767"/>
      <c r="CR767"/>
      <c r="CS767"/>
      <c r="CT767"/>
      <c r="CU767"/>
      <c r="CV767"/>
      <c r="CW767"/>
      <c r="CX767"/>
      <c r="CY767"/>
      <c r="CZ767"/>
      <c r="DA767"/>
      <c r="DB767"/>
      <c r="DC767"/>
      <c r="DD767"/>
      <c r="DE767"/>
      <c r="DF767"/>
      <c r="DG767"/>
      <c r="DH767"/>
      <c r="DI767"/>
      <c r="DJ767"/>
      <c r="DK767"/>
      <c r="DL767"/>
      <c r="DM767"/>
      <c r="DN767"/>
      <c r="DO767"/>
      <c r="DP767"/>
      <c r="DQ767"/>
      <c r="DR767"/>
      <c r="DS767"/>
      <c r="DT767"/>
      <c r="DU767"/>
      <c r="DV767"/>
      <c r="DW767"/>
      <c r="DX767"/>
      <c r="DY767"/>
      <c r="DZ767"/>
      <c r="EA767"/>
      <c r="EB767"/>
      <c r="EC767"/>
      <c r="ED767"/>
      <c r="EE767"/>
      <c r="EF767"/>
      <c r="EG767"/>
      <c r="EH767"/>
      <c r="EI767"/>
      <c r="EJ767"/>
      <c r="EK767"/>
      <c r="EL767"/>
      <c r="EM767"/>
      <c r="EN767"/>
      <c r="EO767"/>
      <c r="EP767"/>
      <c r="EQ767"/>
      <c r="ER767"/>
      <c r="ES767"/>
      <c r="ET767"/>
      <c r="EU767"/>
      <c r="EV767"/>
      <c r="EW767"/>
      <c r="EX767"/>
      <c r="EY767"/>
      <c r="EZ767"/>
      <c r="FA767"/>
      <c r="FB767"/>
      <c r="FC767"/>
      <c r="FD767"/>
      <c r="FE767"/>
      <c r="FF767"/>
      <c r="FG767"/>
      <c r="FH767"/>
      <c r="FI767"/>
      <c r="FJ767"/>
      <c r="FK767"/>
      <c r="FL767"/>
      <c r="FM767"/>
      <c r="FN767"/>
      <c r="FO767"/>
      <c r="FP767"/>
      <c r="FQ767"/>
      <c r="FR767"/>
      <c r="FS767"/>
      <c r="FT767"/>
      <c r="FU767"/>
      <c r="FV767"/>
      <c r="FW767"/>
      <c r="FX767"/>
      <c r="FY767"/>
      <c r="FZ767"/>
      <c r="GA767"/>
      <c r="GB767"/>
      <c r="GC767"/>
      <c r="GD767"/>
      <c r="GE767"/>
      <c r="GF767"/>
      <c r="GG767"/>
      <c r="GH767"/>
      <c r="GI767"/>
      <c r="GJ767"/>
      <c r="GK767"/>
      <c r="GL767"/>
      <c r="GM767"/>
      <c r="GN767"/>
      <c r="GO767"/>
      <c r="GP767"/>
      <c r="GQ767"/>
      <c r="GR767"/>
      <c r="GS767"/>
      <c r="GT767"/>
      <c r="GU767"/>
      <c r="GV767"/>
      <c r="GW767"/>
      <c r="GX767"/>
      <c r="GY767"/>
      <c r="GZ767"/>
      <c r="HA767"/>
      <c r="HB767"/>
      <c r="HC767"/>
      <c r="HD767"/>
      <c r="HE767"/>
      <c r="HF767"/>
      <c r="HG767"/>
      <c r="HH767"/>
      <c r="HI767"/>
      <c r="HJ767"/>
      <c r="HK767"/>
      <c r="HL767"/>
      <c r="HM767"/>
      <c r="HN767"/>
      <c r="HO767"/>
      <c r="HP767"/>
      <c r="HQ767"/>
      <c r="HR767"/>
      <c r="HS767"/>
      <c r="HT767"/>
      <c r="HU767"/>
      <c r="HV767"/>
      <c r="HW767"/>
      <c r="HX767"/>
      <c r="HY767"/>
      <c r="HZ767"/>
    </row>
    <row r="768" spans="1:234" ht="11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  <c r="AL768"/>
      <c r="AM768"/>
      <c r="AN768"/>
      <c r="AO768"/>
      <c r="AP768"/>
      <c r="AQ768"/>
      <c r="AR768"/>
      <c r="AS768"/>
      <c r="AT768"/>
      <c r="AU768"/>
      <c r="AV768"/>
      <c r="AW768"/>
      <c r="AX768"/>
      <c r="AY768"/>
      <c r="AZ768"/>
      <c r="BA768"/>
      <c r="BB768"/>
      <c r="BC768"/>
      <c r="BD768"/>
      <c r="BE768"/>
      <c r="BF768"/>
      <c r="BG768"/>
      <c r="BH768"/>
      <c r="BI768"/>
      <c r="BJ768"/>
      <c r="BK768"/>
      <c r="BL768"/>
      <c r="BM768"/>
      <c r="BN768"/>
      <c r="BO768"/>
      <c r="BP768"/>
      <c r="BQ768"/>
      <c r="BR768"/>
      <c r="BS768"/>
      <c r="BT768"/>
      <c r="BU768"/>
      <c r="BV768"/>
      <c r="BW768"/>
      <c r="BX768"/>
      <c r="BY768"/>
      <c r="BZ768"/>
      <c r="CA768"/>
      <c r="CB768"/>
      <c r="CC768"/>
      <c r="CD768"/>
      <c r="CE768"/>
      <c r="CF768"/>
      <c r="CG768"/>
      <c r="CH768"/>
      <c r="CI768"/>
      <c r="CJ768"/>
      <c r="CK768"/>
      <c r="CL768"/>
      <c r="CM768"/>
      <c r="CN768"/>
      <c r="CO768"/>
      <c r="CP768"/>
      <c r="CQ768"/>
      <c r="CR768"/>
      <c r="CS768"/>
      <c r="CT768"/>
      <c r="CU768"/>
      <c r="CV768"/>
      <c r="CW768"/>
      <c r="CX768"/>
      <c r="CY768"/>
      <c r="CZ768"/>
      <c r="DA768"/>
      <c r="DB768"/>
      <c r="DC768"/>
      <c r="DD768"/>
      <c r="DE768"/>
      <c r="DF768"/>
      <c r="DG768"/>
      <c r="DH768"/>
      <c r="DI768"/>
      <c r="DJ768"/>
      <c r="DK768"/>
      <c r="DL768"/>
      <c r="DM768"/>
      <c r="DN768"/>
      <c r="DO768"/>
      <c r="DP768"/>
      <c r="DQ768"/>
      <c r="DR768"/>
      <c r="DS768"/>
      <c r="DT768"/>
      <c r="DU768"/>
      <c r="DV768"/>
      <c r="DW768"/>
      <c r="DX768"/>
      <c r="DY768"/>
      <c r="DZ768"/>
      <c r="EA768"/>
      <c r="EB768"/>
      <c r="EC768"/>
      <c r="ED768"/>
      <c r="EE768"/>
      <c r="EF768"/>
      <c r="EG768"/>
      <c r="EH768"/>
      <c r="EI768"/>
      <c r="EJ768"/>
      <c r="EK768"/>
      <c r="EL768"/>
      <c r="EM768"/>
      <c r="EN768"/>
      <c r="EO768"/>
      <c r="EP768"/>
      <c r="EQ768"/>
      <c r="ER768"/>
      <c r="ES768"/>
      <c r="ET768"/>
      <c r="EU768"/>
      <c r="EV768"/>
      <c r="EW768"/>
      <c r="EX768"/>
      <c r="EY768"/>
      <c r="EZ768"/>
      <c r="FA768"/>
      <c r="FB768"/>
      <c r="FC768"/>
      <c r="FD768"/>
      <c r="FE768"/>
      <c r="FF768"/>
      <c r="FG768"/>
      <c r="FH768"/>
      <c r="FI768"/>
      <c r="FJ768"/>
      <c r="FK768"/>
      <c r="FL768"/>
      <c r="FM768"/>
      <c r="FN768"/>
      <c r="FO768"/>
      <c r="FP768"/>
      <c r="FQ768"/>
      <c r="FR768"/>
      <c r="FS768"/>
      <c r="FT768"/>
      <c r="FU768"/>
      <c r="FV768"/>
      <c r="FW768"/>
      <c r="FX768"/>
      <c r="FY768"/>
      <c r="FZ768"/>
      <c r="GA768"/>
      <c r="GB768"/>
      <c r="GC768"/>
      <c r="GD768"/>
      <c r="GE768"/>
      <c r="GF768"/>
      <c r="GG768"/>
      <c r="GH768"/>
      <c r="GI768"/>
      <c r="GJ768"/>
      <c r="GK768"/>
      <c r="GL768"/>
      <c r="GM768"/>
      <c r="GN768"/>
      <c r="GO768"/>
      <c r="GP768"/>
      <c r="GQ768"/>
      <c r="GR768"/>
      <c r="GS768"/>
      <c r="GT768"/>
      <c r="GU768"/>
      <c r="GV768"/>
      <c r="GW768"/>
      <c r="GX768"/>
      <c r="GY768"/>
      <c r="GZ768"/>
      <c r="HA768"/>
      <c r="HB768"/>
      <c r="HC768"/>
      <c r="HD768"/>
      <c r="HE768"/>
      <c r="HF768"/>
      <c r="HG768"/>
      <c r="HH768"/>
      <c r="HI768"/>
      <c r="HJ768"/>
      <c r="HK768"/>
      <c r="HL768"/>
      <c r="HM768"/>
      <c r="HN768"/>
      <c r="HO768"/>
      <c r="HP768"/>
      <c r="HQ768"/>
      <c r="HR768"/>
      <c r="HS768"/>
      <c r="HT768"/>
      <c r="HU768"/>
      <c r="HV768"/>
      <c r="HW768"/>
      <c r="HX768"/>
      <c r="HY768"/>
      <c r="HZ768"/>
    </row>
    <row r="769" spans="1:234" ht="11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  <c r="AL769"/>
      <c r="AM769"/>
      <c r="AN769"/>
      <c r="AO769"/>
      <c r="AP769"/>
      <c r="AQ769"/>
      <c r="AR769"/>
      <c r="AS769"/>
      <c r="AT769"/>
      <c r="AU769"/>
      <c r="AV769"/>
      <c r="AW769"/>
      <c r="AX769"/>
      <c r="AY769"/>
      <c r="AZ769"/>
      <c r="BA769"/>
      <c r="BB769"/>
      <c r="BC769"/>
      <c r="BD769"/>
      <c r="BE769"/>
      <c r="BF769"/>
      <c r="BG769"/>
      <c r="BH769"/>
      <c r="BI769"/>
      <c r="BJ769"/>
      <c r="BK769"/>
      <c r="BL769"/>
      <c r="BM769"/>
      <c r="BN769"/>
      <c r="BO769"/>
      <c r="BP769"/>
      <c r="BQ769"/>
      <c r="BR769"/>
      <c r="BS769"/>
      <c r="BT769"/>
      <c r="BU769"/>
      <c r="BV769"/>
      <c r="BW769"/>
      <c r="BX769"/>
      <c r="BY769"/>
      <c r="BZ769"/>
      <c r="CA769"/>
      <c r="CB769"/>
      <c r="CC769"/>
      <c r="CD769"/>
      <c r="CE769"/>
      <c r="CF769"/>
      <c r="CG769"/>
      <c r="CH769"/>
      <c r="CI769"/>
      <c r="CJ769"/>
      <c r="CK769"/>
      <c r="CL769"/>
      <c r="CM769"/>
      <c r="CN769"/>
      <c r="CO769"/>
      <c r="CP769"/>
      <c r="CQ769"/>
      <c r="CR769"/>
      <c r="CS769"/>
      <c r="CT769"/>
      <c r="CU769"/>
      <c r="CV769"/>
      <c r="CW769"/>
      <c r="CX769"/>
      <c r="CY769"/>
      <c r="CZ769"/>
      <c r="DA769"/>
      <c r="DB769"/>
      <c r="DC769"/>
      <c r="DD769"/>
      <c r="DE769"/>
      <c r="DF769"/>
      <c r="DG769"/>
      <c r="DH769"/>
      <c r="DI769"/>
      <c r="DJ769"/>
      <c r="DK769"/>
      <c r="DL769"/>
      <c r="DM769"/>
      <c r="DN769"/>
      <c r="DO769"/>
      <c r="DP769"/>
      <c r="DQ769"/>
      <c r="DR769"/>
      <c r="DS769"/>
      <c r="DT769"/>
      <c r="DU769"/>
      <c r="DV769"/>
      <c r="DW769"/>
      <c r="DX769"/>
      <c r="DY769"/>
      <c r="DZ769"/>
      <c r="EA769"/>
      <c r="EB769"/>
      <c r="EC769"/>
      <c r="ED769"/>
      <c r="EE769"/>
      <c r="EF769"/>
      <c r="EG769"/>
      <c r="EH769"/>
      <c r="EI769"/>
      <c r="EJ769"/>
      <c r="EK769"/>
      <c r="EL769"/>
      <c r="EM769"/>
      <c r="EN769"/>
      <c r="EO769"/>
      <c r="EP769"/>
      <c r="EQ769"/>
      <c r="ER769"/>
      <c r="ES769"/>
      <c r="ET769"/>
      <c r="EU769"/>
      <c r="EV769"/>
      <c r="EW769"/>
      <c r="EX769"/>
      <c r="EY769"/>
      <c r="EZ769"/>
      <c r="FA769"/>
      <c r="FB769"/>
      <c r="FC769"/>
      <c r="FD769"/>
      <c r="FE769"/>
      <c r="FF769"/>
      <c r="FG769"/>
      <c r="FH769"/>
      <c r="FI769"/>
      <c r="FJ769"/>
      <c r="FK769"/>
      <c r="FL769"/>
      <c r="FM769"/>
      <c r="FN769"/>
      <c r="FO769"/>
      <c r="FP769"/>
      <c r="FQ769"/>
      <c r="FR769"/>
      <c r="FS769"/>
      <c r="FT769"/>
      <c r="FU769"/>
      <c r="FV769"/>
      <c r="FW769"/>
      <c r="FX769"/>
      <c r="FY769"/>
      <c r="FZ769"/>
      <c r="GA769"/>
      <c r="GB769"/>
      <c r="GC769"/>
      <c r="GD769"/>
      <c r="GE769"/>
      <c r="GF769"/>
      <c r="GG769"/>
      <c r="GH769"/>
      <c r="GI769"/>
      <c r="GJ769"/>
      <c r="GK769"/>
      <c r="GL769"/>
      <c r="GM769"/>
      <c r="GN769"/>
      <c r="GO769"/>
      <c r="GP769"/>
      <c r="GQ769"/>
      <c r="GR769"/>
      <c r="GS769"/>
      <c r="GT769"/>
      <c r="GU769"/>
      <c r="GV769"/>
      <c r="GW769"/>
      <c r="GX769"/>
      <c r="GY769"/>
      <c r="GZ769"/>
      <c r="HA769"/>
      <c r="HB769"/>
      <c r="HC769"/>
      <c r="HD769"/>
      <c r="HE769"/>
      <c r="HF769"/>
      <c r="HG769"/>
      <c r="HH769"/>
      <c r="HI769"/>
      <c r="HJ769"/>
      <c r="HK769"/>
      <c r="HL769"/>
      <c r="HM769"/>
      <c r="HN769"/>
      <c r="HO769"/>
      <c r="HP769"/>
      <c r="HQ769"/>
      <c r="HR769"/>
      <c r="HS769"/>
      <c r="HT769"/>
      <c r="HU769"/>
      <c r="HV769"/>
      <c r="HW769"/>
      <c r="HX769"/>
      <c r="HY769"/>
      <c r="HZ769"/>
    </row>
    <row r="770" spans="1:234" ht="11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  <c r="AL770"/>
      <c r="AM770"/>
      <c r="AN770"/>
      <c r="AO770"/>
      <c r="AP770"/>
      <c r="AQ770"/>
      <c r="AR770"/>
      <c r="AS770"/>
      <c r="AT770"/>
      <c r="AU770"/>
      <c r="AV770"/>
      <c r="AW770"/>
      <c r="AX770"/>
      <c r="AY770"/>
      <c r="AZ770"/>
      <c r="BA770"/>
      <c r="BB770"/>
      <c r="BC770"/>
      <c r="BD770"/>
      <c r="BE770"/>
      <c r="BF770"/>
      <c r="BG770"/>
      <c r="BH770"/>
      <c r="BI770"/>
      <c r="BJ770"/>
      <c r="BK770"/>
      <c r="BL770"/>
      <c r="BM770"/>
      <c r="BN770"/>
      <c r="BO770"/>
      <c r="BP770"/>
      <c r="BQ770"/>
      <c r="BR770"/>
      <c r="BS770"/>
      <c r="BT770"/>
      <c r="BU770"/>
      <c r="BV770"/>
      <c r="BW770"/>
      <c r="BX770"/>
      <c r="BY770"/>
      <c r="BZ770"/>
      <c r="CA770"/>
      <c r="CB770"/>
      <c r="CC770"/>
      <c r="CD770"/>
      <c r="CE770"/>
      <c r="CF770"/>
      <c r="CG770"/>
      <c r="CH770"/>
      <c r="CI770"/>
      <c r="CJ770"/>
      <c r="CK770"/>
      <c r="CL770"/>
      <c r="CM770"/>
      <c r="CN770"/>
      <c r="CO770"/>
      <c r="CP770"/>
      <c r="CQ770"/>
      <c r="CR770"/>
      <c r="CS770"/>
      <c r="CT770"/>
      <c r="CU770"/>
      <c r="CV770"/>
      <c r="CW770"/>
      <c r="CX770"/>
      <c r="CY770"/>
      <c r="CZ770"/>
      <c r="DA770"/>
      <c r="DB770"/>
      <c r="DC770"/>
      <c r="DD770"/>
      <c r="DE770"/>
      <c r="DF770"/>
      <c r="DG770"/>
      <c r="DH770"/>
      <c r="DI770"/>
      <c r="DJ770"/>
      <c r="DK770"/>
      <c r="DL770"/>
      <c r="DM770"/>
      <c r="DN770"/>
      <c r="DO770"/>
      <c r="DP770"/>
      <c r="DQ770"/>
      <c r="DR770"/>
      <c r="DS770"/>
      <c r="DT770"/>
      <c r="DU770"/>
      <c r="DV770"/>
      <c r="DW770"/>
      <c r="DX770"/>
      <c r="DY770"/>
      <c r="DZ770"/>
      <c r="EA770"/>
      <c r="EB770"/>
      <c r="EC770"/>
      <c r="ED770"/>
      <c r="EE770"/>
      <c r="EF770"/>
      <c r="EG770"/>
      <c r="EH770"/>
      <c r="EI770"/>
      <c r="EJ770"/>
      <c r="EK770"/>
      <c r="EL770"/>
      <c r="EM770"/>
      <c r="EN770"/>
      <c r="EO770"/>
      <c r="EP770"/>
      <c r="EQ770"/>
      <c r="ER770"/>
      <c r="ES770"/>
      <c r="ET770"/>
      <c r="EU770"/>
      <c r="EV770"/>
      <c r="EW770"/>
      <c r="EX770"/>
      <c r="EY770"/>
      <c r="EZ770"/>
      <c r="FA770"/>
      <c r="FB770"/>
      <c r="FC770"/>
      <c r="FD770"/>
      <c r="FE770"/>
      <c r="FF770"/>
      <c r="FG770"/>
      <c r="FH770"/>
      <c r="FI770"/>
      <c r="FJ770"/>
      <c r="FK770"/>
      <c r="FL770"/>
      <c r="FM770"/>
      <c r="FN770"/>
      <c r="FO770"/>
      <c r="FP770"/>
      <c r="FQ770"/>
      <c r="FR770"/>
      <c r="FS770"/>
      <c r="FT770"/>
      <c r="FU770"/>
      <c r="FV770"/>
      <c r="FW770"/>
      <c r="FX770"/>
      <c r="FY770"/>
      <c r="FZ770"/>
      <c r="GA770"/>
      <c r="GB770"/>
      <c r="GC770"/>
      <c r="GD770"/>
      <c r="GE770"/>
      <c r="GF770"/>
      <c r="GG770"/>
      <c r="GH770"/>
      <c r="GI770"/>
      <c r="GJ770"/>
      <c r="GK770"/>
      <c r="GL770"/>
      <c r="GM770"/>
      <c r="GN770"/>
      <c r="GO770"/>
      <c r="GP770"/>
      <c r="GQ770"/>
      <c r="GR770"/>
      <c r="GS770"/>
      <c r="GT770"/>
      <c r="GU770"/>
      <c r="GV770"/>
      <c r="GW770"/>
      <c r="GX770"/>
      <c r="GY770"/>
      <c r="GZ770"/>
      <c r="HA770"/>
      <c r="HB770"/>
      <c r="HC770"/>
      <c r="HD770"/>
      <c r="HE770"/>
      <c r="HF770"/>
      <c r="HG770"/>
      <c r="HH770"/>
      <c r="HI770"/>
      <c r="HJ770"/>
      <c r="HK770"/>
      <c r="HL770"/>
      <c r="HM770"/>
      <c r="HN770"/>
      <c r="HO770"/>
      <c r="HP770"/>
      <c r="HQ770"/>
      <c r="HR770"/>
      <c r="HS770"/>
      <c r="HT770"/>
      <c r="HU770"/>
      <c r="HV770"/>
      <c r="HW770"/>
      <c r="HX770"/>
      <c r="HY770"/>
      <c r="HZ770"/>
    </row>
    <row r="771" spans="1:234" ht="11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  <c r="AN771"/>
      <c r="AO771"/>
      <c r="AP771"/>
      <c r="AQ771"/>
      <c r="AR771"/>
      <c r="AS771"/>
      <c r="AT771"/>
      <c r="AU771"/>
      <c r="AV771"/>
      <c r="AW771"/>
      <c r="AX771"/>
      <c r="AY771"/>
      <c r="AZ771"/>
      <c r="BA771"/>
      <c r="BB771"/>
      <c r="BC771"/>
      <c r="BD771"/>
      <c r="BE771"/>
      <c r="BF771"/>
      <c r="BG771"/>
      <c r="BH771"/>
      <c r="BI771"/>
      <c r="BJ771"/>
      <c r="BK771"/>
      <c r="BL771"/>
      <c r="BM771"/>
      <c r="BN771"/>
      <c r="BO771"/>
      <c r="BP771"/>
      <c r="BQ771"/>
      <c r="BR771"/>
      <c r="BS771"/>
      <c r="BT771"/>
      <c r="BU771"/>
      <c r="BV771"/>
      <c r="BW771"/>
      <c r="BX771"/>
      <c r="BY771"/>
      <c r="BZ771"/>
      <c r="CA771"/>
      <c r="CB771"/>
      <c r="CC771"/>
      <c r="CD771"/>
      <c r="CE771"/>
      <c r="CF771"/>
      <c r="CG771"/>
      <c r="CH771"/>
      <c r="CI771"/>
      <c r="CJ771"/>
      <c r="CK771"/>
      <c r="CL771"/>
      <c r="CM771"/>
      <c r="CN771"/>
      <c r="CO771"/>
      <c r="CP771"/>
      <c r="CQ771"/>
      <c r="CR771"/>
      <c r="CS771"/>
      <c r="CT771"/>
      <c r="CU771"/>
      <c r="CV771"/>
      <c r="CW771"/>
      <c r="CX771"/>
      <c r="CY771"/>
      <c r="CZ771"/>
      <c r="DA771"/>
      <c r="DB771"/>
      <c r="DC771"/>
      <c r="DD771"/>
      <c r="DE771"/>
      <c r="DF771"/>
      <c r="DG771"/>
      <c r="DH771"/>
      <c r="DI771"/>
      <c r="DJ771"/>
      <c r="DK771"/>
      <c r="DL771"/>
      <c r="DM771"/>
      <c r="DN771"/>
      <c r="DO771"/>
      <c r="DP771"/>
      <c r="DQ771"/>
      <c r="DR771"/>
      <c r="DS771"/>
      <c r="DT771"/>
      <c r="DU771"/>
      <c r="DV771"/>
      <c r="DW771"/>
      <c r="DX771"/>
      <c r="DY771"/>
      <c r="DZ771"/>
      <c r="EA771"/>
      <c r="EB771"/>
      <c r="EC771"/>
      <c r="ED771"/>
      <c r="EE771"/>
      <c r="EF771"/>
      <c r="EG771"/>
      <c r="EH771"/>
      <c r="EI771"/>
      <c r="EJ771"/>
      <c r="EK771"/>
      <c r="EL771"/>
      <c r="EM771"/>
      <c r="EN771"/>
      <c r="EO771"/>
      <c r="EP771"/>
      <c r="EQ771"/>
      <c r="ER771"/>
      <c r="ES771"/>
      <c r="ET771"/>
      <c r="EU771"/>
      <c r="EV771"/>
      <c r="EW771"/>
      <c r="EX771"/>
      <c r="EY771"/>
      <c r="EZ771"/>
      <c r="FA771"/>
      <c r="FB771"/>
      <c r="FC771"/>
      <c r="FD771"/>
      <c r="FE771"/>
      <c r="FF771"/>
      <c r="FG771"/>
      <c r="FH771"/>
      <c r="FI771"/>
      <c r="FJ771"/>
      <c r="FK771"/>
      <c r="FL771"/>
      <c r="FM771"/>
      <c r="FN771"/>
      <c r="FO771"/>
      <c r="FP771"/>
      <c r="FQ771"/>
      <c r="FR771"/>
      <c r="FS771"/>
      <c r="FT771"/>
      <c r="FU771"/>
      <c r="FV771"/>
      <c r="FW771"/>
      <c r="FX771"/>
      <c r="FY771"/>
      <c r="FZ771"/>
      <c r="GA771"/>
      <c r="GB771"/>
      <c r="GC771"/>
      <c r="GD771"/>
      <c r="GE771"/>
      <c r="GF771"/>
      <c r="GG771"/>
      <c r="GH771"/>
      <c r="GI771"/>
      <c r="GJ771"/>
      <c r="GK771"/>
      <c r="GL771"/>
      <c r="GM771"/>
      <c r="GN771"/>
      <c r="GO771"/>
      <c r="GP771"/>
      <c r="GQ771"/>
      <c r="GR771"/>
      <c r="GS771"/>
      <c r="GT771"/>
      <c r="GU771"/>
      <c r="GV771"/>
      <c r="GW771"/>
      <c r="GX771"/>
      <c r="GY771"/>
      <c r="GZ771"/>
      <c r="HA771"/>
      <c r="HB771"/>
      <c r="HC771"/>
      <c r="HD771"/>
      <c r="HE771"/>
      <c r="HF771"/>
      <c r="HG771"/>
      <c r="HH771"/>
      <c r="HI771"/>
      <c r="HJ771"/>
      <c r="HK771"/>
      <c r="HL771"/>
      <c r="HM771"/>
      <c r="HN771"/>
      <c r="HO771"/>
      <c r="HP771"/>
      <c r="HQ771"/>
      <c r="HR771"/>
      <c r="HS771"/>
      <c r="HT771"/>
      <c r="HU771"/>
      <c r="HV771"/>
      <c r="HW771"/>
      <c r="HX771"/>
      <c r="HY771"/>
      <c r="HZ771"/>
    </row>
    <row r="772" spans="1:234" ht="11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  <c r="AL772"/>
      <c r="AM772"/>
      <c r="AN772"/>
      <c r="AO772"/>
      <c r="AP772"/>
      <c r="AQ772"/>
      <c r="AR772"/>
      <c r="AS772"/>
      <c r="AT772"/>
      <c r="AU772"/>
      <c r="AV772"/>
      <c r="AW772"/>
      <c r="AX772"/>
      <c r="AY772"/>
      <c r="AZ772"/>
      <c r="BA772"/>
      <c r="BB772"/>
      <c r="BC772"/>
      <c r="BD772"/>
      <c r="BE772"/>
      <c r="BF772"/>
      <c r="BG772"/>
      <c r="BH772"/>
      <c r="BI772"/>
      <c r="BJ772"/>
      <c r="BK772"/>
      <c r="BL772"/>
      <c r="BM772"/>
      <c r="BN772"/>
      <c r="BO772"/>
      <c r="BP772"/>
      <c r="BQ772"/>
      <c r="BR772"/>
      <c r="BS772"/>
      <c r="BT772"/>
      <c r="BU772"/>
      <c r="BV772"/>
      <c r="BW772"/>
      <c r="BX772"/>
      <c r="BY772"/>
      <c r="BZ772"/>
      <c r="CA772"/>
      <c r="CB772"/>
      <c r="CC772"/>
      <c r="CD772"/>
      <c r="CE772"/>
      <c r="CF772"/>
      <c r="CG772"/>
      <c r="CH772"/>
      <c r="CI772"/>
      <c r="CJ772"/>
      <c r="CK772"/>
      <c r="CL772"/>
      <c r="CM772"/>
      <c r="CN772"/>
      <c r="CO772"/>
      <c r="CP772"/>
      <c r="CQ772"/>
      <c r="CR772"/>
      <c r="CS772"/>
      <c r="CT772"/>
      <c r="CU772"/>
      <c r="CV772"/>
      <c r="CW772"/>
      <c r="CX772"/>
      <c r="CY772"/>
      <c r="CZ772"/>
      <c r="DA772"/>
      <c r="DB772"/>
      <c r="DC772"/>
      <c r="DD772"/>
      <c r="DE772"/>
      <c r="DF772"/>
      <c r="DG772"/>
      <c r="DH772"/>
      <c r="DI772"/>
      <c r="DJ772"/>
      <c r="DK772"/>
      <c r="DL772"/>
      <c r="DM772"/>
      <c r="DN772"/>
      <c r="DO772"/>
      <c r="DP772"/>
      <c r="DQ772"/>
      <c r="DR772"/>
      <c r="DS772"/>
      <c r="DT772"/>
      <c r="DU772"/>
      <c r="DV772"/>
      <c r="DW772"/>
      <c r="DX772"/>
      <c r="DY772"/>
      <c r="DZ772"/>
      <c r="EA772"/>
      <c r="EB772"/>
      <c r="EC772"/>
      <c r="ED772"/>
      <c r="EE772"/>
      <c r="EF772"/>
      <c r="EG772"/>
      <c r="EH772"/>
      <c r="EI772"/>
      <c r="EJ772"/>
      <c r="EK772"/>
      <c r="EL772"/>
      <c r="EM772"/>
      <c r="EN772"/>
      <c r="EO772"/>
      <c r="EP772"/>
      <c r="EQ772"/>
      <c r="ER772"/>
      <c r="ES772"/>
      <c r="ET772"/>
      <c r="EU772"/>
      <c r="EV772"/>
      <c r="EW772"/>
      <c r="EX772"/>
      <c r="EY772"/>
      <c r="EZ772"/>
      <c r="FA772"/>
      <c r="FB772"/>
      <c r="FC772"/>
      <c r="FD772"/>
      <c r="FE772"/>
      <c r="FF772"/>
      <c r="FG772"/>
      <c r="FH772"/>
      <c r="FI772"/>
      <c r="FJ772"/>
      <c r="FK772"/>
      <c r="FL772"/>
      <c r="FM772"/>
      <c r="FN772"/>
      <c r="FO772"/>
      <c r="FP772"/>
      <c r="FQ772"/>
      <c r="FR772"/>
      <c r="FS772"/>
      <c r="FT772"/>
      <c r="FU772"/>
      <c r="FV772"/>
      <c r="FW772"/>
      <c r="FX772"/>
      <c r="FY772"/>
      <c r="FZ772"/>
      <c r="GA772"/>
      <c r="GB772"/>
      <c r="GC772"/>
      <c r="GD772"/>
      <c r="GE772"/>
      <c r="GF772"/>
      <c r="GG772"/>
      <c r="GH772"/>
      <c r="GI772"/>
      <c r="GJ772"/>
      <c r="GK772"/>
      <c r="GL772"/>
      <c r="GM772"/>
      <c r="GN772"/>
      <c r="GO772"/>
      <c r="GP772"/>
      <c r="GQ772"/>
      <c r="GR772"/>
      <c r="GS772"/>
      <c r="GT772"/>
      <c r="GU772"/>
      <c r="GV772"/>
      <c r="GW772"/>
      <c r="GX772"/>
      <c r="GY772"/>
      <c r="GZ772"/>
      <c r="HA772"/>
      <c r="HB772"/>
      <c r="HC772"/>
      <c r="HD772"/>
      <c r="HE772"/>
      <c r="HF772"/>
      <c r="HG772"/>
      <c r="HH772"/>
      <c r="HI772"/>
      <c r="HJ772"/>
      <c r="HK772"/>
      <c r="HL772"/>
      <c r="HM772"/>
      <c r="HN772"/>
      <c r="HO772"/>
      <c r="HP772"/>
      <c r="HQ772"/>
      <c r="HR772"/>
      <c r="HS772"/>
      <c r="HT772"/>
      <c r="HU772"/>
      <c r="HV772"/>
      <c r="HW772"/>
      <c r="HX772"/>
      <c r="HY772"/>
      <c r="HZ772"/>
    </row>
    <row r="773" spans="1:234" ht="11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  <c r="AN773"/>
      <c r="AO773"/>
      <c r="AP773"/>
      <c r="AQ773"/>
      <c r="AR773"/>
      <c r="AS773"/>
      <c r="AT773"/>
      <c r="AU773"/>
      <c r="AV773"/>
      <c r="AW773"/>
      <c r="AX773"/>
      <c r="AY773"/>
      <c r="AZ773"/>
      <c r="BA773"/>
      <c r="BB773"/>
      <c r="BC773"/>
      <c r="BD773"/>
      <c r="BE773"/>
      <c r="BF773"/>
      <c r="BG773"/>
      <c r="BH773"/>
      <c r="BI773"/>
      <c r="BJ773"/>
      <c r="BK773"/>
      <c r="BL773"/>
      <c r="BM773"/>
      <c r="BN773"/>
      <c r="BO773"/>
      <c r="BP773"/>
      <c r="BQ773"/>
      <c r="BR773"/>
      <c r="BS773"/>
      <c r="BT773"/>
      <c r="BU773"/>
      <c r="BV773"/>
      <c r="BW773"/>
      <c r="BX773"/>
      <c r="BY773"/>
      <c r="BZ773"/>
      <c r="CA773"/>
      <c r="CB773"/>
      <c r="CC773"/>
      <c r="CD773"/>
      <c r="CE773"/>
      <c r="CF773"/>
      <c r="CG773"/>
      <c r="CH773"/>
      <c r="CI773"/>
      <c r="CJ773"/>
      <c r="CK773"/>
      <c r="CL773"/>
      <c r="CM773"/>
      <c r="CN773"/>
      <c r="CO773"/>
      <c r="CP773"/>
      <c r="CQ773"/>
      <c r="CR773"/>
      <c r="CS773"/>
      <c r="CT773"/>
      <c r="CU773"/>
      <c r="CV773"/>
      <c r="CW773"/>
      <c r="CX773"/>
      <c r="CY773"/>
      <c r="CZ773"/>
      <c r="DA773"/>
      <c r="DB773"/>
      <c r="DC773"/>
      <c r="DD773"/>
      <c r="DE773"/>
      <c r="DF773"/>
      <c r="DG773"/>
      <c r="DH773"/>
      <c r="DI773"/>
      <c r="DJ773"/>
      <c r="DK773"/>
      <c r="DL773"/>
      <c r="DM773"/>
      <c r="DN773"/>
      <c r="DO773"/>
      <c r="DP773"/>
      <c r="DQ773"/>
      <c r="DR773"/>
      <c r="DS773"/>
      <c r="DT773"/>
      <c r="DU773"/>
      <c r="DV773"/>
      <c r="DW773"/>
      <c r="DX773"/>
      <c r="DY773"/>
      <c r="DZ773"/>
      <c r="EA773"/>
      <c r="EB773"/>
      <c r="EC773"/>
      <c r="ED773"/>
      <c r="EE773"/>
      <c r="EF773"/>
      <c r="EG773"/>
      <c r="EH773"/>
      <c r="EI773"/>
      <c r="EJ773"/>
      <c r="EK773"/>
      <c r="EL773"/>
      <c r="EM773"/>
      <c r="EN773"/>
      <c r="EO773"/>
      <c r="EP773"/>
      <c r="EQ773"/>
      <c r="ER773"/>
      <c r="ES773"/>
      <c r="ET773"/>
      <c r="EU773"/>
      <c r="EV773"/>
      <c r="EW773"/>
      <c r="EX773"/>
      <c r="EY773"/>
      <c r="EZ773"/>
      <c r="FA773"/>
      <c r="FB773"/>
      <c r="FC773"/>
      <c r="FD773"/>
      <c r="FE773"/>
      <c r="FF773"/>
      <c r="FG773"/>
      <c r="FH773"/>
      <c r="FI773"/>
      <c r="FJ773"/>
      <c r="FK773"/>
      <c r="FL773"/>
      <c r="FM773"/>
      <c r="FN773"/>
      <c r="FO773"/>
      <c r="FP773"/>
      <c r="FQ773"/>
      <c r="FR773"/>
      <c r="FS773"/>
      <c r="FT773"/>
      <c r="FU773"/>
      <c r="FV773"/>
      <c r="FW773"/>
      <c r="FX773"/>
      <c r="FY773"/>
      <c r="FZ773"/>
      <c r="GA773"/>
      <c r="GB773"/>
      <c r="GC773"/>
      <c r="GD773"/>
      <c r="GE773"/>
      <c r="GF773"/>
      <c r="GG773"/>
      <c r="GH773"/>
      <c r="GI773"/>
      <c r="GJ773"/>
      <c r="GK773"/>
      <c r="GL773"/>
      <c r="GM773"/>
      <c r="GN773"/>
      <c r="GO773"/>
      <c r="GP773"/>
      <c r="GQ773"/>
      <c r="GR773"/>
      <c r="GS773"/>
      <c r="GT773"/>
      <c r="GU773"/>
      <c r="GV773"/>
      <c r="GW773"/>
      <c r="GX773"/>
      <c r="GY773"/>
      <c r="GZ773"/>
      <c r="HA773"/>
      <c r="HB773"/>
      <c r="HC773"/>
      <c r="HD773"/>
      <c r="HE773"/>
      <c r="HF773"/>
      <c r="HG773"/>
      <c r="HH773"/>
      <c r="HI773"/>
      <c r="HJ773"/>
      <c r="HK773"/>
      <c r="HL773"/>
      <c r="HM773"/>
      <c r="HN773"/>
      <c r="HO773"/>
      <c r="HP773"/>
      <c r="HQ773"/>
      <c r="HR773"/>
      <c r="HS773"/>
      <c r="HT773"/>
      <c r="HU773"/>
      <c r="HV773"/>
      <c r="HW773"/>
      <c r="HX773"/>
      <c r="HY773"/>
      <c r="HZ773"/>
    </row>
    <row r="774" spans="1:234" ht="11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  <c r="AL774"/>
      <c r="AM774"/>
      <c r="AN774"/>
      <c r="AO774"/>
      <c r="AP774"/>
      <c r="AQ774"/>
      <c r="AR774"/>
      <c r="AS774"/>
      <c r="AT774"/>
      <c r="AU774"/>
      <c r="AV774"/>
      <c r="AW774"/>
      <c r="AX774"/>
      <c r="AY774"/>
      <c r="AZ774"/>
      <c r="BA774"/>
      <c r="BB774"/>
      <c r="BC774"/>
      <c r="BD774"/>
      <c r="BE774"/>
      <c r="BF774"/>
      <c r="BG774"/>
      <c r="BH774"/>
      <c r="BI774"/>
      <c r="BJ774"/>
      <c r="BK774"/>
      <c r="BL774"/>
      <c r="BM774"/>
      <c r="BN774"/>
      <c r="BO774"/>
      <c r="BP774"/>
      <c r="BQ774"/>
      <c r="BR774"/>
      <c r="BS774"/>
      <c r="BT774"/>
      <c r="BU774"/>
      <c r="BV774"/>
      <c r="BW774"/>
      <c r="BX774"/>
      <c r="BY774"/>
      <c r="BZ774"/>
      <c r="CA774"/>
      <c r="CB774"/>
      <c r="CC774"/>
      <c r="CD774"/>
      <c r="CE774"/>
      <c r="CF774"/>
      <c r="CG774"/>
      <c r="CH774"/>
      <c r="CI774"/>
      <c r="CJ774"/>
      <c r="CK774"/>
      <c r="CL774"/>
      <c r="CM774"/>
      <c r="CN774"/>
      <c r="CO774"/>
      <c r="CP774"/>
      <c r="CQ774"/>
      <c r="CR774"/>
      <c r="CS774"/>
      <c r="CT774"/>
      <c r="CU774"/>
      <c r="CV774"/>
      <c r="CW774"/>
      <c r="CX774"/>
      <c r="CY774"/>
      <c r="CZ774"/>
      <c r="DA774"/>
      <c r="DB774"/>
      <c r="DC774"/>
      <c r="DD774"/>
      <c r="DE774"/>
      <c r="DF774"/>
      <c r="DG774"/>
      <c r="DH774"/>
      <c r="DI774"/>
      <c r="DJ774"/>
      <c r="DK774"/>
      <c r="DL774"/>
      <c r="DM774"/>
      <c r="DN774"/>
      <c r="DO774"/>
      <c r="DP774"/>
      <c r="DQ774"/>
      <c r="DR774"/>
      <c r="DS774"/>
      <c r="DT774"/>
      <c r="DU774"/>
      <c r="DV774"/>
      <c r="DW774"/>
      <c r="DX774"/>
      <c r="DY774"/>
      <c r="DZ774"/>
      <c r="EA774"/>
      <c r="EB774"/>
      <c r="EC774"/>
      <c r="ED774"/>
      <c r="EE774"/>
      <c r="EF774"/>
      <c r="EG774"/>
      <c r="EH774"/>
      <c r="EI774"/>
      <c r="EJ774"/>
      <c r="EK774"/>
      <c r="EL774"/>
      <c r="EM774"/>
      <c r="EN774"/>
      <c r="EO774"/>
      <c r="EP774"/>
      <c r="EQ774"/>
      <c r="ER774"/>
      <c r="ES774"/>
      <c r="ET774"/>
      <c r="EU774"/>
      <c r="EV774"/>
      <c r="EW774"/>
      <c r="EX774"/>
      <c r="EY774"/>
      <c r="EZ774"/>
      <c r="FA774"/>
      <c r="FB774"/>
      <c r="FC774"/>
      <c r="FD774"/>
      <c r="FE774"/>
      <c r="FF774"/>
      <c r="FG774"/>
      <c r="FH774"/>
      <c r="FI774"/>
      <c r="FJ774"/>
      <c r="FK774"/>
      <c r="FL774"/>
      <c r="FM774"/>
      <c r="FN774"/>
      <c r="FO774"/>
      <c r="FP774"/>
      <c r="FQ774"/>
      <c r="FR774"/>
      <c r="FS774"/>
      <c r="FT774"/>
      <c r="FU774"/>
      <c r="FV774"/>
      <c r="FW774"/>
      <c r="FX774"/>
      <c r="FY774"/>
      <c r="FZ774"/>
      <c r="GA774"/>
      <c r="GB774"/>
      <c r="GC774"/>
      <c r="GD774"/>
      <c r="GE774"/>
      <c r="GF774"/>
      <c r="GG774"/>
      <c r="GH774"/>
      <c r="GI774"/>
      <c r="GJ774"/>
      <c r="GK774"/>
      <c r="GL774"/>
      <c r="GM774"/>
      <c r="GN774"/>
      <c r="GO774"/>
      <c r="GP774"/>
      <c r="GQ774"/>
      <c r="GR774"/>
      <c r="GS774"/>
      <c r="GT774"/>
      <c r="GU774"/>
      <c r="GV774"/>
      <c r="GW774"/>
      <c r="GX774"/>
      <c r="GY774"/>
      <c r="GZ774"/>
      <c r="HA774"/>
      <c r="HB774"/>
      <c r="HC774"/>
      <c r="HD774"/>
      <c r="HE774"/>
      <c r="HF774"/>
      <c r="HG774"/>
      <c r="HH774"/>
      <c r="HI774"/>
      <c r="HJ774"/>
      <c r="HK774"/>
      <c r="HL774"/>
      <c r="HM774"/>
      <c r="HN774"/>
      <c r="HO774"/>
      <c r="HP774"/>
      <c r="HQ774"/>
      <c r="HR774"/>
      <c r="HS774"/>
      <c r="HT774"/>
      <c r="HU774"/>
      <c r="HV774"/>
      <c r="HW774"/>
      <c r="HX774"/>
      <c r="HY774"/>
      <c r="HZ774"/>
    </row>
    <row r="775" spans="1:234" ht="11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  <c r="AL775"/>
      <c r="AM775"/>
      <c r="AN775"/>
      <c r="AO775"/>
      <c r="AP775"/>
      <c r="AQ775"/>
      <c r="AR775"/>
      <c r="AS775"/>
      <c r="AT775"/>
      <c r="AU775"/>
      <c r="AV775"/>
      <c r="AW775"/>
      <c r="AX775"/>
      <c r="AY775"/>
      <c r="AZ775"/>
      <c r="BA775"/>
      <c r="BB775"/>
      <c r="BC775"/>
      <c r="BD775"/>
      <c r="BE775"/>
      <c r="BF775"/>
      <c r="BG775"/>
      <c r="BH775"/>
      <c r="BI775"/>
      <c r="BJ775"/>
      <c r="BK775"/>
      <c r="BL775"/>
      <c r="BM775"/>
      <c r="BN775"/>
      <c r="BO775"/>
      <c r="BP775"/>
      <c r="BQ775"/>
      <c r="BR775"/>
      <c r="BS775"/>
      <c r="BT775"/>
      <c r="BU775"/>
      <c r="BV775"/>
      <c r="BW775"/>
      <c r="BX775"/>
      <c r="BY775"/>
      <c r="BZ775"/>
      <c r="CA775"/>
      <c r="CB775"/>
      <c r="CC775"/>
      <c r="CD775"/>
      <c r="CE775"/>
      <c r="CF775"/>
      <c r="CG775"/>
      <c r="CH775"/>
      <c r="CI775"/>
      <c r="CJ775"/>
      <c r="CK775"/>
      <c r="CL775"/>
      <c r="CM775"/>
      <c r="CN775"/>
      <c r="CO775"/>
      <c r="CP775"/>
      <c r="CQ775"/>
      <c r="CR775"/>
      <c r="CS775"/>
      <c r="CT775"/>
      <c r="CU775"/>
      <c r="CV775"/>
      <c r="CW775"/>
      <c r="CX775"/>
      <c r="CY775"/>
      <c r="CZ775"/>
      <c r="DA775"/>
      <c r="DB775"/>
      <c r="DC775"/>
      <c r="DD775"/>
      <c r="DE775"/>
      <c r="DF775"/>
      <c r="DG775"/>
      <c r="DH775"/>
      <c r="DI775"/>
      <c r="DJ775"/>
      <c r="DK775"/>
      <c r="DL775"/>
      <c r="DM775"/>
      <c r="DN775"/>
      <c r="DO775"/>
      <c r="DP775"/>
      <c r="DQ775"/>
      <c r="DR775"/>
      <c r="DS775"/>
      <c r="DT775"/>
      <c r="DU775"/>
      <c r="DV775"/>
      <c r="DW775"/>
      <c r="DX775"/>
      <c r="DY775"/>
      <c r="DZ775"/>
      <c r="EA775"/>
      <c r="EB775"/>
      <c r="EC775"/>
      <c r="ED775"/>
      <c r="EE775"/>
      <c r="EF775"/>
      <c r="EG775"/>
      <c r="EH775"/>
      <c r="EI775"/>
      <c r="EJ775"/>
      <c r="EK775"/>
      <c r="EL775"/>
      <c r="EM775"/>
      <c r="EN775"/>
      <c r="EO775"/>
      <c r="EP775"/>
      <c r="EQ775"/>
      <c r="ER775"/>
      <c r="ES775"/>
      <c r="ET775"/>
      <c r="EU775"/>
      <c r="EV775"/>
      <c r="EW775"/>
      <c r="EX775"/>
      <c r="EY775"/>
      <c r="EZ775"/>
      <c r="FA775"/>
      <c r="FB775"/>
      <c r="FC775"/>
      <c r="FD775"/>
      <c r="FE775"/>
      <c r="FF775"/>
      <c r="FG775"/>
      <c r="FH775"/>
      <c r="FI775"/>
      <c r="FJ775"/>
      <c r="FK775"/>
      <c r="FL775"/>
      <c r="FM775"/>
      <c r="FN775"/>
      <c r="FO775"/>
      <c r="FP775"/>
      <c r="FQ775"/>
      <c r="FR775"/>
      <c r="FS775"/>
      <c r="FT775"/>
      <c r="FU775"/>
      <c r="FV775"/>
      <c r="FW775"/>
      <c r="FX775"/>
      <c r="FY775"/>
      <c r="FZ775"/>
      <c r="GA775"/>
      <c r="GB775"/>
      <c r="GC775"/>
      <c r="GD775"/>
      <c r="GE775"/>
      <c r="GF775"/>
      <c r="GG775"/>
      <c r="GH775"/>
      <c r="GI775"/>
      <c r="GJ775"/>
      <c r="GK775"/>
      <c r="GL775"/>
      <c r="GM775"/>
      <c r="GN775"/>
      <c r="GO775"/>
      <c r="GP775"/>
      <c r="GQ775"/>
      <c r="GR775"/>
      <c r="GS775"/>
      <c r="GT775"/>
      <c r="GU775"/>
      <c r="GV775"/>
      <c r="GW775"/>
      <c r="GX775"/>
      <c r="GY775"/>
      <c r="GZ775"/>
      <c r="HA775"/>
      <c r="HB775"/>
      <c r="HC775"/>
      <c r="HD775"/>
      <c r="HE775"/>
      <c r="HF775"/>
      <c r="HG775"/>
      <c r="HH775"/>
      <c r="HI775"/>
      <c r="HJ775"/>
      <c r="HK775"/>
      <c r="HL775"/>
      <c r="HM775"/>
      <c r="HN775"/>
      <c r="HO775"/>
      <c r="HP775"/>
      <c r="HQ775"/>
      <c r="HR775"/>
      <c r="HS775"/>
      <c r="HT775"/>
      <c r="HU775"/>
      <c r="HV775"/>
      <c r="HW775"/>
      <c r="HX775"/>
      <c r="HY775"/>
      <c r="HZ775"/>
    </row>
    <row r="776" spans="1:234" ht="11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  <c r="AL776"/>
      <c r="AM776"/>
      <c r="AN776"/>
      <c r="AO776"/>
      <c r="AP776"/>
      <c r="AQ776"/>
      <c r="AR776"/>
      <c r="AS776"/>
      <c r="AT776"/>
      <c r="AU776"/>
      <c r="AV776"/>
      <c r="AW776"/>
      <c r="AX776"/>
      <c r="AY776"/>
      <c r="AZ776"/>
      <c r="BA776"/>
      <c r="BB776"/>
      <c r="BC776"/>
      <c r="BD776"/>
      <c r="BE776"/>
      <c r="BF776"/>
      <c r="BG776"/>
      <c r="BH776"/>
      <c r="BI776"/>
      <c r="BJ776"/>
      <c r="BK776"/>
      <c r="BL776"/>
      <c r="BM776"/>
      <c r="BN776"/>
      <c r="BO776"/>
      <c r="BP776"/>
      <c r="BQ776"/>
      <c r="BR776"/>
      <c r="BS776"/>
      <c r="BT776"/>
      <c r="BU776"/>
      <c r="BV776"/>
      <c r="BW776"/>
      <c r="BX776"/>
      <c r="BY776"/>
      <c r="BZ776"/>
      <c r="CA776"/>
      <c r="CB776"/>
      <c r="CC776"/>
      <c r="CD776"/>
      <c r="CE776"/>
      <c r="CF776"/>
      <c r="CG776"/>
      <c r="CH776"/>
      <c r="CI776"/>
      <c r="CJ776"/>
      <c r="CK776"/>
      <c r="CL776"/>
      <c r="CM776"/>
      <c r="CN776"/>
      <c r="CO776"/>
      <c r="CP776"/>
      <c r="CQ776"/>
      <c r="CR776"/>
      <c r="CS776"/>
      <c r="CT776"/>
      <c r="CU776"/>
      <c r="CV776"/>
      <c r="CW776"/>
      <c r="CX776"/>
      <c r="CY776"/>
      <c r="CZ776"/>
      <c r="DA776"/>
      <c r="DB776"/>
      <c r="DC776"/>
      <c r="DD776"/>
      <c r="DE776"/>
      <c r="DF776"/>
      <c r="DG776"/>
      <c r="DH776"/>
      <c r="DI776"/>
      <c r="DJ776"/>
      <c r="DK776"/>
      <c r="DL776"/>
      <c r="DM776"/>
      <c r="DN776"/>
      <c r="DO776"/>
      <c r="DP776"/>
      <c r="DQ776"/>
      <c r="DR776"/>
      <c r="DS776"/>
      <c r="DT776"/>
      <c r="DU776"/>
      <c r="DV776"/>
      <c r="DW776"/>
      <c r="DX776"/>
      <c r="DY776"/>
      <c r="DZ776"/>
      <c r="EA776"/>
      <c r="EB776"/>
      <c r="EC776"/>
      <c r="ED776"/>
      <c r="EE776"/>
      <c r="EF776"/>
      <c r="EG776"/>
      <c r="EH776"/>
      <c r="EI776"/>
      <c r="EJ776"/>
      <c r="EK776"/>
      <c r="EL776"/>
      <c r="EM776"/>
      <c r="EN776"/>
      <c r="EO776"/>
      <c r="EP776"/>
      <c r="EQ776"/>
      <c r="ER776"/>
      <c r="ES776"/>
      <c r="ET776"/>
      <c r="EU776"/>
      <c r="EV776"/>
      <c r="EW776"/>
      <c r="EX776"/>
      <c r="EY776"/>
      <c r="EZ776"/>
      <c r="FA776"/>
      <c r="FB776"/>
      <c r="FC776"/>
      <c r="FD776"/>
      <c r="FE776"/>
      <c r="FF776"/>
      <c r="FG776"/>
      <c r="FH776"/>
      <c r="FI776"/>
      <c r="FJ776"/>
      <c r="FK776"/>
      <c r="FL776"/>
      <c r="FM776"/>
      <c r="FN776"/>
      <c r="FO776"/>
      <c r="FP776"/>
      <c r="FQ776"/>
      <c r="FR776"/>
      <c r="FS776"/>
      <c r="FT776"/>
      <c r="FU776"/>
      <c r="FV776"/>
      <c r="FW776"/>
      <c r="FX776"/>
      <c r="FY776"/>
      <c r="FZ776"/>
      <c r="GA776"/>
      <c r="GB776"/>
      <c r="GC776"/>
      <c r="GD776"/>
      <c r="GE776"/>
      <c r="GF776"/>
      <c r="GG776"/>
      <c r="GH776"/>
      <c r="GI776"/>
      <c r="GJ776"/>
      <c r="GK776"/>
      <c r="GL776"/>
      <c r="GM776"/>
      <c r="GN776"/>
      <c r="GO776"/>
      <c r="GP776"/>
      <c r="GQ776"/>
      <c r="GR776"/>
      <c r="GS776"/>
      <c r="GT776"/>
      <c r="GU776"/>
      <c r="GV776"/>
      <c r="GW776"/>
      <c r="GX776"/>
      <c r="GY776"/>
      <c r="GZ776"/>
      <c r="HA776"/>
      <c r="HB776"/>
      <c r="HC776"/>
      <c r="HD776"/>
      <c r="HE776"/>
      <c r="HF776"/>
      <c r="HG776"/>
      <c r="HH776"/>
      <c r="HI776"/>
      <c r="HJ776"/>
      <c r="HK776"/>
      <c r="HL776"/>
      <c r="HM776"/>
      <c r="HN776"/>
      <c r="HO776"/>
      <c r="HP776"/>
      <c r="HQ776"/>
      <c r="HR776"/>
      <c r="HS776"/>
      <c r="HT776"/>
      <c r="HU776"/>
      <c r="HV776"/>
      <c r="HW776"/>
      <c r="HX776"/>
      <c r="HY776"/>
      <c r="HZ776"/>
    </row>
    <row r="777" spans="1:234" ht="11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  <c r="AL777"/>
      <c r="AM777"/>
      <c r="AN777"/>
      <c r="AO777"/>
      <c r="AP777"/>
      <c r="AQ777"/>
      <c r="AR777"/>
      <c r="AS777"/>
      <c r="AT777"/>
      <c r="AU777"/>
      <c r="AV777"/>
      <c r="AW777"/>
      <c r="AX777"/>
      <c r="AY777"/>
      <c r="AZ777"/>
      <c r="BA777"/>
      <c r="BB777"/>
      <c r="BC777"/>
      <c r="BD777"/>
      <c r="BE777"/>
      <c r="BF777"/>
      <c r="BG777"/>
      <c r="BH777"/>
      <c r="BI777"/>
      <c r="BJ777"/>
      <c r="BK777"/>
      <c r="BL777"/>
      <c r="BM777"/>
      <c r="BN777"/>
      <c r="BO777"/>
      <c r="BP777"/>
      <c r="BQ777"/>
      <c r="BR777"/>
      <c r="BS777"/>
      <c r="BT777"/>
      <c r="BU777"/>
      <c r="BV777"/>
      <c r="BW777"/>
      <c r="BX777"/>
      <c r="BY777"/>
      <c r="BZ777"/>
      <c r="CA777"/>
      <c r="CB777"/>
      <c r="CC777"/>
      <c r="CD777"/>
      <c r="CE777"/>
      <c r="CF777"/>
      <c r="CG777"/>
      <c r="CH777"/>
      <c r="CI777"/>
      <c r="CJ777"/>
      <c r="CK777"/>
      <c r="CL777"/>
      <c r="CM777"/>
      <c r="CN777"/>
      <c r="CO777"/>
      <c r="CP777"/>
      <c r="CQ777"/>
      <c r="CR777"/>
      <c r="CS777"/>
      <c r="CT777"/>
      <c r="CU777"/>
      <c r="CV777"/>
      <c r="CW777"/>
      <c r="CX777"/>
      <c r="CY777"/>
      <c r="CZ777"/>
      <c r="DA777"/>
      <c r="DB777"/>
      <c r="DC777"/>
      <c r="DD777"/>
      <c r="DE777"/>
      <c r="DF777"/>
      <c r="DG777"/>
      <c r="DH777"/>
      <c r="DI777"/>
      <c r="DJ777"/>
      <c r="DK777"/>
      <c r="DL777"/>
      <c r="DM777"/>
      <c r="DN777"/>
      <c r="DO777"/>
      <c r="DP777"/>
      <c r="DQ777"/>
      <c r="DR777"/>
      <c r="DS777"/>
      <c r="DT777"/>
      <c r="DU777"/>
      <c r="DV777"/>
      <c r="DW777"/>
      <c r="DX777"/>
      <c r="DY777"/>
      <c r="DZ777"/>
      <c r="EA777"/>
      <c r="EB777"/>
      <c r="EC777"/>
      <c r="ED777"/>
      <c r="EE777"/>
      <c r="EF777"/>
      <c r="EG777"/>
      <c r="EH777"/>
      <c r="EI777"/>
      <c r="EJ777"/>
      <c r="EK777"/>
      <c r="EL777"/>
      <c r="EM777"/>
      <c r="EN777"/>
      <c r="EO777"/>
      <c r="EP777"/>
      <c r="EQ777"/>
      <c r="ER777"/>
      <c r="ES777"/>
      <c r="ET777"/>
      <c r="EU777"/>
      <c r="EV777"/>
      <c r="EW777"/>
      <c r="EX777"/>
      <c r="EY777"/>
      <c r="EZ777"/>
      <c r="FA777"/>
      <c r="FB777"/>
      <c r="FC777"/>
      <c r="FD777"/>
      <c r="FE777"/>
      <c r="FF777"/>
      <c r="FG777"/>
      <c r="FH777"/>
      <c r="FI777"/>
      <c r="FJ777"/>
      <c r="FK777"/>
      <c r="FL777"/>
      <c r="FM777"/>
      <c r="FN777"/>
      <c r="FO777"/>
      <c r="FP777"/>
      <c r="FQ777"/>
      <c r="FR777"/>
      <c r="FS777"/>
      <c r="FT777"/>
      <c r="FU777"/>
      <c r="FV777"/>
      <c r="FW777"/>
      <c r="FX777"/>
      <c r="FY777"/>
      <c r="FZ777"/>
      <c r="GA777"/>
      <c r="GB777"/>
      <c r="GC777"/>
      <c r="GD777"/>
      <c r="GE777"/>
      <c r="GF777"/>
      <c r="GG777"/>
      <c r="GH777"/>
      <c r="GI777"/>
      <c r="GJ777"/>
      <c r="GK777"/>
      <c r="GL777"/>
      <c r="GM777"/>
      <c r="GN777"/>
      <c r="GO777"/>
      <c r="GP777"/>
      <c r="GQ777"/>
      <c r="GR777"/>
      <c r="GS777"/>
      <c r="GT777"/>
      <c r="GU777"/>
      <c r="GV777"/>
      <c r="GW777"/>
      <c r="GX777"/>
      <c r="GY777"/>
      <c r="GZ777"/>
      <c r="HA777"/>
      <c r="HB777"/>
      <c r="HC777"/>
      <c r="HD777"/>
      <c r="HE777"/>
      <c r="HF777"/>
      <c r="HG777"/>
      <c r="HH777"/>
      <c r="HI777"/>
      <c r="HJ777"/>
      <c r="HK777"/>
      <c r="HL777"/>
      <c r="HM777"/>
      <c r="HN777"/>
      <c r="HO777"/>
      <c r="HP777"/>
      <c r="HQ777"/>
      <c r="HR777"/>
      <c r="HS777"/>
      <c r="HT777"/>
      <c r="HU777"/>
      <c r="HV777"/>
      <c r="HW777"/>
      <c r="HX777"/>
      <c r="HY777"/>
      <c r="HZ777"/>
    </row>
    <row r="778" spans="1:234" ht="11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  <c r="AL778"/>
      <c r="AM778"/>
      <c r="AN778"/>
      <c r="AO778"/>
      <c r="AP778"/>
      <c r="AQ778"/>
      <c r="AR778"/>
      <c r="AS778"/>
      <c r="AT778"/>
      <c r="AU778"/>
      <c r="AV778"/>
      <c r="AW778"/>
      <c r="AX778"/>
      <c r="AY778"/>
      <c r="AZ778"/>
      <c r="BA778"/>
      <c r="BB778"/>
      <c r="BC778"/>
      <c r="BD778"/>
      <c r="BE778"/>
      <c r="BF778"/>
      <c r="BG778"/>
      <c r="BH778"/>
      <c r="BI778"/>
      <c r="BJ778"/>
      <c r="BK778"/>
      <c r="BL778"/>
      <c r="BM778"/>
      <c r="BN778"/>
      <c r="BO778"/>
      <c r="BP778"/>
      <c r="BQ778"/>
      <c r="BR778"/>
      <c r="BS778"/>
      <c r="BT778"/>
      <c r="BU778"/>
      <c r="BV778"/>
      <c r="BW778"/>
      <c r="BX778"/>
      <c r="BY778"/>
      <c r="BZ778"/>
      <c r="CA778"/>
      <c r="CB778"/>
      <c r="CC778"/>
      <c r="CD778"/>
      <c r="CE778"/>
      <c r="CF778"/>
      <c r="CG778"/>
      <c r="CH778"/>
      <c r="CI778"/>
      <c r="CJ778"/>
      <c r="CK778"/>
      <c r="CL778"/>
      <c r="CM778"/>
      <c r="CN778"/>
      <c r="CO778"/>
      <c r="CP778"/>
      <c r="CQ778"/>
      <c r="CR778"/>
      <c r="CS778"/>
      <c r="CT778"/>
      <c r="CU778"/>
      <c r="CV778"/>
      <c r="CW778"/>
      <c r="CX778"/>
      <c r="CY778"/>
      <c r="CZ778"/>
      <c r="DA778"/>
      <c r="DB778"/>
      <c r="DC778"/>
      <c r="DD778"/>
      <c r="DE778"/>
      <c r="DF778"/>
      <c r="DG778"/>
      <c r="DH778"/>
      <c r="DI778"/>
      <c r="DJ778"/>
      <c r="DK778"/>
      <c r="DL778"/>
      <c r="DM778"/>
      <c r="DN778"/>
      <c r="DO778"/>
      <c r="DP778"/>
      <c r="DQ778"/>
      <c r="DR778"/>
      <c r="DS778"/>
      <c r="DT778"/>
      <c r="DU778"/>
      <c r="DV778"/>
      <c r="DW778"/>
      <c r="DX778"/>
      <c r="DY778"/>
      <c r="DZ778"/>
      <c r="EA778"/>
      <c r="EB778"/>
      <c r="EC778"/>
      <c r="ED778"/>
      <c r="EE778"/>
      <c r="EF778"/>
      <c r="EG778"/>
      <c r="EH778"/>
      <c r="EI778"/>
      <c r="EJ778"/>
      <c r="EK778"/>
      <c r="EL778"/>
      <c r="EM778"/>
      <c r="EN778"/>
      <c r="EO778"/>
      <c r="EP778"/>
      <c r="EQ778"/>
      <c r="ER778"/>
      <c r="ES778"/>
      <c r="ET778"/>
      <c r="EU778"/>
      <c r="EV778"/>
      <c r="EW778"/>
      <c r="EX778"/>
      <c r="EY778"/>
      <c r="EZ778"/>
      <c r="FA778"/>
      <c r="FB778"/>
      <c r="FC778"/>
      <c r="FD778"/>
      <c r="FE778"/>
      <c r="FF778"/>
      <c r="FG778"/>
      <c r="FH778"/>
      <c r="FI778"/>
      <c r="FJ778"/>
      <c r="FK778"/>
      <c r="FL778"/>
      <c r="FM778"/>
      <c r="FN778"/>
      <c r="FO778"/>
      <c r="FP778"/>
      <c r="FQ778"/>
      <c r="FR778"/>
      <c r="FS778"/>
      <c r="FT778"/>
      <c r="FU778"/>
      <c r="FV778"/>
      <c r="FW778"/>
      <c r="FX778"/>
      <c r="FY778"/>
      <c r="FZ778"/>
      <c r="GA778"/>
      <c r="GB778"/>
      <c r="GC778"/>
      <c r="GD778"/>
      <c r="GE778"/>
      <c r="GF778"/>
      <c r="GG778"/>
      <c r="GH778"/>
      <c r="GI778"/>
      <c r="GJ778"/>
      <c r="GK778"/>
      <c r="GL778"/>
      <c r="GM778"/>
      <c r="GN778"/>
      <c r="GO778"/>
      <c r="GP778"/>
      <c r="GQ778"/>
      <c r="GR778"/>
      <c r="GS778"/>
      <c r="GT778"/>
      <c r="GU778"/>
      <c r="GV778"/>
      <c r="GW778"/>
      <c r="GX778"/>
      <c r="GY778"/>
      <c r="GZ778"/>
      <c r="HA778"/>
      <c r="HB778"/>
      <c r="HC778"/>
      <c r="HD778"/>
      <c r="HE778"/>
      <c r="HF778"/>
      <c r="HG778"/>
      <c r="HH778"/>
      <c r="HI778"/>
      <c r="HJ778"/>
      <c r="HK778"/>
      <c r="HL778"/>
      <c r="HM778"/>
      <c r="HN778"/>
      <c r="HO778"/>
      <c r="HP778"/>
      <c r="HQ778"/>
      <c r="HR778"/>
      <c r="HS778"/>
      <c r="HT778"/>
      <c r="HU778"/>
      <c r="HV778"/>
      <c r="HW778"/>
      <c r="HX778"/>
      <c r="HY778"/>
      <c r="HZ778"/>
    </row>
    <row r="779" spans="1:234" ht="11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  <c r="AL779"/>
      <c r="AM779"/>
      <c r="AN779"/>
      <c r="AO779"/>
      <c r="AP779"/>
      <c r="AQ779"/>
      <c r="AR779"/>
      <c r="AS779"/>
      <c r="AT779"/>
      <c r="AU779"/>
      <c r="AV779"/>
      <c r="AW779"/>
      <c r="AX779"/>
      <c r="AY779"/>
      <c r="AZ779"/>
      <c r="BA779"/>
      <c r="BB779"/>
      <c r="BC779"/>
      <c r="BD779"/>
      <c r="BE779"/>
      <c r="BF779"/>
      <c r="BG779"/>
      <c r="BH779"/>
      <c r="BI779"/>
      <c r="BJ779"/>
      <c r="BK779"/>
      <c r="BL779"/>
      <c r="BM779"/>
      <c r="BN779"/>
      <c r="BO779"/>
      <c r="BP779"/>
      <c r="BQ779"/>
      <c r="BR779"/>
      <c r="BS779"/>
      <c r="BT779"/>
      <c r="BU779"/>
      <c r="BV779"/>
      <c r="BW779"/>
      <c r="BX779"/>
      <c r="BY779"/>
      <c r="BZ779"/>
      <c r="CA779"/>
      <c r="CB779"/>
      <c r="CC779"/>
      <c r="CD779"/>
      <c r="CE779"/>
      <c r="CF779"/>
      <c r="CG779"/>
      <c r="CH779"/>
      <c r="CI779"/>
      <c r="CJ779"/>
      <c r="CK779"/>
      <c r="CL779"/>
      <c r="CM779"/>
      <c r="CN779"/>
      <c r="CO779"/>
      <c r="CP779"/>
      <c r="CQ779"/>
      <c r="CR779"/>
      <c r="CS779"/>
      <c r="CT779"/>
      <c r="CU779"/>
      <c r="CV779"/>
      <c r="CW779"/>
      <c r="CX779"/>
      <c r="CY779"/>
      <c r="CZ779"/>
      <c r="DA779"/>
      <c r="DB779"/>
      <c r="DC779"/>
      <c r="DD779"/>
      <c r="DE779"/>
      <c r="DF779"/>
      <c r="DG779"/>
      <c r="DH779"/>
      <c r="DI779"/>
      <c r="DJ779"/>
      <c r="DK779"/>
      <c r="DL779"/>
      <c r="DM779"/>
      <c r="DN779"/>
      <c r="DO779"/>
      <c r="DP779"/>
      <c r="DQ779"/>
      <c r="DR779"/>
      <c r="DS779"/>
      <c r="DT779"/>
      <c r="DU779"/>
      <c r="DV779"/>
      <c r="DW779"/>
      <c r="DX779"/>
      <c r="DY779"/>
      <c r="DZ779"/>
      <c r="EA779"/>
      <c r="EB779"/>
      <c r="EC779"/>
      <c r="ED779"/>
      <c r="EE779"/>
      <c r="EF779"/>
      <c r="EG779"/>
      <c r="EH779"/>
      <c r="EI779"/>
      <c r="EJ779"/>
      <c r="EK779"/>
      <c r="EL779"/>
      <c r="EM779"/>
      <c r="EN779"/>
      <c r="EO779"/>
      <c r="EP779"/>
      <c r="EQ779"/>
      <c r="ER779"/>
      <c r="ES779"/>
      <c r="ET779"/>
      <c r="EU779"/>
      <c r="EV779"/>
      <c r="EW779"/>
      <c r="EX779"/>
      <c r="EY779"/>
      <c r="EZ779"/>
      <c r="FA779"/>
      <c r="FB779"/>
      <c r="FC779"/>
      <c r="FD779"/>
      <c r="FE779"/>
      <c r="FF779"/>
      <c r="FG779"/>
      <c r="FH779"/>
      <c r="FI779"/>
      <c r="FJ779"/>
      <c r="FK779"/>
      <c r="FL779"/>
      <c r="FM779"/>
      <c r="FN779"/>
      <c r="FO779"/>
      <c r="FP779"/>
      <c r="FQ779"/>
      <c r="FR779"/>
      <c r="FS779"/>
      <c r="FT779"/>
      <c r="FU779"/>
      <c r="FV779"/>
      <c r="FW779"/>
      <c r="FX779"/>
      <c r="FY779"/>
      <c r="FZ779"/>
      <c r="GA779"/>
      <c r="GB779"/>
      <c r="GC779"/>
      <c r="GD779"/>
      <c r="GE779"/>
      <c r="GF779"/>
      <c r="GG779"/>
      <c r="GH779"/>
      <c r="GI779"/>
      <c r="GJ779"/>
      <c r="GK779"/>
      <c r="GL779"/>
      <c r="GM779"/>
      <c r="GN779"/>
      <c r="GO779"/>
      <c r="GP779"/>
      <c r="GQ779"/>
      <c r="GR779"/>
      <c r="GS779"/>
      <c r="GT779"/>
      <c r="GU779"/>
      <c r="GV779"/>
      <c r="GW779"/>
      <c r="GX779"/>
      <c r="GY779"/>
      <c r="GZ779"/>
      <c r="HA779"/>
      <c r="HB779"/>
      <c r="HC779"/>
      <c r="HD779"/>
      <c r="HE779"/>
      <c r="HF779"/>
      <c r="HG779"/>
      <c r="HH779"/>
      <c r="HI779"/>
      <c r="HJ779"/>
      <c r="HK779"/>
      <c r="HL779"/>
      <c r="HM779"/>
      <c r="HN779"/>
      <c r="HO779"/>
      <c r="HP779"/>
      <c r="HQ779"/>
      <c r="HR779"/>
      <c r="HS779"/>
      <c r="HT779"/>
      <c r="HU779"/>
      <c r="HV779"/>
      <c r="HW779"/>
      <c r="HX779"/>
      <c r="HY779"/>
      <c r="HZ779"/>
    </row>
    <row r="780" spans="1:234" ht="11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  <c r="AN780"/>
      <c r="AO780"/>
      <c r="AP780"/>
      <c r="AQ780"/>
      <c r="AR780"/>
      <c r="AS780"/>
      <c r="AT780"/>
      <c r="AU780"/>
      <c r="AV780"/>
      <c r="AW780"/>
      <c r="AX780"/>
      <c r="AY780"/>
      <c r="AZ780"/>
      <c r="BA780"/>
      <c r="BB780"/>
      <c r="BC780"/>
      <c r="BD780"/>
      <c r="BE780"/>
      <c r="BF780"/>
      <c r="BG780"/>
      <c r="BH780"/>
      <c r="BI780"/>
      <c r="BJ780"/>
      <c r="BK780"/>
      <c r="BL780"/>
      <c r="BM780"/>
      <c r="BN780"/>
      <c r="BO780"/>
      <c r="BP780"/>
      <c r="BQ780"/>
      <c r="BR780"/>
      <c r="BS780"/>
      <c r="BT780"/>
      <c r="BU780"/>
      <c r="BV780"/>
      <c r="BW780"/>
      <c r="BX780"/>
      <c r="BY780"/>
      <c r="BZ780"/>
      <c r="CA780"/>
      <c r="CB780"/>
      <c r="CC780"/>
      <c r="CD780"/>
      <c r="CE780"/>
      <c r="CF780"/>
      <c r="CG780"/>
      <c r="CH780"/>
      <c r="CI780"/>
      <c r="CJ780"/>
      <c r="CK780"/>
      <c r="CL780"/>
      <c r="CM780"/>
      <c r="CN780"/>
      <c r="CO780"/>
      <c r="CP780"/>
      <c r="CQ780"/>
      <c r="CR780"/>
      <c r="CS780"/>
      <c r="CT780"/>
      <c r="CU780"/>
      <c r="CV780"/>
      <c r="CW780"/>
      <c r="CX780"/>
      <c r="CY780"/>
      <c r="CZ780"/>
      <c r="DA780"/>
      <c r="DB780"/>
      <c r="DC780"/>
      <c r="DD780"/>
      <c r="DE780"/>
      <c r="DF780"/>
      <c r="DG780"/>
      <c r="DH780"/>
      <c r="DI780"/>
      <c r="DJ780"/>
      <c r="DK780"/>
      <c r="DL780"/>
      <c r="DM780"/>
      <c r="DN780"/>
      <c r="DO780"/>
      <c r="DP780"/>
      <c r="DQ780"/>
      <c r="DR780"/>
      <c r="DS780"/>
      <c r="DT780"/>
      <c r="DU780"/>
      <c r="DV780"/>
      <c r="DW780"/>
      <c r="DX780"/>
      <c r="DY780"/>
      <c r="DZ780"/>
      <c r="EA780"/>
      <c r="EB780"/>
      <c r="EC780"/>
      <c r="ED780"/>
      <c r="EE780"/>
      <c r="EF780"/>
      <c r="EG780"/>
      <c r="EH780"/>
      <c r="EI780"/>
      <c r="EJ780"/>
      <c r="EK780"/>
      <c r="EL780"/>
      <c r="EM780"/>
      <c r="EN780"/>
      <c r="EO780"/>
      <c r="EP780"/>
      <c r="EQ780"/>
      <c r="ER780"/>
      <c r="ES780"/>
      <c r="ET780"/>
      <c r="EU780"/>
      <c r="EV780"/>
      <c r="EW780"/>
      <c r="EX780"/>
      <c r="EY780"/>
      <c r="EZ780"/>
      <c r="FA780"/>
      <c r="FB780"/>
      <c r="FC780"/>
      <c r="FD780"/>
      <c r="FE780"/>
      <c r="FF780"/>
      <c r="FG780"/>
      <c r="FH780"/>
      <c r="FI780"/>
      <c r="FJ780"/>
      <c r="FK780"/>
      <c r="FL780"/>
      <c r="FM780"/>
      <c r="FN780"/>
      <c r="FO780"/>
      <c r="FP780"/>
      <c r="FQ780"/>
      <c r="FR780"/>
      <c r="FS780"/>
      <c r="FT780"/>
      <c r="FU780"/>
      <c r="FV780"/>
      <c r="FW780"/>
      <c r="FX780"/>
      <c r="FY780"/>
      <c r="FZ780"/>
      <c r="GA780"/>
      <c r="GB780"/>
      <c r="GC780"/>
      <c r="GD780"/>
      <c r="GE780"/>
      <c r="GF780"/>
      <c r="GG780"/>
      <c r="GH780"/>
      <c r="GI780"/>
      <c r="GJ780"/>
      <c r="GK780"/>
      <c r="GL780"/>
      <c r="GM780"/>
      <c r="GN780"/>
      <c r="GO780"/>
      <c r="GP780"/>
      <c r="GQ780"/>
      <c r="GR780"/>
      <c r="GS780"/>
      <c r="GT780"/>
      <c r="GU780"/>
      <c r="GV780"/>
      <c r="GW780"/>
      <c r="GX780"/>
      <c r="GY780"/>
      <c r="GZ780"/>
      <c r="HA780"/>
      <c r="HB780"/>
      <c r="HC780"/>
      <c r="HD780"/>
      <c r="HE780"/>
      <c r="HF780"/>
      <c r="HG780"/>
      <c r="HH780"/>
      <c r="HI780"/>
      <c r="HJ780"/>
      <c r="HK780"/>
      <c r="HL780"/>
      <c r="HM780"/>
      <c r="HN780"/>
      <c r="HO780"/>
      <c r="HP780"/>
      <c r="HQ780"/>
      <c r="HR780"/>
      <c r="HS780"/>
      <c r="HT780"/>
      <c r="HU780"/>
      <c r="HV780"/>
      <c r="HW780"/>
      <c r="HX780"/>
      <c r="HY780"/>
      <c r="HZ780"/>
    </row>
    <row r="781" spans="1:234" ht="11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  <c r="AL781"/>
      <c r="AM781"/>
      <c r="AN781"/>
      <c r="AO781"/>
      <c r="AP781"/>
      <c r="AQ781"/>
      <c r="AR781"/>
      <c r="AS781"/>
      <c r="AT781"/>
      <c r="AU781"/>
      <c r="AV781"/>
      <c r="AW781"/>
      <c r="AX781"/>
      <c r="AY781"/>
      <c r="AZ781"/>
      <c r="BA781"/>
      <c r="BB781"/>
      <c r="BC781"/>
      <c r="BD781"/>
      <c r="BE781"/>
      <c r="BF781"/>
      <c r="BG781"/>
      <c r="BH781"/>
      <c r="BI781"/>
      <c r="BJ781"/>
      <c r="BK781"/>
      <c r="BL781"/>
      <c r="BM781"/>
      <c r="BN781"/>
      <c r="BO781"/>
      <c r="BP781"/>
      <c r="BQ781"/>
      <c r="BR781"/>
      <c r="BS781"/>
      <c r="BT781"/>
      <c r="BU781"/>
      <c r="BV781"/>
      <c r="BW781"/>
      <c r="BX781"/>
      <c r="BY781"/>
      <c r="BZ781"/>
      <c r="CA781"/>
      <c r="CB781"/>
      <c r="CC781"/>
      <c r="CD781"/>
      <c r="CE781"/>
      <c r="CF781"/>
      <c r="CG781"/>
      <c r="CH781"/>
      <c r="CI781"/>
      <c r="CJ781"/>
      <c r="CK781"/>
      <c r="CL781"/>
      <c r="CM781"/>
      <c r="CN781"/>
      <c r="CO781"/>
      <c r="CP781"/>
      <c r="CQ781"/>
      <c r="CR781"/>
      <c r="CS781"/>
      <c r="CT781"/>
      <c r="CU781"/>
      <c r="CV781"/>
      <c r="CW781"/>
      <c r="CX781"/>
      <c r="CY781"/>
      <c r="CZ781"/>
      <c r="DA781"/>
      <c r="DB781"/>
      <c r="DC781"/>
      <c r="DD781"/>
      <c r="DE781"/>
      <c r="DF781"/>
      <c r="DG781"/>
      <c r="DH781"/>
      <c r="DI781"/>
      <c r="DJ781"/>
      <c r="DK781"/>
      <c r="DL781"/>
      <c r="DM781"/>
      <c r="DN781"/>
      <c r="DO781"/>
      <c r="DP781"/>
      <c r="DQ781"/>
      <c r="DR781"/>
      <c r="DS781"/>
      <c r="DT781"/>
      <c r="DU781"/>
      <c r="DV781"/>
      <c r="DW781"/>
      <c r="DX781"/>
      <c r="DY781"/>
      <c r="DZ781"/>
      <c r="EA781"/>
      <c r="EB781"/>
      <c r="EC781"/>
      <c r="ED781"/>
      <c r="EE781"/>
      <c r="EF781"/>
      <c r="EG781"/>
      <c r="EH781"/>
      <c r="EI781"/>
      <c r="EJ781"/>
      <c r="EK781"/>
      <c r="EL781"/>
      <c r="EM781"/>
      <c r="EN781"/>
      <c r="EO781"/>
      <c r="EP781"/>
      <c r="EQ781"/>
      <c r="ER781"/>
      <c r="ES781"/>
      <c r="ET781"/>
      <c r="EU781"/>
      <c r="EV781"/>
      <c r="EW781"/>
      <c r="EX781"/>
      <c r="EY781"/>
      <c r="EZ781"/>
      <c r="FA781"/>
      <c r="FB781"/>
      <c r="FC781"/>
      <c r="FD781"/>
      <c r="FE781"/>
      <c r="FF781"/>
      <c r="FG781"/>
      <c r="FH781"/>
      <c r="FI781"/>
      <c r="FJ781"/>
      <c r="FK781"/>
      <c r="FL781"/>
      <c r="FM781"/>
      <c r="FN781"/>
      <c r="FO781"/>
      <c r="FP781"/>
      <c r="FQ781"/>
      <c r="FR781"/>
      <c r="FS781"/>
      <c r="FT781"/>
      <c r="FU781"/>
      <c r="FV781"/>
      <c r="FW781"/>
      <c r="FX781"/>
      <c r="FY781"/>
      <c r="FZ781"/>
      <c r="GA781"/>
      <c r="GB781"/>
      <c r="GC781"/>
      <c r="GD781"/>
      <c r="GE781"/>
      <c r="GF781"/>
      <c r="GG781"/>
      <c r="GH781"/>
      <c r="GI781"/>
      <c r="GJ781"/>
      <c r="GK781"/>
      <c r="GL781"/>
      <c r="GM781"/>
      <c r="GN781"/>
      <c r="GO781"/>
      <c r="GP781"/>
      <c r="GQ781"/>
      <c r="GR781"/>
      <c r="GS781"/>
      <c r="GT781"/>
      <c r="GU781"/>
      <c r="GV781"/>
      <c r="GW781"/>
      <c r="GX781"/>
      <c r="GY781"/>
      <c r="GZ781"/>
      <c r="HA781"/>
      <c r="HB781"/>
      <c r="HC781"/>
      <c r="HD781"/>
      <c r="HE781"/>
      <c r="HF781"/>
      <c r="HG781"/>
      <c r="HH781"/>
      <c r="HI781"/>
      <c r="HJ781"/>
      <c r="HK781"/>
      <c r="HL781"/>
      <c r="HM781"/>
      <c r="HN781"/>
      <c r="HO781"/>
      <c r="HP781"/>
      <c r="HQ781"/>
      <c r="HR781"/>
      <c r="HS781"/>
      <c r="HT781"/>
      <c r="HU781"/>
      <c r="HV781"/>
      <c r="HW781"/>
      <c r="HX781"/>
      <c r="HY781"/>
      <c r="HZ781"/>
    </row>
    <row r="782" spans="1:234" ht="11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  <c r="AJ782"/>
      <c r="AK782"/>
      <c r="AL782"/>
      <c r="AM782"/>
      <c r="AN782"/>
      <c r="AO782"/>
      <c r="AP782"/>
      <c r="AQ782"/>
      <c r="AR782"/>
      <c r="AS782"/>
      <c r="AT782"/>
      <c r="AU782"/>
      <c r="AV782"/>
      <c r="AW782"/>
      <c r="AX782"/>
      <c r="AY782"/>
      <c r="AZ782"/>
      <c r="BA782"/>
      <c r="BB782"/>
      <c r="BC782"/>
      <c r="BD782"/>
      <c r="BE782"/>
      <c r="BF782"/>
      <c r="BG782"/>
      <c r="BH782"/>
      <c r="BI782"/>
      <c r="BJ782"/>
      <c r="BK782"/>
      <c r="BL782"/>
      <c r="BM782"/>
      <c r="BN782"/>
      <c r="BO782"/>
      <c r="BP782"/>
      <c r="BQ782"/>
      <c r="BR782"/>
      <c r="BS782"/>
      <c r="BT782"/>
      <c r="BU782"/>
      <c r="BV782"/>
      <c r="BW782"/>
      <c r="BX782"/>
      <c r="BY782"/>
      <c r="BZ782"/>
      <c r="CA782"/>
      <c r="CB782"/>
      <c r="CC782"/>
      <c r="CD782"/>
      <c r="CE782"/>
      <c r="CF782"/>
      <c r="CG782"/>
      <c r="CH782"/>
      <c r="CI782"/>
      <c r="CJ782"/>
      <c r="CK782"/>
      <c r="CL782"/>
      <c r="CM782"/>
      <c r="CN782"/>
      <c r="CO782"/>
      <c r="CP782"/>
      <c r="CQ782"/>
      <c r="CR782"/>
      <c r="CS782"/>
      <c r="CT782"/>
      <c r="CU782"/>
      <c r="CV782"/>
      <c r="CW782"/>
      <c r="CX782"/>
      <c r="CY782"/>
      <c r="CZ782"/>
      <c r="DA782"/>
      <c r="DB782"/>
      <c r="DC782"/>
      <c r="DD782"/>
      <c r="DE782"/>
      <c r="DF782"/>
      <c r="DG782"/>
      <c r="DH782"/>
      <c r="DI782"/>
      <c r="DJ782"/>
      <c r="DK782"/>
      <c r="DL782"/>
      <c r="DM782"/>
      <c r="DN782"/>
      <c r="DO782"/>
      <c r="DP782"/>
      <c r="DQ782"/>
      <c r="DR782"/>
      <c r="DS782"/>
      <c r="DT782"/>
      <c r="DU782"/>
      <c r="DV782"/>
      <c r="DW782"/>
      <c r="DX782"/>
      <c r="DY782"/>
      <c r="DZ782"/>
      <c r="EA782"/>
      <c r="EB782"/>
      <c r="EC782"/>
      <c r="ED782"/>
      <c r="EE782"/>
      <c r="EF782"/>
      <c r="EG782"/>
      <c r="EH782"/>
      <c r="EI782"/>
      <c r="EJ782"/>
      <c r="EK782"/>
      <c r="EL782"/>
      <c r="EM782"/>
      <c r="EN782"/>
      <c r="EO782"/>
      <c r="EP782"/>
      <c r="EQ782"/>
      <c r="ER782"/>
      <c r="ES782"/>
      <c r="ET782"/>
      <c r="EU782"/>
      <c r="EV782"/>
      <c r="EW782"/>
      <c r="EX782"/>
      <c r="EY782"/>
      <c r="EZ782"/>
      <c r="FA782"/>
      <c r="FB782"/>
      <c r="FC782"/>
      <c r="FD782"/>
      <c r="FE782"/>
      <c r="FF782"/>
      <c r="FG782"/>
      <c r="FH782"/>
      <c r="FI782"/>
      <c r="FJ782"/>
      <c r="FK782"/>
      <c r="FL782"/>
      <c r="FM782"/>
      <c r="FN782"/>
      <c r="FO782"/>
      <c r="FP782"/>
      <c r="FQ782"/>
      <c r="FR782"/>
      <c r="FS782"/>
      <c r="FT782"/>
      <c r="FU782"/>
      <c r="FV782"/>
      <c r="FW782"/>
      <c r="FX782"/>
      <c r="FY782"/>
      <c r="FZ782"/>
      <c r="GA782"/>
      <c r="GB782"/>
      <c r="GC782"/>
      <c r="GD782"/>
      <c r="GE782"/>
      <c r="GF782"/>
      <c r="GG782"/>
      <c r="GH782"/>
      <c r="GI782"/>
      <c r="GJ782"/>
      <c r="GK782"/>
      <c r="GL782"/>
      <c r="GM782"/>
      <c r="GN782"/>
      <c r="GO782"/>
      <c r="GP782"/>
      <c r="GQ782"/>
      <c r="GR782"/>
      <c r="GS782"/>
      <c r="GT782"/>
      <c r="GU782"/>
      <c r="GV782"/>
      <c r="GW782"/>
      <c r="GX782"/>
      <c r="GY782"/>
      <c r="GZ782"/>
      <c r="HA782"/>
      <c r="HB782"/>
      <c r="HC782"/>
      <c r="HD782"/>
      <c r="HE782"/>
      <c r="HF782"/>
      <c r="HG782"/>
      <c r="HH782"/>
      <c r="HI782"/>
      <c r="HJ782"/>
      <c r="HK782"/>
      <c r="HL782"/>
      <c r="HM782"/>
      <c r="HN782"/>
      <c r="HO782"/>
      <c r="HP782"/>
      <c r="HQ782"/>
      <c r="HR782"/>
      <c r="HS782"/>
      <c r="HT782"/>
      <c r="HU782"/>
      <c r="HV782"/>
      <c r="HW782"/>
      <c r="HX782"/>
      <c r="HY782"/>
      <c r="HZ782"/>
    </row>
    <row r="783" spans="1:234" ht="11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  <c r="AL783"/>
      <c r="AM783"/>
      <c r="AN783"/>
      <c r="AO783"/>
      <c r="AP783"/>
      <c r="AQ783"/>
      <c r="AR783"/>
      <c r="AS783"/>
      <c r="AT783"/>
      <c r="AU783"/>
      <c r="AV783"/>
      <c r="AW783"/>
      <c r="AX783"/>
      <c r="AY783"/>
      <c r="AZ783"/>
      <c r="BA783"/>
      <c r="BB783"/>
      <c r="BC783"/>
      <c r="BD783"/>
      <c r="BE783"/>
      <c r="BF783"/>
      <c r="BG783"/>
      <c r="BH783"/>
      <c r="BI783"/>
      <c r="BJ783"/>
      <c r="BK783"/>
      <c r="BL783"/>
      <c r="BM783"/>
      <c r="BN783"/>
      <c r="BO783"/>
      <c r="BP783"/>
      <c r="BQ783"/>
      <c r="BR783"/>
      <c r="BS783"/>
      <c r="BT783"/>
      <c r="BU783"/>
      <c r="BV783"/>
      <c r="BW783"/>
      <c r="BX783"/>
      <c r="BY783"/>
      <c r="BZ783"/>
      <c r="CA783"/>
      <c r="CB783"/>
      <c r="CC783"/>
      <c r="CD783"/>
      <c r="CE783"/>
      <c r="CF783"/>
      <c r="CG783"/>
      <c r="CH783"/>
      <c r="CI783"/>
      <c r="CJ783"/>
      <c r="CK783"/>
      <c r="CL783"/>
      <c r="CM783"/>
      <c r="CN783"/>
      <c r="CO783"/>
      <c r="CP783"/>
      <c r="CQ783"/>
      <c r="CR783"/>
      <c r="CS783"/>
      <c r="CT783"/>
      <c r="CU783"/>
      <c r="CV783"/>
      <c r="CW783"/>
      <c r="CX783"/>
      <c r="CY783"/>
      <c r="CZ783"/>
      <c r="DA783"/>
      <c r="DB783"/>
      <c r="DC783"/>
      <c r="DD783"/>
      <c r="DE783"/>
      <c r="DF783"/>
      <c r="DG783"/>
      <c r="DH783"/>
      <c r="DI783"/>
      <c r="DJ783"/>
      <c r="DK783"/>
      <c r="DL783"/>
      <c r="DM783"/>
      <c r="DN783"/>
      <c r="DO783"/>
      <c r="DP783"/>
      <c r="DQ783"/>
      <c r="DR783"/>
      <c r="DS783"/>
      <c r="DT783"/>
      <c r="DU783"/>
      <c r="DV783"/>
      <c r="DW783"/>
      <c r="DX783"/>
      <c r="DY783"/>
      <c r="DZ783"/>
      <c r="EA783"/>
      <c r="EB783"/>
      <c r="EC783"/>
      <c r="ED783"/>
      <c r="EE783"/>
      <c r="EF783"/>
      <c r="EG783"/>
      <c r="EH783"/>
      <c r="EI783"/>
      <c r="EJ783"/>
      <c r="EK783"/>
      <c r="EL783"/>
      <c r="EM783"/>
      <c r="EN783"/>
      <c r="EO783"/>
      <c r="EP783"/>
      <c r="EQ783"/>
      <c r="ER783"/>
      <c r="ES783"/>
      <c r="ET783"/>
      <c r="EU783"/>
      <c r="EV783"/>
      <c r="EW783"/>
      <c r="EX783"/>
      <c r="EY783"/>
      <c r="EZ783"/>
      <c r="FA783"/>
      <c r="FB783"/>
      <c r="FC783"/>
      <c r="FD783"/>
      <c r="FE783"/>
      <c r="FF783"/>
      <c r="FG783"/>
      <c r="FH783"/>
      <c r="FI783"/>
      <c r="FJ783"/>
      <c r="FK783"/>
      <c r="FL783"/>
      <c r="FM783"/>
      <c r="FN783"/>
      <c r="FO783"/>
      <c r="FP783"/>
      <c r="FQ783"/>
      <c r="FR783"/>
      <c r="FS783"/>
      <c r="FT783"/>
      <c r="FU783"/>
      <c r="FV783"/>
      <c r="FW783"/>
      <c r="FX783"/>
      <c r="FY783"/>
      <c r="FZ783"/>
      <c r="GA783"/>
      <c r="GB783"/>
      <c r="GC783"/>
      <c r="GD783"/>
      <c r="GE783"/>
      <c r="GF783"/>
      <c r="GG783"/>
      <c r="GH783"/>
      <c r="GI783"/>
      <c r="GJ783"/>
      <c r="GK783"/>
      <c r="GL783"/>
      <c r="GM783"/>
      <c r="GN783"/>
      <c r="GO783"/>
      <c r="GP783"/>
      <c r="GQ783"/>
      <c r="GR783"/>
      <c r="GS783"/>
      <c r="GT783"/>
      <c r="GU783"/>
      <c r="GV783"/>
      <c r="GW783"/>
      <c r="GX783"/>
      <c r="GY783"/>
      <c r="GZ783"/>
      <c r="HA783"/>
      <c r="HB783"/>
      <c r="HC783"/>
      <c r="HD783"/>
      <c r="HE783"/>
      <c r="HF783"/>
      <c r="HG783"/>
      <c r="HH783"/>
      <c r="HI783"/>
      <c r="HJ783"/>
      <c r="HK783"/>
      <c r="HL783"/>
      <c r="HM783"/>
      <c r="HN783"/>
      <c r="HO783"/>
      <c r="HP783"/>
      <c r="HQ783"/>
      <c r="HR783"/>
      <c r="HS783"/>
      <c r="HT783"/>
      <c r="HU783"/>
      <c r="HV783"/>
      <c r="HW783"/>
      <c r="HX783"/>
      <c r="HY783"/>
      <c r="HZ783"/>
    </row>
    <row r="784" spans="1:234" ht="11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  <c r="AL784"/>
      <c r="AM784"/>
      <c r="AN784"/>
      <c r="AO784"/>
      <c r="AP784"/>
      <c r="AQ784"/>
      <c r="AR784"/>
      <c r="AS784"/>
      <c r="AT784"/>
      <c r="AU784"/>
      <c r="AV784"/>
      <c r="AW784"/>
      <c r="AX784"/>
      <c r="AY784"/>
      <c r="AZ784"/>
      <c r="BA784"/>
      <c r="BB784"/>
      <c r="BC784"/>
      <c r="BD784"/>
      <c r="BE784"/>
      <c r="BF784"/>
      <c r="BG784"/>
      <c r="BH784"/>
      <c r="BI784"/>
      <c r="BJ784"/>
      <c r="BK784"/>
      <c r="BL784"/>
      <c r="BM784"/>
      <c r="BN784"/>
      <c r="BO784"/>
      <c r="BP784"/>
      <c r="BQ784"/>
      <c r="BR784"/>
      <c r="BS784"/>
      <c r="BT784"/>
      <c r="BU784"/>
      <c r="BV784"/>
      <c r="BW784"/>
      <c r="BX784"/>
      <c r="BY784"/>
      <c r="BZ784"/>
      <c r="CA784"/>
      <c r="CB784"/>
      <c r="CC784"/>
      <c r="CD784"/>
      <c r="CE784"/>
      <c r="CF784"/>
      <c r="CG784"/>
      <c r="CH784"/>
      <c r="CI784"/>
      <c r="CJ784"/>
      <c r="CK784"/>
      <c r="CL784"/>
      <c r="CM784"/>
      <c r="CN784"/>
      <c r="CO784"/>
      <c r="CP784"/>
      <c r="CQ784"/>
      <c r="CR784"/>
      <c r="CS784"/>
      <c r="CT784"/>
      <c r="CU784"/>
      <c r="CV784"/>
      <c r="CW784"/>
      <c r="CX784"/>
      <c r="CY784"/>
      <c r="CZ784"/>
      <c r="DA784"/>
      <c r="DB784"/>
      <c r="DC784"/>
      <c r="DD784"/>
      <c r="DE784"/>
      <c r="DF784"/>
      <c r="DG784"/>
      <c r="DH784"/>
      <c r="DI784"/>
      <c r="DJ784"/>
      <c r="DK784"/>
      <c r="DL784"/>
      <c r="DM784"/>
      <c r="DN784"/>
      <c r="DO784"/>
      <c r="DP784"/>
      <c r="DQ784"/>
      <c r="DR784"/>
      <c r="DS784"/>
      <c r="DT784"/>
      <c r="DU784"/>
      <c r="DV784"/>
      <c r="DW784"/>
      <c r="DX784"/>
      <c r="DY784"/>
      <c r="DZ784"/>
      <c r="EA784"/>
      <c r="EB784"/>
      <c r="EC784"/>
      <c r="ED784"/>
      <c r="EE784"/>
      <c r="EF784"/>
      <c r="EG784"/>
      <c r="EH784"/>
      <c r="EI784"/>
      <c r="EJ784"/>
      <c r="EK784"/>
      <c r="EL784"/>
      <c r="EM784"/>
      <c r="EN784"/>
      <c r="EO784"/>
      <c r="EP784"/>
      <c r="EQ784"/>
      <c r="ER784"/>
      <c r="ES784"/>
      <c r="ET784"/>
      <c r="EU784"/>
      <c r="EV784"/>
      <c r="EW784"/>
      <c r="EX784"/>
      <c r="EY784"/>
      <c r="EZ784"/>
      <c r="FA784"/>
      <c r="FB784"/>
      <c r="FC784"/>
      <c r="FD784"/>
      <c r="FE784"/>
      <c r="FF784"/>
      <c r="FG784"/>
      <c r="FH784"/>
      <c r="FI784"/>
      <c r="FJ784"/>
      <c r="FK784"/>
      <c r="FL784"/>
      <c r="FM784"/>
      <c r="FN784"/>
      <c r="FO784"/>
      <c r="FP784"/>
      <c r="FQ784"/>
      <c r="FR784"/>
      <c r="FS784"/>
      <c r="FT784"/>
      <c r="FU784"/>
      <c r="FV784"/>
      <c r="FW784"/>
      <c r="FX784"/>
      <c r="FY784"/>
      <c r="FZ784"/>
      <c r="GA784"/>
      <c r="GB784"/>
      <c r="GC784"/>
      <c r="GD784"/>
      <c r="GE784"/>
      <c r="GF784"/>
      <c r="GG784"/>
      <c r="GH784"/>
      <c r="GI784"/>
      <c r="GJ784"/>
      <c r="GK784"/>
      <c r="GL784"/>
      <c r="GM784"/>
      <c r="GN784"/>
      <c r="GO784"/>
      <c r="GP784"/>
      <c r="GQ784"/>
      <c r="GR784"/>
      <c r="GS784"/>
      <c r="GT784"/>
      <c r="GU784"/>
      <c r="GV784"/>
      <c r="GW784"/>
      <c r="GX784"/>
      <c r="GY784"/>
      <c r="GZ784"/>
      <c r="HA784"/>
      <c r="HB784"/>
      <c r="HC784"/>
      <c r="HD784"/>
      <c r="HE784"/>
      <c r="HF784"/>
      <c r="HG784"/>
      <c r="HH784"/>
      <c r="HI784"/>
      <c r="HJ784"/>
      <c r="HK784"/>
      <c r="HL784"/>
      <c r="HM784"/>
      <c r="HN784"/>
      <c r="HO784"/>
      <c r="HP784"/>
      <c r="HQ784"/>
      <c r="HR784"/>
      <c r="HS784"/>
      <c r="HT784"/>
      <c r="HU784"/>
      <c r="HV784"/>
      <c r="HW784"/>
      <c r="HX784"/>
      <c r="HY784"/>
      <c r="HZ784"/>
    </row>
    <row r="785" spans="1:234" ht="11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  <c r="AJ785"/>
      <c r="AK785"/>
      <c r="AL785"/>
      <c r="AM785"/>
      <c r="AN785"/>
      <c r="AO785"/>
      <c r="AP785"/>
      <c r="AQ785"/>
      <c r="AR785"/>
      <c r="AS785"/>
      <c r="AT785"/>
      <c r="AU785"/>
      <c r="AV785"/>
      <c r="AW785"/>
      <c r="AX785"/>
      <c r="AY785"/>
      <c r="AZ785"/>
      <c r="BA785"/>
      <c r="BB785"/>
      <c r="BC785"/>
      <c r="BD785"/>
      <c r="BE785"/>
      <c r="BF785"/>
      <c r="BG785"/>
      <c r="BH785"/>
      <c r="BI785"/>
      <c r="BJ785"/>
      <c r="BK785"/>
      <c r="BL785"/>
      <c r="BM785"/>
      <c r="BN785"/>
      <c r="BO785"/>
      <c r="BP785"/>
      <c r="BQ785"/>
      <c r="BR785"/>
      <c r="BS785"/>
      <c r="BT785"/>
      <c r="BU785"/>
      <c r="BV785"/>
      <c r="BW785"/>
      <c r="BX785"/>
      <c r="BY785"/>
      <c r="BZ785"/>
      <c r="CA785"/>
      <c r="CB785"/>
      <c r="CC785"/>
      <c r="CD785"/>
      <c r="CE785"/>
      <c r="CF785"/>
      <c r="CG785"/>
      <c r="CH785"/>
      <c r="CI785"/>
      <c r="CJ785"/>
      <c r="CK785"/>
      <c r="CL785"/>
      <c r="CM785"/>
      <c r="CN785"/>
      <c r="CO785"/>
      <c r="CP785"/>
      <c r="CQ785"/>
      <c r="CR785"/>
      <c r="CS785"/>
      <c r="CT785"/>
      <c r="CU785"/>
      <c r="CV785"/>
      <c r="CW785"/>
      <c r="CX785"/>
      <c r="CY785"/>
      <c r="CZ785"/>
      <c r="DA785"/>
      <c r="DB785"/>
      <c r="DC785"/>
      <c r="DD785"/>
      <c r="DE785"/>
      <c r="DF785"/>
      <c r="DG785"/>
      <c r="DH785"/>
      <c r="DI785"/>
      <c r="DJ785"/>
      <c r="DK785"/>
      <c r="DL785"/>
      <c r="DM785"/>
      <c r="DN785"/>
      <c r="DO785"/>
      <c r="DP785"/>
      <c r="DQ785"/>
      <c r="DR785"/>
      <c r="DS785"/>
      <c r="DT785"/>
      <c r="DU785"/>
      <c r="DV785"/>
      <c r="DW785"/>
      <c r="DX785"/>
      <c r="DY785"/>
      <c r="DZ785"/>
      <c r="EA785"/>
      <c r="EB785"/>
      <c r="EC785"/>
      <c r="ED785"/>
      <c r="EE785"/>
      <c r="EF785"/>
      <c r="EG785"/>
      <c r="EH785"/>
      <c r="EI785"/>
      <c r="EJ785"/>
      <c r="EK785"/>
      <c r="EL785"/>
      <c r="EM785"/>
      <c r="EN785"/>
      <c r="EO785"/>
      <c r="EP785"/>
      <c r="EQ785"/>
      <c r="ER785"/>
      <c r="ES785"/>
      <c r="ET785"/>
      <c r="EU785"/>
      <c r="EV785"/>
      <c r="EW785"/>
      <c r="EX785"/>
      <c r="EY785"/>
      <c r="EZ785"/>
      <c r="FA785"/>
      <c r="FB785"/>
      <c r="FC785"/>
      <c r="FD785"/>
      <c r="FE785"/>
      <c r="FF785"/>
      <c r="FG785"/>
      <c r="FH785"/>
      <c r="FI785"/>
      <c r="FJ785"/>
      <c r="FK785"/>
      <c r="FL785"/>
      <c r="FM785"/>
      <c r="FN785"/>
      <c r="FO785"/>
      <c r="FP785"/>
      <c r="FQ785"/>
      <c r="FR785"/>
      <c r="FS785"/>
      <c r="FT785"/>
      <c r="FU785"/>
      <c r="FV785"/>
      <c r="FW785"/>
      <c r="FX785"/>
      <c r="FY785"/>
      <c r="FZ785"/>
      <c r="GA785"/>
      <c r="GB785"/>
      <c r="GC785"/>
      <c r="GD785"/>
      <c r="GE785"/>
      <c r="GF785"/>
      <c r="GG785"/>
      <c r="GH785"/>
      <c r="GI785"/>
      <c r="GJ785"/>
      <c r="GK785"/>
      <c r="GL785"/>
      <c r="GM785"/>
      <c r="GN785"/>
      <c r="GO785"/>
      <c r="GP785"/>
      <c r="GQ785"/>
      <c r="GR785"/>
      <c r="GS785"/>
      <c r="GT785"/>
      <c r="GU785"/>
      <c r="GV785"/>
      <c r="GW785"/>
      <c r="GX785"/>
      <c r="GY785"/>
      <c r="GZ785"/>
      <c r="HA785"/>
      <c r="HB785"/>
      <c r="HC785"/>
      <c r="HD785"/>
      <c r="HE785"/>
      <c r="HF785"/>
      <c r="HG785"/>
      <c r="HH785"/>
      <c r="HI785"/>
      <c r="HJ785"/>
      <c r="HK785"/>
      <c r="HL785"/>
      <c r="HM785"/>
      <c r="HN785"/>
      <c r="HO785"/>
      <c r="HP785"/>
      <c r="HQ785"/>
      <c r="HR785"/>
      <c r="HS785"/>
      <c r="HT785"/>
      <c r="HU785"/>
      <c r="HV785"/>
      <c r="HW785"/>
      <c r="HX785"/>
      <c r="HY785"/>
      <c r="HZ785"/>
    </row>
    <row r="786" spans="1:234" ht="11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  <c r="AJ786"/>
      <c r="AK786"/>
      <c r="AL786"/>
      <c r="AM786"/>
      <c r="AN786"/>
      <c r="AO786"/>
      <c r="AP786"/>
      <c r="AQ786"/>
      <c r="AR786"/>
      <c r="AS786"/>
      <c r="AT786"/>
      <c r="AU786"/>
      <c r="AV786"/>
      <c r="AW786"/>
      <c r="AX786"/>
      <c r="AY786"/>
      <c r="AZ786"/>
      <c r="BA786"/>
      <c r="BB786"/>
      <c r="BC786"/>
      <c r="BD786"/>
      <c r="BE786"/>
      <c r="BF786"/>
      <c r="BG786"/>
      <c r="BH786"/>
      <c r="BI786"/>
      <c r="BJ786"/>
      <c r="BK786"/>
      <c r="BL786"/>
      <c r="BM786"/>
      <c r="BN786"/>
      <c r="BO786"/>
      <c r="BP786"/>
      <c r="BQ786"/>
      <c r="BR786"/>
      <c r="BS786"/>
      <c r="BT786"/>
      <c r="BU786"/>
      <c r="BV786"/>
      <c r="BW786"/>
      <c r="BX786"/>
      <c r="BY786"/>
      <c r="BZ786"/>
      <c r="CA786"/>
      <c r="CB786"/>
      <c r="CC786"/>
      <c r="CD786"/>
      <c r="CE786"/>
      <c r="CF786"/>
      <c r="CG786"/>
      <c r="CH786"/>
      <c r="CI786"/>
      <c r="CJ786"/>
      <c r="CK786"/>
      <c r="CL786"/>
      <c r="CM786"/>
      <c r="CN786"/>
      <c r="CO786"/>
      <c r="CP786"/>
      <c r="CQ786"/>
      <c r="CR786"/>
      <c r="CS786"/>
      <c r="CT786"/>
      <c r="CU786"/>
      <c r="CV786"/>
      <c r="CW786"/>
      <c r="CX786"/>
      <c r="CY786"/>
      <c r="CZ786"/>
      <c r="DA786"/>
      <c r="DB786"/>
      <c r="DC786"/>
      <c r="DD786"/>
      <c r="DE786"/>
      <c r="DF786"/>
      <c r="DG786"/>
      <c r="DH786"/>
      <c r="DI786"/>
      <c r="DJ786"/>
      <c r="DK786"/>
      <c r="DL786"/>
      <c r="DM786"/>
      <c r="DN786"/>
      <c r="DO786"/>
      <c r="DP786"/>
      <c r="DQ786"/>
      <c r="DR786"/>
      <c r="DS786"/>
      <c r="DT786"/>
      <c r="DU786"/>
      <c r="DV786"/>
      <c r="DW786"/>
      <c r="DX786"/>
      <c r="DY786"/>
      <c r="DZ786"/>
      <c r="EA786"/>
      <c r="EB786"/>
      <c r="EC786"/>
      <c r="ED786"/>
      <c r="EE786"/>
      <c r="EF786"/>
      <c r="EG786"/>
      <c r="EH786"/>
      <c r="EI786"/>
      <c r="EJ786"/>
      <c r="EK786"/>
      <c r="EL786"/>
      <c r="EM786"/>
      <c r="EN786"/>
      <c r="EO786"/>
      <c r="EP786"/>
      <c r="EQ786"/>
      <c r="ER786"/>
      <c r="ES786"/>
      <c r="ET786"/>
      <c r="EU786"/>
      <c r="EV786"/>
      <c r="EW786"/>
      <c r="EX786"/>
      <c r="EY786"/>
      <c r="EZ786"/>
      <c r="FA786"/>
      <c r="FB786"/>
      <c r="FC786"/>
      <c r="FD786"/>
      <c r="FE786"/>
      <c r="FF786"/>
      <c r="FG786"/>
      <c r="FH786"/>
      <c r="FI786"/>
      <c r="FJ786"/>
      <c r="FK786"/>
      <c r="FL786"/>
      <c r="FM786"/>
      <c r="FN786"/>
      <c r="FO786"/>
      <c r="FP786"/>
      <c r="FQ786"/>
      <c r="FR786"/>
      <c r="FS786"/>
      <c r="FT786"/>
      <c r="FU786"/>
      <c r="FV786"/>
      <c r="FW786"/>
      <c r="FX786"/>
      <c r="FY786"/>
      <c r="FZ786"/>
      <c r="GA786"/>
      <c r="GB786"/>
      <c r="GC786"/>
      <c r="GD786"/>
      <c r="GE786"/>
      <c r="GF786"/>
      <c r="GG786"/>
      <c r="GH786"/>
      <c r="GI786"/>
      <c r="GJ786"/>
      <c r="GK786"/>
      <c r="GL786"/>
      <c r="GM786"/>
      <c r="GN786"/>
      <c r="GO786"/>
      <c r="GP786"/>
      <c r="GQ786"/>
      <c r="GR786"/>
      <c r="GS786"/>
      <c r="GT786"/>
      <c r="GU786"/>
      <c r="GV786"/>
      <c r="GW786"/>
      <c r="GX786"/>
      <c r="GY786"/>
      <c r="GZ786"/>
      <c r="HA786"/>
      <c r="HB786"/>
      <c r="HC786"/>
      <c r="HD786"/>
      <c r="HE786"/>
      <c r="HF786"/>
      <c r="HG786"/>
      <c r="HH786"/>
      <c r="HI786"/>
      <c r="HJ786"/>
      <c r="HK786"/>
      <c r="HL786"/>
      <c r="HM786"/>
      <c r="HN786"/>
      <c r="HO786"/>
      <c r="HP786"/>
      <c r="HQ786"/>
      <c r="HR786"/>
      <c r="HS786"/>
      <c r="HT786"/>
      <c r="HU786"/>
      <c r="HV786"/>
      <c r="HW786"/>
      <c r="HX786"/>
      <c r="HY786"/>
      <c r="HZ786"/>
    </row>
    <row r="787" spans="1:234" ht="11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  <c r="AL787"/>
      <c r="AM787"/>
      <c r="AN787"/>
      <c r="AO787"/>
      <c r="AP787"/>
      <c r="AQ787"/>
      <c r="AR787"/>
      <c r="AS787"/>
      <c r="AT787"/>
      <c r="AU787"/>
      <c r="AV787"/>
      <c r="AW787"/>
      <c r="AX787"/>
      <c r="AY787"/>
      <c r="AZ787"/>
      <c r="BA787"/>
      <c r="BB787"/>
      <c r="BC787"/>
      <c r="BD787"/>
      <c r="BE787"/>
      <c r="BF787"/>
      <c r="BG787"/>
      <c r="BH787"/>
      <c r="BI787"/>
      <c r="BJ787"/>
      <c r="BK787"/>
      <c r="BL787"/>
      <c r="BM787"/>
      <c r="BN787"/>
      <c r="BO787"/>
      <c r="BP787"/>
      <c r="BQ787"/>
      <c r="BR787"/>
      <c r="BS787"/>
      <c r="BT787"/>
      <c r="BU787"/>
      <c r="BV787"/>
      <c r="BW787"/>
      <c r="BX787"/>
      <c r="BY787"/>
      <c r="BZ787"/>
      <c r="CA787"/>
      <c r="CB787"/>
      <c r="CC787"/>
      <c r="CD787"/>
      <c r="CE787"/>
      <c r="CF787"/>
      <c r="CG787"/>
      <c r="CH787"/>
      <c r="CI787"/>
      <c r="CJ787"/>
      <c r="CK787"/>
      <c r="CL787"/>
      <c r="CM787"/>
      <c r="CN787"/>
      <c r="CO787"/>
      <c r="CP787"/>
      <c r="CQ787"/>
      <c r="CR787"/>
      <c r="CS787"/>
      <c r="CT787"/>
      <c r="CU787"/>
      <c r="CV787"/>
      <c r="CW787"/>
      <c r="CX787"/>
      <c r="CY787"/>
      <c r="CZ787"/>
      <c r="DA787"/>
      <c r="DB787"/>
      <c r="DC787"/>
      <c r="DD787"/>
      <c r="DE787"/>
      <c r="DF787"/>
      <c r="DG787"/>
      <c r="DH787"/>
      <c r="DI787"/>
      <c r="DJ787"/>
      <c r="DK787"/>
      <c r="DL787"/>
      <c r="DM787"/>
      <c r="DN787"/>
      <c r="DO787"/>
      <c r="DP787"/>
      <c r="DQ787"/>
      <c r="DR787"/>
      <c r="DS787"/>
      <c r="DT787"/>
      <c r="DU787"/>
      <c r="DV787"/>
      <c r="DW787"/>
      <c r="DX787"/>
      <c r="DY787"/>
      <c r="DZ787"/>
      <c r="EA787"/>
      <c r="EB787"/>
      <c r="EC787"/>
      <c r="ED787"/>
      <c r="EE787"/>
      <c r="EF787"/>
      <c r="EG787"/>
      <c r="EH787"/>
      <c r="EI787"/>
      <c r="EJ787"/>
      <c r="EK787"/>
      <c r="EL787"/>
      <c r="EM787"/>
      <c r="EN787"/>
      <c r="EO787"/>
      <c r="EP787"/>
      <c r="EQ787"/>
      <c r="ER787"/>
      <c r="ES787"/>
      <c r="ET787"/>
      <c r="EU787"/>
      <c r="EV787"/>
      <c r="EW787"/>
      <c r="EX787"/>
      <c r="EY787"/>
      <c r="EZ787"/>
      <c r="FA787"/>
      <c r="FB787"/>
      <c r="FC787"/>
      <c r="FD787"/>
      <c r="FE787"/>
      <c r="FF787"/>
      <c r="FG787"/>
      <c r="FH787"/>
      <c r="FI787"/>
      <c r="FJ787"/>
      <c r="FK787"/>
      <c r="FL787"/>
      <c r="FM787"/>
      <c r="FN787"/>
      <c r="FO787"/>
      <c r="FP787"/>
      <c r="FQ787"/>
      <c r="FR787"/>
      <c r="FS787"/>
      <c r="FT787"/>
      <c r="FU787"/>
      <c r="FV787"/>
      <c r="FW787"/>
      <c r="FX787"/>
      <c r="FY787"/>
      <c r="FZ787"/>
      <c r="GA787"/>
      <c r="GB787"/>
      <c r="GC787"/>
      <c r="GD787"/>
      <c r="GE787"/>
      <c r="GF787"/>
      <c r="GG787"/>
      <c r="GH787"/>
      <c r="GI787"/>
      <c r="GJ787"/>
      <c r="GK787"/>
      <c r="GL787"/>
      <c r="GM787"/>
      <c r="GN787"/>
      <c r="GO787"/>
      <c r="GP787"/>
      <c r="GQ787"/>
      <c r="GR787"/>
      <c r="GS787"/>
      <c r="GT787"/>
      <c r="GU787"/>
      <c r="GV787"/>
      <c r="GW787"/>
      <c r="GX787"/>
      <c r="GY787"/>
      <c r="GZ787"/>
      <c r="HA787"/>
      <c r="HB787"/>
      <c r="HC787"/>
      <c r="HD787"/>
      <c r="HE787"/>
      <c r="HF787"/>
      <c r="HG787"/>
      <c r="HH787"/>
      <c r="HI787"/>
      <c r="HJ787"/>
      <c r="HK787"/>
      <c r="HL787"/>
      <c r="HM787"/>
      <c r="HN787"/>
      <c r="HO787"/>
      <c r="HP787"/>
      <c r="HQ787"/>
      <c r="HR787"/>
      <c r="HS787"/>
      <c r="HT787"/>
      <c r="HU787"/>
      <c r="HV787"/>
      <c r="HW787"/>
      <c r="HX787"/>
      <c r="HY787"/>
      <c r="HZ787"/>
    </row>
    <row r="788" spans="1:234" ht="11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  <c r="AL788"/>
      <c r="AM788"/>
      <c r="AN788"/>
      <c r="AO788"/>
      <c r="AP788"/>
      <c r="AQ788"/>
      <c r="AR788"/>
      <c r="AS788"/>
      <c r="AT788"/>
      <c r="AU788"/>
      <c r="AV788"/>
      <c r="AW788"/>
      <c r="AX788"/>
      <c r="AY788"/>
      <c r="AZ788"/>
      <c r="BA788"/>
      <c r="BB788"/>
      <c r="BC788"/>
      <c r="BD788"/>
      <c r="BE788"/>
      <c r="BF788"/>
      <c r="BG788"/>
      <c r="BH788"/>
      <c r="BI788"/>
      <c r="BJ788"/>
      <c r="BK788"/>
      <c r="BL788"/>
      <c r="BM788"/>
      <c r="BN788"/>
      <c r="BO788"/>
      <c r="BP788"/>
      <c r="BQ788"/>
      <c r="BR788"/>
      <c r="BS788"/>
      <c r="BT788"/>
      <c r="BU788"/>
      <c r="BV788"/>
      <c r="BW788"/>
      <c r="BX788"/>
      <c r="BY788"/>
      <c r="BZ788"/>
      <c r="CA788"/>
      <c r="CB788"/>
      <c r="CC788"/>
      <c r="CD788"/>
      <c r="CE788"/>
      <c r="CF788"/>
      <c r="CG788"/>
      <c r="CH788"/>
      <c r="CI788"/>
      <c r="CJ788"/>
      <c r="CK788"/>
      <c r="CL788"/>
      <c r="CM788"/>
      <c r="CN788"/>
      <c r="CO788"/>
      <c r="CP788"/>
      <c r="CQ788"/>
      <c r="CR788"/>
      <c r="CS788"/>
      <c r="CT788"/>
      <c r="CU788"/>
      <c r="CV788"/>
      <c r="CW788"/>
      <c r="CX788"/>
      <c r="CY788"/>
      <c r="CZ788"/>
      <c r="DA788"/>
      <c r="DB788"/>
      <c r="DC788"/>
      <c r="DD788"/>
      <c r="DE788"/>
      <c r="DF788"/>
      <c r="DG788"/>
      <c r="DH788"/>
      <c r="DI788"/>
      <c r="DJ788"/>
      <c r="DK788"/>
      <c r="DL788"/>
      <c r="DM788"/>
      <c r="DN788"/>
      <c r="DO788"/>
      <c r="DP788"/>
      <c r="DQ788"/>
      <c r="DR788"/>
      <c r="DS788"/>
      <c r="DT788"/>
      <c r="DU788"/>
      <c r="DV788"/>
      <c r="DW788"/>
      <c r="DX788"/>
      <c r="DY788"/>
      <c r="DZ788"/>
      <c r="EA788"/>
      <c r="EB788"/>
      <c r="EC788"/>
      <c r="ED788"/>
      <c r="EE788"/>
      <c r="EF788"/>
      <c r="EG788"/>
      <c r="EH788"/>
      <c r="EI788"/>
      <c r="EJ788"/>
      <c r="EK788"/>
      <c r="EL788"/>
      <c r="EM788"/>
      <c r="EN788"/>
      <c r="EO788"/>
      <c r="EP788"/>
      <c r="EQ788"/>
      <c r="ER788"/>
      <c r="ES788"/>
      <c r="ET788"/>
      <c r="EU788"/>
      <c r="EV788"/>
      <c r="EW788"/>
      <c r="EX788"/>
      <c r="EY788"/>
      <c r="EZ788"/>
      <c r="FA788"/>
      <c r="FB788"/>
      <c r="FC788"/>
      <c r="FD788"/>
      <c r="FE788"/>
      <c r="FF788"/>
      <c r="FG788"/>
      <c r="FH788"/>
      <c r="FI788"/>
      <c r="FJ788"/>
      <c r="FK788"/>
      <c r="FL788"/>
      <c r="FM788"/>
      <c r="FN788"/>
      <c r="FO788"/>
      <c r="FP788"/>
      <c r="FQ788"/>
      <c r="FR788"/>
      <c r="FS788"/>
      <c r="FT788"/>
      <c r="FU788"/>
      <c r="FV788"/>
      <c r="FW788"/>
      <c r="FX788"/>
      <c r="FY788"/>
      <c r="FZ788"/>
      <c r="GA788"/>
      <c r="GB788"/>
      <c r="GC788"/>
      <c r="GD788"/>
      <c r="GE788"/>
      <c r="GF788"/>
      <c r="GG788"/>
      <c r="GH788"/>
      <c r="GI788"/>
      <c r="GJ788"/>
      <c r="GK788"/>
      <c r="GL788"/>
      <c r="GM788"/>
      <c r="GN788"/>
      <c r="GO788"/>
      <c r="GP788"/>
      <c r="GQ788"/>
      <c r="GR788"/>
      <c r="GS788"/>
      <c r="GT788"/>
      <c r="GU788"/>
      <c r="GV788"/>
      <c r="GW788"/>
      <c r="GX788"/>
      <c r="GY788"/>
      <c r="GZ788"/>
      <c r="HA788"/>
      <c r="HB788"/>
      <c r="HC788"/>
      <c r="HD788"/>
      <c r="HE788"/>
      <c r="HF788"/>
      <c r="HG788"/>
      <c r="HH788"/>
      <c r="HI788"/>
      <c r="HJ788"/>
      <c r="HK788"/>
      <c r="HL788"/>
      <c r="HM788"/>
      <c r="HN788"/>
      <c r="HO788"/>
      <c r="HP788"/>
      <c r="HQ788"/>
      <c r="HR788"/>
      <c r="HS788"/>
      <c r="HT788"/>
      <c r="HU788"/>
      <c r="HV788"/>
      <c r="HW788"/>
      <c r="HX788"/>
      <c r="HY788"/>
      <c r="HZ788"/>
    </row>
    <row r="789" spans="1:234" ht="11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  <c r="AL789"/>
      <c r="AM789"/>
      <c r="AN789"/>
      <c r="AO789"/>
      <c r="AP789"/>
      <c r="AQ789"/>
      <c r="AR789"/>
      <c r="AS789"/>
      <c r="AT789"/>
      <c r="AU789"/>
      <c r="AV789"/>
      <c r="AW789"/>
      <c r="AX789"/>
      <c r="AY789"/>
      <c r="AZ789"/>
      <c r="BA789"/>
      <c r="BB789"/>
      <c r="BC789"/>
      <c r="BD789"/>
      <c r="BE789"/>
      <c r="BF789"/>
      <c r="BG789"/>
      <c r="BH789"/>
      <c r="BI789"/>
      <c r="BJ789"/>
      <c r="BK789"/>
      <c r="BL789"/>
      <c r="BM789"/>
      <c r="BN789"/>
      <c r="BO789"/>
      <c r="BP789"/>
      <c r="BQ789"/>
      <c r="BR789"/>
      <c r="BS789"/>
      <c r="BT789"/>
      <c r="BU789"/>
      <c r="BV789"/>
      <c r="BW789"/>
      <c r="BX789"/>
      <c r="BY789"/>
      <c r="BZ789"/>
      <c r="CA789"/>
      <c r="CB789"/>
      <c r="CC789"/>
      <c r="CD789"/>
      <c r="CE789"/>
      <c r="CF789"/>
      <c r="CG789"/>
      <c r="CH789"/>
      <c r="CI789"/>
      <c r="CJ789"/>
      <c r="CK789"/>
      <c r="CL789"/>
      <c r="CM789"/>
      <c r="CN789"/>
      <c r="CO789"/>
      <c r="CP789"/>
      <c r="CQ789"/>
      <c r="CR789"/>
      <c r="CS789"/>
      <c r="CT789"/>
      <c r="CU789"/>
      <c r="CV789"/>
      <c r="CW789"/>
      <c r="CX789"/>
      <c r="CY789"/>
      <c r="CZ789"/>
      <c r="DA789"/>
      <c r="DB789"/>
      <c r="DC789"/>
      <c r="DD789"/>
      <c r="DE789"/>
      <c r="DF789"/>
      <c r="DG789"/>
      <c r="DH789"/>
      <c r="DI789"/>
      <c r="DJ789"/>
      <c r="DK789"/>
      <c r="DL789"/>
      <c r="DM789"/>
      <c r="DN789"/>
      <c r="DO789"/>
      <c r="DP789"/>
      <c r="DQ789"/>
      <c r="DR789"/>
      <c r="DS789"/>
      <c r="DT789"/>
      <c r="DU789"/>
      <c r="DV789"/>
      <c r="DW789"/>
      <c r="DX789"/>
      <c r="DY789"/>
      <c r="DZ789"/>
      <c r="EA789"/>
      <c r="EB789"/>
      <c r="EC789"/>
      <c r="ED789"/>
      <c r="EE789"/>
      <c r="EF789"/>
      <c r="EG789"/>
      <c r="EH789"/>
      <c r="EI789"/>
      <c r="EJ789"/>
      <c r="EK789"/>
      <c r="EL789"/>
      <c r="EM789"/>
      <c r="EN789"/>
      <c r="EO789"/>
      <c r="EP789"/>
      <c r="EQ789"/>
      <c r="ER789"/>
      <c r="ES789"/>
      <c r="ET789"/>
      <c r="EU789"/>
      <c r="EV789"/>
      <c r="EW789"/>
      <c r="EX789"/>
      <c r="EY789"/>
      <c r="EZ789"/>
      <c r="FA789"/>
      <c r="FB789"/>
      <c r="FC789"/>
      <c r="FD789"/>
      <c r="FE789"/>
      <c r="FF789"/>
      <c r="FG789"/>
      <c r="FH789"/>
      <c r="FI789"/>
      <c r="FJ789"/>
      <c r="FK789"/>
      <c r="FL789"/>
      <c r="FM789"/>
      <c r="FN789"/>
      <c r="FO789"/>
      <c r="FP789"/>
      <c r="FQ789"/>
      <c r="FR789"/>
      <c r="FS789"/>
      <c r="FT789"/>
      <c r="FU789"/>
      <c r="FV789"/>
      <c r="FW789"/>
      <c r="FX789"/>
      <c r="FY789"/>
      <c r="FZ789"/>
      <c r="GA789"/>
      <c r="GB789"/>
      <c r="GC789"/>
      <c r="GD789"/>
      <c r="GE789"/>
      <c r="GF789"/>
      <c r="GG789"/>
      <c r="GH789"/>
      <c r="GI789"/>
      <c r="GJ789"/>
      <c r="GK789"/>
      <c r="GL789"/>
      <c r="GM789"/>
      <c r="GN789"/>
      <c r="GO789"/>
      <c r="GP789"/>
      <c r="GQ789"/>
      <c r="GR789"/>
      <c r="GS789"/>
      <c r="GT789"/>
      <c r="GU789"/>
      <c r="GV789"/>
      <c r="GW789"/>
      <c r="GX789"/>
      <c r="GY789"/>
      <c r="GZ789"/>
      <c r="HA789"/>
      <c r="HB789"/>
      <c r="HC789"/>
      <c r="HD789"/>
      <c r="HE789"/>
      <c r="HF789"/>
      <c r="HG789"/>
      <c r="HH789"/>
      <c r="HI789"/>
      <c r="HJ789"/>
      <c r="HK789"/>
      <c r="HL789"/>
      <c r="HM789"/>
      <c r="HN789"/>
      <c r="HO789"/>
      <c r="HP789"/>
      <c r="HQ789"/>
      <c r="HR789"/>
      <c r="HS789"/>
      <c r="HT789"/>
      <c r="HU789"/>
      <c r="HV789"/>
      <c r="HW789"/>
      <c r="HX789"/>
      <c r="HY789"/>
      <c r="HZ789"/>
    </row>
    <row r="790" spans="1:234" ht="11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  <c r="AL790"/>
      <c r="AM790"/>
      <c r="AN790"/>
      <c r="AO790"/>
      <c r="AP790"/>
      <c r="AQ790"/>
      <c r="AR790"/>
      <c r="AS790"/>
      <c r="AT790"/>
      <c r="AU790"/>
      <c r="AV790"/>
      <c r="AW790"/>
      <c r="AX790"/>
      <c r="AY790"/>
      <c r="AZ790"/>
      <c r="BA790"/>
      <c r="BB790"/>
      <c r="BC790"/>
      <c r="BD790"/>
      <c r="BE790"/>
      <c r="BF790"/>
      <c r="BG790"/>
      <c r="BH790"/>
      <c r="BI790"/>
      <c r="BJ790"/>
      <c r="BK790"/>
      <c r="BL790"/>
      <c r="BM790"/>
      <c r="BN790"/>
      <c r="BO790"/>
      <c r="BP790"/>
      <c r="BQ790"/>
      <c r="BR790"/>
      <c r="BS790"/>
      <c r="BT790"/>
      <c r="BU790"/>
      <c r="BV790"/>
      <c r="BW790"/>
      <c r="BX790"/>
      <c r="BY790"/>
      <c r="BZ790"/>
      <c r="CA790"/>
      <c r="CB790"/>
      <c r="CC790"/>
      <c r="CD790"/>
      <c r="CE790"/>
      <c r="CF790"/>
      <c r="CG790"/>
      <c r="CH790"/>
      <c r="CI790"/>
      <c r="CJ790"/>
      <c r="CK790"/>
      <c r="CL790"/>
      <c r="CM790"/>
      <c r="CN790"/>
      <c r="CO790"/>
      <c r="CP790"/>
      <c r="CQ790"/>
      <c r="CR790"/>
      <c r="CS790"/>
      <c r="CT790"/>
      <c r="CU790"/>
      <c r="CV790"/>
      <c r="CW790"/>
      <c r="CX790"/>
      <c r="CY790"/>
      <c r="CZ790"/>
      <c r="DA790"/>
      <c r="DB790"/>
      <c r="DC790"/>
      <c r="DD790"/>
      <c r="DE790"/>
      <c r="DF790"/>
      <c r="DG790"/>
      <c r="DH790"/>
      <c r="DI790"/>
      <c r="DJ790"/>
      <c r="DK790"/>
      <c r="DL790"/>
      <c r="DM790"/>
      <c r="DN790"/>
      <c r="DO790"/>
      <c r="DP790"/>
      <c r="DQ790"/>
      <c r="DR790"/>
      <c r="DS790"/>
      <c r="DT790"/>
      <c r="DU790"/>
      <c r="DV790"/>
      <c r="DW790"/>
      <c r="DX790"/>
      <c r="DY790"/>
      <c r="DZ790"/>
      <c r="EA790"/>
      <c r="EB790"/>
      <c r="EC790"/>
      <c r="ED790"/>
      <c r="EE790"/>
      <c r="EF790"/>
      <c r="EG790"/>
      <c r="EH790"/>
      <c r="EI790"/>
      <c r="EJ790"/>
      <c r="EK790"/>
      <c r="EL790"/>
      <c r="EM790"/>
      <c r="EN790"/>
      <c r="EO790"/>
      <c r="EP790"/>
      <c r="EQ790"/>
      <c r="ER790"/>
      <c r="ES790"/>
      <c r="ET790"/>
      <c r="EU790"/>
      <c r="EV790"/>
      <c r="EW790"/>
      <c r="EX790"/>
      <c r="EY790"/>
      <c r="EZ790"/>
      <c r="FA790"/>
      <c r="FB790"/>
      <c r="FC790"/>
      <c r="FD790"/>
      <c r="FE790"/>
      <c r="FF790"/>
      <c r="FG790"/>
      <c r="FH790"/>
      <c r="FI790"/>
      <c r="FJ790"/>
      <c r="FK790"/>
      <c r="FL790"/>
      <c r="FM790"/>
      <c r="FN790"/>
      <c r="FO790"/>
      <c r="FP790"/>
      <c r="FQ790"/>
      <c r="FR790"/>
      <c r="FS790"/>
      <c r="FT790"/>
      <c r="FU790"/>
      <c r="FV790"/>
      <c r="FW790"/>
      <c r="FX790"/>
      <c r="FY790"/>
      <c r="FZ790"/>
      <c r="GA790"/>
      <c r="GB790"/>
      <c r="GC790"/>
      <c r="GD790"/>
      <c r="GE790"/>
      <c r="GF790"/>
      <c r="GG790"/>
      <c r="GH790"/>
      <c r="GI790"/>
      <c r="GJ790"/>
      <c r="GK790"/>
      <c r="GL790"/>
      <c r="GM790"/>
      <c r="GN790"/>
      <c r="GO790"/>
      <c r="GP790"/>
      <c r="GQ790"/>
      <c r="GR790"/>
      <c r="GS790"/>
      <c r="GT790"/>
      <c r="GU790"/>
      <c r="GV790"/>
      <c r="GW790"/>
      <c r="GX790"/>
      <c r="GY790"/>
      <c r="GZ790"/>
      <c r="HA790"/>
      <c r="HB790"/>
      <c r="HC790"/>
      <c r="HD790"/>
      <c r="HE790"/>
      <c r="HF790"/>
      <c r="HG790"/>
      <c r="HH790"/>
      <c r="HI790"/>
      <c r="HJ790"/>
      <c r="HK790"/>
      <c r="HL790"/>
      <c r="HM790"/>
      <c r="HN790"/>
      <c r="HO790"/>
      <c r="HP790"/>
      <c r="HQ790"/>
      <c r="HR790"/>
      <c r="HS790"/>
      <c r="HT790"/>
      <c r="HU790"/>
      <c r="HV790"/>
      <c r="HW790"/>
      <c r="HX790"/>
      <c r="HY790"/>
      <c r="HZ790"/>
    </row>
    <row r="791" spans="1:234" ht="11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  <c r="AJ791"/>
      <c r="AK791"/>
      <c r="AL791"/>
      <c r="AM791"/>
      <c r="AN791"/>
      <c r="AO791"/>
      <c r="AP791"/>
      <c r="AQ791"/>
      <c r="AR791"/>
      <c r="AS791"/>
      <c r="AT791"/>
      <c r="AU791"/>
      <c r="AV791"/>
      <c r="AW791"/>
      <c r="AX791"/>
      <c r="AY791"/>
      <c r="AZ791"/>
      <c r="BA791"/>
      <c r="BB791"/>
      <c r="BC791"/>
      <c r="BD791"/>
      <c r="BE791"/>
      <c r="BF791"/>
      <c r="BG791"/>
      <c r="BH791"/>
      <c r="BI791"/>
      <c r="BJ791"/>
      <c r="BK791"/>
      <c r="BL791"/>
      <c r="BM791"/>
      <c r="BN791"/>
      <c r="BO791"/>
      <c r="BP791"/>
      <c r="BQ791"/>
      <c r="BR791"/>
      <c r="BS791"/>
      <c r="BT791"/>
      <c r="BU791"/>
      <c r="BV791"/>
      <c r="BW791"/>
      <c r="BX791"/>
      <c r="BY791"/>
      <c r="BZ791"/>
      <c r="CA791"/>
      <c r="CB791"/>
      <c r="CC791"/>
      <c r="CD791"/>
      <c r="CE791"/>
      <c r="CF791"/>
      <c r="CG791"/>
      <c r="CH791"/>
      <c r="CI791"/>
      <c r="CJ791"/>
      <c r="CK791"/>
      <c r="CL791"/>
      <c r="CM791"/>
      <c r="CN791"/>
      <c r="CO791"/>
      <c r="CP791"/>
      <c r="CQ791"/>
      <c r="CR791"/>
      <c r="CS791"/>
      <c r="CT791"/>
      <c r="CU791"/>
      <c r="CV791"/>
      <c r="CW791"/>
      <c r="CX791"/>
      <c r="CY791"/>
      <c r="CZ791"/>
      <c r="DA791"/>
      <c r="DB791"/>
      <c r="DC791"/>
      <c r="DD791"/>
      <c r="DE791"/>
      <c r="DF791"/>
      <c r="DG791"/>
      <c r="DH791"/>
      <c r="DI791"/>
      <c r="DJ791"/>
      <c r="DK791"/>
      <c r="DL791"/>
      <c r="DM791"/>
      <c r="DN791"/>
      <c r="DO791"/>
      <c r="DP791"/>
      <c r="DQ791"/>
      <c r="DR791"/>
      <c r="DS791"/>
      <c r="DT791"/>
      <c r="DU791"/>
      <c r="DV791"/>
      <c r="DW791"/>
      <c r="DX791"/>
      <c r="DY791"/>
      <c r="DZ791"/>
      <c r="EA791"/>
      <c r="EB791"/>
      <c r="EC791"/>
      <c r="ED791"/>
      <c r="EE791"/>
      <c r="EF791"/>
      <c r="EG791"/>
      <c r="EH791"/>
      <c r="EI791"/>
      <c r="EJ791"/>
      <c r="EK791"/>
      <c r="EL791"/>
      <c r="EM791"/>
      <c r="EN791"/>
      <c r="EO791"/>
      <c r="EP791"/>
      <c r="EQ791"/>
      <c r="ER791"/>
      <c r="ES791"/>
      <c r="ET791"/>
      <c r="EU791"/>
      <c r="EV791"/>
      <c r="EW791"/>
      <c r="EX791"/>
      <c r="EY791"/>
      <c r="EZ791"/>
      <c r="FA791"/>
      <c r="FB791"/>
      <c r="FC791"/>
      <c r="FD791"/>
      <c r="FE791"/>
      <c r="FF791"/>
      <c r="FG791"/>
      <c r="FH791"/>
      <c r="FI791"/>
      <c r="FJ791"/>
      <c r="FK791"/>
      <c r="FL791"/>
      <c r="FM791"/>
      <c r="FN791"/>
      <c r="FO791"/>
      <c r="FP791"/>
      <c r="FQ791"/>
      <c r="FR791"/>
      <c r="FS791"/>
      <c r="FT791"/>
      <c r="FU791"/>
      <c r="FV791"/>
      <c r="FW791"/>
      <c r="FX791"/>
      <c r="FY791"/>
      <c r="FZ791"/>
      <c r="GA791"/>
      <c r="GB791"/>
      <c r="GC791"/>
      <c r="GD791"/>
      <c r="GE791"/>
      <c r="GF791"/>
      <c r="GG791"/>
      <c r="GH791"/>
      <c r="GI791"/>
      <c r="GJ791"/>
      <c r="GK791"/>
      <c r="GL791"/>
      <c r="GM791"/>
      <c r="GN791"/>
      <c r="GO791"/>
      <c r="GP791"/>
      <c r="GQ791"/>
      <c r="GR791"/>
      <c r="GS791"/>
      <c r="GT791"/>
      <c r="GU791"/>
      <c r="GV791"/>
      <c r="GW791"/>
      <c r="GX791"/>
      <c r="GY791"/>
      <c r="GZ791"/>
      <c r="HA791"/>
      <c r="HB791"/>
      <c r="HC791"/>
      <c r="HD791"/>
      <c r="HE791"/>
      <c r="HF791"/>
      <c r="HG791"/>
      <c r="HH791"/>
      <c r="HI791"/>
      <c r="HJ791"/>
      <c r="HK791"/>
      <c r="HL791"/>
      <c r="HM791"/>
      <c r="HN791"/>
      <c r="HO791"/>
      <c r="HP791"/>
      <c r="HQ791"/>
      <c r="HR791"/>
      <c r="HS791"/>
      <c r="HT791"/>
      <c r="HU791"/>
      <c r="HV791"/>
      <c r="HW791"/>
      <c r="HX791"/>
      <c r="HY791"/>
      <c r="HZ791"/>
    </row>
    <row r="792" spans="1:234" ht="11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  <c r="AJ792"/>
      <c r="AK792"/>
      <c r="AL792"/>
      <c r="AM792"/>
      <c r="AN792"/>
      <c r="AO792"/>
      <c r="AP792"/>
      <c r="AQ792"/>
      <c r="AR792"/>
      <c r="AS792"/>
      <c r="AT792"/>
      <c r="AU792"/>
      <c r="AV792"/>
      <c r="AW792"/>
      <c r="AX792"/>
      <c r="AY792"/>
      <c r="AZ792"/>
      <c r="BA792"/>
      <c r="BB792"/>
      <c r="BC792"/>
      <c r="BD792"/>
      <c r="BE792"/>
      <c r="BF792"/>
      <c r="BG792"/>
      <c r="BH792"/>
      <c r="BI792"/>
      <c r="BJ792"/>
      <c r="BK792"/>
      <c r="BL792"/>
      <c r="BM792"/>
      <c r="BN792"/>
      <c r="BO792"/>
      <c r="BP792"/>
      <c r="BQ792"/>
      <c r="BR792"/>
      <c r="BS792"/>
      <c r="BT792"/>
      <c r="BU792"/>
      <c r="BV792"/>
      <c r="BW792"/>
      <c r="BX792"/>
      <c r="BY792"/>
      <c r="BZ792"/>
      <c r="CA792"/>
      <c r="CB792"/>
      <c r="CC792"/>
      <c r="CD792"/>
      <c r="CE792"/>
      <c r="CF792"/>
      <c r="CG792"/>
      <c r="CH792"/>
      <c r="CI792"/>
      <c r="CJ792"/>
      <c r="CK792"/>
      <c r="CL792"/>
      <c r="CM792"/>
      <c r="CN792"/>
      <c r="CO792"/>
      <c r="CP792"/>
      <c r="CQ792"/>
      <c r="CR792"/>
      <c r="CS792"/>
      <c r="CT792"/>
      <c r="CU792"/>
      <c r="CV792"/>
      <c r="CW792"/>
      <c r="CX792"/>
      <c r="CY792"/>
      <c r="CZ792"/>
      <c r="DA792"/>
      <c r="DB792"/>
      <c r="DC792"/>
      <c r="DD792"/>
      <c r="DE792"/>
      <c r="DF792"/>
      <c r="DG792"/>
      <c r="DH792"/>
      <c r="DI792"/>
      <c r="DJ792"/>
      <c r="DK792"/>
      <c r="DL792"/>
      <c r="DM792"/>
      <c r="DN792"/>
      <c r="DO792"/>
      <c r="DP792"/>
      <c r="DQ792"/>
      <c r="DR792"/>
      <c r="DS792"/>
      <c r="DT792"/>
      <c r="DU792"/>
      <c r="DV792"/>
      <c r="DW792"/>
      <c r="DX792"/>
      <c r="DY792"/>
      <c r="DZ792"/>
      <c r="EA792"/>
      <c r="EB792"/>
      <c r="EC792"/>
      <c r="ED792"/>
      <c r="EE792"/>
      <c r="EF792"/>
      <c r="EG792"/>
      <c r="EH792"/>
      <c r="EI792"/>
      <c r="EJ792"/>
      <c r="EK792"/>
      <c r="EL792"/>
      <c r="EM792"/>
      <c r="EN792"/>
      <c r="EO792"/>
      <c r="EP792"/>
      <c r="EQ792"/>
      <c r="ER792"/>
      <c r="ES792"/>
      <c r="ET792"/>
      <c r="EU792"/>
      <c r="EV792"/>
      <c r="EW792"/>
      <c r="EX792"/>
      <c r="EY792"/>
      <c r="EZ792"/>
      <c r="FA792"/>
      <c r="FB792"/>
      <c r="FC792"/>
      <c r="FD792"/>
      <c r="FE792"/>
      <c r="FF792"/>
      <c r="FG792"/>
      <c r="FH792"/>
      <c r="FI792"/>
      <c r="FJ792"/>
      <c r="FK792"/>
      <c r="FL792"/>
      <c r="FM792"/>
      <c r="FN792"/>
      <c r="FO792"/>
      <c r="FP792"/>
      <c r="FQ792"/>
      <c r="FR792"/>
      <c r="FS792"/>
      <c r="FT792"/>
      <c r="FU792"/>
      <c r="FV792"/>
      <c r="FW792"/>
      <c r="FX792"/>
      <c r="FY792"/>
      <c r="FZ792"/>
      <c r="GA792"/>
      <c r="GB792"/>
      <c r="GC792"/>
      <c r="GD792"/>
      <c r="GE792"/>
      <c r="GF792"/>
      <c r="GG792"/>
      <c r="GH792"/>
      <c r="GI792"/>
      <c r="GJ792"/>
      <c r="GK792"/>
      <c r="GL792"/>
      <c r="GM792"/>
      <c r="GN792"/>
      <c r="GO792"/>
      <c r="GP792"/>
      <c r="GQ792"/>
      <c r="GR792"/>
      <c r="GS792"/>
      <c r="GT792"/>
      <c r="GU792"/>
      <c r="GV792"/>
      <c r="GW792"/>
      <c r="GX792"/>
      <c r="GY792"/>
      <c r="GZ792"/>
      <c r="HA792"/>
      <c r="HB792"/>
      <c r="HC792"/>
      <c r="HD792"/>
      <c r="HE792"/>
      <c r="HF792"/>
      <c r="HG792"/>
      <c r="HH792"/>
      <c r="HI792"/>
      <c r="HJ792"/>
      <c r="HK792"/>
      <c r="HL792"/>
      <c r="HM792"/>
      <c r="HN792"/>
      <c r="HO792"/>
      <c r="HP792"/>
      <c r="HQ792"/>
      <c r="HR792"/>
      <c r="HS792"/>
      <c r="HT792"/>
      <c r="HU792"/>
      <c r="HV792"/>
      <c r="HW792"/>
      <c r="HX792"/>
      <c r="HY792"/>
      <c r="HZ792"/>
    </row>
    <row r="793" spans="1:234" ht="11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  <c r="AJ793"/>
      <c r="AK793"/>
      <c r="AL793"/>
      <c r="AM793"/>
      <c r="AN793"/>
      <c r="AO793"/>
      <c r="AP793"/>
      <c r="AQ793"/>
      <c r="AR793"/>
      <c r="AS793"/>
      <c r="AT793"/>
      <c r="AU793"/>
      <c r="AV793"/>
      <c r="AW793"/>
      <c r="AX793"/>
      <c r="AY793"/>
      <c r="AZ793"/>
      <c r="BA793"/>
      <c r="BB793"/>
      <c r="BC793"/>
      <c r="BD793"/>
      <c r="BE793"/>
      <c r="BF793"/>
      <c r="BG793"/>
      <c r="BH793"/>
      <c r="BI793"/>
      <c r="BJ793"/>
      <c r="BK793"/>
      <c r="BL793"/>
      <c r="BM793"/>
      <c r="BN793"/>
      <c r="BO793"/>
      <c r="BP793"/>
      <c r="BQ793"/>
      <c r="BR793"/>
      <c r="BS793"/>
      <c r="BT793"/>
      <c r="BU793"/>
      <c r="BV793"/>
      <c r="BW793"/>
      <c r="BX793"/>
      <c r="BY793"/>
      <c r="BZ793"/>
      <c r="CA793"/>
      <c r="CB793"/>
      <c r="CC793"/>
      <c r="CD793"/>
      <c r="CE793"/>
      <c r="CF793"/>
      <c r="CG793"/>
      <c r="CH793"/>
      <c r="CI793"/>
      <c r="CJ793"/>
      <c r="CK793"/>
      <c r="CL793"/>
      <c r="CM793"/>
      <c r="CN793"/>
      <c r="CO793"/>
      <c r="CP793"/>
      <c r="CQ793"/>
      <c r="CR793"/>
      <c r="CS793"/>
      <c r="CT793"/>
      <c r="CU793"/>
      <c r="CV793"/>
      <c r="CW793"/>
      <c r="CX793"/>
      <c r="CY793"/>
      <c r="CZ793"/>
      <c r="DA793"/>
      <c r="DB793"/>
      <c r="DC793"/>
      <c r="DD793"/>
      <c r="DE793"/>
      <c r="DF793"/>
      <c r="DG793"/>
      <c r="DH793"/>
      <c r="DI793"/>
      <c r="DJ793"/>
      <c r="DK793"/>
      <c r="DL793"/>
      <c r="DM793"/>
      <c r="DN793"/>
      <c r="DO793"/>
      <c r="DP793"/>
      <c r="DQ793"/>
      <c r="DR793"/>
      <c r="DS793"/>
      <c r="DT793"/>
      <c r="DU793"/>
      <c r="DV793"/>
      <c r="DW793"/>
      <c r="DX793"/>
      <c r="DY793"/>
      <c r="DZ793"/>
      <c r="EA793"/>
      <c r="EB793"/>
      <c r="EC793"/>
      <c r="ED793"/>
      <c r="EE793"/>
      <c r="EF793"/>
      <c r="EG793"/>
      <c r="EH793"/>
      <c r="EI793"/>
      <c r="EJ793"/>
      <c r="EK793"/>
      <c r="EL793"/>
      <c r="EM793"/>
      <c r="EN793"/>
      <c r="EO793"/>
      <c r="EP793"/>
      <c r="EQ793"/>
      <c r="ER793"/>
      <c r="ES793"/>
      <c r="ET793"/>
      <c r="EU793"/>
      <c r="EV793"/>
      <c r="EW793"/>
      <c r="EX793"/>
      <c r="EY793"/>
      <c r="EZ793"/>
      <c r="FA793"/>
      <c r="FB793"/>
      <c r="FC793"/>
      <c r="FD793"/>
      <c r="FE793"/>
      <c r="FF793"/>
      <c r="FG793"/>
      <c r="FH793"/>
      <c r="FI793"/>
      <c r="FJ793"/>
      <c r="FK793"/>
      <c r="FL793"/>
      <c r="FM793"/>
      <c r="FN793"/>
      <c r="FO793"/>
      <c r="FP793"/>
      <c r="FQ793"/>
      <c r="FR793"/>
      <c r="FS793"/>
      <c r="FT793"/>
      <c r="FU793"/>
      <c r="FV793"/>
      <c r="FW793"/>
      <c r="FX793"/>
      <c r="FY793"/>
      <c r="FZ793"/>
      <c r="GA793"/>
      <c r="GB793"/>
      <c r="GC793"/>
      <c r="GD793"/>
      <c r="GE793"/>
      <c r="GF793"/>
      <c r="GG793"/>
      <c r="GH793"/>
      <c r="GI793"/>
      <c r="GJ793"/>
      <c r="GK793"/>
      <c r="GL793"/>
      <c r="GM793"/>
      <c r="GN793"/>
      <c r="GO793"/>
      <c r="GP793"/>
      <c r="GQ793"/>
      <c r="GR793"/>
      <c r="GS793"/>
      <c r="GT793"/>
      <c r="GU793"/>
      <c r="GV793"/>
      <c r="GW793"/>
      <c r="GX793"/>
      <c r="GY793"/>
      <c r="GZ793"/>
      <c r="HA793"/>
      <c r="HB793"/>
      <c r="HC793"/>
      <c r="HD793"/>
      <c r="HE793"/>
      <c r="HF793"/>
      <c r="HG793"/>
      <c r="HH793"/>
      <c r="HI793"/>
      <c r="HJ793"/>
      <c r="HK793"/>
      <c r="HL793"/>
      <c r="HM793"/>
      <c r="HN793"/>
      <c r="HO793"/>
      <c r="HP793"/>
      <c r="HQ793"/>
      <c r="HR793"/>
      <c r="HS793"/>
      <c r="HT793"/>
      <c r="HU793"/>
      <c r="HV793"/>
      <c r="HW793"/>
      <c r="HX793"/>
      <c r="HY793"/>
      <c r="HZ793"/>
    </row>
    <row r="794" spans="1:234" ht="11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  <c r="AJ794"/>
      <c r="AK794"/>
      <c r="AL794"/>
      <c r="AM794"/>
      <c r="AN794"/>
      <c r="AO794"/>
      <c r="AP794"/>
      <c r="AQ794"/>
      <c r="AR794"/>
      <c r="AS794"/>
      <c r="AT794"/>
      <c r="AU794"/>
      <c r="AV794"/>
      <c r="AW794"/>
      <c r="AX794"/>
      <c r="AY794"/>
      <c r="AZ794"/>
      <c r="BA794"/>
      <c r="BB794"/>
      <c r="BC794"/>
      <c r="BD794"/>
      <c r="BE794"/>
      <c r="BF794"/>
      <c r="BG794"/>
      <c r="BH794"/>
      <c r="BI794"/>
      <c r="BJ794"/>
      <c r="BK794"/>
      <c r="BL794"/>
      <c r="BM794"/>
      <c r="BN794"/>
      <c r="BO794"/>
      <c r="BP794"/>
      <c r="BQ794"/>
      <c r="BR794"/>
      <c r="BS794"/>
      <c r="BT794"/>
      <c r="BU794"/>
      <c r="BV794"/>
      <c r="BW794"/>
      <c r="BX794"/>
      <c r="BY794"/>
      <c r="BZ794"/>
      <c r="CA794"/>
      <c r="CB794"/>
      <c r="CC794"/>
      <c r="CD794"/>
      <c r="CE794"/>
      <c r="CF794"/>
      <c r="CG794"/>
      <c r="CH794"/>
      <c r="CI794"/>
      <c r="CJ794"/>
      <c r="CK794"/>
      <c r="CL794"/>
      <c r="CM794"/>
      <c r="CN794"/>
      <c r="CO794"/>
      <c r="CP794"/>
      <c r="CQ794"/>
      <c r="CR794"/>
      <c r="CS794"/>
      <c r="CT794"/>
      <c r="CU794"/>
      <c r="CV794"/>
      <c r="CW794"/>
      <c r="CX794"/>
      <c r="CY794"/>
      <c r="CZ794"/>
      <c r="DA794"/>
      <c r="DB794"/>
      <c r="DC794"/>
      <c r="DD794"/>
      <c r="DE794"/>
      <c r="DF794"/>
      <c r="DG794"/>
      <c r="DH794"/>
      <c r="DI794"/>
      <c r="DJ794"/>
      <c r="DK794"/>
      <c r="DL794"/>
      <c r="DM794"/>
      <c r="DN794"/>
      <c r="DO794"/>
      <c r="DP794"/>
      <c r="DQ794"/>
      <c r="DR794"/>
      <c r="DS794"/>
      <c r="DT794"/>
      <c r="DU794"/>
      <c r="DV794"/>
      <c r="DW794"/>
      <c r="DX794"/>
      <c r="DY794"/>
      <c r="DZ794"/>
      <c r="EA794"/>
      <c r="EB794"/>
      <c r="EC794"/>
      <c r="ED794"/>
      <c r="EE794"/>
      <c r="EF794"/>
      <c r="EG794"/>
      <c r="EH794"/>
      <c r="EI794"/>
      <c r="EJ794"/>
      <c r="EK794"/>
      <c r="EL794"/>
      <c r="EM794"/>
      <c r="EN794"/>
      <c r="EO794"/>
      <c r="EP794"/>
      <c r="EQ794"/>
      <c r="ER794"/>
      <c r="ES794"/>
      <c r="ET794"/>
      <c r="EU794"/>
      <c r="EV794"/>
      <c r="EW794"/>
      <c r="EX794"/>
      <c r="EY794"/>
      <c r="EZ794"/>
      <c r="FA794"/>
      <c r="FB794"/>
      <c r="FC794"/>
      <c r="FD794"/>
      <c r="FE794"/>
      <c r="FF794"/>
      <c r="FG794"/>
      <c r="FH794"/>
      <c r="FI794"/>
      <c r="FJ794"/>
      <c r="FK794"/>
      <c r="FL794"/>
      <c r="FM794"/>
      <c r="FN794"/>
      <c r="FO794"/>
      <c r="FP794"/>
      <c r="FQ794"/>
      <c r="FR794"/>
      <c r="FS794"/>
      <c r="FT794"/>
      <c r="FU794"/>
      <c r="FV794"/>
      <c r="FW794"/>
      <c r="FX794"/>
      <c r="FY794"/>
      <c r="FZ794"/>
      <c r="GA794"/>
      <c r="GB794"/>
      <c r="GC794"/>
      <c r="GD794"/>
      <c r="GE794"/>
      <c r="GF794"/>
      <c r="GG794"/>
      <c r="GH794"/>
      <c r="GI794"/>
      <c r="GJ794"/>
      <c r="GK794"/>
      <c r="GL794"/>
      <c r="GM794"/>
      <c r="GN794"/>
      <c r="GO794"/>
      <c r="GP794"/>
      <c r="GQ794"/>
      <c r="GR794"/>
      <c r="GS794"/>
      <c r="GT794"/>
      <c r="GU794"/>
      <c r="GV794"/>
      <c r="GW794"/>
      <c r="GX794"/>
      <c r="GY794"/>
      <c r="GZ794"/>
      <c r="HA794"/>
      <c r="HB794"/>
      <c r="HC794"/>
      <c r="HD794"/>
      <c r="HE794"/>
      <c r="HF794"/>
      <c r="HG794"/>
      <c r="HH794"/>
      <c r="HI794"/>
      <c r="HJ794"/>
      <c r="HK794"/>
      <c r="HL794"/>
      <c r="HM794"/>
      <c r="HN794"/>
      <c r="HO794"/>
      <c r="HP794"/>
      <c r="HQ794"/>
      <c r="HR794"/>
      <c r="HS794"/>
      <c r="HT794"/>
      <c r="HU794"/>
      <c r="HV794"/>
      <c r="HW794"/>
      <c r="HX794"/>
      <c r="HY794"/>
      <c r="HZ794"/>
    </row>
    <row r="795" spans="1:234" ht="11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  <c r="AJ795"/>
      <c r="AK795"/>
      <c r="AL795"/>
      <c r="AM795"/>
      <c r="AN795"/>
      <c r="AO795"/>
      <c r="AP795"/>
      <c r="AQ795"/>
      <c r="AR795"/>
      <c r="AS795"/>
      <c r="AT795"/>
      <c r="AU795"/>
      <c r="AV795"/>
      <c r="AW795"/>
      <c r="AX795"/>
      <c r="AY795"/>
      <c r="AZ795"/>
      <c r="BA795"/>
      <c r="BB795"/>
      <c r="BC795"/>
      <c r="BD795"/>
      <c r="BE795"/>
      <c r="BF795"/>
      <c r="BG795"/>
      <c r="BH795"/>
      <c r="BI795"/>
      <c r="BJ795"/>
      <c r="BK795"/>
      <c r="BL795"/>
      <c r="BM795"/>
      <c r="BN795"/>
      <c r="BO795"/>
      <c r="BP795"/>
      <c r="BQ795"/>
      <c r="BR795"/>
      <c r="BS795"/>
      <c r="BT795"/>
      <c r="BU795"/>
      <c r="BV795"/>
      <c r="BW795"/>
      <c r="BX795"/>
      <c r="BY795"/>
      <c r="BZ795"/>
      <c r="CA795"/>
      <c r="CB795"/>
      <c r="CC795"/>
      <c r="CD795"/>
      <c r="CE795"/>
      <c r="CF795"/>
      <c r="CG795"/>
      <c r="CH795"/>
      <c r="CI795"/>
      <c r="CJ795"/>
      <c r="CK795"/>
      <c r="CL795"/>
      <c r="CM795"/>
      <c r="CN795"/>
      <c r="CO795"/>
      <c r="CP795"/>
      <c r="CQ795"/>
      <c r="CR795"/>
      <c r="CS795"/>
      <c r="CT795"/>
      <c r="CU795"/>
      <c r="CV795"/>
      <c r="CW795"/>
      <c r="CX795"/>
      <c r="CY795"/>
      <c r="CZ795"/>
      <c r="DA795"/>
      <c r="DB795"/>
      <c r="DC795"/>
      <c r="DD795"/>
      <c r="DE795"/>
      <c r="DF795"/>
      <c r="DG795"/>
      <c r="DH795"/>
      <c r="DI795"/>
      <c r="DJ795"/>
      <c r="DK795"/>
      <c r="DL795"/>
      <c r="DM795"/>
      <c r="DN795"/>
      <c r="DO795"/>
      <c r="DP795"/>
      <c r="DQ795"/>
      <c r="DR795"/>
      <c r="DS795"/>
      <c r="DT795"/>
      <c r="DU795"/>
      <c r="DV795"/>
      <c r="DW795"/>
      <c r="DX795"/>
      <c r="DY795"/>
      <c r="DZ795"/>
      <c r="EA795"/>
      <c r="EB795"/>
      <c r="EC795"/>
      <c r="ED795"/>
      <c r="EE795"/>
      <c r="EF795"/>
      <c r="EG795"/>
      <c r="EH795"/>
      <c r="EI795"/>
      <c r="EJ795"/>
      <c r="EK795"/>
      <c r="EL795"/>
      <c r="EM795"/>
      <c r="EN795"/>
      <c r="EO795"/>
      <c r="EP795"/>
      <c r="EQ795"/>
      <c r="ER795"/>
      <c r="ES795"/>
      <c r="ET795"/>
      <c r="EU795"/>
      <c r="EV795"/>
      <c r="EW795"/>
      <c r="EX795"/>
      <c r="EY795"/>
      <c r="EZ795"/>
      <c r="FA795"/>
      <c r="FB795"/>
      <c r="FC795"/>
      <c r="FD795"/>
      <c r="FE795"/>
      <c r="FF795"/>
      <c r="FG795"/>
      <c r="FH795"/>
      <c r="FI795"/>
      <c r="FJ795"/>
      <c r="FK795"/>
      <c r="FL795"/>
      <c r="FM795"/>
      <c r="FN795"/>
      <c r="FO795"/>
      <c r="FP795"/>
      <c r="FQ795"/>
      <c r="FR795"/>
      <c r="FS795"/>
      <c r="FT795"/>
      <c r="FU795"/>
      <c r="FV795"/>
      <c r="FW795"/>
      <c r="FX795"/>
      <c r="FY795"/>
      <c r="FZ795"/>
      <c r="GA795"/>
      <c r="GB795"/>
      <c r="GC795"/>
      <c r="GD795"/>
      <c r="GE795"/>
      <c r="GF795"/>
      <c r="GG795"/>
      <c r="GH795"/>
      <c r="GI795"/>
      <c r="GJ795"/>
      <c r="GK795"/>
      <c r="GL795"/>
      <c r="GM795"/>
      <c r="GN795"/>
      <c r="GO795"/>
      <c r="GP795"/>
      <c r="GQ795"/>
      <c r="GR795"/>
      <c r="GS795"/>
      <c r="GT795"/>
      <c r="GU795"/>
      <c r="GV795"/>
      <c r="GW795"/>
      <c r="GX795"/>
      <c r="GY795"/>
      <c r="GZ795"/>
      <c r="HA795"/>
      <c r="HB795"/>
      <c r="HC795"/>
      <c r="HD795"/>
      <c r="HE795"/>
      <c r="HF795"/>
      <c r="HG795"/>
      <c r="HH795"/>
      <c r="HI795"/>
      <c r="HJ795"/>
      <c r="HK795"/>
      <c r="HL795"/>
      <c r="HM795"/>
      <c r="HN795"/>
      <c r="HO795"/>
      <c r="HP795"/>
      <c r="HQ795"/>
      <c r="HR795"/>
      <c r="HS795"/>
      <c r="HT795"/>
      <c r="HU795"/>
      <c r="HV795"/>
      <c r="HW795"/>
      <c r="HX795"/>
      <c r="HY795"/>
      <c r="HZ795"/>
    </row>
    <row r="796" spans="1:234" ht="11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  <c r="AJ796"/>
      <c r="AK796"/>
      <c r="AL796"/>
      <c r="AM796"/>
      <c r="AN796"/>
      <c r="AO796"/>
      <c r="AP796"/>
      <c r="AQ796"/>
      <c r="AR796"/>
      <c r="AS796"/>
      <c r="AT796"/>
      <c r="AU796"/>
      <c r="AV796"/>
      <c r="AW796"/>
      <c r="AX796"/>
      <c r="AY796"/>
      <c r="AZ796"/>
      <c r="BA796"/>
      <c r="BB796"/>
      <c r="BC796"/>
      <c r="BD796"/>
      <c r="BE796"/>
      <c r="BF796"/>
      <c r="BG796"/>
      <c r="BH796"/>
      <c r="BI796"/>
      <c r="BJ796"/>
      <c r="BK796"/>
      <c r="BL796"/>
      <c r="BM796"/>
      <c r="BN796"/>
      <c r="BO796"/>
      <c r="BP796"/>
      <c r="BQ796"/>
      <c r="BR796"/>
      <c r="BS796"/>
      <c r="BT796"/>
      <c r="BU796"/>
      <c r="BV796"/>
      <c r="BW796"/>
      <c r="BX796"/>
      <c r="BY796"/>
      <c r="BZ796"/>
      <c r="CA796"/>
      <c r="CB796"/>
      <c r="CC796"/>
      <c r="CD796"/>
      <c r="CE796"/>
      <c r="CF796"/>
      <c r="CG796"/>
      <c r="CH796"/>
      <c r="CI796"/>
      <c r="CJ796"/>
      <c r="CK796"/>
      <c r="CL796"/>
      <c r="CM796"/>
      <c r="CN796"/>
      <c r="CO796"/>
      <c r="CP796"/>
      <c r="CQ796"/>
      <c r="CR796"/>
      <c r="CS796"/>
      <c r="CT796"/>
      <c r="CU796"/>
      <c r="CV796"/>
      <c r="CW796"/>
      <c r="CX796"/>
      <c r="CY796"/>
      <c r="CZ796"/>
      <c r="DA796"/>
      <c r="DB796"/>
      <c r="DC796"/>
      <c r="DD796"/>
      <c r="DE796"/>
      <c r="DF796"/>
      <c r="DG796"/>
      <c r="DH796"/>
      <c r="DI796"/>
      <c r="DJ796"/>
      <c r="DK796"/>
      <c r="DL796"/>
      <c r="DM796"/>
      <c r="DN796"/>
      <c r="DO796"/>
      <c r="DP796"/>
      <c r="DQ796"/>
      <c r="DR796"/>
      <c r="DS796"/>
      <c r="DT796"/>
      <c r="DU796"/>
      <c r="DV796"/>
      <c r="DW796"/>
      <c r="DX796"/>
      <c r="DY796"/>
      <c r="DZ796"/>
      <c r="EA796"/>
      <c r="EB796"/>
      <c r="EC796"/>
      <c r="ED796"/>
      <c r="EE796"/>
      <c r="EF796"/>
      <c r="EG796"/>
      <c r="EH796"/>
      <c r="EI796"/>
      <c r="EJ796"/>
      <c r="EK796"/>
      <c r="EL796"/>
      <c r="EM796"/>
      <c r="EN796"/>
      <c r="EO796"/>
      <c r="EP796"/>
      <c r="EQ796"/>
      <c r="ER796"/>
      <c r="ES796"/>
      <c r="ET796"/>
      <c r="EU796"/>
      <c r="EV796"/>
      <c r="EW796"/>
      <c r="EX796"/>
      <c r="EY796"/>
      <c r="EZ796"/>
      <c r="FA796"/>
      <c r="FB796"/>
      <c r="FC796"/>
      <c r="FD796"/>
      <c r="FE796"/>
      <c r="FF796"/>
      <c r="FG796"/>
      <c r="FH796"/>
      <c r="FI796"/>
      <c r="FJ796"/>
      <c r="FK796"/>
      <c r="FL796"/>
      <c r="FM796"/>
      <c r="FN796"/>
      <c r="FO796"/>
      <c r="FP796"/>
      <c r="FQ796"/>
      <c r="FR796"/>
      <c r="FS796"/>
      <c r="FT796"/>
      <c r="FU796"/>
      <c r="FV796"/>
      <c r="FW796"/>
      <c r="FX796"/>
      <c r="FY796"/>
      <c r="FZ796"/>
      <c r="GA796"/>
      <c r="GB796"/>
      <c r="GC796"/>
      <c r="GD796"/>
      <c r="GE796"/>
      <c r="GF796"/>
      <c r="GG796"/>
      <c r="GH796"/>
      <c r="GI796"/>
      <c r="GJ796"/>
      <c r="GK796"/>
      <c r="GL796"/>
      <c r="GM796"/>
      <c r="GN796"/>
      <c r="GO796"/>
      <c r="GP796"/>
      <c r="GQ796"/>
      <c r="GR796"/>
      <c r="GS796"/>
      <c r="GT796"/>
      <c r="GU796"/>
      <c r="GV796"/>
      <c r="GW796"/>
      <c r="GX796"/>
      <c r="GY796"/>
      <c r="GZ796"/>
      <c r="HA796"/>
      <c r="HB796"/>
      <c r="HC796"/>
      <c r="HD796"/>
      <c r="HE796"/>
      <c r="HF796"/>
      <c r="HG796"/>
      <c r="HH796"/>
      <c r="HI796"/>
      <c r="HJ796"/>
      <c r="HK796"/>
      <c r="HL796"/>
      <c r="HM796"/>
      <c r="HN796"/>
      <c r="HO796"/>
      <c r="HP796"/>
      <c r="HQ796"/>
      <c r="HR796"/>
      <c r="HS796"/>
      <c r="HT796"/>
      <c r="HU796"/>
      <c r="HV796"/>
      <c r="HW796"/>
      <c r="HX796"/>
      <c r="HY796"/>
      <c r="HZ796"/>
    </row>
    <row r="797" spans="1:234" ht="11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  <c r="AJ797"/>
      <c r="AK797"/>
      <c r="AL797"/>
      <c r="AM797"/>
      <c r="AN797"/>
      <c r="AO797"/>
      <c r="AP797"/>
      <c r="AQ797"/>
      <c r="AR797"/>
      <c r="AS797"/>
      <c r="AT797"/>
      <c r="AU797"/>
      <c r="AV797"/>
      <c r="AW797"/>
      <c r="AX797"/>
      <c r="AY797"/>
      <c r="AZ797"/>
      <c r="BA797"/>
      <c r="BB797"/>
      <c r="BC797"/>
      <c r="BD797"/>
      <c r="BE797"/>
      <c r="BF797"/>
      <c r="BG797"/>
      <c r="BH797"/>
      <c r="BI797"/>
      <c r="BJ797"/>
      <c r="BK797"/>
      <c r="BL797"/>
      <c r="BM797"/>
      <c r="BN797"/>
      <c r="BO797"/>
      <c r="BP797"/>
      <c r="BQ797"/>
      <c r="BR797"/>
      <c r="BS797"/>
      <c r="BT797"/>
      <c r="BU797"/>
      <c r="BV797"/>
      <c r="BW797"/>
      <c r="BX797"/>
      <c r="BY797"/>
      <c r="BZ797"/>
      <c r="CA797"/>
      <c r="CB797"/>
      <c r="CC797"/>
      <c r="CD797"/>
      <c r="CE797"/>
      <c r="CF797"/>
      <c r="CG797"/>
      <c r="CH797"/>
      <c r="CI797"/>
      <c r="CJ797"/>
      <c r="CK797"/>
      <c r="CL797"/>
      <c r="CM797"/>
      <c r="CN797"/>
      <c r="CO797"/>
      <c r="CP797"/>
      <c r="CQ797"/>
      <c r="CR797"/>
      <c r="CS797"/>
      <c r="CT797"/>
      <c r="CU797"/>
      <c r="CV797"/>
      <c r="CW797"/>
      <c r="CX797"/>
      <c r="CY797"/>
      <c r="CZ797"/>
      <c r="DA797"/>
      <c r="DB797"/>
      <c r="DC797"/>
      <c r="DD797"/>
      <c r="DE797"/>
      <c r="DF797"/>
      <c r="DG797"/>
      <c r="DH797"/>
      <c r="DI797"/>
      <c r="DJ797"/>
      <c r="DK797"/>
      <c r="DL797"/>
      <c r="DM797"/>
      <c r="DN797"/>
      <c r="DO797"/>
      <c r="DP797"/>
      <c r="DQ797"/>
      <c r="DR797"/>
      <c r="DS797"/>
      <c r="DT797"/>
      <c r="DU797"/>
      <c r="DV797"/>
      <c r="DW797"/>
      <c r="DX797"/>
      <c r="DY797"/>
      <c r="DZ797"/>
      <c r="EA797"/>
      <c r="EB797"/>
      <c r="EC797"/>
      <c r="ED797"/>
      <c r="EE797"/>
      <c r="EF797"/>
      <c r="EG797"/>
      <c r="EH797"/>
      <c r="EI797"/>
      <c r="EJ797"/>
      <c r="EK797"/>
      <c r="EL797"/>
      <c r="EM797"/>
      <c r="EN797"/>
      <c r="EO797"/>
      <c r="EP797"/>
      <c r="EQ797"/>
      <c r="ER797"/>
      <c r="ES797"/>
      <c r="ET797"/>
      <c r="EU797"/>
      <c r="EV797"/>
      <c r="EW797"/>
      <c r="EX797"/>
      <c r="EY797"/>
      <c r="EZ797"/>
      <c r="FA797"/>
      <c r="FB797"/>
      <c r="FC797"/>
      <c r="FD797"/>
      <c r="FE797"/>
      <c r="FF797"/>
      <c r="FG797"/>
      <c r="FH797"/>
      <c r="FI797"/>
      <c r="FJ797"/>
      <c r="FK797"/>
      <c r="FL797"/>
      <c r="FM797"/>
      <c r="FN797"/>
      <c r="FO797"/>
      <c r="FP797"/>
      <c r="FQ797"/>
      <c r="FR797"/>
      <c r="FS797"/>
      <c r="FT797"/>
      <c r="FU797"/>
      <c r="FV797"/>
      <c r="FW797"/>
      <c r="FX797"/>
      <c r="FY797"/>
      <c r="FZ797"/>
      <c r="GA797"/>
      <c r="GB797"/>
      <c r="GC797"/>
      <c r="GD797"/>
      <c r="GE797"/>
      <c r="GF797"/>
      <c r="GG797"/>
      <c r="GH797"/>
      <c r="GI797"/>
      <c r="GJ797"/>
      <c r="GK797"/>
      <c r="GL797"/>
      <c r="GM797"/>
      <c r="GN797"/>
      <c r="GO797"/>
      <c r="GP797"/>
      <c r="GQ797"/>
      <c r="GR797"/>
      <c r="GS797"/>
      <c r="GT797"/>
      <c r="GU797"/>
      <c r="GV797"/>
      <c r="GW797"/>
      <c r="GX797"/>
      <c r="GY797"/>
      <c r="GZ797"/>
      <c r="HA797"/>
      <c r="HB797"/>
      <c r="HC797"/>
      <c r="HD797"/>
      <c r="HE797"/>
      <c r="HF797"/>
      <c r="HG797"/>
      <c r="HH797"/>
      <c r="HI797"/>
      <c r="HJ797"/>
      <c r="HK797"/>
      <c r="HL797"/>
      <c r="HM797"/>
      <c r="HN797"/>
      <c r="HO797"/>
      <c r="HP797"/>
      <c r="HQ797"/>
      <c r="HR797"/>
      <c r="HS797"/>
      <c r="HT797"/>
      <c r="HU797"/>
      <c r="HV797"/>
      <c r="HW797"/>
      <c r="HX797"/>
      <c r="HY797"/>
      <c r="HZ797"/>
    </row>
    <row r="798" spans="1:234" ht="11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  <c r="AJ798"/>
      <c r="AK798"/>
      <c r="AL798"/>
      <c r="AM798"/>
      <c r="AN798"/>
      <c r="AO798"/>
      <c r="AP798"/>
      <c r="AQ798"/>
      <c r="AR798"/>
      <c r="AS798"/>
      <c r="AT798"/>
      <c r="AU798"/>
      <c r="AV798"/>
      <c r="AW798"/>
      <c r="AX798"/>
      <c r="AY798"/>
      <c r="AZ798"/>
      <c r="BA798"/>
      <c r="BB798"/>
      <c r="BC798"/>
      <c r="BD798"/>
      <c r="BE798"/>
      <c r="BF798"/>
      <c r="BG798"/>
      <c r="BH798"/>
      <c r="BI798"/>
      <c r="BJ798"/>
      <c r="BK798"/>
      <c r="BL798"/>
      <c r="BM798"/>
      <c r="BN798"/>
      <c r="BO798"/>
      <c r="BP798"/>
      <c r="BQ798"/>
      <c r="BR798"/>
      <c r="BS798"/>
      <c r="BT798"/>
      <c r="BU798"/>
      <c r="BV798"/>
      <c r="BW798"/>
      <c r="BX798"/>
      <c r="BY798"/>
      <c r="BZ798"/>
      <c r="CA798"/>
      <c r="CB798"/>
      <c r="CC798"/>
      <c r="CD798"/>
      <c r="CE798"/>
      <c r="CF798"/>
      <c r="CG798"/>
      <c r="CH798"/>
      <c r="CI798"/>
      <c r="CJ798"/>
      <c r="CK798"/>
      <c r="CL798"/>
      <c r="CM798"/>
      <c r="CN798"/>
      <c r="CO798"/>
      <c r="CP798"/>
      <c r="CQ798"/>
      <c r="CR798"/>
      <c r="CS798"/>
      <c r="CT798"/>
      <c r="CU798"/>
      <c r="CV798"/>
      <c r="CW798"/>
      <c r="CX798"/>
      <c r="CY798"/>
      <c r="CZ798"/>
      <c r="DA798"/>
      <c r="DB798"/>
      <c r="DC798"/>
      <c r="DD798"/>
      <c r="DE798"/>
      <c r="DF798"/>
      <c r="DG798"/>
      <c r="DH798"/>
      <c r="DI798"/>
      <c r="DJ798"/>
      <c r="DK798"/>
      <c r="DL798"/>
      <c r="DM798"/>
      <c r="DN798"/>
      <c r="DO798"/>
      <c r="DP798"/>
      <c r="DQ798"/>
      <c r="DR798"/>
      <c r="DS798"/>
      <c r="DT798"/>
      <c r="DU798"/>
      <c r="DV798"/>
      <c r="DW798"/>
      <c r="DX798"/>
      <c r="DY798"/>
      <c r="DZ798"/>
      <c r="EA798"/>
      <c r="EB798"/>
      <c r="EC798"/>
      <c r="ED798"/>
      <c r="EE798"/>
      <c r="EF798"/>
      <c r="EG798"/>
      <c r="EH798"/>
      <c r="EI798"/>
      <c r="EJ798"/>
      <c r="EK798"/>
      <c r="EL798"/>
      <c r="EM798"/>
      <c r="EN798"/>
      <c r="EO798"/>
      <c r="EP798"/>
      <c r="EQ798"/>
      <c r="ER798"/>
      <c r="ES798"/>
      <c r="ET798"/>
      <c r="EU798"/>
      <c r="EV798"/>
      <c r="EW798"/>
      <c r="EX798"/>
      <c r="EY798"/>
      <c r="EZ798"/>
      <c r="FA798"/>
      <c r="FB798"/>
      <c r="FC798"/>
      <c r="FD798"/>
      <c r="FE798"/>
      <c r="FF798"/>
      <c r="FG798"/>
      <c r="FH798"/>
      <c r="FI798"/>
      <c r="FJ798"/>
      <c r="FK798"/>
      <c r="FL798"/>
      <c r="FM798"/>
      <c r="FN798"/>
      <c r="FO798"/>
      <c r="FP798"/>
      <c r="FQ798"/>
      <c r="FR798"/>
      <c r="FS798"/>
      <c r="FT798"/>
      <c r="FU798"/>
      <c r="FV798"/>
      <c r="FW798"/>
      <c r="FX798"/>
      <c r="FY798"/>
      <c r="FZ798"/>
      <c r="GA798"/>
      <c r="GB798"/>
      <c r="GC798"/>
      <c r="GD798"/>
      <c r="GE798"/>
      <c r="GF798"/>
      <c r="GG798"/>
      <c r="GH798"/>
      <c r="GI798"/>
      <c r="GJ798"/>
      <c r="GK798"/>
      <c r="GL798"/>
      <c r="GM798"/>
      <c r="GN798"/>
      <c r="GO798"/>
      <c r="GP798"/>
      <c r="GQ798"/>
      <c r="GR798"/>
      <c r="GS798"/>
      <c r="GT798"/>
      <c r="GU798"/>
      <c r="GV798"/>
      <c r="GW798"/>
      <c r="GX798"/>
      <c r="GY798"/>
      <c r="GZ798"/>
      <c r="HA798"/>
      <c r="HB798"/>
      <c r="HC798"/>
      <c r="HD798"/>
      <c r="HE798"/>
      <c r="HF798"/>
      <c r="HG798"/>
      <c r="HH798"/>
      <c r="HI798"/>
      <c r="HJ798"/>
      <c r="HK798"/>
      <c r="HL798"/>
      <c r="HM798"/>
      <c r="HN798"/>
      <c r="HO798"/>
      <c r="HP798"/>
      <c r="HQ798"/>
      <c r="HR798"/>
      <c r="HS798"/>
      <c r="HT798"/>
      <c r="HU798"/>
      <c r="HV798"/>
      <c r="HW798"/>
      <c r="HX798"/>
      <c r="HY798"/>
      <c r="HZ798"/>
    </row>
    <row r="799" spans="1:234" ht="11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  <c r="AJ799"/>
      <c r="AK799"/>
      <c r="AL799"/>
      <c r="AM799"/>
      <c r="AN799"/>
      <c r="AO799"/>
      <c r="AP799"/>
      <c r="AQ799"/>
      <c r="AR799"/>
      <c r="AS799"/>
      <c r="AT799"/>
      <c r="AU799"/>
      <c r="AV799"/>
      <c r="AW799"/>
      <c r="AX799"/>
      <c r="AY799"/>
      <c r="AZ799"/>
      <c r="BA799"/>
      <c r="BB799"/>
      <c r="BC799"/>
      <c r="BD799"/>
      <c r="BE799"/>
      <c r="BF799"/>
      <c r="BG799"/>
      <c r="BH799"/>
      <c r="BI799"/>
      <c r="BJ799"/>
      <c r="BK799"/>
      <c r="BL799"/>
      <c r="BM799"/>
      <c r="BN799"/>
      <c r="BO799"/>
      <c r="BP799"/>
      <c r="BQ799"/>
      <c r="BR799"/>
      <c r="BS799"/>
      <c r="BT799"/>
      <c r="BU799"/>
      <c r="BV799"/>
      <c r="BW799"/>
      <c r="BX799"/>
      <c r="BY799"/>
      <c r="BZ799"/>
      <c r="CA799"/>
      <c r="CB799"/>
      <c r="CC799"/>
      <c r="CD799"/>
      <c r="CE799"/>
      <c r="CF799"/>
      <c r="CG799"/>
      <c r="CH799"/>
      <c r="CI799"/>
      <c r="CJ799"/>
      <c r="CK799"/>
      <c r="CL799"/>
      <c r="CM799"/>
      <c r="CN799"/>
      <c r="CO799"/>
      <c r="CP799"/>
      <c r="CQ799"/>
      <c r="CR799"/>
      <c r="CS799"/>
      <c r="CT799"/>
      <c r="CU799"/>
      <c r="CV799"/>
      <c r="CW799"/>
      <c r="CX799"/>
      <c r="CY799"/>
      <c r="CZ799"/>
      <c r="DA799"/>
      <c r="DB799"/>
      <c r="DC799"/>
      <c r="DD799"/>
      <c r="DE799"/>
      <c r="DF799"/>
      <c r="DG799"/>
      <c r="DH799"/>
      <c r="DI799"/>
      <c r="DJ799"/>
      <c r="DK799"/>
      <c r="DL799"/>
      <c r="DM799"/>
      <c r="DN799"/>
      <c r="DO799"/>
      <c r="DP799"/>
      <c r="DQ799"/>
      <c r="DR799"/>
      <c r="DS799"/>
      <c r="DT799"/>
      <c r="DU799"/>
      <c r="DV799"/>
      <c r="DW799"/>
      <c r="DX799"/>
      <c r="DY799"/>
      <c r="DZ799"/>
      <c r="EA799"/>
      <c r="EB799"/>
      <c r="EC799"/>
      <c r="ED799"/>
      <c r="EE799"/>
      <c r="EF799"/>
      <c r="EG799"/>
      <c r="EH799"/>
      <c r="EI799"/>
      <c r="EJ799"/>
      <c r="EK799"/>
      <c r="EL799"/>
      <c r="EM799"/>
      <c r="EN799"/>
      <c r="EO799"/>
      <c r="EP799"/>
      <c r="EQ799"/>
      <c r="ER799"/>
      <c r="ES799"/>
      <c r="ET799"/>
      <c r="EU799"/>
      <c r="EV799"/>
      <c r="EW799"/>
      <c r="EX799"/>
      <c r="EY799"/>
      <c r="EZ799"/>
      <c r="FA799"/>
      <c r="FB799"/>
      <c r="FC799"/>
      <c r="FD799"/>
      <c r="FE799"/>
      <c r="FF799"/>
      <c r="FG799"/>
      <c r="FH799"/>
      <c r="FI799"/>
      <c r="FJ799"/>
      <c r="FK799"/>
      <c r="FL799"/>
      <c r="FM799"/>
      <c r="FN799"/>
      <c r="FO799"/>
      <c r="FP799"/>
      <c r="FQ799"/>
      <c r="FR799"/>
      <c r="FS799"/>
      <c r="FT799"/>
      <c r="FU799"/>
      <c r="FV799"/>
      <c r="FW799"/>
      <c r="FX799"/>
      <c r="FY799"/>
      <c r="FZ799"/>
      <c r="GA799"/>
      <c r="GB799"/>
      <c r="GC799"/>
      <c r="GD799"/>
      <c r="GE799"/>
      <c r="GF799"/>
      <c r="GG799"/>
      <c r="GH799"/>
      <c r="GI799"/>
      <c r="GJ799"/>
      <c r="GK799"/>
      <c r="GL799"/>
      <c r="GM799"/>
      <c r="GN799"/>
      <c r="GO799"/>
      <c r="GP799"/>
      <c r="GQ799"/>
      <c r="GR799"/>
      <c r="GS799"/>
      <c r="GT799"/>
      <c r="GU799"/>
      <c r="GV799"/>
      <c r="GW799"/>
      <c r="GX799"/>
      <c r="GY799"/>
      <c r="GZ799"/>
      <c r="HA799"/>
      <c r="HB799"/>
      <c r="HC799"/>
      <c r="HD799"/>
      <c r="HE799"/>
      <c r="HF799"/>
      <c r="HG799"/>
      <c r="HH799"/>
      <c r="HI799"/>
      <c r="HJ799"/>
      <c r="HK799"/>
      <c r="HL799"/>
      <c r="HM799"/>
      <c r="HN799"/>
      <c r="HO799"/>
      <c r="HP799"/>
      <c r="HQ799"/>
      <c r="HR799"/>
      <c r="HS799"/>
      <c r="HT799"/>
      <c r="HU799"/>
      <c r="HV799"/>
      <c r="HW799"/>
      <c r="HX799"/>
      <c r="HY799"/>
      <c r="HZ799"/>
    </row>
    <row r="800" spans="1:234" ht="11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  <c r="AJ800"/>
      <c r="AK800"/>
      <c r="AL800"/>
      <c r="AM800"/>
      <c r="AN800"/>
      <c r="AO800"/>
      <c r="AP800"/>
      <c r="AQ800"/>
      <c r="AR800"/>
      <c r="AS800"/>
      <c r="AT800"/>
      <c r="AU800"/>
      <c r="AV800"/>
      <c r="AW800"/>
      <c r="AX800"/>
      <c r="AY800"/>
      <c r="AZ800"/>
      <c r="BA800"/>
      <c r="BB800"/>
      <c r="BC800"/>
      <c r="BD800"/>
      <c r="BE800"/>
      <c r="BF800"/>
      <c r="BG800"/>
      <c r="BH800"/>
      <c r="BI800"/>
      <c r="BJ800"/>
      <c r="BK800"/>
      <c r="BL800"/>
      <c r="BM800"/>
      <c r="BN800"/>
      <c r="BO800"/>
      <c r="BP800"/>
      <c r="BQ800"/>
      <c r="BR800"/>
      <c r="BS800"/>
      <c r="BT800"/>
      <c r="BU800"/>
      <c r="BV800"/>
      <c r="BW800"/>
      <c r="BX800"/>
      <c r="BY800"/>
      <c r="BZ800"/>
      <c r="CA800"/>
      <c r="CB800"/>
      <c r="CC800"/>
      <c r="CD800"/>
      <c r="CE800"/>
      <c r="CF800"/>
      <c r="CG800"/>
      <c r="CH800"/>
      <c r="CI800"/>
      <c r="CJ800"/>
      <c r="CK800"/>
      <c r="CL800"/>
      <c r="CM800"/>
      <c r="CN800"/>
      <c r="CO800"/>
      <c r="CP800"/>
      <c r="CQ800"/>
      <c r="CR800"/>
      <c r="CS800"/>
      <c r="CT800"/>
      <c r="CU800"/>
      <c r="CV800"/>
      <c r="CW800"/>
      <c r="CX800"/>
      <c r="CY800"/>
      <c r="CZ800"/>
      <c r="DA800"/>
      <c r="DB800"/>
      <c r="DC800"/>
      <c r="DD800"/>
      <c r="DE800"/>
      <c r="DF800"/>
      <c r="DG800"/>
      <c r="DH800"/>
      <c r="DI800"/>
      <c r="DJ800"/>
      <c r="DK800"/>
      <c r="DL800"/>
      <c r="DM800"/>
      <c r="DN800"/>
      <c r="DO800"/>
      <c r="DP800"/>
      <c r="DQ800"/>
      <c r="DR800"/>
      <c r="DS800"/>
      <c r="DT800"/>
      <c r="DU800"/>
      <c r="DV800"/>
      <c r="DW800"/>
      <c r="DX800"/>
      <c r="DY800"/>
      <c r="DZ800"/>
      <c r="EA800"/>
      <c r="EB800"/>
      <c r="EC800"/>
      <c r="ED800"/>
      <c r="EE800"/>
      <c r="EF800"/>
      <c r="EG800"/>
      <c r="EH800"/>
      <c r="EI800"/>
      <c r="EJ800"/>
      <c r="EK800"/>
      <c r="EL800"/>
      <c r="EM800"/>
      <c r="EN800"/>
      <c r="EO800"/>
      <c r="EP800"/>
      <c r="EQ800"/>
      <c r="ER800"/>
      <c r="ES800"/>
      <c r="ET800"/>
      <c r="EU800"/>
      <c r="EV800"/>
      <c r="EW800"/>
      <c r="EX800"/>
      <c r="EY800"/>
      <c r="EZ800"/>
      <c r="FA800"/>
      <c r="FB800"/>
      <c r="FC800"/>
      <c r="FD800"/>
      <c r="FE800"/>
      <c r="FF800"/>
      <c r="FG800"/>
      <c r="FH800"/>
      <c r="FI800"/>
      <c r="FJ800"/>
      <c r="FK800"/>
      <c r="FL800"/>
      <c r="FM800"/>
      <c r="FN800"/>
      <c r="FO800"/>
      <c r="FP800"/>
      <c r="FQ800"/>
      <c r="FR800"/>
      <c r="FS800"/>
      <c r="FT800"/>
      <c r="FU800"/>
      <c r="FV800"/>
      <c r="FW800"/>
      <c r="FX800"/>
      <c r="FY800"/>
      <c r="FZ800"/>
      <c r="GA800"/>
      <c r="GB800"/>
      <c r="GC800"/>
      <c r="GD800"/>
      <c r="GE800"/>
      <c r="GF800"/>
      <c r="GG800"/>
      <c r="GH800"/>
      <c r="GI800"/>
      <c r="GJ800"/>
      <c r="GK800"/>
      <c r="GL800"/>
      <c r="GM800"/>
      <c r="GN800"/>
      <c r="GO800"/>
      <c r="GP800"/>
      <c r="GQ800"/>
      <c r="GR800"/>
      <c r="GS800"/>
      <c r="GT800"/>
      <c r="GU800"/>
      <c r="GV800"/>
      <c r="GW800"/>
      <c r="GX800"/>
      <c r="GY800"/>
      <c r="GZ800"/>
      <c r="HA800"/>
      <c r="HB800"/>
      <c r="HC800"/>
      <c r="HD800"/>
      <c r="HE800"/>
      <c r="HF800"/>
      <c r="HG800"/>
      <c r="HH800"/>
      <c r="HI800"/>
      <c r="HJ800"/>
      <c r="HK800"/>
      <c r="HL800"/>
      <c r="HM800"/>
      <c r="HN800"/>
      <c r="HO800"/>
      <c r="HP800"/>
      <c r="HQ800"/>
      <c r="HR800"/>
      <c r="HS800"/>
      <c r="HT800"/>
      <c r="HU800"/>
      <c r="HV800"/>
      <c r="HW800"/>
      <c r="HX800"/>
      <c r="HY800"/>
      <c r="HZ800"/>
    </row>
    <row r="801" spans="1:234" ht="11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G801"/>
      <c r="AH801"/>
      <c r="AI801"/>
      <c r="AJ801"/>
      <c r="AK801"/>
      <c r="AL801"/>
      <c r="AM801"/>
      <c r="AN801"/>
      <c r="AO801"/>
      <c r="AP801"/>
      <c r="AQ801"/>
      <c r="AR801"/>
      <c r="AS801"/>
      <c r="AT801"/>
      <c r="AU801"/>
      <c r="AV801"/>
      <c r="AW801"/>
      <c r="AX801"/>
      <c r="AY801"/>
      <c r="AZ801"/>
      <c r="BA801"/>
      <c r="BB801"/>
      <c r="BC801"/>
      <c r="BD801"/>
      <c r="BE801"/>
      <c r="BF801"/>
      <c r="BG801"/>
      <c r="BH801"/>
      <c r="BI801"/>
      <c r="BJ801"/>
      <c r="BK801"/>
      <c r="BL801"/>
      <c r="BM801"/>
      <c r="BN801"/>
      <c r="BO801"/>
      <c r="BP801"/>
      <c r="BQ801"/>
      <c r="BR801"/>
      <c r="BS801"/>
      <c r="BT801"/>
      <c r="BU801"/>
      <c r="BV801"/>
      <c r="BW801"/>
      <c r="BX801"/>
      <c r="BY801"/>
      <c r="BZ801"/>
      <c r="CA801"/>
      <c r="CB801"/>
      <c r="CC801"/>
      <c r="CD801"/>
      <c r="CE801"/>
      <c r="CF801"/>
      <c r="CG801"/>
      <c r="CH801"/>
      <c r="CI801"/>
      <c r="CJ801"/>
      <c r="CK801"/>
      <c r="CL801"/>
      <c r="CM801"/>
      <c r="CN801"/>
      <c r="CO801"/>
      <c r="CP801"/>
      <c r="CQ801"/>
      <c r="CR801"/>
      <c r="CS801"/>
      <c r="CT801"/>
      <c r="CU801"/>
      <c r="CV801"/>
      <c r="CW801"/>
      <c r="CX801"/>
      <c r="CY801"/>
      <c r="CZ801"/>
      <c r="DA801"/>
      <c r="DB801"/>
      <c r="DC801"/>
      <c r="DD801"/>
      <c r="DE801"/>
      <c r="DF801"/>
      <c r="DG801"/>
      <c r="DH801"/>
      <c r="DI801"/>
      <c r="DJ801"/>
      <c r="DK801"/>
      <c r="DL801"/>
      <c r="DM801"/>
      <c r="DN801"/>
      <c r="DO801"/>
      <c r="DP801"/>
      <c r="DQ801"/>
      <c r="DR801"/>
      <c r="DS801"/>
      <c r="DT801"/>
      <c r="DU801"/>
      <c r="DV801"/>
      <c r="DW801"/>
      <c r="DX801"/>
      <c r="DY801"/>
      <c r="DZ801"/>
      <c r="EA801"/>
      <c r="EB801"/>
      <c r="EC801"/>
      <c r="ED801"/>
      <c r="EE801"/>
      <c r="EF801"/>
      <c r="EG801"/>
      <c r="EH801"/>
      <c r="EI801"/>
      <c r="EJ801"/>
      <c r="EK801"/>
      <c r="EL801"/>
      <c r="EM801"/>
      <c r="EN801"/>
      <c r="EO801"/>
      <c r="EP801"/>
      <c r="EQ801"/>
      <c r="ER801"/>
      <c r="ES801"/>
      <c r="ET801"/>
      <c r="EU801"/>
      <c r="EV801"/>
      <c r="EW801"/>
      <c r="EX801"/>
      <c r="EY801"/>
      <c r="EZ801"/>
      <c r="FA801"/>
      <c r="FB801"/>
      <c r="FC801"/>
      <c r="FD801"/>
      <c r="FE801"/>
      <c r="FF801"/>
      <c r="FG801"/>
      <c r="FH801"/>
      <c r="FI801"/>
      <c r="FJ801"/>
      <c r="FK801"/>
      <c r="FL801"/>
      <c r="FM801"/>
      <c r="FN801"/>
      <c r="FO801"/>
      <c r="FP801"/>
      <c r="FQ801"/>
      <c r="FR801"/>
      <c r="FS801"/>
      <c r="FT801"/>
      <c r="FU801"/>
      <c r="FV801"/>
      <c r="FW801"/>
      <c r="FX801"/>
      <c r="FY801"/>
      <c r="FZ801"/>
      <c r="GA801"/>
      <c r="GB801"/>
      <c r="GC801"/>
      <c r="GD801"/>
      <c r="GE801"/>
      <c r="GF801"/>
      <c r="GG801"/>
      <c r="GH801"/>
      <c r="GI801"/>
      <c r="GJ801"/>
      <c r="GK801"/>
      <c r="GL801"/>
      <c r="GM801"/>
      <c r="GN801"/>
      <c r="GO801"/>
      <c r="GP801"/>
      <c r="GQ801"/>
      <c r="GR801"/>
      <c r="GS801"/>
      <c r="GT801"/>
      <c r="GU801"/>
      <c r="GV801"/>
      <c r="GW801"/>
      <c r="GX801"/>
      <c r="GY801"/>
      <c r="GZ801"/>
      <c r="HA801"/>
      <c r="HB801"/>
      <c r="HC801"/>
      <c r="HD801"/>
      <c r="HE801"/>
      <c r="HF801"/>
      <c r="HG801"/>
      <c r="HH801"/>
      <c r="HI801"/>
      <c r="HJ801"/>
      <c r="HK801"/>
      <c r="HL801"/>
      <c r="HM801"/>
      <c r="HN801"/>
      <c r="HO801"/>
      <c r="HP801"/>
      <c r="HQ801"/>
      <c r="HR801"/>
      <c r="HS801"/>
      <c r="HT801"/>
      <c r="HU801"/>
      <c r="HV801"/>
      <c r="HW801"/>
      <c r="HX801"/>
      <c r="HY801"/>
      <c r="HZ801"/>
    </row>
    <row r="802" spans="1:234" ht="11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  <c r="AB802"/>
      <c r="AC802"/>
      <c r="AD802"/>
      <c r="AE802"/>
      <c r="AF802"/>
      <c r="AG802"/>
      <c r="AH802"/>
      <c r="AI802"/>
      <c r="AJ802"/>
      <c r="AK802"/>
      <c r="AL802"/>
      <c r="AM802"/>
      <c r="AN802"/>
      <c r="AO802"/>
      <c r="AP802"/>
      <c r="AQ802"/>
      <c r="AR802"/>
      <c r="AS802"/>
      <c r="AT802"/>
      <c r="AU802"/>
      <c r="AV802"/>
      <c r="AW802"/>
      <c r="AX802"/>
      <c r="AY802"/>
      <c r="AZ802"/>
      <c r="BA802"/>
      <c r="BB802"/>
      <c r="BC802"/>
      <c r="BD802"/>
      <c r="BE802"/>
      <c r="BF802"/>
      <c r="BG802"/>
      <c r="BH802"/>
      <c r="BI802"/>
      <c r="BJ802"/>
      <c r="BK802"/>
      <c r="BL802"/>
      <c r="BM802"/>
      <c r="BN802"/>
      <c r="BO802"/>
      <c r="BP802"/>
      <c r="BQ802"/>
      <c r="BR802"/>
      <c r="BS802"/>
      <c r="BT802"/>
      <c r="BU802"/>
      <c r="BV802"/>
      <c r="BW802"/>
      <c r="BX802"/>
      <c r="BY802"/>
      <c r="BZ802"/>
      <c r="CA802"/>
      <c r="CB802"/>
      <c r="CC802"/>
      <c r="CD802"/>
      <c r="CE802"/>
      <c r="CF802"/>
      <c r="CG802"/>
      <c r="CH802"/>
      <c r="CI802"/>
      <c r="CJ802"/>
      <c r="CK802"/>
      <c r="CL802"/>
      <c r="CM802"/>
      <c r="CN802"/>
      <c r="CO802"/>
      <c r="CP802"/>
      <c r="CQ802"/>
      <c r="CR802"/>
      <c r="CS802"/>
      <c r="CT802"/>
      <c r="CU802"/>
      <c r="CV802"/>
      <c r="CW802"/>
      <c r="CX802"/>
      <c r="CY802"/>
      <c r="CZ802"/>
      <c r="DA802"/>
      <c r="DB802"/>
      <c r="DC802"/>
      <c r="DD802"/>
      <c r="DE802"/>
      <c r="DF802"/>
      <c r="DG802"/>
      <c r="DH802"/>
      <c r="DI802"/>
      <c r="DJ802"/>
      <c r="DK802"/>
      <c r="DL802"/>
      <c r="DM802"/>
      <c r="DN802"/>
      <c r="DO802"/>
      <c r="DP802"/>
      <c r="DQ802"/>
      <c r="DR802"/>
      <c r="DS802"/>
      <c r="DT802"/>
      <c r="DU802"/>
      <c r="DV802"/>
      <c r="DW802"/>
      <c r="DX802"/>
      <c r="DY802"/>
      <c r="DZ802"/>
      <c r="EA802"/>
      <c r="EB802"/>
      <c r="EC802"/>
      <c r="ED802"/>
      <c r="EE802"/>
      <c r="EF802"/>
      <c r="EG802"/>
      <c r="EH802"/>
      <c r="EI802"/>
      <c r="EJ802"/>
      <c r="EK802"/>
      <c r="EL802"/>
      <c r="EM802"/>
      <c r="EN802"/>
      <c r="EO802"/>
      <c r="EP802"/>
      <c r="EQ802"/>
      <c r="ER802"/>
      <c r="ES802"/>
      <c r="ET802"/>
      <c r="EU802"/>
      <c r="EV802"/>
      <c r="EW802"/>
      <c r="EX802"/>
      <c r="EY802"/>
      <c r="EZ802"/>
      <c r="FA802"/>
      <c r="FB802"/>
      <c r="FC802"/>
      <c r="FD802"/>
      <c r="FE802"/>
      <c r="FF802"/>
      <c r="FG802"/>
      <c r="FH802"/>
      <c r="FI802"/>
      <c r="FJ802"/>
      <c r="FK802"/>
      <c r="FL802"/>
      <c r="FM802"/>
      <c r="FN802"/>
      <c r="FO802"/>
      <c r="FP802"/>
      <c r="FQ802"/>
      <c r="FR802"/>
      <c r="FS802"/>
      <c r="FT802"/>
      <c r="FU802"/>
      <c r="FV802"/>
      <c r="FW802"/>
      <c r="FX802"/>
      <c r="FY802"/>
      <c r="FZ802"/>
      <c r="GA802"/>
      <c r="GB802"/>
      <c r="GC802"/>
      <c r="GD802"/>
      <c r="GE802"/>
      <c r="GF802"/>
      <c r="GG802"/>
      <c r="GH802"/>
      <c r="GI802"/>
      <c r="GJ802"/>
      <c r="GK802"/>
      <c r="GL802"/>
      <c r="GM802"/>
      <c r="GN802"/>
      <c r="GO802"/>
      <c r="GP802"/>
      <c r="GQ802"/>
      <c r="GR802"/>
      <c r="GS802"/>
      <c r="GT802"/>
      <c r="GU802"/>
      <c r="GV802"/>
      <c r="GW802"/>
      <c r="GX802"/>
      <c r="GY802"/>
      <c r="GZ802"/>
      <c r="HA802"/>
      <c r="HB802"/>
      <c r="HC802"/>
      <c r="HD802"/>
      <c r="HE802"/>
      <c r="HF802"/>
      <c r="HG802"/>
      <c r="HH802"/>
      <c r="HI802"/>
      <c r="HJ802"/>
      <c r="HK802"/>
      <c r="HL802"/>
      <c r="HM802"/>
      <c r="HN802"/>
      <c r="HO802"/>
      <c r="HP802"/>
      <c r="HQ802"/>
      <c r="HR802"/>
      <c r="HS802"/>
      <c r="HT802"/>
      <c r="HU802"/>
      <c r="HV802"/>
      <c r="HW802"/>
      <c r="HX802"/>
      <c r="HY802"/>
      <c r="HZ802"/>
    </row>
  </sheetData>
  <sheetProtection/>
  <mergeCells count="24">
    <mergeCell ref="C12:C14"/>
    <mergeCell ref="D13:E13"/>
    <mergeCell ref="G12:I12"/>
    <mergeCell ref="G13:H13"/>
    <mergeCell ref="A704:B704"/>
    <mergeCell ref="A702:C702"/>
    <mergeCell ref="F13:F14"/>
    <mergeCell ref="D12:F12"/>
    <mergeCell ref="A10:O10"/>
    <mergeCell ref="N702:O702"/>
    <mergeCell ref="M7:O7"/>
    <mergeCell ref="M12:O12"/>
    <mergeCell ref="M13:N13"/>
    <mergeCell ref="O13:O14"/>
    <mergeCell ref="I13:I14"/>
    <mergeCell ref="J13:L13"/>
    <mergeCell ref="A12:A14"/>
    <mergeCell ref="B12:B14"/>
    <mergeCell ref="M5:O5"/>
    <mergeCell ref="M6:O6"/>
    <mergeCell ref="M1:O1"/>
    <mergeCell ref="M2:O2"/>
    <mergeCell ref="M3:O3"/>
    <mergeCell ref="M4:O4"/>
  </mergeCells>
  <printOptions horizontalCentered="1"/>
  <pageMargins left="0.3937007874015748" right="0.3937007874015748" top="0.3937007874015748" bottom="0.3937007874015748" header="0" footer="0"/>
  <pageSetup fitToWidth="0" horizontalDpi="600" verticalDpi="600" orientation="landscape" paperSize="9" scale="80" r:id="rId1"/>
  <rowBreaks count="17" manualBreakCount="17">
    <brk id="35" max="15" man="1"/>
    <brk id="72" max="15" man="1"/>
    <brk id="105" max="15" man="1"/>
    <brk id="138" max="15" man="1"/>
    <brk id="167" max="15" man="1"/>
    <brk id="197" max="15" man="1"/>
    <brk id="233" max="15" man="1"/>
    <brk id="268" max="15" man="1"/>
    <brk id="304" max="15" man="1"/>
    <brk id="338" max="15" man="1"/>
    <brk id="370" max="15" man="1"/>
    <brk id="420" max="15" man="1"/>
    <brk id="452" max="15" man="1"/>
    <brk id="483" max="15" man="1"/>
    <brk id="520" max="15" man="1"/>
    <brk id="561" max="15" man="1"/>
    <brk id="592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</dc:creator>
  <cp:keywords/>
  <dc:description/>
  <cp:lastModifiedBy>Eremenko</cp:lastModifiedBy>
  <cp:lastPrinted>2016-04-01T08:40:45Z</cp:lastPrinted>
  <dcterms:created xsi:type="dcterms:W3CDTF">2014-04-22T08:24:49Z</dcterms:created>
  <dcterms:modified xsi:type="dcterms:W3CDTF">2016-04-01T08:44:46Z</dcterms:modified>
  <cp:category/>
  <cp:version/>
  <cp:contentType/>
  <cp:contentStatus/>
</cp:coreProperties>
</file>