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9720" windowHeight="7080" tabRatio="913" activeTab="0"/>
  </bookViews>
  <sheets>
    <sheet name="дод 1" sheetId="1" r:id="rId1"/>
    <sheet name="дод 2" sheetId="2" r:id="rId2"/>
    <sheet name="дод 3" sheetId="3" r:id="rId3"/>
    <sheet name="дод 4" sheetId="4" r:id="rId4"/>
    <sheet name="дод 5" sheetId="5" r:id="rId5"/>
    <sheet name="дод 6" sheetId="6" r:id="rId6"/>
  </sheets>
  <externalReferences>
    <externalReference r:id="rId9"/>
    <externalReference r:id="rId10"/>
  </externalReferences>
  <definedNames>
    <definedName name="_xlnm.Print_Area" localSheetId="0">'дод 1'!$A$1:$T$44</definedName>
    <definedName name="_xlnm.Print_Area" localSheetId="2">'дод 3'!$A$1:$K$54</definedName>
  </definedNames>
  <calcPr fullCalcOnLoad="1"/>
</workbook>
</file>

<file path=xl/sharedStrings.xml><?xml version="1.0" encoding="utf-8"?>
<sst xmlns="http://schemas.openxmlformats.org/spreadsheetml/2006/main" count="499" uniqueCount="271">
  <si>
    <t>Всього:</t>
  </si>
  <si>
    <t>№ п/п</t>
  </si>
  <si>
    <t>О.М.Лисенко</t>
  </si>
  <si>
    <t>комунального господарства міста Суми</t>
  </si>
  <si>
    <t>У тому числі за роками</t>
  </si>
  <si>
    <t>2015 рік</t>
  </si>
  <si>
    <t>2016 рік</t>
  </si>
  <si>
    <t>2017 рік</t>
  </si>
  <si>
    <t>2013 рік</t>
  </si>
  <si>
    <t>2014 рік</t>
  </si>
  <si>
    <t>до  рішення Сумської міської ради</t>
  </si>
  <si>
    <t>програми  реформування і розвитку житлово-</t>
  </si>
  <si>
    <t>тис.грн.</t>
  </si>
  <si>
    <t xml:space="preserve">Основні завдання Програми </t>
  </si>
  <si>
    <t>Обсяг ресурсів, усього</t>
  </si>
  <si>
    <t>в тому числі</t>
  </si>
  <si>
    <t>державний бюджет</t>
  </si>
  <si>
    <t>обласний бюджет</t>
  </si>
  <si>
    <t>міський бюджет</t>
  </si>
  <si>
    <t xml:space="preserve">Ресурсне забезпечення виконання Комплексної цільової програми реформування і розвитку житлово-комунального господарства міста Суми на період до 2017 року </t>
  </si>
  <si>
    <t xml:space="preserve">Проведення ремонту об'єктів транспортної інфраструктури  </t>
  </si>
  <si>
    <t xml:space="preserve">Забезпечення функціонування мереж зовнішнього освітлення </t>
  </si>
  <si>
    <t>Збереження та утримання на належному рівні зеленої зони міста Суми та поліпшення його екологічних умов</t>
  </si>
  <si>
    <t>Забезпечення санітарної  очистки території</t>
  </si>
  <si>
    <t xml:space="preserve">Поточний ремонт та утримання в належному стані об'єктів благоустрою </t>
  </si>
  <si>
    <t>Забезпечення сприятливих умов для співіснування людей та тварин</t>
  </si>
  <si>
    <t xml:space="preserve">Капітальний ремонт та утримання в належному стані об'єктів благоустрою </t>
  </si>
  <si>
    <t>Забезпечення святкового оформлення міста до пам'ятних та історичних дат, культурно-мистетцьких, релігійних та інших  заходів</t>
  </si>
  <si>
    <t>Забезпечення функціонування водопровідно-каналізаційного господарства</t>
  </si>
  <si>
    <t>Додаток 1</t>
  </si>
  <si>
    <t>Міський голова</t>
  </si>
  <si>
    <t>___________________</t>
  </si>
  <si>
    <t xml:space="preserve">«Провнесення змін до Комплексної цільової </t>
  </si>
  <si>
    <t xml:space="preserve">Заходи із землеустрою міста Суми </t>
  </si>
  <si>
    <t xml:space="preserve"> на 2015- 2017 роки» (зі змінами)</t>
  </si>
  <si>
    <t xml:space="preserve">від 29 квітня 2015 року № 4272 -МР </t>
  </si>
  <si>
    <t>Виконавець: Яременко Г. І.</t>
  </si>
  <si>
    <t xml:space="preserve">Забезпечення функціонування об'єктів житлово-комунального господарства міста Суми </t>
  </si>
  <si>
    <t>Встановлення лічильників теплової енергії на житлових будинках</t>
  </si>
  <si>
    <t>Заходи по розробці схем та проектних рішень масового застосування міста Суми</t>
  </si>
  <si>
    <t>Створення сприятливих умов проживання населення та забезпечення надання життєво необхідних послуг</t>
  </si>
  <si>
    <t xml:space="preserve">Забезпечення благоустрою  кладовищ, діяльності спецслужби, поховання безрідних та функціонування громадських вбиралень </t>
  </si>
  <si>
    <t>Забезпечення зміцнення матеріально-технічної бази підприємств комунальної форми власності міста Суми на період до 2017 року</t>
  </si>
  <si>
    <t>Впровадження енергозберігаючих заходів</t>
  </si>
  <si>
    <t>Забезпечення надійного та безперебійного функціонування житлово-експлуатаційного господарства</t>
  </si>
  <si>
    <t xml:space="preserve">Додаток </t>
  </si>
  <si>
    <t>до рішення Сумської міської ради</t>
  </si>
  <si>
    <t xml:space="preserve">"Про внесення змін та доповнень до </t>
  </si>
  <si>
    <t xml:space="preserve">«Про внесення змін до Комплексної </t>
  </si>
  <si>
    <t xml:space="preserve">Комплексної цільової програми  реформування і </t>
  </si>
  <si>
    <t xml:space="preserve">цільової  програми  реформування і розвитку </t>
  </si>
  <si>
    <t>розвитку житлово-комунального господарства</t>
  </si>
  <si>
    <t>житлово-комунального господарства міста Суми</t>
  </si>
  <si>
    <t>м.Суми на 2011 - 2014 роки (зі змінами)"</t>
  </si>
  <si>
    <t>на 2015 - 2017 роки» (зі змінами)</t>
  </si>
  <si>
    <t>від ____________2012 року №                   -МР</t>
  </si>
  <si>
    <t>тис. грн.</t>
  </si>
  <si>
    <t>Найменування заходу</t>
  </si>
  <si>
    <t>Джерела фінансування</t>
  </si>
  <si>
    <t>Загальні витрати тис. грн.</t>
  </si>
  <si>
    <t>Відповідальний за виконання заходу</t>
  </si>
  <si>
    <t>2008 рік</t>
  </si>
  <si>
    <t>2009 рік</t>
  </si>
  <si>
    <t>2010 рік</t>
  </si>
  <si>
    <t>2017рік</t>
  </si>
  <si>
    <t>Міський бюджет</t>
  </si>
  <si>
    <t>О.М. Лисенко</t>
  </si>
  <si>
    <t>Виконавець: Яременко Г.І.</t>
  </si>
  <si>
    <t>№ з/п</t>
  </si>
  <si>
    <t>"Про внесення змін до Комплексної цільової</t>
  </si>
  <si>
    <t xml:space="preserve"> програми  реформування і розвитку житлово-</t>
  </si>
  <si>
    <t>на 2015 - 2017 роки" (зі змінами)</t>
  </si>
  <si>
    <t>Будівництво та реконструкція вулично-дорожньої мережі</t>
  </si>
  <si>
    <t>Управління житлової політики, комунального господарства та благоустрою, КП Шляхрембуд</t>
  </si>
  <si>
    <t>Капітальний ремонт  мостів та шляхопроводів</t>
  </si>
  <si>
    <t xml:space="preserve"> - утримання зливної каналізації</t>
  </si>
  <si>
    <t>Управління житлової політики, комунального господарства та благоустрою СМР, КП "Шляхрембуд" СМР та ішні суб'єкти господарювання</t>
  </si>
  <si>
    <t xml:space="preserve"> - утримання мостів і шляхопроводів</t>
  </si>
  <si>
    <t xml:space="preserve"> - утримання міських доріг, у т.ч..:</t>
  </si>
  <si>
    <t>Фінансовий лізинг оренди обладнання</t>
  </si>
  <si>
    <t>Придбання нового асфальтобетонного заводу</t>
  </si>
  <si>
    <t>__________________</t>
  </si>
  <si>
    <t>Надання  бюджетних позичок на поворотній основі</t>
  </si>
  <si>
    <t>Капітальний ремонт об'єктів житлового господарства міста Суми</t>
  </si>
  <si>
    <t>Забезпечення функціонування водопровідно-каналізаційного господарства міста Суми на період до 2017 року</t>
  </si>
  <si>
    <t>Розробка нормативів питного водопостачання для населення м. Суми</t>
  </si>
  <si>
    <t>Департамент інфраструктури міста Сумської міської ради, КП "Міськводоканал" СМР та інші суб'єкти господарювання</t>
  </si>
  <si>
    <t xml:space="preserve">Забезпечення охорони водозаборів та очисних споруд КП «Міськводоканал»  СМР та оплата частини заборгованості за спожиту електричну енергію </t>
  </si>
  <si>
    <t>Заміна пожежних гідрантів та оновлення покажчиків пожежних гідрантів по місту</t>
  </si>
  <si>
    <t>Забезпечення належного облуговування каналізаційно-насосної станції за адресою: м. Суми, вул. Привокзальна,4/13</t>
  </si>
  <si>
    <t>Придбання водопровідних та каналізаційних люків</t>
  </si>
  <si>
    <t>Розрахунок допустимих концентрацій (ДК) забруднюючих речовин в скидах стічних вод споживачів у каналізаційну мережу м. Суми</t>
  </si>
  <si>
    <t>Коригування Правил приймання стічних вод в систему каналізації м. Суми</t>
  </si>
  <si>
    <t>Проведення капітального ремонту колекторів, каналізаційних та водопровідних мереж</t>
  </si>
  <si>
    <t>Додаток 2</t>
  </si>
  <si>
    <t xml:space="preserve">до програми  реформування і розвитку </t>
  </si>
  <si>
    <t>житлово-комунального господарства</t>
  </si>
  <si>
    <t>Збереження та утримання на належному рівні зеленої зони міста Суми та поліпшення його екологічних умов на період до 2017 року</t>
  </si>
  <si>
    <t>№ п\п</t>
  </si>
  <si>
    <t>Загальні витрати, тис.грн.</t>
  </si>
  <si>
    <t>Догляд за деревами, в тому числі:</t>
  </si>
  <si>
    <t>Департамент інфраструктури міста СМР,                    КП "Зелене будівництво" СМР та інші суб'єкти господарювання</t>
  </si>
  <si>
    <t>спилювання сухостійних та аварійних дерев</t>
  </si>
  <si>
    <t>обрізання крон дерев і кущів</t>
  </si>
  <si>
    <t>полив дерев</t>
  </si>
  <si>
    <t>корчування пнів по місту</t>
  </si>
  <si>
    <t>Утримання парків та скверів міста, в тому числі:</t>
  </si>
  <si>
    <t xml:space="preserve">систематичне очищення (прибирання) доріжок </t>
  </si>
  <si>
    <t>збирання та вивезення сміття та опалого листя</t>
  </si>
  <si>
    <t>систематичне очищення урн від сміття в парках та скверах міста</t>
  </si>
  <si>
    <t>Облаштування та утримання полігону рослинних відходів в районі вул. Боженко</t>
  </si>
  <si>
    <t>Управління житлової політики, комунального господарства та благоустрою, ДКП Зеленого будівництва</t>
  </si>
  <si>
    <t>Утримання полігону рослинних відходів в районі с.Василівка</t>
  </si>
  <si>
    <t>Догляд за газонами, в тому числі:</t>
  </si>
  <si>
    <t>косіння (викошування) трави на газонах</t>
  </si>
  <si>
    <t>прибирання скошеної трави</t>
  </si>
  <si>
    <t>підсів трави на газонах</t>
  </si>
  <si>
    <t>весняне підживлення газонів</t>
  </si>
  <si>
    <t>просічування газонів</t>
  </si>
  <si>
    <t>поливання газонів</t>
  </si>
  <si>
    <t>Улаштування квітників з однолітників з усіма видами супутніх робіт</t>
  </si>
  <si>
    <t>Поточне утримання парку ім. І.М.Кожедуба, в т.ч.:</t>
  </si>
  <si>
    <t>улаштування квітників однолітників з усіма видами супутніх робіт</t>
  </si>
  <si>
    <t>систематичне очищення (прибирання) доріжок</t>
  </si>
  <si>
    <t>догляд за газонами</t>
  </si>
  <si>
    <t>Садіння дерев</t>
  </si>
  <si>
    <t>Садіння квіткових рослин (цибулинних) у квітках з усіма попередніми супровідними роботами</t>
  </si>
  <si>
    <t>Догляд за об'єктами благоустрою загального користування (косіння (викошування) трави)</t>
  </si>
  <si>
    <t>Департамент інфраструктури міста СМР,                    КП "Зелене будівництво" СМР, КП "СУМИЖИЛКОМСЕРВІС" СМР та інші суб'єкти господарювання</t>
  </si>
  <si>
    <t>Організація та проведення оплачуваних громадських робіт</t>
  </si>
  <si>
    <t>Поливання зелених насаджень (монтаж системи поливу зелених насаджень з водопостачанням)</t>
  </si>
  <si>
    <t>Департамент інфраструктури міста СМР,                    КП "Міськводоканал" СМР та інші суб'єкти господарювання</t>
  </si>
  <si>
    <t>Утримання дитячого парку "Казка", в т.ч.</t>
  </si>
  <si>
    <t>Департамент інфраструктури міста СМР,                    КП "Сумикомунінвест" СМР та інші суб'єкти господарювання</t>
  </si>
  <si>
    <t>прибирання території дитячого парку "Казка"</t>
  </si>
  <si>
    <t>спилювання сухостійних та аварійних дерев, обрізання крон дерев та кущів</t>
  </si>
  <si>
    <t xml:space="preserve">Міський голова  </t>
  </si>
  <si>
    <t xml:space="preserve">          Виконавець:Яременко Г.І.                      </t>
  </si>
  <si>
    <t>_______________</t>
  </si>
  <si>
    <t>Поточний ремонт та утримання в належному стані об'єктів благоустрою  міста Суми на період до 2017 року</t>
  </si>
  <si>
    <t>Технічне обслуговування насосної станції по вул.Круговій</t>
  </si>
  <si>
    <t>Департамент інфраструктури міста Сумської міської ради, КП "Спеціалізований комбінат" СМР та інші суб'єкти господарювання</t>
  </si>
  <si>
    <t>Технічне обслуговування насосної станції по вул.Тихорецька</t>
  </si>
  <si>
    <t>Департамент інфраструктури міста Сумської міської ради та інші суб'єкти господарювання</t>
  </si>
  <si>
    <t>Електропостачання насосної станції по вул.Тихорецька</t>
  </si>
  <si>
    <t>Спостереження та технічне обслуговування системи санкціонованого проїзду на перехресті провул.Терезова та вул.Воскресенської в м.Суми</t>
  </si>
  <si>
    <t>Встановлення нових та заміна існуючих зупинок громадського транспорту по місту</t>
  </si>
  <si>
    <t>Утримання зупинок громадського транспорту</t>
  </si>
  <si>
    <t>Технічне обслуговування та поточний ремонт фонтанів</t>
  </si>
  <si>
    <t>Забезпечення водопостачання фонтанів</t>
  </si>
  <si>
    <t>Поточне утримання пам'ятників по місту</t>
  </si>
  <si>
    <t>Забезпечення постачання природного газу монументу "Вічна Слава"</t>
  </si>
  <si>
    <t>Департамент інфраструктури міста Сумської міської ради</t>
  </si>
  <si>
    <t>Поточний ремонт пам'ятників, меморіалів, дошок та пам'ятних знаків по місту</t>
  </si>
  <si>
    <t>Поточний ремонт та фарбування малих архітектурних споруд</t>
  </si>
  <si>
    <t>Департамент інфраструктури міста Сумської міської ради, КП "Зелене будівництво" СМР,  КП "СУМИЖИЛКОМСЕРВІС" СМР та інші суб'єкти господарювання</t>
  </si>
  <si>
    <t>Обслуговування та поточний ремонт дитячих майданчиків території індивідуальної житлової забудови</t>
  </si>
  <si>
    <t>Департамент інфраструктури міста Сумської міської ради, КП "СУМИЖИЛКОМСЕРВІС" СМР та інші суб'єкти господарювання</t>
  </si>
  <si>
    <t>Придбання нових лавок по місту</t>
  </si>
  <si>
    <t>Придбання малих архітектурних форм (урн)  по місту</t>
  </si>
  <si>
    <t>Поточний ремонт скверів по місту</t>
  </si>
  <si>
    <t>Департамент інфраструктури міста Сумської міської ради, КП "Зелене будівництво" СМР та інші суб'єкти господарювання</t>
  </si>
  <si>
    <t>Поточний ремонт ливневої каналізації в парку "Казка"</t>
  </si>
  <si>
    <t>Департамент інфраструктури міста Сумської міської ради, КП "Сумикомунінвест" СМР та інші суб'єкти господарювання</t>
  </si>
  <si>
    <t>Поточний ремонт тротуару по вул. Воскресенській та по вул. Соборній</t>
  </si>
  <si>
    <t>Поповнення статутного капіталу КП "Міськводоканал" СМР, а саме:</t>
  </si>
  <si>
    <t xml:space="preserve">Департамент інфраструктури міста Сумської міської ради, КП "Міськводоканал" СМР </t>
  </si>
  <si>
    <t xml:space="preserve">придбання Крану 25 т, виліт стріли 21-23м </t>
  </si>
  <si>
    <t xml:space="preserve">придбання КО-512 (для роботи в зимовий період) </t>
  </si>
  <si>
    <t>придбання автомобіля "ГАЗЕЛЬ" (бортова)</t>
  </si>
  <si>
    <t>Ппридбання автомобіля "ГАЗЕЛЬ" (вантажопасажирська)</t>
  </si>
  <si>
    <t>Поповнення статутного фонду КП  "Міськводоканал" СМР (придбання Мулососа ИЛ-980-КО 510)</t>
  </si>
  <si>
    <t>придбання флуорометра (для лабораторного контролю якості питної води)</t>
  </si>
  <si>
    <t>придбання атомно-емісійного спектометра з індукційно-зв'язаною плазмою (для лабораторного контролю якості питної води)</t>
  </si>
  <si>
    <t>придбання рідинного хроматографа (для лабораторного контролю якості питної води)</t>
  </si>
  <si>
    <t>придбання газавого хроматографа (для лабораторного контролю якості питної води)</t>
  </si>
  <si>
    <t>облаштування огорожі водозабірних станцій та окремо збудованих свердловин (5160 п.м. огорожі та 10 воріт)</t>
  </si>
  <si>
    <t>придбання спектрофотометра</t>
  </si>
  <si>
    <t>Поповнення статутного капіталу КП "Зелене будівництво" СМР, а саме:</t>
  </si>
  <si>
    <t xml:space="preserve">Департамент інфраструктури міста Сумської міської ради, КП "Зелене будівництво" СМР </t>
  </si>
  <si>
    <t>придбання Поливомийної машини</t>
  </si>
  <si>
    <t>придбання Автопідіймача з висотою підйому 28-30 м</t>
  </si>
  <si>
    <t>придбання Автобуса для перевезення робітників</t>
  </si>
  <si>
    <t>придбання бензопили Stihl MS 661</t>
  </si>
  <si>
    <t>придбання бензопили Stihl MS 440</t>
  </si>
  <si>
    <t>придбання газонокосарки Stihl FS в кількості 6 одиниць</t>
  </si>
  <si>
    <t>придбання насадки до мотоблоку "Снігоприбиральник Нева"</t>
  </si>
  <si>
    <t>придбання пили ланцюгової Makita UC 4051А</t>
  </si>
  <si>
    <t>придбання водонагрівача Atlantic OPRO TURBO VM 100 D400-2-B 2500W з комплектом підключення</t>
  </si>
  <si>
    <t>придбання системного блоку на базі процесора 1150 core материнська плата 1150, DDR3</t>
  </si>
  <si>
    <t>придбання ксероксу ч/б А4 Canon s-SENSYS MF3010 (5252В004/5252В015/5252В022) в кількості 2 одиниць</t>
  </si>
  <si>
    <r>
      <t xml:space="preserve">придбання термопластичного клапану для розподілення санітарної гарячої води R 156 </t>
    </r>
    <r>
      <rPr>
        <sz val="12"/>
        <rFont val="Times New Roman"/>
        <family val="1"/>
      </rPr>
      <t>¾ з комплексом підключення</t>
    </r>
  </si>
  <si>
    <t>придбання іншого обладнання</t>
  </si>
  <si>
    <t>Поповнення статутного капіталу КП "СУМИЖИЛКОМСЕРВІС" СМР, а саме:</t>
  </si>
  <si>
    <t xml:space="preserve">Департамент інфраструктури міста Сумської міської ради, КП "СУМИЖИЛКОМСЕРВІС" СМР </t>
  </si>
  <si>
    <t xml:space="preserve">Газонокосарки </t>
  </si>
  <si>
    <t>Поповнення статутного капіталу КП ЕЗО "Міськсвітло" СМР, а саме:</t>
  </si>
  <si>
    <t xml:space="preserve">Департамент інфраструктури міста Сумської міської ради, КП ЕЗО "Міськсвітло" СМР </t>
  </si>
  <si>
    <t xml:space="preserve">капітальний ремонт автотранспорту </t>
  </si>
  <si>
    <t>Поповнення статутного фонду  КП "Сумикомунінвест" СМР , а саме:</t>
  </si>
  <si>
    <t xml:space="preserve">Департамент інфраструктури міста Сумської міської ради, КП "Сумикомунінвест" СМР </t>
  </si>
  <si>
    <t>Поповнення статутного капіталу КП "Спеціалізований комбінат" СМР, а саме:</t>
  </si>
  <si>
    <t xml:space="preserve">Департамент інфраструктури міста Сумської міської ради, КП "Спеціалізований комбінат" СМР </t>
  </si>
  <si>
    <t>придбання Автобуса для поховання</t>
  </si>
  <si>
    <t>придбання Сміттєвоза</t>
  </si>
  <si>
    <t>Поповнення статутного капіталу КП "Шляхрембуд" СМР, а саме:</t>
  </si>
  <si>
    <t xml:space="preserve">Управління капітального будівництва та дорожнього господарства Сумської міської ради, КП Шляхрембуд" СМР </t>
  </si>
  <si>
    <t>придбання автогрейдера</t>
  </si>
  <si>
    <t>придбання екскаватора-навантажувача</t>
  </si>
  <si>
    <t>придбання катка</t>
  </si>
  <si>
    <t>придбання автосамоскиду зі змінним обладнанням (літо/зима)</t>
  </si>
  <si>
    <t>Поповнення статутного капіталу КП "Сумиенергоцентраль" СМР, а саме:</t>
  </si>
  <si>
    <t xml:space="preserve">Департамент інфраструктури міста Сумської міської ради, КП "Сумиенергоцентраль" СМР </t>
  </si>
  <si>
    <t>погрузчик</t>
  </si>
  <si>
    <t>ковш</t>
  </si>
  <si>
    <t>щітка</t>
  </si>
  <si>
    <t>отвал</t>
  </si>
  <si>
    <t>проведення капітального ремонту танцювального майданчику в парку імені І.М. Кожедуба</t>
  </si>
  <si>
    <t>Додаток 5</t>
  </si>
  <si>
    <t>придбання Екскаватора JCB 4СХ SITEMASTER</t>
  </si>
  <si>
    <t xml:space="preserve">                     Додаток 2</t>
  </si>
  <si>
    <t>Проведення ремонту об'єктів транспортної інфраструктури  м.Суми на період до 2017 року</t>
  </si>
  <si>
    <t>Забезпечення проведення капітального ремонту вулично-дорожньої мережі та штучних споруд</t>
  </si>
  <si>
    <t>Управління капітального будівництва та дорожнього господарства СМР, КП "Шляхрембуд" СМР та ішні суб'єкти господарювання</t>
  </si>
  <si>
    <t>Забезпечення проведення поточного ремонту вулично-дорожньої мережі та штучних споруд</t>
  </si>
  <si>
    <t>Забезпечення проведення утримання вулично-дорожньої мережі та штучних споруд</t>
  </si>
  <si>
    <t>Проведення обстеження та випробування шляхопроводу по вул. Привокзальній</t>
  </si>
  <si>
    <r>
      <t>Департамент інфраструктури міста та інші суб</t>
    </r>
    <r>
      <rPr>
        <sz val="11"/>
        <rFont val="Calibri"/>
        <family val="2"/>
      </rPr>
      <t>'</t>
    </r>
    <r>
      <rPr>
        <sz val="11"/>
        <rFont val="Times New Roman"/>
        <family val="1"/>
      </rPr>
      <t>єкти господарювання</t>
    </r>
  </si>
  <si>
    <t xml:space="preserve">Проведення обстеження та випробування мостів і шляхопроводів по місту </t>
  </si>
  <si>
    <t>Забезпечення проведення поточного ремонту проїздів, тротуарів, внутрішньоквартальних проїзних доріг</t>
  </si>
  <si>
    <t>Департамент інфраструктури міста СМР, управління капітального будівництва та дорожнього господарства СМР,             КП "Шляхрембуд" СМР та ішні суб'єкти господарювання</t>
  </si>
  <si>
    <t>Забезпечення проведення капітального ремонту проїздів, тротуарів, внутрішньоквартальних проїзних доріг</t>
  </si>
  <si>
    <t>Будівництво об'єктів транспортної інфраструктури</t>
  </si>
  <si>
    <t>Забезпечення проведення ремонту та обслуговування технічних засобів регулювання дорожнім рухом</t>
  </si>
  <si>
    <t>Електроенергія для безперебійної роботи світлофорних об'єктів</t>
  </si>
  <si>
    <t>Виконавчий комітет Сумської міської ради,                                 КП "Шляхрембуд" СМР та ішні суб'єкти господарювання</t>
  </si>
  <si>
    <t>Додаток  3</t>
  </si>
  <si>
    <t xml:space="preserve">                     Додаток 4</t>
  </si>
  <si>
    <t>Додаток 6</t>
  </si>
  <si>
    <t xml:space="preserve">від 25.05.2016 року № 811-МР </t>
  </si>
  <si>
    <t xml:space="preserve">придбання Мулососа </t>
  </si>
  <si>
    <t>придбання Бульдозера (для кагатування відходів очисних)</t>
  </si>
  <si>
    <t xml:space="preserve">придбання Гідравлічної станції  </t>
  </si>
  <si>
    <t xml:space="preserve"> придбання насосних агрегатів (для каналізаційно-насосної станції) з шафою керування</t>
  </si>
  <si>
    <t xml:space="preserve"> придбання насосних агрегатів (для мулонасосної станції на міських очисних спорудах з двигуном 55 кВт з шафою керування)</t>
  </si>
  <si>
    <t xml:space="preserve">  придбання насосних агрегатів (для свердловин з двигуном 110 кВт)</t>
  </si>
  <si>
    <r>
      <t xml:space="preserve">  придбання насосних агрегатів (для свердловин (з двигуном 92 кВт) з водопідйомною колоною </t>
    </r>
    <r>
      <rPr>
        <sz val="12"/>
        <rFont val="Times New Roman"/>
        <family val="1"/>
      </rPr>
      <t>Ø</t>
    </r>
    <r>
      <rPr>
        <sz val="12"/>
        <rFont val="Times New Roman"/>
        <family val="1"/>
      </rPr>
      <t>150 мм з склопластикових труб  160 п.м.</t>
    </r>
  </si>
  <si>
    <r>
      <t xml:space="preserve"> придбання насосних агрегатів (для свердловин з двигуном 37 кВт) з водопідйомною колоною </t>
    </r>
    <r>
      <rPr>
        <sz val="12"/>
        <rFont val="Times New Roman"/>
        <family val="1"/>
      </rPr>
      <t>Ø</t>
    </r>
    <r>
      <rPr>
        <sz val="12"/>
        <rFont val="Times New Roman"/>
        <family val="1"/>
      </rPr>
      <t>100 мм з склопластикових труб  140 п.м.</t>
    </r>
  </si>
  <si>
    <t>придбання насосних агрегатів (для свердловин (з двигуном 5,5 кВт) з шафами керування насосів</t>
  </si>
  <si>
    <t xml:space="preserve"> придбання насосних агрегатів (для свердловин (з двигуном 30 кВт) з шафами керування насосів</t>
  </si>
  <si>
    <t>влаштування решіток на очисних спорудах  КП «Міськводоканал»  СМР</t>
  </si>
  <si>
    <t>придбання мотопомпи</t>
  </si>
  <si>
    <t>придбання віброплити</t>
  </si>
  <si>
    <t xml:space="preserve">придбання бульдозера </t>
  </si>
  <si>
    <t>придбання автомобіля КРАЗ</t>
  </si>
  <si>
    <t>придбання автомобіля Газель</t>
  </si>
  <si>
    <t>придбання бульдозера</t>
  </si>
  <si>
    <t>придбання трактора з навісним обладнанням</t>
  </si>
  <si>
    <t>придбання Автовишки</t>
  </si>
  <si>
    <t xml:space="preserve">придбання Крану автомобільного </t>
  </si>
  <si>
    <t>придбання бензопили</t>
  </si>
  <si>
    <t>придбання газонокосарки</t>
  </si>
  <si>
    <t>придбання кущоріза</t>
  </si>
  <si>
    <t>придбання трактора (з отвалом та щіткою)</t>
  </si>
  <si>
    <t>придбання Екскаватора</t>
  </si>
  <si>
    <t>Машина прибиральна</t>
  </si>
  <si>
    <t xml:space="preserve">Трактор </t>
  </si>
  <si>
    <t xml:space="preserve">підрібнювач деревини </t>
  </si>
  <si>
    <t>причеп</t>
  </si>
  <si>
    <t>власні кошти підприємства</t>
  </si>
  <si>
    <t>Власні кошти підприємства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</si>
</sst>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#,##0_р_.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000"/>
    <numFmt numFmtId="206" formatCode="#,##0.00;[Red]\-#,##0.00"/>
    <numFmt numFmtId="207" formatCode="0.00_ ;[Red]\-0.00\ "/>
  </numFmts>
  <fonts count="52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96" fontId="3" fillId="0" borderId="0" xfId="0" applyNumberFormat="1" applyFont="1" applyBorder="1" applyAlignment="1">
      <alignment horizontal="center" vertical="center"/>
    </xf>
    <xf numFmtId="196" fontId="0" fillId="0" borderId="0" xfId="0" applyNumberFormat="1" applyAlignment="1">
      <alignment/>
    </xf>
    <xf numFmtId="196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4" fontId="7" fillId="0" borderId="0" xfId="0" applyNumberFormat="1" applyFont="1" applyAlignment="1">
      <alignment horizontal="left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6" fillId="0" borderId="0" xfId="0" applyNumberFormat="1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196" fontId="3" fillId="0" borderId="13" xfId="0" applyNumberFormat="1" applyFont="1" applyBorder="1" applyAlignment="1">
      <alignment horizontal="center" vertical="center" wrapText="1"/>
    </xf>
    <xf numFmtId="196" fontId="2" fillId="0" borderId="15" xfId="0" applyNumberFormat="1" applyFont="1" applyBorder="1" applyAlignment="1">
      <alignment horizontal="center" vertical="center" wrapText="1"/>
    </xf>
    <xf numFmtId="196" fontId="2" fillId="0" borderId="15" xfId="0" applyNumberFormat="1" applyFont="1" applyFill="1" applyBorder="1" applyAlignment="1">
      <alignment horizontal="center" vertical="center" wrapText="1"/>
    </xf>
    <xf numFmtId="196" fontId="3" fillId="33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0" fillId="0" borderId="13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96" fontId="2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96" fontId="2" fillId="0" borderId="13" xfId="0" applyNumberFormat="1" applyFont="1" applyFill="1" applyBorder="1" applyAlignment="1">
      <alignment horizontal="center" vertical="center" wrapText="1"/>
    </xf>
    <xf numFmtId="196" fontId="2" fillId="33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2" fontId="50" fillId="33" borderId="13" xfId="0" applyNumberFormat="1" applyFont="1" applyFill="1" applyBorder="1" applyAlignment="1">
      <alignment horizontal="center" vertical="center" wrapText="1"/>
    </xf>
    <xf numFmtId="2" fontId="51" fillId="33" borderId="13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" fillId="35" borderId="13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center" vertical="center" wrapText="1"/>
    </xf>
    <xf numFmtId="196" fontId="3" fillId="35" borderId="13" xfId="0" applyNumberFormat="1" applyFont="1" applyFill="1" applyBorder="1" applyAlignment="1">
      <alignment horizontal="center" vertical="center" wrapText="1"/>
    </xf>
    <xf numFmtId="196" fontId="2" fillId="35" borderId="15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196" fontId="3" fillId="0" borderId="13" xfId="0" applyNumberFormat="1" applyFont="1" applyFill="1" applyBorder="1" applyAlignment="1">
      <alignment horizontal="center" vertical="center"/>
    </xf>
    <xf numFmtId="196" fontId="2" fillId="0" borderId="13" xfId="0" applyNumberFormat="1" applyFont="1" applyFill="1" applyBorder="1" applyAlignment="1">
      <alignment horizontal="center" vertical="center"/>
    </xf>
    <xf numFmtId="196" fontId="2" fillId="0" borderId="13" xfId="0" applyNumberFormat="1" applyFont="1" applyBorder="1" applyAlignment="1">
      <alignment horizontal="center" vertical="center"/>
    </xf>
    <xf numFmtId="196" fontId="2" fillId="33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wrapText="1"/>
    </xf>
    <xf numFmtId="196" fontId="2" fillId="0" borderId="11" xfId="0" applyNumberFormat="1" applyFont="1" applyFill="1" applyBorder="1" applyAlignment="1">
      <alignment horizontal="center" vertical="center"/>
    </xf>
    <xf numFmtId="196" fontId="0" fillId="0" borderId="13" xfId="0" applyNumberFormat="1" applyFont="1" applyBorder="1" applyAlignment="1">
      <alignment/>
    </xf>
    <xf numFmtId="196" fontId="3" fillId="0" borderId="13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197" fontId="3" fillId="0" borderId="13" xfId="0" applyNumberFormat="1" applyFont="1" applyBorder="1" applyAlignment="1">
      <alignment horizontal="center" vertical="center" wrapText="1"/>
    </xf>
    <xf numFmtId="197" fontId="2" fillId="0" borderId="15" xfId="0" applyNumberFormat="1" applyFont="1" applyBorder="1" applyAlignment="1">
      <alignment horizontal="center" vertical="center" wrapText="1"/>
    </xf>
    <xf numFmtId="197" fontId="2" fillId="33" borderId="13" xfId="0" applyNumberFormat="1" applyFont="1" applyFill="1" applyBorder="1" applyAlignment="1">
      <alignment horizontal="center" vertical="center" wrapText="1"/>
    </xf>
    <xf numFmtId="197" fontId="3" fillId="33" borderId="13" xfId="0" applyNumberFormat="1" applyFont="1" applyFill="1" applyBorder="1" applyAlignment="1">
      <alignment horizontal="center" vertical="center" wrapText="1"/>
    </xf>
    <xf numFmtId="200" fontId="2" fillId="33" borderId="13" xfId="0" applyNumberFormat="1" applyFont="1" applyFill="1" applyBorder="1" applyAlignment="1">
      <alignment horizontal="left" vertical="center" wrapText="1"/>
    </xf>
    <xf numFmtId="200" fontId="13" fillId="33" borderId="13" xfId="0" applyNumberFormat="1" applyFont="1" applyFill="1" applyBorder="1" applyAlignment="1">
      <alignment horizontal="left" vertical="center" wrapText="1"/>
    </xf>
    <xf numFmtId="197" fontId="2" fillId="0" borderId="13" xfId="0" applyNumberFormat="1" applyFont="1" applyBorder="1" applyAlignment="1">
      <alignment horizontal="center" vertical="center" wrapText="1"/>
    </xf>
    <xf numFmtId="200" fontId="2" fillId="33" borderId="13" xfId="0" applyNumberFormat="1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center" wrapText="1"/>
    </xf>
    <xf numFmtId="196" fontId="3" fillId="33" borderId="13" xfId="0" applyNumberFormat="1" applyFont="1" applyFill="1" applyBorder="1" applyAlignment="1">
      <alignment horizontal="center" vertical="center" wrapText="1"/>
    </xf>
    <xf numFmtId="196" fontId="2" fillId="33" borderId="15" xfId="0" applyNumberFormat="1" applyFont="1" applyFill="1" applyBorder="1" applyAlignment="1">
      <alignment horizontal="center" vertical="center" wrapText="1"/>
    </xf>
    <xf numFmtId="196" fontId="3" fillId="0" borderId="15" xfId="0" applyNumberFormat="1" applyFont="1" applyBorder="1" applyAlignment="1">
      <alignment horizontal="center" vertical="center" wrapText="1"/>
    </xf>
    <xf numFmtId="196" fontId="51" fillId="0" borderId="15" xfId="0" applyNumberFormat="1" applyFont="1" applyBorder="1" applyAlignment="1">
      <alignment horizontal="center" vertical="center" wrapText="1"/>
    </xf>
    <xf numFmtId="196" fontId="3" fillId="0" borderId="15" xfId="0" applyNumberFormat="1" applyFont="1" applyBorder="1" applyAlignment="1">
      <alignment horizontal="center" vertical="center" wrapText="1"/>
    </xf>
    <xf numFmtId="196" fontId="3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196" fontId="6" fillId="0" borderId="0" xfId="0" applyNumberFormat="1" applyFont="1" applyAlignment="1">
      <alignment horizontal="center" vertical="center" wrapText="1"/>
    </xf>
    <xf numFmtId="196" fontId="3" fillId="33" borderId="15" xfId="0" applyNumberFormat="1" applyFont="1" applyFill="1" applyBorder="1" applyAlignment="1">
      <alignment horizontal="center" vertical="center" wrapText="1"/>
    </xf>
    <xf numFmtId="196" fontId="3" fillId="33" borderId="15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200" fontId="2" fillId="35" borderId="13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/>
    </xf>
    <xf numFmtId="0" fontId="8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2" fillId="33" borderId="0" xfId="0" applyFont="1" applyFill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196" fontId="2" fillId="33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roshina\&#1089;&#1077;&#1090;&#1077;&#1074;&#1072;&#1103;\Users\SVETA\AppData\Local\Opera\Opera\temporary_downloads\&#1087;&#1088;&#1086;&#1087;&#1086;&#1079;&#1080;&#1094;&#1110;&#1103;%20&#1076;&#1077;&#1087;&#1091;&#1090;&#1072;&#1090;&#1072;\&#1076;&#1086;&#1076;&#1072;&#1090;&#1086;&#1082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roshina\&#1089;&#1077;&#1090;&#1077;&#1074;&#1072;&#1103;\Users\SVETA\AppData\Local\Opera\Opera\temporary_downloads\&#1087;&#1088;&#1086;&#1087;&#1086;&#1079;&#1080;&#1094;&#1110;&#1103;%20&#1076;&#1077;&#1087;&#1091;&#1090;&#1072;&#1090;&#1072;\&#1041;&#1102;&#1076;&#1078;&#1077;&#1090;%20%202014\&#1056;&#1030;&#1064;&#1045;&#1053;&#1053;&#1071;\&#1079;&#1084;&#1110;&#1085;&#1080;%20&#1076;&#1086;%20&#1087;&#1088;&#1086;&#1075;&#1088;&#1072;&#1084;&#1080;%20&#1088;&#1077;&#1092;&#1086;&#1088;&#1084;&#1091;&#1074;&#1072;&#1085;&#1085;&#1103;%2026.11.14\&#1076;&#1086;&#1076;&#1072;&#1090;&#1086;&#1082;%20%20&#1076;&#1086;%20&#1079;%202%20&#1087;&#1086;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а"/>
      <sheetName val="Шляхрембуд дороги"/>
      <sheetName val="міськсвітло"/>
      <sheetName val="зеленбуд"/>
      <sheetName val="спецкомбінат"/>
      <sheetName val="саночистка"/>
      <sheetName val="поточний ремонт"/>
      <sheetName val="евтаназія"/>
      <sheetName val="капітальний ремонт"/>
      <sheetName val="житло"/>
      <sheetName val="святкове"/>
      <sheetName val="водоканал"/>
      <sheetName val="оренда"/>
    </sheetNames>
    <sheetDataSet>
      <sheetData sheetId="1">
        <row r="30">
          <cell r="G30">
            <v>171175</v>
          </cell>
        </row>
      </sheetData>
      <sheetData sheetId="2">
        <row r="22">
          <cell r="E22">
            <v>16775</v>
          </cell>
          <cell r="G22">
            <v>23900</v>
          </cell>
        </row>
      </sheetData>
      <sheetData sheetId="3">
        <row r="44">
          <cell r="E44">
            <v>7480.3</v>
          </cell>
          <cell r="G44">
            <v>10106</v>
          </cell>
        </row>
      </sheetData>
      <sheetData sheetId="4">
        <row r="21">
          <cell r="J21">
            <v>9150</v>
          </cell>
        </row>
      </sheetData>
      <sheetData sheetId="5">
        <row r="27">
          <cell r="E27">
            <v>1035</v>
          </cell>
          <cell r="I27">
            <v>1340</v>
          </cell>
        </row>
      </sheetData>
      <sheetData sheetId="6">
        <row r="26">
          <cell r="G26">
            <v>3185</v>
          </cell>
        </row>
      </sheetData>
      <sheetData sheetId="7">
        <row r="26">
          <cell r="E26">
            <v>400</v>
          </cell>
          <cell r="F26">
            <v>480</v>
          </cell>
          <cell r="I26">
            <v>580</v>
          </cell>
        </row>
      </sheetData>
      <sheetData sheetId="8">
        <row r="20">
          <cell r="E20">
            <v>3365</v>
          </cell>
          <cell r="G20">
            <v>2000</v>
          </cell>
        </row>
      </sheetData>
      <sheetData sheetId="10">
        <row r="21">
          <cell r="E21">
            <v>2372.7599999999998</v>
          </cell>
          <cell r="J21">
            <v>2977.7599999999998</v>
          </cell>
        </row>
      </sheetData>
      <sheetData sheetId="12">
        <row r="27">
          <cell r="F27">
            <v>300</v>
          </cell>
          <cell r="I27">
            <v>300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(додаток 4)"/>
      <sheetName val="дрожній рух (додаток 3"/>
      <sheetName val="загальна (додаток 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V82"/>
  <sheetViews>
    <sheetView tabSelected="1" view="pageBreakPreview" zoomScale="60" zoomScalePageLayoutView="0" workbookViewId="0" topLeftCell="A28">
      <selection activeCell="H3" sqref="H3"/>
    </sheetView>
  </sheetViews>
  <sheetFormatPr defaultColWidth="9.140625" defaultRowHeight="12.75"/>
  <cols>
    <col min="1" max="1" width="5.00390625" style="0" customWidth="1"/>
    <col min="2" max="2" width="59.8515625" style="0" customWidth="1"/>
    <col min="3" max="3" width="12.140625" style="0" customWidth="1"/>
    <col min="4" max="4" width="13.421875" style="0" hidden="1" customWidth="1"/>
    <col min="5" max="5" width="14.7109375" style="0" customWidth="1"/>
    <col min="6" max="6" width="12.8515625" style="0" customWidth="1"/>
    <col min="7" max="7" width="12.140625" style="0" customWidth="1"/>
    <col min="8" max="8" width="15.8515625" style="0" customWidth="1"/>
    <col min="9" max="9" width="13.7109375" style="0" bestFit="1" customWidth="1"/>
    <col min="10" max="10" width="12.421875" style="0" customWidth="1"/>
    <col min="11" max="11" width="14.140625" style="0" customWidth="1"/>
    <col min="12" max="12" width="12.421875" style="0" hidden="1" customWidth="1"/>
    <col min="13" max="13" width="13.00390625" style="0" customWidth="1"/>
    <col min="14" max="14" width="12.140625" style="0" customWidth="1"/>
    <col min="15" max="15" width="13.00390625" style="0" customWidth="1"/>
    <col min="16" max="16" width="15.140625" style="0" customWidth="1"/>
    <col min="17" max="17" width="3.57421875" style="0" hidden="1" customWidth="1"/>
    <col min="18" max="18" width="13.140625" style="0" customWidth="1"/>
    <col min="19" max="19" width="11.8515625" style="0" customWidth="1"/>
    <col min="20" max="20" width="14.00390625" style="0" customWidth="1"/>
    <col min="22" max="22" width="10.7109375" style="0" bestFit="1" customWidth="1"/>
  </cols>
  <sheetData>
    <row r="1" spans="1:20" ht="18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117" t="s">
        <v>29</v>
      </c>
      <c r="O1" s="117"/>
      <c r="P1" s="117"/>
      <c r="Q1" s="117"/>
      <c r="R1" s="117"/>
      <c r="S1" s="117"/>
      <c r="T1" s="117"/>
    </row>
    <row r="2" spans="1:20" ht="15.75">
      <c r="A2" s="1"/>
      <c r="B2" s="1"/>
      <c r="C2" s="1"/>
      <c r="D2" s="1"/>
      <c r="E2" s="1"/>
      <c r="F2" s="1"/>
      <c r="G2" s="1"/>
      <c r="H2" s="1"/>
      <c r="I2" s="3"/>
      <c r="J2" s="3"/>
      <c r="K2" s="3"/>
      <c r="L2" s="3"/>
      <c r="M2" s="3"/>
      <c r="N2" s="118" t="s">
        <v>10</v>
      </c>
      <c r="O2" s="118"/>
      <c r="P2" s="118"/>
      <c r="Q2" s="118"/>
      <c r="R2" s="118"/>
      <c r="S2" s="118"/>
      <c r="T2" s="118"/>
    </row>
    <row r="3" spans="1:20" ht="15.75">
      <c r="A3" s="1"/>
      <c r="B3" s="1"/>
      <c r="C3" s="1"/>
      <c r="D3" s="1"/>
      <c r="E3" s="1"/>
      <c r="F3" s="1"/>
      <c r="G3" s="1"/>
      <c r="H3" s="1"/>
      <c r="I3" s="3"/>
      <c r="J3" s="3"/>
      <c r="K3" s="3"/>
      <c r="L3" s="3"/>
      <c r="M3" s="3"/>
      <c r="N3" s="118" t="s">
        <v>32</v>
      </c>
      <c r="O3" s="118"/>
      <c r="P3" s="118"/>
      <c r="Q3" s="118"/>
      <c r="R3" s="118"/>
      <c r="S3" s="118"/>
      <c r="T3" s="118"/>
    </row>
    <row r="4" spans="1:20" ht="15.75">
      <c r="A4" s="1"/>
      <c r="B4" s="1"/>
      <c r="C4" s="1"/>
      <c r="D4" s="1"/>
      <c r="E4" s="1"/>
      <c r="F4" s="1"/>
      <c r="G4" s="1"/>
      <c r="H4" s="1"/>
      <c r="I4" s="3"/>
      <c r="J4" s="3"/>
      <c r="K4" s="3"/>
      <c r="L4" s="3"/>
      <c r="M4" s="3"/>
      <c r="N4" s="118" t="s">
        <v>11</v>
      </c>
      <c r="O4" s="118"/>
      <c r="P4" s="118"/>
      <c r="Q4" s="118"/>
      <c r="R4" s="118"/>
      <c r="S4" s="118"/>
      <c r="T4" s="118"/>
    </row>
    <row r="5" spans="1:20" ht="15.75">
      <c r="A5" s="1"/>
      <c r="B5" s="1"/>
      <c r="C5" s="1"/>
      <c r="D5" s="1"/>
      <c r="E5" s="1"/>
      <c r="F5" s="1"/>
      <c r="G5" s="1"/>
      <c r="H5" s="1"/>
      <c r="I5" s="3"/>
      <c r="J5" s="3"/>
      <c r="K5" s="3"/>
      <c r="L5" s="3"/>
      <c r="M5" s="3"/>
      <c r="N5" s="118" t="s">
        <v>3</v>
      </c>
      <c r="O5" s="118"/>
      <c r="P5" s="118"/>
      <c r="Q5" s="118"/>
      <c r="R5" s="118"/>
      <c r="S5" s="118"/>
      <c r="T5" s="118"/>
    </row>
    <row r="6" spans="1:20" ht="15.75">
      <c r="A6" s="1"/>
      <c r="B6" s="1"/>
      <c r="C6" s="1"/>
      <c r="D6" s="1"/>
      <c r="E6" s="1"/>
      <c r="F6" s="1"/>
      <c r="G6" s="1"/>
      <c r="H6" s="1"/>
      <c r="I6" s="3"/>
      <c r="J6" s="3"/>
      <c r="K6" s="3"/>
      <c r="L6" s="3"/>
      <c r="M6" s="3"/>
      <c r="N6" s="118" t="s">
        <v>34</v>
      </c>
      <c r="O6" s="118"/>
      <c r="P6" s="118"/>
      <c r="Q6" s="118"/>
      <c r="R6" s="118"/>
      <c r="S6" s="118"/>
      <c r="T6" s="118"/>
    </row>
    <row r="7" spans="1:20" ht="15.75" customHeight="1">
      <c r="A7" s="1"/>
      <c r="B7" s="1"/>
      <c r="C7" s="1"/>
      <c r="D7" s="1"/>
      <c r="E7" s="1"/>
      <c r="F7" s="1"/>
      <c r="G7" s="1"/>
      <c r="H7" s="1"/>
      <c r="I7" s="3"/>
      <c r="J7" s="3"/>
      <c r="K7" s="3"/>
      <c r="L7" s="3"/>
      <c r="M7" s="3"/>
      <c r="N7" s="13" t="s">
        <v>239</v>
      </c>
      <c r="O7" s="13"/>
      <c r="P7" s="13"/>
      <c r="Q7" s="13" t="s">
        <v>35</v>
      </c>
      <c r="R7" s="13"/>
      <c r="S7" s="13"/>
      <c r="T7" s="13"/>
    </row>
    <row r="8" spans="1:18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20" ht="18" customHeight="1">
      <c r="A9" s="121" t="s">
        <v>19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pans="1:20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29" t="s">
        <v>12</v>
      </c>
      <c r="M10" s="129"/>
      <c r="N10" s="129"/>
      <c r="O10" s="129"/>
      <c r="P10" s="129"/>
      <c r="Q10" s="129"/>
      <c r="R10" s="129"/>
      <c r="S10" s="129"/>
      <c r="T10" s="129"/>
    </row>
    <row r="11" spans="1:20" ht="19.5" customHeight="1">
      <c r="A11" s="122" t="s">
        <v>1</v>
      </c>
      <c r="B11" s="122" t="s">
        <v>13</v>
      </c>
      <c r="C11" s="125" t="s">
        <v>14</v>
      </c>
      <c r="D11" s="16"/>
      <c r="E11" s="126" t="s">
        <v>15</v>
      </c>
      <c r="F11" s="127"/>
      <c r="G11" s="127"/>
      <c r="H11" s="128"/>
      <c r="I11" s="125" t="s">
        <v>4</v>
      </c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</row>
    <row r="12" spans="1:20" ht="21" customHeight="1">
      <c r="A12" s="123"/>
      <c r="B12" s="123"/>
      <c r="C12" s="125"/>
      <c r="D12" s="14"/>
      <c r="E12" s="122" t="s">
        <v>16</v>
      </c>
      <c r="F12" s="122" t="s">
        <v>17</v>
      </c>
      <c r="G12" s="122" t="s">
        <v>18</v>
      </c>
      <c r="H12" s="122" t="s">
        <v>269</v>
      </c>
      <c r="I12" s="125" t="s">
        <v>5</v>
      </c>
      <c r="J12" s="125"/>
      <c r="K12" s="125"/>
      <c r="L12" s="130" t="s">
        <v>8</v>
      </c>
      <c r="M12" s="125" t="s">
        <v>6</v>
      </c>
      <c r="N12" s="125"/>
      <c r="O12" s="125"/>
      <c r="P12" s="125"/>
      <c r="Q12" s="119" t="s">
        <v>9</v>
      </c>
      <c r="R12" s="125" t="s">
        <v>7</v>
      </c>
      <c r="S12" s="125"/>
      <c r="T12" s="125"/>
    </row>
    <row r="13" spans="1:20" ht="46.5" customHeight="1">
      <c r="A13" s="124"/>
      <c r="B13" s="124"/>
      <c r="C13" s="122"/>
      <c r="D13" s="15"/>
      <c r="E13" s="124"/>
      <c r="F13" s="124"/>
      <c r="G13" s="124"/>
      <c r="H13" s="124"/>
      <c r="I13" s="17" t="s">
        <v>16</v>
      </c>
      <c r="J13" s="17" t="s">
        <v>17</v>
      </c>
      <c r="K13" s="17" t="s">
        <v>18</v>
      </c>
      <c r="L13" s="130"/>
      <c r="M13" s="17" t="s">
        <v>16</v>
      </c>
      <c r="N13" s="17" t="s">
        <v>17</v>
      </c>
      <c r="O13" s="17" t="s">
        <v>18</v>
      </c>
      <c r="P13" s="17" t="s">
        <v>269</v>
      </c>
      <c r="Q13" s="120"/>
      <c r="R13" s="17" t="s">
        <v>16</v>
      </c>
      <c r="S13" s="17" t="s">
        <v>17</v>
      </c>
      <c r="T13" s="17" t="s">
        <v>18</v>
      </c>
    </row>
    <row r="14" spans="1:22" ht="43.5" customHeight="1">
      <c r="A14" s="22">
        <v>1</v>
      </c>
      <c r="B14" s="23" t="s">
        <v>20</v>
      </c>
      <c r="C14" s="25">
        <f>E14+F14+G14</f>
        <v>491306.439</v>
      </c>
      <c r="D14" s="25">
        <f>E14+F14+G14</f>
        <v>491306.439</v>
      </c>
      <c r="E14" s="25">
        <f>I14</f>
        <v>2117.8</v>
      </c>
      <c r="F14" s="25"/>
      <c r="G14" s="25">
        <f aca="true" t="shared" si="0" ref="G14:G34">K14+O14+T14</f>
        <v>489188.639</v>
      </c>
      <c r="H14" s="25"/>
      <c r="I14" s="24">
        <f>2117.8</f>
        <v>2117.8</v>
      </c>
      <c r="J14" s="24"/>
      <c r="K14" s="26">
        <f>119401.9-1000-3-127.9-13</f>
        <v>118258</v>
      </c>
      <c r="L14" s="24" t="e">
        <f>#REF!</f>
        <v>#REF!</v>
      </c>
      <c r="M14" s="24"/>
      <c r="N14" s="24"/>
      <c r="O14" s="59">
        <f>170218.2+3000+26500+37.439</f>
        <v>199755.63900000002</v>
      </c>
      <c r="P14" s="59"/>
      <c r="Q14" s="24" t="e">
        <f>#REF!</f>
        <v>#REF!</v>
      </c>
      <c r="R14" s="24"/>
      <c r="S14" s="24"/>
      <c r="T14" s="24">
        <f>'[1]Шляхрембуд дороги'!G30</f>
        <v>171175</v>
      </c>
      <c r="V14" s="6"/>
    </row>
    <row r="15" spans="1:20" ht="34.5" customHeight="1">
      <c r="A15" s="22">
        <f>A14+1</f>
        <v>2</v>
      </c>
      <c r="B15" s="23" t="s">
        <v>21</v>
      </c>
      <c r="C15" s="25">
        <f aca="true" t="shared" si="1" ref="C15:C27">E15+F15+G15</f>
        <v>66276.8</v>
      </c>
      <c r="D15" s="25">
        <f aca="true" t="shared" si="2" ref="D15:D25">E15+F15+G15</f>
        <v>66276.8</v>
      </c>
      <c r="E15" s="25"/>
      <c r="F15" s="25"/>
      <c r="G15" s="25">
        <f t="shared" si="0"/>
        <v>66276.8</v>
      </c>
      <c r="H15" s="25"/>
      <c r="I15" s="24"/>
      <c r="J15" s="24"/>
      <c r="K15" s="26">
        <f>'[1]міськсвітло'!E22</f>
        <v>16775</v>
      </c>
      <c r="L15" s="24">
        <v>4760</v>
      </c>
      <c r="M15" s="24"/>
      <c r="N15" s="24"/>
      <c r="O15" s="24">
        <f>22600+3000+1.8</f>
        <v>25601.8</v>
      </c>
      <c r="P15" s="24"/>
      <c r="Q15" s="24">
        <v>4807</v>
      </c>
      <c r="R15" s="24"/>
      <c r="S15" s="24"/>
      <c r="T15" s="24">
        <f>'[1]міськсвітло'!G22</f>
        <v>23900</v>
      </c>
    </row>
    <row r="16" spans="1:20" ht="36" customHeight="1">
      <c r="A16" s="22">
        <f aca="true" t="shared" si="3" ref="A16:A23">A15+1</f>
        <v>3</v>
      </c>
      <c r="B16" s="23" t="s">
        <v>22</v>
      </c>
      <c r="C16" s="25">
        <f t="shared" si="1"/>
        <v>27329.5</v>
      </c>
      <c r="D16" s="25">
        <f t="shared" si="2"/>
        <v>27329.5</v>
      </c>
      <c r="E16" s="25"/>
      <c r="F16" s="25"/>
      <c r="G16" s="25">
        <f t="shared" si="0"/>
        <v>27329.5</v>
      </c>
      <c r="H16" s="25"/>
      <c r="I16" s="24"/>
      <c r="J16" s="24"/>
      <c r="K16" s="26">
        <f>'[1]зеленбуд'!E44</f>
        <v>7480.3</v>
      </c>
      <c r="L16" s="24">
        <v>13299.9</v>
      </c>
      <c r="M16" s="24"/>
      <c r="N16" s="24"/>
      <c r="O16" s="24">
        <f>9615.2+128</f>
        <v>9743.2</v>
      </c>
      <c r="P16" s="24"/>
      <c r="Q16" s="24">
        <v>11861</v>
      </c>
      <c r="R16" s="24"/>
      <c r="S16" s="24"/>
      <c r="T16" s="24">
        <f>'[1]зеленбуд'!G44</f>
        <v>10106</v>
      </c>
    </row>
    <row r="17" spans="1:20" ht="48.75" customHeight="1">
      <c r="A17" s="22">
        <f t="shared" si="3"/>
        <v>4</v>
      </c>
      <c r="B17" s="23" t="s">
        <v>41</v>
      </c>
      <c r="C17" s="25">
        <f t="shared" si="1"/>
        <v>25794.5</v>
      </c>
      <c r="D17" s="25">
        <f t="shared" si="2"/>
        <v>25794.5</v>
      </c>
      <c r="E17" s="25"/>
      <c r="F17" s="25"/>
      <c r="G17" s="25">
        <f t="shared" si="0"/>
        <v>25794.5</v>
      </c>
      <c r="H17" s="25"/>
      <c r="I17" s="24"/>
      <c r="J17" s="24"/>
      <c r="K17" s="26">
        <v>6413</v>
      </c>
      <c r="L17" s="24">
        <v>117795.5</v>
      </c>
      <c r="M17" s="24"/>
      <c r="N17" s="24"/>
      <c r="O17" s="24">
        <v>10231.5</v>
      </c>
      <c r="P17" s="24"/>
      <c r="Q17" s="24">
        <v>130320.5</v>
      </c>
      <c r="R17" s="24"/>
      <c r="S17" s="24"/>
      <c r="T17" s="24">
        <f>'[1]спецкомбінат'!J21</f>
        <v>9150</v>
      </c>
    </row>
    <row r="18" spans="1:20" ht="27" customHeight="1">
      <c r="A18" s="22">
        <f t="shared" si="3"/>
        <v>5</v>
      </c>
      <c r="B18" s="23" t="s">
        <v>23</v>
      </c>
      <c r="C18" s="25">
        <f t="shared" si="1"/>
        <v>3515</v>
      </c>
      <c r="D18" s="25">
        <f t="shared" si="2"/>
        <v>3515</v>
      </c>
      <c r="E18" s="25"/>
      <c r="F18" s="25"/>
      <c r="G18" s="25">
        <f t="shared" si="0"/>
        <v>3515</v>
      </c>
      <c r="H18" s="25"/>
      <c r="I18" s="24"/>
      <c r="J18" s="24"/>
      <c r="K18" s="26">
        <f>'[1]саночистка'!E27</f>
        <v>1035</v>
      </c>
      <c r="L18" s="24">
        <v>7405.3</v>
      </c>
      <c r="M18" s="24"/>
      <c r="N18" s="24"/>
      <c r="O18" s="24">
        <v>1140</v>
      </c>
      <c r="P18" s="24"/>
      <c r="Q18" s="24">
        <v>8198.7</v>
      </c>
      <c r="R18" s="24"/>
      <c r="S18" s="24"/>
      <c r="T18" s="24">
        <f>'[1]саночистка'!I27</f>
        <v>1340</v>
      </c>
    </row>
    <row r="19" spans="1:20" ht="35.25" customHeight="1">
      <c r="A19" s="22">
        <f t="shared" si="3"/>
        <v>6</v>
      </c>
      <c r="B19" s="23" t="s">
        <v>24</v>
      </c>
      <c r="C19" s="25">
        <f t="shared" si="1"/>
        <v>10071.5</v>
      </c>
      <c r="D19" s="25">
        <f t="shared" si="2"/>
        <v>10071.5</v>
      </c>
      <c r="E19" s="25"/>
      <c r="F19" s="25"/>
      <c r="G19" s="25">
        <f t="shared" si="0"/>
        <v>10071.5</v>
      </c>
      <c r="H19" s="25"/>
      <c r="I19" s="24"/>
      <c r="J19" s="24"/>
      <c r="K19" s="26">
        <f>2957.5+100</f>
        <v>3057.5</v>
      </c>
      <c r="L19" s="24">
        <v>22035.5</v>
      </c>
      <c r="M19" s="24"/>
      <c r="N19" s="24"/>
      <c r="O19" s="24">
        <f>3629+200</f>
        <v>3829</v>
      </c>
      <c r="P19" s="24"/>
      <c r="Q19" s="24">
        <v>21202</v>
      </c>
      <c r="R19" s="24"/>
      <c r="S19" s="24"/>
      <c r="T19" s="24">
        <f>'[1]поточний ремонт'!G26</f>
        <v>3185</v>
      </c>
    </row>
    <row r="20" spans="1:20" ht="32.25" customHeight="1">
      <c r="A20" s="22">
        <f t="shared" si="3"/>
        <v>7</v>
      </c>
      <c r="B20" s="23" t="s">
        <v>25</v>
      </c>
      <c r="C20" s="25">
        <f t="shared" si="1"/>
        <v>1460</v>
      </c>
      <c r="D20" s="25">
        <f t="shared" si="2"/>
        <v>1460</v>
      </c>
      <c r="E20" s="25"/>
      <c r="F20" s="25"/>
      <c r="G20" s="25">
        <f t="shared" si="0"/>
        <v>1460</v>
      </c>
      <c r="H20" s="25"/>
      <c r="I20" s="24"/>
      <c r="J20" s="24"/>
      <c r="K20" s="26">
        <f>'[1]евтаназія'!E26</f>
        <v>400</v>
      </c>
      <c r="L20" s="24">
        <v>13568.2</v>
      </c>
      <c r="M20" s="24"/>
      <c r="N20" s="24"/>
      <c r="O20" s="24">
        <f>'[1]евтаназія'!F26</f>
        <v>480</v>
      </c>
      <c r="P20" s="24"/>
      <c r="Q20" s="24">
        <v>9730.1</v>
      </c>
      <c r="R20" s="24"/>
      <c r="S20" s="24"/>
      <c r="T20" s="24">
        <f>'[1]евтаназія'!I26</f>
        <v>580</v>
      </c>
    </row>
    <row r="21" spans="1:20" ht="32.25" customHeight="1">
      <c r="A21" s="22">
        <f t="shared" si="3"/>
        <v>8</v>
      </c>
      <c r="B21" s="23" t="s">
        <v>26</v>
      </c>
      <c r="C21" s="25">
        <f t="shared" si="1"/>
        <v>17112</v>
      </c>
      <c r="D21" s="25">
        <f t="shared" si="2"/>
        <v>17112</v>
      </c>
      <c r="E21" s="25"/>
      <c r="F21" s="25"/>
      <c r="G21" s="25">
        <f t="shared" si="0"/>
        <v>17112</v>
      </c>
      <c r="H21" s="25"/>
      <c r="I21" s="24"/>
      <c r="J21" s="24"/>
      <c r="K21" s="26">
        <f>'[1]капітальний ремонт'!E20</f>
        <v>3365</v>
      </c>
      <c r="L21" s="24">
        <v>2008.9</v>
      </c>
      <c r="M21" s="24"/>
      <c r="N21" s="24"/>
      <c r="O21" s="24">
        <v>11747</v>
      </c>
      <c r="P21" s="24"/>
      <c r="Q21" s="24">
        <v>1978.9</v>
      </c>
      <c r="R21" s="24"/>
      <c r="S21" s="24"/>
      <c r="T21" s="24">
        <f>'[1]капітальний ремонт'!G20</f>
        <v>2000</v>
      </c>
    </row>
    <row r="22" spans="1:20" ht="37.5" customHeight="1">
      <c r="A22" s="22">
        <f t="shared" si="3"/>
        <v>9</v>
      </c>
      <c r="B22" s="23" t="s">
        <v>83</v>
      </c>
      <c r="C22" s="25">
        <f>E22+F22+G22</f>
        <v>171828</v>
      </c>
      <c r="D22" s="25">
        <f t="shared" si="2"/>
        <v>171828</v>
      </c>
      <c r="E22" s="25">
        <f>I22+M22+R22</f>
        <v>4800</v>
      </c>
      <c r="F22" s="25">
        <f>J22+N22+S22</f>
        <v>7500</v>
      </c>
      <c r="G22" s="25">
        <f t="shared" si="0"/>
        <v>159528</v>
      </c>
      <c r="H22" s="25"/>
      <c r="I22" s="24">
        <v>4800</v>
      </c>
      <c r="J22" s="24">
        <v>2500</v>
      </c>
      <c r="K22" s="26">
        <f>19978-250+23500</f>
        <v>43228</v>
      </c>
      <c r="L22" s="24">
        <v>882.7</v>
      </c>
      <c r="M22" s="24"/>
      <c r="N22" s="24">
        <v>2500</v>
      </c>
      <c r="O22" s="24">
        <f>69320+250+23500</f>
        <v>93070</v>
      </c>
      <c r="P22" s="24"/>
      <c r="Q22" s="24">
        <v>469.8</v>
      </c>
      <c r="R22" s="24"/>
      <c r="S22" s="24">
        <v>2500</v>
      </c>
      <c r="T22" s="24">
        <v>23230</v>
      </c>
    </row>
    <row r="23" spans="1:20" ht="46.5" customHeight="1">
      <c r="A23" s="22">
        <f t="shared" si="3"/>
        <v>10</v>
      </c>
      <c r="B23" s="23" t="s">
        <v>27</v>
      </c>
      <c r="C23" s="25">
        <f t="shared" si="1"/>
        <v>8798.6</v>
      </c>
      <c r="D23" s="25">
        <f t="shared" si="2"/>
        <v>8798.6</v>
      </c>
      <c r="E23" s="25"/>
      <c r="F23" s="25"/>
      <c r="G23" s="25">
        <f t="shared" si="0"/>
        <v>8798.6</v>
      </c>
      <c r="H23" s="25"/>
      <c r="I23" s="24"/>
      <c r="J23" s="24"/>
      <c r="K23" s="26">
        <f>'[1]святкове'!E21</f>
        <v>2372.7599999999998</v>
      </c>
      <c r="L23" s="24">
        <v>1969.3</v>
      </c>
      <c r="M23" s="24"/>
      <c r="N23" s="24"/>
      <c r="O23" s="24">
        <f>2989.08+110+64+3.3+281.7</f>
        <v>3448.08</v>
      </c>
      <c r="P23" s="24"/>
      <c r="Q23" s="24">
        <v>2146</v>
      </c>
      <c r="R23" s="24"/>
      <c r="S23" s="24"/>
      <c r="T23" s="24">
        <f>'[1]святкове'!J21</f>
        <v>2977.7599999999998</v>
      </c>
    </row>
    <row r="24" spans="1:20" ht="38.25" customHeight="1">
      <c r="A24" s="22">
        <v>11</v>
      </c>
      <c r="B24" s="23" t="s">
        <v>28</v>
      </c>
      <c r="C24" s="25">
        <f t="shared" si="1"/>
        <v>9267.432</v>
      </c>
      <c r="D24" s="25">
        <f t="shared" si="2"/>
        <v>9267.432</v>
      </c>
      <c r="E24" s="25"/>
      <c r="F24" s="25"/>
      <c r="G24" s="25">
        <f t="shared" si="0"/>
        <v>9267.432</v>
      </c>
      <c r="H24" s="25"/>
      <c r="I24" s="24"/>
      <c r="J24" s="24"/>
      <c r="K24" s="26">
        <f>1470.4+1000+127.9+224.2-120</f>
        <v>2702.5</v>
      </c>
      <c r="L24" s="24"/>
      <c r="M24" s="24"/>
      <c r="N24" s="24"/>
      <c r="O24" s="94">
        <f>1850+70.1+50.1+500+3129.5+300.7+664.532</f>
        <v>6564.932</v>
      </c>
      <c r="P24" s="94"/>
      <c r="Q24" s="24"/>
      <c r="R24" s="24"/>
      <c r="S24" s="24"/>
      <c r="T24" s="24">
        <f>Q24</f>
        <v>0</v>
      </c>
    </row>
    <row r="25" spans="1:20" s="30" customFormat="1" ht="34.5" customHeight="1">
      <c r="A25" s="27">
        <v>12</v>
      </c>
      <c r="B25" s="28" t="s">
        <v>37</v>
      </c>
      <c r="C25" s="29">
        <f t="shared" si="1"/>
        <v>2872.8</v>
      </c>
      <c r="D25" s="29">
        <f t="shared" si="2"/>
        <v>2872.8</v>
      </c>
      <c r="E25" s="29"/>
      <c r="F25" s="29"/>
      <c r="G25" s="29">
        <f t="shared" si="0"/>
        <v>2872.8</v>
      </c>
      <c r="H25" s="29"/>
      <c r="I25" s="26"/>
      <c r="J25" s="26"/>
      <c r="K25" s="26">
        <f>583.8+1589</f>
        <v>2172.8</v>
      </c>
      <c r="L25" s="26"/>
      <c r="M25" s="26"/>
      <c r="N25" s="26"/>
      <c r="O25" s="26">
        <f>'[1]оренда'!F27+100</f>
        <v>400</v>
      </c>
      <c r="P25" s="26"/>
      <c r="Q25" s="26"/>
      <c r="R25" s="26"/>
      <c r="S25" s="26"/>
      <c r="T25" s="26">
        <f>'[1]оренда'!I27</f>
        <v>300</v>
      </c>
    </row>
    <row r="26" spans="1:20" ht="15.75">
      <c r="A26" s="22">
        <v>13</v>
      </c>
      <c r="B26" s="23" t="s">
        <v>33</v>
      </c>
      <c r="C26" s="25">
        <f t="shared" si="1"/>
        <v>4467</v>
      </c>
      <c r="D26" s="25"/>
      <c r="E26" s="25"/>
      <c r="F26" s="25"/>
      <c r="G26" s="25">
        <f t="shared" si="0"/>
        <v>4467</v>
      </c>
      <c r="H26" s="25"/>
      <c r="I26" s="24"/>
      <c r="J26" s="24"/>
      <c r="K26" s="26">
        <f>3+3</f>
        <v>6</v>
      </c>
      <c r="L26" s="24"/>
      <c r="M26" s="24"/>
      <c r="N26" s="24"/>
      <c r="O26" s="24">
        <v>4461</v>
      </c>
      <c r="P26" s="24"/>
      <c r="Q26" s="24"/>
      <c r="R26" s="24"/>
      <c r="S26" s="24"/>
      <c r="T26" s="24"/>
    </row>
    <row r="27" spans="1:20" ht="15.75">
      <c r="A27" s="22">
        <v>14</v>
      </c>
      <c r="B27" s="23" t="s">
        <v>82</v>
      </c>
      <c r="C27" s="25">
        <f t="shared" si="1"/>
        <v>9294</v>
      </c>
      <c r="D27" s="25"/>
      <c r="E27" s="25"/>
      <c r="F27" s="62"/>
      <c r="G27" s="25">
        <f t="shared" si="0"/>
        <v>9294</v>
      </c>
      <c r="H27" s="25"/>
      <c r="I27" s="63"/>
      <c r="J27" s="24"/>
      <c r="K27" s="26">
        <v>1214</v>
      </c>
      <c r="L27" s="24"/>
      <c r="M27" s="24"/>
      <c r="N27" s="24"/>
      <c r="O27" s="24">
        <f>8000+80</f>
        <v>8080</v>
      </c>
      <c r="P27" s="24"/>
      <c r="Q27" s="24"/>
      <c r="R27" s="24"/>
      <c r="S27" s="24"/>
      <c r="T27" s="24"/>
    </row>
    <row r="28" spans="1:20" ht="15.75">
      <c r="A28" s="22">
        <v>15</v>
      </c>
      <c r="B28" s="23" t="s">
        <v>43</v>
      </c>
      <c r="C28" s="25">
        <f aca="true" t="shared" si="4" ref="C28:C33">G28</f>
        <v>1700</v>
      </c>
      <c r="D28" s="25"/>
      <c r="E28" s="25"/>
      <c r="F28" s="25"/>
      <c r="G28" s="25">
        <f t="shared" si="0"/>
        <v>1700</v>
      </c>
      <c r="H28" s="25"/>
      <c r="I28" s="24"/>
      <c r="J28" s="24"/>
      <c r="K28" s="26">
        <f>200-200</f>
        <v>0</v>
      </c>
      <c r="L28" s="24"/>
      <c r="M28" s="24"/>
      <c r="N28" s="24"/>
      <c r="O28" s="24">
        <f>500+200+500</f>
        <v>1200</v>
      </c>
      <c r="P28" s="24"/>
      <c r="Q28" s="24"/>
      <c r="R28" s="24"/>
      <c r="S28" s="24"/>
      <c r="T28" s="24">
        <v>500</v>
      </c>
    </row>
    <row r="29" spans="1:20" ht="31.5">
      <c r="A29" s="22">
        <v>16</v>
      </c>
      <c r="B29" s="23" t="s">
        <v>38</v>
      </c>
      <c r="C29" s="25">
        <f t="shared" si="4"/>
        <v>4784.42</v>
      </c>
      <c r="D29" s="25"/>
      <c r="E29" s="25"/>
      <c r="F29" s="25"/>
      <c r="G29" s="25">
        <f t="shared" si="0"/>
        <v>4784.42</v>
      </c>
      <c r="H29" s="25"/>
      <c r="I29" s="24"/>
      <c r="J29" s="24"/>
      <c r="K29" s="26">
        <v>1084.42</v>
      </c>
      <c r="L29" s="24"/>
      <c r="M29" s="24"/>
      <c r="N29" s="24"/>
      <c r="O29" s="24">
        <v>3700</v>
      </c>
      <c r="P29" s="24"/>
      <c r="Q29" s="24"/>
      <c r="R29" s="24"/>
      <c r="S29" s="24"/>
      <c r="T29" s="24"/>
    </row>
    <row r="30" spans="1:20" ht="49.5" customHeight="1">
      <c r="A30" s="22">
        <v>17</v>
      </c>
      <c r="B30" s="23" t="s">
        <v>39</v>
      </c>
      <c r="C30" s="25">
        <f t="shared" si="4"/>
        <v>465</v>
      </c>
      <c r="D30" s="25"/>
      <c r="E30" s="25"/>
      <c r="F30" s="25"/>
      <c r="G30" s="25">
        <f t="shared" si="0"/>
        <v>465</v>
      </c>
      <c r="H30" s="25"/>
      <c r="I30" s="24"/>
      <c r="J30" s="24"/>
      <c r="K30" s="26"/>
      <c r="L30" s="24"/>
      <c r="M30" s="24"/>
      <c r="N30" s="24"/>
      <c r="O30" s="24">
        <f>465+4461-4461</f>
        <v>465</v>
      </c>
      <c r="P30" s="24"/>
      <c r="Q30" s="24"/>
      <c r="R30" s="24"/>
      <c r="S30" s="24"/>
      <c r="T30" s="24"/>
    </row>
    <row r="31" spans="1:20" ht="49.5" customHeight="1">
      <c r="A31" s="22">
        <v>18</v>
      </c>
      <c r="B31" s="23" t="s">
        <v>42</v>
      </c>
      <c r="C31" s="25">
        <f>G31+H31</f>
        <v>64887.231</v>
      </c>
      <c r="D31" s="25"/>
      <c r="E31" s="25"/>
      <c r="F31" s="25"/>
      <c r="G31" s="25">
        <f t="shared" si="0"/>
        <v>64840.231</v>
      </c>
      <c r="H31" s="25">
        <v>47</v>
      </c>
      <c r="I31" s="24"/>
      <c r="J31" s="24"/>
      <c r="K31" s="26"/>
      <c r="L31" s="24"/>
      <c r="M31" s="24"/>
      <c r="N31" s="24"/>
      <c r="O31" s="59">
        <f>49855.6+12000+250+339.9+1116.3+677.7+277.2+14.159+17.372+292</f>
        <v>64840.231</v>
      </c>
      <c r="P31" s="59">
        <v>47</v>
      </c>
      <c r="Q31" s="24"/>
      <c r="R31" s="24"/>
      <c r="S31" s="24"/>
      <c r="T31" s="24"/>
    </row>
    <row r="32" spans="1:20" ht="48.75" customHeight="1">
      <c r="A32" s="22">
        <v>19</v>
      </c>
      <c r="B32" s="23" t="s">
        <v>40</v>
      </c>
      <c r="C32" s="25">
        <f t="shared" si="4"/>
        <v>980</v>
      </c>
      <c r="D32" s="25"/>
      <c r="E32" s="25"/>
      <c r="F32" s="25"/>
      <c r="G32" s="25">
        <f t="shared" si="0"/>
        <v>980</v>
      </c>
      <c r="H32" s="25"/>
      <c r="I32" s="24"/>
      <c r="J32" s="24"/>
      <c r="K32" s="26"/>
      <c r="L32" s="24"/>
      <c r="M32" s="24"/>
      <c r="N32" s="24"/>
      <c r="O32" s="24">
        <v>980</v>
      </c>
      <c r="P32" s="24"/>
      <c r="Q32" s="24"/>
      <c r="R32" s="24"/>
      <c r="S32" s="24"/>
      <c r="T32" s="24"/>
    </row>
    <row r="33" spans="1:20" ht="39.75" customHeight="1">
      <c r="A33" s="22">
        <v>20</v>
      </c>
      <c r="B33" s="23" t="s">
        <v>44</v>
      </c>
      <c r="C33" s="25">
        <f t="shared" si="4"/>
        <v>4461</v>
      </c>
      <c r="D33" s="25"/>
      <c r="E33" s="25"/>
      <c r="F33" s="25"/>
      <c r="G33" s="25">
        <f t="shared" si="0"/>
        <v>4461</v>
      </c>
      <c r="H33" s="25"/>
      <c r="I33" s="24"/>
      <c r="J33" s="24"/>
      <c r="K33" s="26"/>
      <c r="L33" s="24"/>
      <c r="M33" s="24"/>
      <c r="N33" s="24"/>
      <c r="O33" s="24">
        <v>4461</v>
      </c>
      <c r="P33" s="24"/>
      <c r="Q33" s="24"/>
      <c r="R33" s="24"/>
      <c r="S33" s="24"/>
      <c r="T33" s="24"/>
    </row>
    <row r="34" spans="1:20" ht="15.75">
      <c r="A34" s="133" t="s">
        <v>0</v>
      </c>
      <c r="B34" s="133"/>
      <c r="C34" s="25">
        <f>G34+F34+E34+H34</f>
        <v>926671.2220000001</v>
      </c>
      <c r="D34" s="25">
        <f>SUM(D14:D25)</f>
        <v>835632.5710000001</v>
      </c>
      <c r="E34" s="25">
        <f>SUM(E14:E25)+E26+E27+E28+E29+E30+E31+E32+E33</f>
        <v>6917.8</v>
      </c>
      <c r="F34" s="25">
        <f>SUM(F14:F25)+F26+F27+F28+F29+F30+F31+F32+F33</f>
        <v>7500</v>
      </c>
      <c r="G34" s="25">
        <f t="shared" si="0"/>
        <v>912206.422</v>
      </c>
      <c r="H34" s="25">
        <f>SUM(H14:H25)+H26+H27+H28+H29+H30+H31+H32+H33</f>
        <v>47</v>
      </c>
      <c r="I34" s="25">
        <f>SUM(I14:I25)+I26+I27+I28+I29+I30+I31+I32+I33</f>
        <v>6917.8</v>
      </c>
      <c r="J34" s="25">
        <f>SUM(J14:J25)+J26+J27+J28+J29+J30+J31+J32+J33</f>
        <v>2500</v>
      </c>
      <c r="K34" s="25">
        <f>K14+K15+K16+K17+K18+K19+K20+K21+K22+K23+K24+K25+K26+K27+K28+K29+K30+K31+K32+K33</f>
        <v>209564.28</v>
      </c>
      <c r="L34" s="25" t="e">
        <f>SUM(L14:L25)</f>
        <v>#REF!</v>
      </c>
      <c r="M34" s="25">
        <f>SUM(M14:M25)+M26+M27+M28+M29+M30+M31+M32+M33</f>
        <v>0</v>
      </c>
      <c r="N34" s="25">
        <f>SUM(N14:N25)+N26+N27+N28+N29+N30+N31+N32+N33</f>
        <v>2500</v>
      </c>
      <c r="O34" s="95">
        <f>O14+O15+O16+O17+O18+O19+O20+O21+O22+O23+O24+O25+O28+O29+O30+O31+O32+O33+O26+O27</f>
        <v>454198.382</v>
      </c>
      <c r="P34" s="95">
        <f>P14+P15+P16+P17+P18+P19+P20+P21+P22+P23+P24+P25+P28+P29+P30+P31+P32+P33+P26+P27</f>
        <v>47</v>
      </c>
      <c r="Q34" s="25" t="e">
        <f>SUM(Q14:Q25)</f>
        <v>#REF!</v>
      </c>
      <c r="R34" s="25">
        <f>SUM(R14:R25)+R26+R27+R28+R29+R30+R31+R32+R33</f>
        <v>0</v>
      </c>
      <c r="S34" s="25">
        <f>SUM(S14:S25)+S26+S27+S28+S29+S30+S31+S32+S33</f>
        <v>2500</v>
      </c>
      <c r="T34" s="25">
        <f>T14+T15+T16+T17+T18+T19+T20+T21+T22+T23+T25+T28+T29+T30+T31+T32+T33</f>
        <v>248443.76</v>
      </c>
    </row>
    <row r="35" spans="1:20" ht="15.75">
      <c r="A35" s="64"/>
      <c r="B35" s="64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</row>
    <row r="36" spans="1:20" ht="15.75">
      <c r="A36" s="64"/>
      <c r="B36" s="64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</row>
    <row r="37" spans="1:20" ht="15.75">
      <c r="A37" s="64"/>
      <c r="B37" s="64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</row>
    <row r="38" spans="1:18" ht="6.75" customHeight="1">
      <c r="A38" s="4"/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22" ht="25.5" customHeight="1">
      <c r="A39" s="134" t="s">
        <v>30</v>
      </c>
      <c r="B39" s="134"/>
      <c r="C39" s="31"/>
      <c r="D39" s="9"/>
      <c r="E39" s="11"/>
      <c r="F39" s="9"/>
      <c r="G39" s="9"/>
      <c r="H39" s="9"/>
      <c r="I39" s="7"/>
      <c r="J39" s="7"/>
      <c r="K39" s="7"/>
      <c r="O39" s="19"/>
      <c r="P39" s="19"/>
      <c r="R39" s="135" t="s">
        <v>2</v>
      </c>
      <c r="S39" s="135"/>
      <c r="T39" s="5"/>
      <c r="U39" s="5"/>
      <c r="V39" s="5"/>
    </row>
    <row r="40" spans="1:22" ht="72" customHeight="1">
      <c r="A40" s="34"/>
      <c r="B40" s="34"/>
      <c r="C40" s="31"/>
      <c r="D40" s="9"/>
      <c r="E40" s="11"/>
      <c r="F40" s="9"/>
      <c r="G40" s="9"/>
      <c r="H40" s="9"/>
      <c r="I40" s="7"/>
      <c r="J40" s="7"/>
      <c r="K40" s="7"/>
      <c r="O40" s="19"/>
      <c r="P40" s="19"/>
      <c r="R40" s="54"/>
      <c r="S40" s="54"/>
      <c r="T40" s="5"/>
      <c r="U40" s="5"/>
      <c r="V40" s="5"/>
    </row>
    <row r="41" spans="1:21" ht="15" customHeight="1">
      <c r="A41" s="131" t="s">
        <v>36</v>
      </c>
      <c r="B41" s="131"/>
      <c r="C41" s="12"/>
      <c r="D41" s="8"/>
      <c r="E41" s="8"/>
      <c r="F41" s="1"/>
      <c r="G41" s="1"/>
      <c r="H41" s="1"/>
      <c r="I41" s="132"/>
      <c r="J41" s="132"/>
      <c r="K41" s="132"/>
      <c r="L41" s="132"/>
      <c r="M41" s="132"/>
      <c r="N41" s="132"/>
      <c r="O41" s="132"/>
      <c r="P41" s="132"/>
      <c r="Q41" s="132"/>
      <c r="R41" s="10"/>
      <c r="S41" s="18"/>
      <c r="U41" s="10"/>
    </row>
    <row r="42" spans="1:8" ht="29.25" customHeight="1">
      <c r="A42" s="13" t="s">
        <v>31</v>
      </c>
      <c r="B42" s="13"/>
      <c r="C42" s="19"/>
      <c r="D42" s="19"/>
      <c r="E42" s="19"/>
      <c r="F42" s="19"/>
      <c r="G42" s="19"/>
      <c r="H42" s="19"/>
    </row>
    <row r="43" spans="1:18" ht="12.75" hidden="1">
      <c r="A43" s="20"/>
      <c r="B43" s="21"/>
      <c r="Q43" s="19"/>
      <c r="R43" s="19"/>
    </row>
    <row r="44" spans="1:2" ht="12.75">
      <c r="A44" s="20"/>
      <c r="B44" s="20"/>
    </row>
    <row r="45" spans="1:20" ht="12.75">
      <c r="A45" s="20"/>
      <c r="B45" s="20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" ht="12.75">
      <c r="A46" s="20"/>
      <c r="B46" s="20"/>
    </row>
    <row r="47" spans="1:2" ht="12.75">
      <c r="A47" s="20"/>
      <c r="B47" s="20"/>
    </row>
    <row r="48" spans="1:18" ht="12.75">
      <c r="A48" s="20"/>
      <c r="B48" s="20"/>
      <c r="Q48" s="19"/>
      <c r="R48" s="19"/>
    </row>
    <row r="49" spans="1:18" ht="12.75">
      <c r="A49" s="20"/>
      <c r="B49" s="20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1:18" ht="12.75">
      <c r="A50" s="20"/>
      <c r="B50" s="20"/>
      <c r="C50" s="19"/>
      <c r="D50" s="19"/>
      <c r="E50" s="19"/>
      <c r="F50" s="19"/>
      <c r="G50" s="19"/>
      <c r="H50" s="19"/>
      <c r="Q50" s="19"/>
      <c r="R50" s="19"/>
    </row>
    <row r="51" spans="1:2" ht="12.75">
      <c r="A51" s="20"/>
      <c r="B51" s="20"/>
    </row>
    <row r="52" spans="1:2" ht="12.75">
      <c r="A52" s="20"/>
      <c r="B52" s="20"/>
    </row>
    <row r="53" spans="1:18" ht="12.75">
      <c r="A53" s="20"/>
      <c r="B53" s="20"/>
      <c r="Q53" s="19" t="e">
        <f>Q50+Q14+929.5+692.9</f>
        <v>#REF!</v>
      </c>
      <c r="R53" s="19"/>
    </row>
    <row r="54" spans="1:2" ht="12.75">
      <c r="A54" s="20"/>
      <c r="B54" s="20"/>
    </row>
    <row r="55" spans="1:18" ht="12.75">
      <c r="A55" s="20"/>
      <c r="B55" s="20"/>
      <c r="Q55" s="19" t="e">
        <f>Q53+16506</f>
        <v>#REF!</v>
      </c>
      <c r="R55" s="19"/>
    </row>
    <row r="56" spans="1:2" ht="12.75">
      <c r="A56" s="20"/>
      <c r="B56" s="20"/>
    </row>
    <row r="57" spans="1:2" ht="12.75">
      <c r="A57" s="20"/>
      <c r="B57" s="20"/>
    </row>
    <row r="58" spans="1:2" ht="12.75">
      <c r="A58" s="20"/>
      <c r="B58" s="20"/>
    </row>
    <row r="59" spans="1:2" ht="12.75">
      <c r="A59" s="20"/>
      <c r="B59" s="20"/>
    </row>
    <row r="60" spans="1:2" ht="12.75">
      <c r="A60" s="20"/>
      <c r="B60" s="20"/>
    </row>
    <row r="61" spans="1:2" ht="12.75">
      <c r="A61" s="20"/>
      <c r="B61" s="20"/>
    </row>
    <row r="62" spans="1:2" ht="12.75">
      <c r="A62" s="20"/>
      <c r="B62" s="20"/>
    </row>
    <row r="63" spans="1:2" ht="12.75">
      <c r="A63" s="20"/>
      <c r="B63" s="20"/>
    </row>
    <row r="64" spans="1:2" ht="12.75">
      <c r="A64" s="20"/>
      <c r="B64" s="20"/>
    </row>
    <row r="65" spans="1:2" ht="12.75">
      <c r="A65" s="20"/>
      <c r="B65" s="20"/>
    </row>
    <row r="66" spans="1:2" ht="12.75">
      <c r="A66" s="20"/>
      <c r="B66" s="20"/>
    </row>
    <row r="67" spans="1:2" ht="12.75">
      <c r="A67" s="20"/>
      <c r="B67" s="20"/>
    </row>
    <row r="68" spans="1:2" ht="12.75">
      <c r="A68" s="20"/>
      <c r="B68" s="20"/>
    </row>
    <row r="69" spans="1:2" ht="12.75">
      <c r="A69" s="20"/>
      <c r="B69" s="20"/>
    </row>
    <row r="70" spans="1:2" ht="12.75">
      <c r="A70" s="20"/>
      <c r="B70" s="20"/>
    </row>
    <row r="71" spans="1:2" ht="12.75">
      <c r="A71" s="20"/>
      <c r="B71" s="20"/>
    </row>
    <row r="72" spans="1:2" ht="12.75">
      <c r="A72" s="20"/>
      <c r="B72" s="20"/>
    </row>
    <row r="73" spans="1:2" ht="12.75">
      <c r="A73" s="20"/>
      <c r="B73" s="20"/>
    </row>
    <row r="74" spans="1:2" ht="12.75">
      <c r="A74" s="20"/>
      <c r="B74" s="20"/>
    </row>
    <row r="75" spans="1:2" ht="12.75">
      <c r="A75" s="20"/>
      <c r="B75" s="20"/>
    </row>
    <row r="76" spans="1:2" ht="12.75">
      <c r="A76" s="20"/>
      <c r="B76" s="20"/>
    </row>
    <row r="77" spans="1:2" ht="12.75">
      <c r="A77" s="20"/>
      <c r="B77" s="20"/>
    </row>
    <row r="78" spans="1:2" ht="12.75">
      <c r="A78" s="20"/>
      <c r="B78" s="20"/>
    </row>
    <row r="79" spans="1:2" ht="12.75">
      <c r="A79" s="20"/>
      <c r="B79" s="20"/>
    </row>
    <row r="80" spans="1:2" ht="12.75">
      <c r="A80" s="20"/>
      <c r="B80" s="20"/>
    </row>
    <row r="81" spans="1:2" ht="12.75">
      <c r="A81" s="20"/>
      <c r="B81" s="20"/>
    </row>
    <row r="82" ht="12.75">
      <c r="A82" s="20"/>
    </row>
  </sheetData>
  <sheetProtection/>
  <mergeCells count="27">
    <mergeCell ref="L10:T10"/>
    <mergeCell ref="L12:L13"/>
    <mergeCell ref="A41:B41"/>
    <mergeCell ref="I41:Q41"/>
    <mergeCell ref="A34:B34"/>
    <mergeCell ref="A39:B39"/>
    <mergeCell ref="R39:S39"/>
    <mergeCell ref="G12:G13"/>
    <mergeCell ref="E12:E13"/>
    <mergeCell ref="F12:F13"/>
    <mergeCell ref="C11:C13"/>
    <mergeCell ref="I11:T11"/>
    <mergeCell ref="R12:T12"/>
    <mergeCell ref="I12:K12"/>
    <mergeCell ref="M12:P12"/>
    <mergeCell ref="E11:H11"/>
    <mergeCell ref="H12:H13"/>
    <mergeCell ref="N1:T1"/>
    <mergeCell ref="N2:T2"/>
    <mergeCell ref="N3:T3"/>
    <mergeCell ref="N4:T4"/>
    <mergeCell ref="Q12:Q13"/>
    <mergeCell ref="N5:T5"/>
    <mergeCell ref="N6:T6"/>
    <mergeCell ref="A9:T9"/>
    <mergeCell ref="A11:A13"/>
    <mergeCell ref="B11:B13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5"/>
  <sheetViews>
    <sheetView view="pageBreakPreview" zoomScale="60" workbookViewId="0" topLeftCell="A20">
      <selection activeCell="H7" sqref="H7"/>
    </sheetView>
  </sheetViews>
  <sheetFormatPr defaultColWidth="9.140625" defaultRowHeight="12.75"/>
  <cols>
    <col min="1" max="1" width="5.7109375" style="0" customWidth="1"/>
    <col min="2" max="2" width="48.140625" style="0" customWidth="1"/>
    <col min="3" max="3" width="18.28125" style="0" customWidth="1"/>
    <col min="4" max="4" width="11.28125" style="0" customWidth="1"/>
    <col min="5" max="5" width="10.8515625" style="0" customWidth="1"/>
    <col min="6" max="6" width="11.00390625" style="0" customWidth="1"/>
    <col min="7" max="7" width="12.140625" style="0" customWidth="1"/>
    <col min="8" max="8" width="58.8515625" style="0" customWidth="1"/>
    <col min="9" max="10" width="9.140625" style="0" hidden="1" customWidth="1"/>
  </cols>
  <sheetData>
    <row r="1" spans="8:11" ht="15.75">
      <c r="H1" s="3" t="s">
        <v>220</v>
      </c>
      <c r="I1" s="3"/>
      <c r="J1" s="3"/>
      <c r="K1" s="3"/>
    </row>
    <row r="2" spans="8:11" ht="15.75">
      <c r="H2" s="3" t="s">
        <v>46</v>
      </c>
      <c r="I2" s="3"/>
      <c r="J2" s="3"/>
      <c r="K2" s="3"/>
    </row>
    <row r="3" spans="8:11" ht="15.75">
      <c r="H3" s="118" t="s">
        <v>69</v>
      </c>
      <c r="I3" s="118"/>
      <c r="J3" s="3"/>
      <c r="K3" s="3"/>
    </row>
    <row r="4" spans="8:11" ht="15.75">
      <c r="H4" s="118" t="s">
        <v>70</v>
      </c>
      <c r="I4" s="118"/>
      <c r="J4" s="3"/>
      <c r="K4" s="3"/>
    </row>
    <row r="5" spans="8:13" ht="15.75">
      <c r="H5" s="13" t="s">
        <v>3</v>
      </c>
      <c r="I5" s="13"/>
      <c r="J5" s="13"/>
      <c r="K5" s="13"/>
      <c r="L5" s="13"/>
      <c r="M5" s="13"/>
    </row>
    <row r="6" spans="2:11" ht="15.75">
      <c r="B6" s="1"/>
      <c r="C6" s="1"/>
      <c r="D6" s="1"/>
      <c r="H6" s="118" t="s">
        <v>71</v>
      </c>
      <c r="I6" s="118"/>
      <c r="J6" s="3"/>
      <c r="K6" s="3"/>
    </row>
    <row r="7" spans="2:13" ht="15.75" customHeight="1">
      <c r="B7" s="1"/>
      <c r="C7" s="1"/>
      <c r="D7" s="1"/>
      <c r="H7" s="13" t="s">
        <v>239</v>
      </c>
      <c r="I7" s="13"/>
      <c r="J7" s="13"/>
      <c r="K7" s="13"/>
      <c r="L7" s="13"/>
      <c r="M7" s="13"/>
    </row>
    <row r="8" spans="2:9" ht="12" customHeight="1">
      <c r="B8" s="1"/>
      <c r="C8" s="1"/>
      <c r="D8" s="1"/>
      <c r="E8" s="1"/>
      <c r="F8" s="1"/>
      <c r="G8" s="1"/>
      <c r="H8" s="3"/>
      <c r="I8" s="3"/>
    </row>
    <row r="9" spans="2:9" ht="17.25" customHeight="1">
      <c r="B9" s="136" t="s">
        <v>221</v>
      </c>
      <c r="C9" s="136"/>
      <c r="D9" s="136"/>
      <c r="E9" s="136"/>
      <c r="F9" s="136"/>
      <c r="G9" s="136"/>
      <c r="H9" s="136"/>
      <c r="I9" s="1"/>
    </row>
    <row r="10" spans="2:9" ht="13.5" customHeight="1">
      <c r="B10" s="55"/>
      <c r="C10" s="55"/>
      <c r="D10" s="55"/>
      <c r="E10" s="55"/>
      <c r="F10" s="55"/>
      <c r="G10" s="55"/>
      <c r="H10" s="55"/>
      <c r="I10" s="1"/>
    </row>
    <row r="11" spans="1:9" ht="19.5" customHeight="1">
      <c r="A11" s="122" t="s">
        <v>68</v>
      </c>
      <c r="B11" s="122" t="s">
        <v>57</v>
      </c>
      <c r="C11" s="122" t="s">
        <v>58</v>
      </c>
      <c r="D11" s="122" t="s">
        <v>59</v>
      </c>
      <c r="E11" s="125" t="s">
        <v>4</v>
      </c>
      <c r="F11" s="125"/>
      <c r="G11" s="125"/>
      <c r="H11" s="125" t="s">
        <v>60</v>
      </c>
      <c r="I11" s="1"/>
    </row>
    <row r="12" spans="1:9" ht="15.75" customHeight="1">
      <c r="A12" s="123"/>
      <c r="B12" s="123"/>
      <c r="C12" s="123"/>
      <c r="D12" s="123"/>
      <c r="E12" s="122" t="s">
        <v>5</v>
      </c>
      <c r="F12" s="122" t="s">
        <v>6</v>
      </c>
      <c r="G12" s="122" t="s">
        <v>7</v>
      </c>
      <c r="H12" s="125"/>
      <c r="I12" s="1"/>
    </row>
    <row r="13" spans="1:9" ht="12" customHeight="1">
      <c r="A13" s="124"/>
      <c r="B13" s="124"/>
      <c r="C13" s="124"/>
      <c r="D13" s="124"/>
      <c r="E13" s="124"/>
      <c r="F13" s="124"/>
      <c r="G13" s="124"/>
      <c r="H13" s="125"/>
      <c r="I13" s="1"/>
    </row>
    <row r="14" spans="1:9" ht="33.75" customHeight="1" hidden="1">
      <c r="A14" s="22">
        <v>1</v>
      </c>
      <c r="B14" s="37" t="s">
        <v>72</v>
      </c>
      <c r="C14" s="38" t="s">
        <v>65</v>
      </c>
      <c r="D14" s="56" t="e">
        <f>#REF!+E14+F14+G14</f>
        <v>#REF!</v>
      </c>
      <c r="E14" s="56"/>
      <c r="F14" s="56"/>
      <c r="G14" s="56"/>
      <c r="H14" s="38" t="s">
        <v>73</v>
      </c>
      <c r="I14" s="1"/>
    </row>
    <row r="15" spans="1:9" ht="52.5" customHeight="1">
      <c r="A15" s="22">
        <v>1</v>
      </c>
      <c r="B15" s="37" t="s">
        <v>222</v>
      </c>
      <c r="C15" s="38" t="s">
        <v>65</v>
      </c>
      <c r="D15" s="39">
        <f>E15+F15+G15</f>
        <v>128517.8</v>
      </c>
      <c r="E15" s="56">
        <f>15000+7500+2117.8</f>
        <v>24617.8</v>
      </c>
      <c r="F15" s="56">
        <f>45000+26500</f>
        <v>71500</v>
      </c>
      <c r="G15" s="56">
        <f>21600+10800</f>
        <v>32400</v>
      </c>
      <c r="H15" s="57" t="s">
        <v>223</v>
      </c>
      <c r="I15" s="1"/>
    </row>
    <row r="16" spans="1:9" ht="34.5" customHeight="1" hidden="1">
      <c r="A16" s="22">
        <f>A15+1</f>
        <v>2</v>
      </c>
      <c r="B16" s="37" t="s">
        <v>74</v>
      </c>
      <c r="C16" s="38" t="s">
        <v>65</v>
      </c>
      <c r="D16" s="39">
        <f aca="true" t="shared" si="0" ref="D16:D30">E16+F16+G16</f>
        <v>0</v>
      </c>
      <c r="E16" s="56"/>
      <c r="F16" s="56"/>
      <c r="G16" s="56"/>
      <c r="H16" s="38" t="s">
        <v>73</v>
      </c>
      <c r="I16" s="1"/>
    </row>
    <row r="17" spans="1:9" ht="48" customHeight="1">
      <c r="A17" s="22">
        <v>2</v>
      </c>
      <c r="B17" s="37" t="s">
        <v>224</v>
      </c>
      <c r="C17" s="38" t="s">
        <v>65</v>
      </c>
      <c r="D17" s="39">
        <f t="shared" si="0"/>
        <v>110380</v>
      </c>
      <c r="E17" s="56">
        <f>22000+7500</f>
        <v>29500</v>
      </c>
      <c r="F17" s="56">
        <f>26400+12000</f>
        <v>38400</v>
      </c>
      <c r="G17" s="56">
        <f>31680+10800</f>
        <v>42480</v>
      </c>
      <c r="H17" s="57" t="s">
        <v>223</v>
      </c>
      <c r="I17" s="1"/>
    </row>
    <row r="18" spans="1:9" ht="45.75" customHeight="1">
      <c r="A18" s="22">
        <v>3</v>
      </c>
      <c r="B18" s="37" t="s">
        <v>225</v>
      </c>
      <c r="C18" s="38" t="s">
        <v>65</v>
      </c>
      <c r="D18" s="39">
        <f t="shared" si="0"/>
        <v>69160</v>
      </c>
      <c r="E18" s="56">
        <v>19000</v>
      </c>
      <c r="F18" s="58">
        <v>22800</v>
      </c>
      <c r="G18" s="56">
        <v>27360</v>
      </c>
      <c r="H18" s="57" t="s">
        <v>223</v>
      </c>
      <c r="I18" s="1"/>
    </row>
    <row r="19" spans="1:9" ht="31.5">
      <c r="A19" s="22">
        <v>4</v>
      </c>
      <c r="B19" s="37" t="s">
        <v>226</v>
      </c>
      <c r="C19" s="38" t="s">
        <v>65</v>
      </c>
      <c r="D19" s="42">
        <f t="shared" si="0"/>
        <v>37</v>
      </c>
      <c r="E19" s="56">
        <v>37</v>
      </c>
      <c r="F19" s="58"/>
      <c r="G19" s="56"/>
      <c r="H19" s="57" t="s">
        <v>227</v>
      </c>
      <c r="I19" s="1"/>
    </row>
    <row r="20" spans="1:9" ht="31.5">
      <c r="A20" s="22">
        <v>5</v>
      </c>
      <c r="B20" s="37" t="s">
        <v>228</v>
      </c>
      <c r="C20" s="38" t="s">
        <v>65</v>
      </c>
      <c r="D20" s="42">
        <f>E20+F20+G20</f>
        <v>200</v>
      </c>
      <c r="E20" s="56"/>
      <c r="F20" s="59">
        <v>200</v>
      </c>
      <c r="G20" s="56"/>
      <c r="H20" s="57" t="s">
        <v>227</v>
      </c>
      <c r="I20" s="1"/>
    </row>
    <row r="21" spans="1:9" ht="65.25" customHeight="1">
      <c r="A21" s="38">
        <v>6</v>
      </c>
      <c r="B21" s="37" t="s">
        <v>229</v>
      </c>
      <c r="C21" s="38" t="s">
        <v>65</v>
      </c>
      <c r="D21" s="39">
        <f t="shared" si="0"/>
        <v>27452.7</v>
      </c>
      <c r="E21" s="58">
        <v>6352.7</v>
      </c>
      <c r="F21" s="59">
        <v>9600</v>
      </c>
      <c r="G21" s="56">
        <v>11500</v>
      </c>
      <c r="H21" s="57" t="s">
        <v>230</v>
      </c>
      <c r="I21" s="1"/>
    </row>
    <row r="22" spans="1:9" ht="57" customHeight="1">
      <c r="A22" s="38">
        <v>7</v>
      </c>
      <c r="B22" s="37" t="s">
        <v>231</v>
      </c>
      <c r="C22" s="38" t="s">
        <v>65</v>
      </c>
      <c r="D22" s="39">
        <f t="shared" si="0"/>
        <v>118100</v>
      </c>
      <c r="E22" s="58">
        <f>31000-700</f>
        <v>30300</v>
      </c>
      <c r="F22" s="59">
        <f>37200+6000</f>
        <v>43200</v>
      </c>
      <c r="G22" s="59">
        <v>44600</v>
      </c>
      <c r="H22" s="57" t="s">
        <v>230</v>
      </c>
      <c r="I22" s="1"/>
    </row>
    <row r="23" spans="1:9" ht="18" customHeight="1" hidden="1">
      <c r="A23" s="38"/>
      <c r="B23" s="37" t="s">
        <v>75</v>
      </c>
      <c r="C23" s="60"/>
      <c r="D23" s="39">
        <f t="shared" si="0"/>
        <v>0</v>
      </c>
      <c r="E23" s="56"/>
      <c r="F23" s="58"/>
      <c r="G23" s="56"/>
      <c r="H23" s="57" t="s">
        <v>76</v>
      </c>
      <c r="I23" s="1"/>
    </row>
    <row r="24" spans="1:9" ht="20.25" customHeight="1" hidden="1">
      <c r="A24" s="38"/>
      <c r="B24" s="37" t="s">
        <v>77</v>
      </c>
      <c r="C24" s="60"/>
      <c r="D24" s="39">
        <f t="shared" si="0"/>
        <v>0</v>
      </c>
      <c r="E24" s="56"/>
      <c r="F24" s="58"/>
      <c r="G24" s="56"/>
      <c r="H24" s="57" t="s">
        <v>76</v>
      </c>
      <c r="I24" s="1"/>
    </row>
    <row r="25" spans="1:9" ht="21" customHeight="1" hidden="1">
      <c r="A25" s="38"/>
      <c r="B25" s="37" t="s">
        <v>78</v>
      </c>
      <c r="C25" s="60"/>
      <c r="D25" s="39">
        <f t="shared" si="0"/>
        <v>0</v>
      </c>
      <c r="E25" s="56"/>
      <c r="F25" s="58"/>
      <c r="G25" s="56"/>
      <c r="H25" s="57" t="s">
        <v>76</v>
      </c>
      <c r="I25" s="1"/>
    </row>
    <row r="26" spans="1:9" ht="30.75" customHeight="1" hidden="1">
      <c r="A26" s="38"/>
      <c r="B26" s="37" t="s">
        <v>79</v>
      </c>
      <c r="C26" s="38" t="s">
        <v>65</v>
      </c>
      <c r="D26" s="39">
        <f t="shared" si="0"/>
        <v>0</v>
      </c>
      <c r="E26" s="56"/>
      <c r="F26" s="56"/>
      <c r="G26" s="56"/>
      <c r="H26" s="57" t="s">
        <v>76</v>
      </c>
      <c r="I26" s="1"/>
    </row>
    <row r="27" spans="1:9" ht="18" customHeight="1" hidden="1">
      <c r="A27" s="38"/>
      <c r="B27" s="37" t="s">
        <v>80</v>
      </c>
      <c r="C27" s="38" t="s">
        <v>65</v>
      </c>
      <c r="D27" s="39">
        <f t="shared" si="0"/>
        <v>0</v>
      </c>
      <c r="E27" s="56"/>
      <c r="F27" s="56"/>
      <c r="G27" s="56"/>
      <c r="H27" s="57" t="s">
        <v>76</v>
      </c>
      <c r="I27" s="1"/>
    </row>
    <row r="28" spans="1:9" ht="47.25">
      <c r="A28" s="38">
        <v>8</v>
      </c>
      <c r="B28" s="37" t="s">
        <v>232</v>
      </c>
      <c r="C28" s="38" t="s">
        <v>65</v>
      </c>
      <c r="D28" s="39">
        <f t="shared" si="0"/>
        <v>22200</v>
      </c>
      <c r="E28" s="56">
        <v>5000</v>
      </c>
      <c r="F28" s="56">
        <v>10000</v>
      </c>
      <c r="G28" s="56">
        <v>7200</v>
      </c>
      <c r="H28" s="38" t="s">
        <v>223</v>
      </c>
      <c r="I28" s="1"/>
    </row>
    <row r="29" spans="1:9" ht="48.75" customHeight="1">
      <c r="A29" s="38">
        <v>9</v>
      </c>
      <c r="B29" s="37" t="s">
        <v>233</v>
      </c>
      <c r="C29" s="38" t="s">
        <v>65</v>
      </c>
      <c r="D29" s="39">
        <f t="shared" si="0"/>
        <v>14789.2</v>
      </c>
      <c r="E29" s="56">
        <v>5436</v>
      </c>
      <c r="F29" s="56">
        <v>3883.2</v>
      </c>
      <c r="G29" s="56">
        <v>5470</v>
      </c>
      <c r="H29" s="38" t="s">
        <v>223</v>
      </c>
      <c r="I29" s="1"/>
    </row>
    <row r="30" spans="1:9" ht="51" customHeight="1">
      <c r="A30" s="38">
        <v>10</v>
      </c>
      <c r="B30" s="37" t="s">
        <v>234</v>
      </c>
      <c r="C30" s="38" t="s">
        <v>65</v>
      </c>
      <c r="D30" s="39">
        <f t="shared" si="0"/>
        <v>469.73900000000003</v>
      </c>
      <c r="E30" s="56">
        <f>110+22.3</f>
        <v>132.3</v>
      </c>
      <c r="F30" s="56">
        <f>135+37.439</f>
        <v>172.439</v>
      </c>
      <c r="G30" s="56">
        <v>165</v>
      </c>
      <c r="H30" s="38" t="s">
        <v>235</v>
      </c>
      <c r="I30" s="1"/>
    </row>
    <row r="31" spans="1:9" ht="15.75">
      <c r="A31" s="53"/>
      <c r="B31" s="61" t="s">
        <v>0</v>
      </c>
      <c r="C31" s="61"/>
      <c r="D31" s="39">
        <f>D15+D17+D18+D19+D21+D22+D28+D29+D30+D20</f>
        <v>491306.439</v>
      </c>
      <c r="E31" s="39">
        <f>E15+E17+E18+E19+E21+E22+E28+E29+E30+E20</f>
        <v>120375.8</v>
      </c>
      <c r="F31" s="39">
        <f>F15+F17+F18+F19+F21+F22+F28+F29+F30+F20</f>
        <v>199755.63900000002</v>
      </c>
      <c r="G31" s="39">
        <f>G15+G17+G18+G19+G21+G22+G28+G29+G30+G20</f>
        <v>171175</v>
      </c>
      <c r="H31" s="44"/>
      <c r="I31" s="1"/>
    </row>
    <row r="32" spans="1:9" ht="15.75">
      <c r="A32" s="110"/>
      <c r="B32" s="111"/>
      <c r="C32" s="111"/>
      <c r="D32" s="7"/>
      <c r="E32" s="7"/>
      <c r="F32" s="7"/>
      <c r="G32" s="7"/>
      <c r="H32" s="45"/>
      <c r="I32" s="1"/>
    </row>
    <row r="33" spans="1:9" ht="15.75">
      <c r="A33" s="110"/>
      <c r="B33" s="111"/>
      <c r="C33" s="111"/>
      <c r="D33" s="7"/>
      <c r="E33" s="7"/>
      <c r="F33" s="7"/>
      <c r="G33" s="7"/>
      <c r="H33" s="45"/>
      <c r="I33" s="1"/>
    </row>
    <row r="34" spans="2:9" ht="15.75">
      <c r="B34" s="1"/>
      <c r="C34" s="1"/>
      <c r="D34" s="1"/>
      <c r="E34" s="1"/>
      <c r="F34" s="1"/>
      <c r="G34" s="1"/>
      <c r="H34" s="1"/>
      <c r="I34" s="1"/>
    </row>
    <row r="35" spans="2:11" ht="18.75">
      <c r="B35" s="134" t="s">
        <v>30</v>
      </c>
      <c r="C35" s="134"/>
      <c r="D35" s="34"/>
      <c r="E35" s="9"/>
      <c r="F35" s="112"/>
      <c r="H35" s="54" t="s">
        <v>2</v>
      </c>
      <c r="J35" s="46"/>
      <c r="K35" s="47"/>
    </row>
    <row r="36" spans="2:11" ht="18.75">
      <c r="B36" s="34"/>
      <c r="C36" s="34"/>
      <c r="D36" s="34"/>
      <c r="E36" s="9"/>
      <c r="F36" s="112"/>
      <c r="H36" s="54"/>
      <c r="J36" s="46"/>
      <c r="K36" s="47"/>
    </row>
    <row r="37" spans="2:11" ht="41.25" customHeight="1">
      <c r="B37" s="131" t="s">
        <v>67</v>
      </c>
      <c r="C37" s="131"/>
      <c r="D37" s="48"/>
      <c r="E37" s="8"/>
      <c r="F37" s="8"/>
      <c r="G37" s="8"/>
      <c r="H37" s="8"/>
      <c r="I37" s="8"/>
      <c r="J37" s="1"/>
      <c r="K37" s="1"/>
    </row>
    <row r="38" spans="2:11" ht="28.5" customHeight="1">
      <c r="B38" s="49" t="s">
        <v>81</v>
      </c>
      <c r="C38" s="49"/>
      <c r="D38" s="8"/>
      <c r="E38" s="8"/>
      <c r="F38" s="8"/>
      <c r="G38" s="8"/>
      <c r="H38" s="8"/>
      <c r="I38" s="8"/>
      <c r="J38" s="1"/>
      <c r="K38" s="1"/>
    </row>
    <row r="39" spans="2:9" ht="15.75">
      <c r="B39" s="1"/>
      <c r="C39" s="1"/>
      <c r="D39" s="1"/>
      <c r="E39" s="1"/>
      <c r="F39" s="1"/>
      <c r="G39" s="1"/>
      <c r="H39" s="1"/>
      <c r="I39" s="1"/>
    </row>
    <row r="40" spans="2:9" ht="15.75">
      <c r="B40" s="1"/>
      <c r="C40" s="1"/>
      <c r="D40" s="1"/>
      <c r="E40" s="1"/>
      <c r="F40" s="1"/>
      <c r="G40" s="1"/>
      <c r="H40" s="1"/>
      <c r="I40" s="1"/>
    </row>
    <row r="41" spans="2:9" ht="15.75">
      <c r="B41" s="1"/>
      <c r="C41" s="1"/>
      <c r="D41" s="1"/>
      <c r="E41" s="1"/>
      <c r="F41" s="1"/>
      <c r="G41" s="1"/>
      <c r="H41" s="1"/>
      <c r="I41" s="1"/>
    </row>
    <row r="42" spans="2:9" ht="15.75">
      <c r="B42" s="1"/>
      <c r="C42" s="1"/>
      <c r="D42" s="1"/>
      <c r="E42" s="1"/>
      <c r="F42" s="1"/>
      <c r="G42" s="1"/>
      <c r="H42" s="1"/>
      <c r="I42" s="1"/>
    </row>
    <row r="43" spans="2:9" ht="15.75">
      <c r="B43" s="1"/>
      <c r="C43" s="1"/>
      <c r="D43" s="1"/>
      <c r="E43" s="1"/>
      <c r="F43" s="1"/>
      <c r="G43" s="1"/>
      <c r="H43" s="1"/>
      <c r="I43" s="1"/>
    </row>
    <row r="44" spans="2:9" ht="15.75">
      <c r="B44" s="1"/>
      <c r="C44" s="1"/>
      <c r="D44" s="1"/>
      <c r="E44" s="1"/>
      <c r="F44" s="1"/>
      <c r="G44" s="1"/>
      <c r="H44" s="1"/>
      <c r="I44" s="1"/>
    </row>
    <row r="45" spans="2:9" ht="15.75">
      <c r="B45" s="1"/>
      <c r="C45" s="1"/>
      <c r="D45" s="1"/>
      <c r="E45" s="1"/>
      <c r="F45" s="1"/>
      <c r="G45" s="1"/>
      <c r="H45" s="1"/>
      <c r="I45" s="1"/>
    </row>
    <row r="46" spans="2:9" ht="15.75">
      <c r="B46" s="1"/>
      <c r="C46" s="1"/>
      <c r="D46" s="1"/>
      <c r="E46" s="1"/>
      <c r="F46" s="1"/>
      <c r="G46" s="1"/>
      <c r="H46" s="1"/>
      <c r="I46" s="1"/>
    </row>
    <row r="47" spans="2:9" ht="15.75">
      <c r="B47" s="1"/>
      <c r="C47" s="1"/>
      <c r="D47" s="1"/>
      <c r="E47" s="1"/>
      <c r="F47" s="1"/>
      <c r="G47" s="1"/>
      <c r="H47" s="1"/>
      <c r="I47" s="1"/>
    </row>
    <row r="48" spans="2:9" ht="15.75">
      <c r="B48" s="1"/>
      <c r="C48" s="1"/>
      <c r="D48" s="1"/>
      <c r="E48" s="1"/>
      <c r="F48" s="1"/>
      <c r="G48" s="1"/>
      <c r="H48" s="1"/>
      <c r="I48" s="1"/>
    </row>
    <row r="49" spans="2:9" ht="15.75">
      <c r="B49" s="1"/>
      <c r="C49" s="1"/>
      <c r="D49" s="1"/>
      <c r="E49" s="1"/>
      <c r="F49" s="1"/>
      <c r="G49" s="1"/>
      <c r="H49" s="1"/>
      <c r="I49" s="1"/>
    </row>
    <row r="50" spans="2:9" ht="15.75">
      <c r="B50" s="1"/>
      <c r="C50" s="1"/>
      <c r="D50" s="1"/>
      <c r="E50" s="1"/>
      <c r="F50" s="1"/>
      <c r="G50" s="1"/>
      <c r="H50" s="1"/>
      <c r="I50" s="1"/>
    </row>
    <row r="51" spans="2:9" ht="15.75">
      <c r="B51" s="1"/>
      <c r="C51" s="1"/>
      <c r="D51" s="1"/>
      <c r="E51" s="1"/>
      <c r="F51" s="1"/>
      <c r="G51" s="1"/>
      <c r="H51" s="1"/>
      <c r="I51" s="1"/>
    </row>
    <row r="52" spans="2:9" ht="15.75">
      <c r="B52" s="1"/>
      <c r="C52" s="1"/>
      <c r="D52" s="1"/>
      <c r="E52" s="1"/>
      <c r="F52" s="1"/>
      <c r="G52" s="1"/>
      <c r="H52" s="1"/>
      <c r="I52" s="1"/>
    </row>
    <row r="53" spans="2:9" ht="15.75">
      <c r="B53" s="1"/>
      <c r="C53" s="1"/>
      <c r="D53" s="1"/>
      <c r="E53" s="1"/>
      <c r="F53" s="1"/>
      <c r="G53" s="1"/>
      <c r="H53" s="1"/>
      <c r="I53" s="1"/>
    </row>
    <row r="54" spans="2:9" ht="15.75">
      <c r="B54" s="1"/>
      <c r="C54" s="1"/>
      <c r="D54" s="1"/>
      <c r="E54" s="1"/>
      <c r="F54" s="1"/>
      <c r="G54" s="1"/>
      <c r="H54" s="1"/>
      <c r="I54" s="1"/>
    </row>
    <row r="55" spans="2:9" ht="15.75">
      <c r="B55" s="1"/>
      <c r="C55" s="1"/>
      <c r="D55" s="1"/>
      <c r="E55" s="1"/>
      <c r="F55" s="1"/>
      <c r="G55" s="1"/>
      <c r="H55" s="1"/>
      <c r="I55" s="1"/>
    </row>
    <row r="56" spans="2:9" ht="15.75">
      <c r="B56" s="1"/>
      <c r="C56" s="1"/>
      <c r="D56" s="1"/>
      <c r="E56" s="1"/>
      <c r="F56" s="1"/>
      <c r="G56" s="1"/>
      <c r="H56" s="1"/>
      <c r="I56" s="1"/>
    </row>
    <row r="57" spans="2:9" ht="15.75">
      <c r="B57" s="1"/>
      <c r="C57" s="1"/>
      <c r="D57" s="1"/>
      <c r="E57" s="1"/>
      <c r="F57" s="1"/>
      <c r="G57" s="1"/>
      <c r="H57" s="1"/>
      <c r="I57" s="1"/>
    </row>
    <row r="58" spans="2:9" ht="15.75">
      <c r="B58" s="1"/>
      <c r="C58" s="1"/>
      <c r="D58" s="1"/>
      <c r="E58" s="1"/>
      <c r="F58" s="1"/>
      <c r="G58" s="1"/>
      <c r="H58" s="1"/>
      <c r="I58" s="1"/>
    </row>
    <row r="59" spans="2:9" ht="15.75">
      <c r="B59" s="1"/>
      <c r="C59" s="1"/>
      <c r="D59" s="1"/>
      <c r="E59" s="1"/>
      <c r="F59" s="1"/>
      <c r="G59" s="1"/>
      <c r="H59" s="1"/>
      <c r="I59" s="1"/>
    </row>
    <row r="60" spans="2:9" ht="15.75">
      <c r="B60" s="1"/>
      <c r="C60" s="1"/>
      <c r="D60" s="1"/>
      <c r="E60" s="1"/>
      <c r="F60" s="1"/>
      <c r="G60" s="1"/>
      <c r="H60" s="1"/>
      <c r="I60" s="1"/>
    </row>
    <row r="61" spans="2:9" ht="15.75">
      <c r="B61" s="1"/>
      <c r="C61" s="1"/>
      <c r="D61" s="1"/>
      <c r="E61" s="1"/>
      <c r="F61" s="1"/>
      <c r="G61" s="1"/>
      <c r="H61" s="1"/>
      <c r="I61" s="1"/>
    </row>
    <row r="62" spans="2:9" ht="15.75">
      <c r="B62" s="1"/>
      <c r="C62" s="1"/>
      <c r="D62" s="1"/>
      <c r="E62" s="1"/>
      <c r="F62" s="1"/>
      <c r="G62" s="1"/>
      <c r="H62" s="1"/>
      <c r="I62" s="1"/>
    </row>
    <row r="63" spans="2:9" ht="15.75">
      <c r="B63" s="1"/>
      <c r="C63" s="1"/>
      <c r="D63" s="1"/>
      <c r="E63" s="1"/>
      <c r="F63" s="1"/>
      <c r="G63" s="1"/>
      <c r="H63" s="1"/>
      <c r="I63" s="1"/>
    </row>
    <row r="64" spans="2:9" ht="15.75">
      <c r="B64" s="1"/>
      <c r="C64" s="1"/>
      <c r="D64" s="1"/>
      <c r="E64" s="1"/>
      <c r="F64" s="1"/>
      <c r="G64" s="1"/>
      <c r="H64" s="1"/>
      <c r="I64" s="1"/>
    </row>
    <row r="65" spans="2:9" ht="15.75">
      <c r="B65" s="1"/>
      <c r="C65" s="1"/>
      <c r="D65" s="1"/>
      <c r="E65" s="1"/>
      <c r="F65" s="1"/>
      <c r="G65" s="1"/>
      <c r="H65" s="1"/>
      <c r="I65" s="1"/>
    </row>
    <row r="66" spans="2:9" ht="15.75">
      <c r="B66" s="1"/>
      <c r="C66" s="1"/>
      <c r="D66" s="1"/>
      <c r="E66" s="1"/>
      <c r="F66" s="1"/>
      <c r="G66" s="1"/>
      <c r="H66" s="1"/>
      <c r="I66" s="1"/>
    </row>
    <row r="67" spans="2:9" ht="15.75">
      <c r="B67" s="1"/>
      <c r="C67" s="1"/>
      <c r="D67" s="1"/>
      <c r="E67" s="1"/>
      <c r="F67" s="1"/>
      <c r="G67" s="1"/>
      <c r="H67" s="1"/>
      <c r="I67" s="1"/>
    </row>
    <row r="68" spans="2:9" ht="15.75">
      <c r="B68" s="1"/>
      <c r="C68" s="1"/>
      <c r="D68" s="1"/>
      <c r="E68" s="1"/>
      <c r="F68" s="1"/>
      <c r="G68" s="1"/>
      <c r="H68" s="1"/>
      <c r="I68" s="1"/>
    </row>
    <row r="69" spans="2:9" ht="15.75">
      <c r="B69" s="1"/>
      <c r="C69" s="1"/>
      <c r="D69" s="1"/>
      <c r="E69" s="1"/>
      <c r="F69" s="1"/>
      <c r="G69" s="1"/>
      <c r="H69" s="1"/>
      <c r="I69" s="1"/>
    </row>
    <row r="70" spans="2:9" ht="15.75">
      <c r="B70" s="1"/>
      <c r="C70" s="1"/>
      <c r="D70" s="1"/>
      <c r="E70" s="1"/>
      <c r="F70" s="1"/>
      <c r="G70" s="1"/>
      <c r="H70" s="1"/>
      <c r="I70" s="1"/>
    </row>
    <row r="71" spans="2:9" ht="15.75">
      <c r="B71" s="1"/>
      <c r="C71" s="1"/>
      <c r="D71" s="1"/>
      <c r="E71" s="1"/>
      <c r="F71" s="1"/>
      <c r="G71" s="1"/>
      <c r="H71" s="1"/>
      <c r="I71" s="1"/>
    </row>
    <row r="72" spans="2:9" ht="15.75">
      <c r="B72" s="1"/>
      <c r="C72" s="1"/>
      <c r="D72" s="1"/>
      <c r="E72" s="1"/>
      <c r="F72" s="1"/>
      <c r="G72" s="1"/>
      <c r="H72" s="1"/>
      <c r="I72" s="1"/>
    </row>
    <row r="73" spans="2:9" ht="15.75">
      <c r="B73" s="1"/>
      <c r="C73" s="1"/>
      <c r="D73" s="1"/>
      <c r="E73" s="1"/>
      <c r="F73" s="1"/>
      <c r="G73" s="1"/>
      <c r="H73" s="1"/>
      <c r="I73" s="1"/>
    </row>
    <row r="74" spans="2:9" ht="15.75">
      <c r="B74" s="1"/>
      <c r="C74" s="1"/>
      <c r="D74" s="1"/>
      <c r="E74" s="1"/>
      <c r="F74" s="1"/>
      <c r="G74" s="1"/>
      <c r="H74" s="1"/>
      <c r="I74" s="1"/>
    </row>
    <row r="75" spans="2:9" ht="15.75">
      <c r="B75" s="1"/>
      <c r="C75" s="1"/>
      <c r="D75" s="1"/>
      <c r="E75" s="1"/>
      <c r="F75" s="1"/>
      <c r="G75" s="1"/>
      <c r="H75" s="1"/>
      <c r="I75" s="1"/>
    </row>
    <row r="76" spans="2:9" ht="15.75">
      <c r="B76" s="1"/>
      <c r="C76" s="1"/>
      <c r="D76" s="1"/>
      <c r="E76" s="1"/>
      <c r="F76" s="1"/>
      <c r="G76" s="1"/>
      <c r="H76" s="1"/>
      <c r="I76" s="1"/>
    </row>
    <row r="77" spans="2:9" ht="15.75">
      <c r="B77" s="1"/>
      <c r="C77" s="1"/>
      <c r="D77" s="1"/>
      <c r="E77" s="1"/>
      <c r="F77" s="1"/>
      <c r="G77" s="1"/>
      <c r="H77" s="1"/>
      <c r="I77" s="1"/>
    </row>
    <row r="78" spans="2:9" ht="15.75">
      <c r="B78" s="1"/>
      <c r="C78" s="1"/>
      <c r="D78" s="1"/>
      <c r="E78" s="1"/>
      <c r="F78" s="1"/>
      <c r="G78" s="1"/>
      <c r="H78" s="1"/>
      <c r="I78" s="1"/>
    </row>
    <row r="79" spans="2:9" ht="15.75">
      <c r="B79" s="1"/>
      <c r="C79" s="1"/>
      <c r="D79" s="1"/>
      <c r="E79" s="1"/>
      <c r="F79" s="1"/>
      <c r="G79" s="1"/>
      <c r="H79" s="1"/>
      <c r="I79" s="1"/>
    </row>
    <row r="80" spans="2:9" ht="15.75">
      <c r="B80" s="1"/>
      <c r="C80" s="1"/>
      <c r="D80" s="1"/>
      <c r="E80" s="1"/>
      <c r="F80" s="1"/>
      <c r="G80" s="1"/>
      <c r="H80" s="1"/>
      <c r="I80" s="1"/>
    </row>
    <row r="81" spans="2:9" ht="15.75">
      <c r="B81" s="1"/>
      <c r="C81" s="1"/>
      <c r="D81" s="1"/>
      <c r="E81" s="1"/>
      <c r="F81" s="1"/>
      <c r="G81" s="1"/>
      <c r="H81" s="1"/>
      <c r="I81" s="1"/>
    </row>
    <row r="82" spans="2:9" ht="15.75">
      <c r="B82" s="1"/>
      <c r="C82" s="1"/>
      <c r="D82" s="1"/>
      <c r="E82" s="1"/>
      <c r="F82" s="1"/>
      <c r="G82" s="1"/>
      <c r="H82" s="1"/>
      <c r="I82" s="1"/>
    </row>
    <row r="83" spans="2:9" ht="15.75">
      <c r="B83" s="1"/>
      <c r="C83" s="1"/>
      <c r="D83" s="1"/>
      <c r="E83" s="1"/>
      <c r="F83" s="1"/>
      <c r="G83" s="1"/>
      <c r="H83" s="1"/>
      <c r="I83" s="1"/>
    </row>
    <row r="84" spans="2:9" ht="15.75">
      <c r="B84" s="1"/>
      <c r="C84" s="1"/>
      <c r="D84" s="1"/>
      <c r="E84" s="1"/>
      <c r="F84" s="1"/>
      <c r="G84" s="1"/>
      <c r="H84" s="1"/>
      <c r="I84" s="1"/>
    </row>
    <row r="85" spans="2:9" ht="15.75">
      <c r="B85" s="1"/>
      <c r="C85" s="1"/>
      <c r="D85" s="1"/>
      <c r="E85" s="1"/>
      <c r="F85" s="1"/>
      <c r="G85" s="1"/>
      <c r="H85" s="1"/>
      <c r="I85" s="1"/>
    </row>
    <row r="86" spans="2:9" ht="15.75">
      <c r="B86" s="1"/>
      <c r="C86" s="1"/>
      <c r="D86" s="1"/>
      <c r="E86" s="1"/>
      <c r="F86" s="1"/>
      <c r="G86" s="1"/>
      <c r="H86" s="1"/>
      <c r="I86" s="1"/>
    </row>
    <row r="87" spans="2:9" ht="15.75">
      <c r="B87" s="1"/>
      <c r="C87" s="1"/>
      <c r="D87" s="1"/>
      <c r="E87" s="1"/>
      <c r="F87" s="1"/>
      <c r="G87" s="1"/>
      <c r="H87" s="1"/>
      <c r="I87" s="1"/>
    </row>
    <row r="88" spans="2:9" ht="15.75">
      <c r="B88" s="1"/>
      <c r="C88" s="1"/>
      <c r="D88" s="1"/>
      <c r="E88" s="1"/>
      <c r="F88" s="1"/>
      <c r="G88" s="1"/>
      <c r="H88" s="1"/>
      <c r="I88" s="1"/>
    </row>
    <row r="89" spans="2:9" ht="15.75">
      <c r="B89" s="1"/>
      <c r="C89" s="1"/>
      <c r="D89" s="1"/>
      <c r="E89" s="1"/>
      <c r="F89" s="1"/>
      <c r="G89" s="1"/>
      <c r="H89" s="1"/>
      <c r="I89" s="1"/>
    </row>
    <row r="90" spans="2:9" ht="15.75">
      <c r="B90" s="1"/>
      <c r="C90" s="1"/>
      <c r="D90" s="1"/>
      <c r="E90" s="1"/>
      <c r="F90" s="1"/>
      <c r="G90" s="1"/>
      <c r="H90" s="1"/>
      <c r="I90" s="1"/>
    </row>
    <row r="91" spans="2:9" ht="15.75">
      <c r="B91" s="1"/>
      <c r="C91" s="1"/>
      <c r="D91" s="1"/>
      <c r="E91" s="1"/>
      <c r="F91" s="1"/>
      <c r="G91" s="1"/>
      <c r="H91" s="1"/>
      <c r="I91" s="1"/>
    </row>
    <row r="92" spans="2:9" ht="15.75">
      <c r="B92" s="1"/>
      <c r="C92" s="1"/>
      <c r="D92" s="1"/>
      <c r="E92" s="1"/>
      <c r="F92" s="1"/>
      <c r="G92" s="1"/>
      <c r="H92" s="1"/>
      <c r="I92" s="1"/>
    </row>
    <row r="93" spans="2:9" ht="15.75">
      <c r="B93" s="1"/>
      <c r="C93" s="1"/>
      <c r="D93" s="1"/>
      <c r="E93" s="1"/>
      <c r="F93" s="1"/>
      <c r="G93" s="1"/>
      <c r="H93" s="1"/>
      <c r="I93" s="1"/>
    </row>
    <row r="94" spans="2:9" ht="15.75">
      <c r="B94" s="1"/>
      <c r="C94" s="1"/>
      <c r="D94" s="1"/>
      <c r="E94" s="1"/>
      <c r="F94" s="1"/>
      <c r="G94" s="1"/>
      <c r="H94" s="1"/>
      <c r="I94" s="1"/>
    </row>
    <row r="95" spans="2:9" ht="15.75">
      <c r="B95" s="1"/>
      <c r="C95" s="1"/>
      <c r="D95" s="1"/>
      <c r="E95" s="1"/>
      <c r="F95" s="1"/>
      <c r="G95" s="1"/>
      <c r="H95" s="1"/>
      <c r="I95" s="1"/>
    </row>
    <row r="96" spans="2:9" ht="15.75">
      <c r="B96" s="1"/>
      <c r="C96" s="1"/>
      <c r="D96" s="1"/>
      <c r="E96" s="1"/>
      <c r="F96" s="1"/>
      <c r="G96" s="1"/>
      <c r="H96" s="1"/>
      <c r="I96" s="1"/>
    </row>
    <row r="97" spans="2:9" ht="15.75">
      <c r="B97" s="1"/>
      <c r="C97" s="1"/>
      <c r="D97" s="1"/>
      <c r="E97" s="1"/>
      <c r="F97" s="1"/>
      <c r="G97" s="1"/>
      <c r="H97" s="1"/>
      <c r="I97" s="1"/>
    </row>
    <row r="98" spans="2:9" ht="15.75">
      <c r="B98" s="1"/>
      <c r="C98" s="1"/>
      <c r="D98" s="1"/>
      <c r="E98" s="1"/>
      <c r="F98" s="1"/>
      <c r="G98" s="1"/>
      <c r="H98" s="1"/>
      <c r="I98" s="1"/>
    </row>
    <row r="99" spans="2:9" ht="15.75">
      <c r="B99" s="1"/>
      <c r="C99" s="1"/>
      <c r="D99" s="1"/>
      <c r="E99" s="1"/>
      <c r="F99" s="1"/>
      <c r="G99" s="1"/>
      <c r="H99" s="1"/>
      <c r="I99" s="1"/>
    </row>
    <row r="100" spans="2:9" ht="15.75">
      <c r="B100" s="1"/>
      <c r="C100" s="1"/>
      <c r="D100" s="1"/>
      <c r="E100" s="1"/>
      <c r="F100" s="1"/>
      <c r="G100" s="1"/>
      <c r="H100" s="1"/>
      <c r="I100" s="1"/>
    </row>
    <row r="101" spans="2:9" ht="15.75">
      <c r="B101" s="1"/>
      <c r="C101" s="1"/>
      <c r="D101" s="1"/>
      <c r="E101" s="1"/>
      <c r="F101" s="1"/>
      <c r="G101" s="1"/>
      <c r="H101" s="1"/>
      <c r="I101" s="1"/>
    </row>
    <row r="102" spans="2:9" ht="15.75">
      <c r="B102" s="1"/>
      <c r="C102" s="1"/>
      <c r="D102" s="1"/>
      <c r="E102" s="1"/>
      <c r="F102" s="1"/>
      <c r="G102" s="1"/>
      <c r="H102" s="1"/>
      <c r="I102" s="1"/>
    </row>
    <row r="103" spans="2:9" ht="15.75">
      <c r="B103" s="1"/>
      <c r="C103" s="1"/>
      <c r="D103" s="1"/>
      <c r="E103" s="1"/>
      <c r="F103" s="1"/>
      <c r="G103" s="1"/>
      <c r="H103" s="1"/>
      <c r="I103" s="1"/>
    </row>
    <row r="104" spans="2:9" ht="15.75">
      <c r="B104" s="1"/>
      <c r="C104" s="1"/>
      <c r="D104" s="1"/>
      <c r="E104" s="1"/>
      <c r="F104" s="1"/>
      <c r="G104" s="1"/>
      <c r="H104" s="1"/>
      <c r="I104" s="1"/>
    </row>
    <row r="105" spans="2:9" ht="15.75">
      <c r="B105" s="1"/>
      <c r="C105" s="1"/>
      <c r="D105" s="1"/>
      <c r="E105" s="1"/>
      <c r="F105" s="1"/>
      <c r="G105" s="1"/>
      <c r="H105" s="1"/>
      <c r="I105" s="1"/>
    </row>
    <row r="106" spans="2:9" ht="15.75">
      <c r="B106" s="1"/>
      <c r="C106" s="1"/>
      <c r="D106" s="1"/>
      <c r="E106" s="1"/>
      <c r="F106" s="1"/>
      <c r="G106" s="1"/>
      <c r="H106" s="1"/>
      <c r="I106" s="1"/>
    </row>
    <row r="107" spans="2:9" ht="15.75">
      <c r="B107" s="1"/>
      <c r="C107" s="1"/>
      <c r="D107" s="1"/>
      <c r="E107" s="1"/>
      <c r="F107" s="1"/>
      <c r="G107" s="1"/>
      <c r="H107" s="1"/>
      <c r="I107" s="1"/>
    </row>
    <row r="108" spans="2:9" ht="15.75">
      <c r="B108" s="1"/>
      <c r="C108" s="1"/>
      <c r="D108" s="1"/>
      <c r="E108" s="1"/>
      <c r="F108" s="1"/>
      <c r="G108" s="1"/>
      <c r="H108" s="1"/>
      <c r="I108" s="1"/>
    </row>
    <row r="109" spans="2:9" ht="15.75">
      <c r="B109" s="1"/>
      <c r="C109" s="1"/>
      <c r="D109" s="1"/>
      <c r="E109" s="1"/>
      <c r="F109" s="1"/>
      <c r="G109" s="1"/>
      <c r="H109" s="1"/>
      <c r="I109" s="1"/>
    </row>
    <row r="110" spans="2:9" ht="15.75">
      <c r="B110" s="1"/>
      <c r="C110" s="1"/>
      <c r="D110" s="1"/>
      <c r="E110" s="1"/>
      <c r="F110" s="1"/>
      <c r="G110" s="1"/>
      <c r="H110" s="1"/>
      <c r="I110" s="1"/>
    </row>
    <row r="111" spans="2:9" ht="15.75">
      <c r="B111" s="1"/>
      <c r="C111" s="1"/>
      <c r="D111" s="1"/>
      <c r="E111" s="1"/>
      <c r="F111" s="1"/>
      <c r="G111" s="1"/>
      <c r="H111" s="1"/>
      <c r="I111" s="1"/>
    </row>
    <row r="112" spans="2:9" ht="15.75">
      <c r="B112" s="1"/>
      <c r="C112" s="1"/>
      <c r="D112" s="1"/>
      <c r="E112" s="1"/>
      <c r="F112" s="1"/>
      <c r="G112" s="1"/>
      <c r="H112" s="1"/>
      <c r="I112" s="1"/>
    </row>
    <row r="113" spans="2:9" ht="15.75">
      <c r="B113" s="1"/>
      <c r="C113" s="1"/>
      <c r="D113" s="1"/>
      <c r="E113" s="1"/>
      <c r="F113" s="1"/>
      <c r="G113" s="1"/>
      <c r="H113" s="1"/>
      <c r="I113" s="1"/>
    </row>
    <row r="114" spans="2:9" ht="15.75">
      <c r="B114" s="1"/>
      <c r="C114" s="1"/>
      <c r="D114" s="1"/>
      <c r="E114" s="1"/>
      <c r="F114" s="1"/>
      <c r="G114" s="1"/>
      <c r="H114" s="1"/>
      <c r="I114" s="1"/>
    </row>
    <row r="115" spans="2:9" ht="15.75">
      <c r="B115" s="1"/>
      <c r="C115" s="1"/>
      <c r="D115" s="1"/>
      <c r="E115" s="1"/>
      <c r="F115" s="1"/>
      <c r="G115" s="1"/>
      <c r="H115" s="1"/>
      <c r="I115" s="1"/>
    </row>
    <row r="116" spans="2:9" ht="15.75">
      <c r="B116" s="1"/>
      <c r="C116" s="1"/>
      <c r="D116" s="1"/>
      <c r="E116" s="1"/>
      <c r="F116" s="1"/>
      <c r="G116" s="1"/>
      <c r="H116" s="1"/>
      <c r="I116" s="1"/>
    </row>
    <row r="117" spans="2:9" ht="15.75">
      <c r="B117" s="1"/>
      <c r="C117" s="1"/>
      <c r="D117" s="1"/>
      <c r="E117" s="1"/>
      <c r="F117" s="1"/>
      <c r="G117" s="1"/>
      <c r="H117" s="1"/>
      <c r="I117" s="1"/>
    </row>
    <row r="118" spans="2:9" ht="15.75">
      <c r="B118" s="1"/>
      <c r="C118" s="1"/>
      <c r="D118" s="1"/>
      <c r="E118" s="1"/>
      <c r="F118" s="1"/>
      <c r="G118" s="1"/>
      <c r="H118" s="1"/>
      <c r="I118" s="1"/>
    </row>
    <row r="119" spans="2:9" ht="15.75">
      <c r="B119" s="1"/>
      <c r="C119" s="1"/>
      <c r="D119" s="1"/>
      <c r="E119" s="1"/>
      <c r="F119" s="1"/>
      <c r="G119" s="1"/>
      <c r="H119" s="1"/>
      <c r="I119" s="1"/>
    </row>
    <row r="120" spans="2:9" ht="15.75">
      <c r="B120" s="1"/>
      <c r="C120" s="1"/>
      <c r="D120" s="1"/>
      <c r="E120" s="1"/>
      <c r="F120" s="1"/>
      <c r="G120" s="1"/>
      <c r="H120" s="1"/>
      <c r="I120" s="1"/>
    </row>
    <row r="121" spans="2:9" ht="15.75">
      <c r="B121" s="1"/>
      <c r="C121" s="1"/>
      <c r="D121" s="1"/>
      <c r="E121" s="1"/>
      <c r="F121" s="1"/>
      <c r="G121" s="1"/>
      <c r="H121" s="1"/>
      <c r="I121" s="1"/>
    </row>
    <row r="122" spans="2:9" ht="15.75">
      <c r="B122" s="1"/>
      <c r="C122" s="1"/>
      <c r="D122" s="1"/>
      <c r="E122" s="1"/>
      <c r="F122" s="1"/>
      <c r="G122" s="1"/>
      <c r="H122" s="1"/>
      <c r="I122" s="1"/>
    </row>
    <row r="123" spans="2:9" ht="15.75">
      <c r="B123" s="1"/>
      <c r="C123" s="1"/>
      <c r="D123" s="1"/>
      <c r="E123" s="1"/>
      <c r="F123" s="1"/>
      <c r="G123" s="1"/>
      <c r="H123" s="1"/>
      <c r="I123" s="1"/>
    </row>
    <row r="124" spans="2:9" ht="15.75">
      <c r="B124" s="1"/>
      <c r="C124" s="1"/>
      <c r="D124" s="1"/>
      <c r="E124" s="1"/>
      <c r="F124" s="1"/>
      <c r="G124" s="1"/>
      <c r="H124" s="1"/>
      <c r="I124" s="1"/>
    </row>
    <row r="125" spans="2:9" ht="15.75">
      <c r="B125" s="1"/>
      <c r="C125" s="1"/>
      <c r="D125" s="1"/>
      <c r="E125" s="1"/>
      <c r="F125" s="1"/>
      <c r="G125" s="1"/>
      <c r="H125" s="1"/>
      <c r="I125" s="1"/>
    </row>
    <row r="126" spans="2:9" ht="15.75">
      <c r="B126" s="1"/>
      <c r="C126" s="1"/>
      <c r="D126" s="1"/>
      <c r="E126" s="1"/>
      <c r="F126" s="1"/>
      <c r="G126" s="1"/>
      <c r="H126" s="1"/>
      <c r="I126" s="1"/>
    </row>
    <row r="127" spans="2:9" ht="15.75">
      <c r="B127" s="1"/>
      <c r="C127" s="1"/>
      <c r="D127" s="1"/>
      <c r="E127" s="1"/>
      <c r="F127" s="1"/>
      <c r="G127" s="1"/>
      <c r="H127" s="1"/>
      <c r="I127" s="1"/>
    </row>
    <row r="128" spans="2:9" ht="15.75">
      <c r="B128" s="1"/>
      <c r="C128" s="1"/>
      <c r="D128" s="1"/>
      <c r="E128" s="1"/>
      <c r="F128" s="1"/>
      <c r="G128" s="1"/>
      <c r="H128" s="1"/>
      <c r="I128" s="1"/>
    </row>
    <row r="129" spans="2:9" ht="15.75">
      <c r="B129" s="1"/>
      <c r="C129" s="1"/>
      <c r="D129" s="1"/>
      <c r="E129" s="1"/>
      <c r="F129" s="1"/>
      <c r="G129" s="1"/>
      <c r="H129" s="1"/>
      <c r="I129" s="1"/>
    </row>
    <row r="130" spans="2:9" ht="15.75">
      <c r="B130" s="1"/>
      <c r="C130" s="1"/>
      <c r="D130" s="1"/>
      <c r="E130" s="1"/>
      <c r="F130" s="1"/>
      <c r="G130" s="1"/>
      <c r="H130" s="1"/>
      <c r="I130" s="1"/>
    </row>
    <row r="131" spans="2:9" ht="15.75">
      <c r="B131" s="1"/>
      <c r="C131" s="1"/>
      <c r="D131" s="1"/>
      <c r="E131" s="1"/>
      <c r="F131" s="1"/>
      <c r="G131" s="1"/>
      <c r="H131" s="1"/>
      <c r="I131" s="1"/>
    </row>
    <row r="132" spans="2:9" ht="15.75">
      <c r="B132" s="1"/>
      <c r="C132" s="1"/>
      <c r="D132" s="1"/>
      <c r="E132" s="1"/>
      <c r="F132" s="1"/>
      <c r="G132" s="1"/>
      <c r="H132" s="1"/>
      <c r="I132" s="1"/>
    </row>
    <row r="133" spans="2:9" ht="15.75">
      <c r="B133" s="1"/>
      <c r="C133" s="1"/>
      <c r="D133" s="1"/>
      <c r="E133" s="1"/>
      <c r="F133" s="1"/>
      <c r="G133" s="1"/>
      <c r="H133" s="1"/>
      <c r="I133" s="1"/>
    </row>
    <row r="134" spans="2:9" ht="15.75">
      <c r="B134" s="1"/>
      <c r="C134" s="1"/>
      <c r="D134" s="1"/>
      <c r="E134" s="1"/>
      <c r="F134" s="1"/>
      <c r="G134" s="1"/>
      <c r="H134" s="1"/>
      <c r="I134" s="1"/>
    </row>
    <row r="135" spans="2:9" ht="15.75">
      <c r="B135" s="1"/>
      <c r="C135" s="1"/>
      <c r="D135" s="1"/>
      <c r="E135" s="1"/>
      <c r="F135" s="1"/>
      <c r="G135" s="1"/>
      <c r="H135" s="1"/>
      <c r="I135" s="1"/>
    </row>
  </sheetData>
  <sheetProtection/>
  <mergeCells count="15">
    <mergeCell ref="B35:C35"/>
    <mergeCell ref="B37:C37"/>
    <mergeCell ref="H3:I3"/>
    <mergeCell ref="H4:I4"/>
    <mergeCell ref="H6:I6"/>
    <mergeCell ref="B9:H9"/>
    <mergeCell ref="A11:A13"/>
    <mergeCell ref="B11:B13"/>
    <mergeCell ref="C11:C13"/>
    <mergeCell ref="D11:D13"/>
    <mergeCell ref="E11:G11"/>
    <mergeCell ref="H11:H13"/>
    <mergeCell ref="E12:E13"/>
    <mergeCell ref="F12:F13"/>
    <mergeCell ref="G12:G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0"/>
  <sheetViews>
    <sheetView view="pageBreakPreview" zoomScale="60" zoomScalePageLayoutView="0" workbookViewId="0" topLeftCell="A1">
      <selection activeCell="F46" sqref="F46"/>
    </sheetView>
  </sheetViews>
  <sheetFormatPr defaultColWidth="9.140625" defaultRowHeight="12.75"/>
  <cols>
    <col min="1" max="1" width="6.140625" style="108" bestFit="1" customWidth="1"/>
    <col min="2" max="2" width="73.7109375" style="0" customWidth="1"/>
    <col min="3" max="3" width="17.7109375" style="0" customWidth="1"/>
    <col min="4" max="4" width="14.421875" style="0" customWidth="1"/>
    <col min="5" max="7" width="12.28125" style="0" customWidth="1"/>
    <col min="8" max="9" width="9.140625" style="0" hidden="1" customWidth="1"/>
    <col min="10" max="10" width="9.7109375" style="0" hidden="1" customWidth="1"/>
    <col min="11" max="11" width="51.28125" style="0" customWidth="1"/>
  </cols>
  <sheetData>
    <row r="1" spans="11:13" ht="15.75">
      <c r="K1" s="2" t="s">
        <v>236</v>
      </c>
      <c r="L1" s="2"/>
      <c r="M1" s="2"/>
    </row>
    <row r="2" spans="11:13" ht="15.75">
      <c r="K2" s="118" t="s">
        <v>46</v>
      </c>
      <c r="L2" s="118"/>
      <c r="M2" s="1"/>
    </row>
    <row r="3" spans="11:13" ht="15.75">
      <c r="K3" s="3" t="s">
        <v>48</v>
      </c>
      <c r="L3" s="3"/>
      <c r="M3" s="1"/>
    </row>
    <row r="4" spans="11:13" ht="15.75">
      <c r="K4" s="3" t="s">
        <v>50</v>
      </c>
      <c r="L4" s="3"/>
      <c r="M4" s="1"/>
    </row>
    <row r="5" spans="2:14" ht="15.75">
      <c r="B5" s="1"/>
      <c r="C5" s="1"/>
      <c r="D5" s="1"/>
      <c r="E5" s="1"/>
      <c r="F5" s="1"/>
      <c r="G5" s="1"/>
      <c r="H5" s="1"/>
      <c r="I5" s="1"/>
      <c r="J5" s="2" t="s">
        <v>94</v>
      </c>
      <c r="K5" s="3" t="s">
        <v>52</v>
      </c>
      <c r="L5" s="3"/>
      <c r="M5" s="3"/>
      <c r="N5" s="2"/>
    </row>
    <row r="6" spans="2:14" ht="15.75">
      <c r="B6" s="1"/>
      <c r="C6" s="1"/>
      <c r="D6" s="1"/>
      <c r="E6" s="1"/>
      <c r="F6" s="1"/>
      <c r="G6" s="1"/>
      <c r="H6" s="1"/>
      <c r="I6" s="11"/>
      <c r="J6" s="3" t="s">
        <v>95</v>
      </c>
      <c r="K6" s="3" t="s">
        <v>54</v>
      </c>
      <c r="L6" s="3"/>
      <c r="M6" s="3"/>
      <c r="N6" s="3"/>
    </row>
    <row r="7" spans="2:14" ht="15.75">
      <c r="B7" s="1"/>
      <c r="C7" s="1"/>
      <c r="D7" s="1"/>
      <c r="E7" s="1"/>
      <c r="F7" s="1"/>
      <c r="G7" s="1"/>
      <c r="H7" s="1"/>
      <c r="I7" s="11"/>
      <c r="J7" s="3" t="s">
        <v>96</v>
      </c>
      <c r="K7" s="13" t="s">
        <v>239</v>
      </c>
      <c r="L7" s="3"/>
      <c r="M7" s="3"/>
      <c r="N7" s="3"/>
    </row>
    <row r="8" spans="2:11" ht="15.75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16.5">
      <c r="B9" s="137" t="s">
        <v>97</v>
      </c>
      <c r="C9" s="137"/>
      <c r="D9" s="137"/>
      <c r="E9" s="137"/>
      <c r="F9" s="137"/>
      <c r="G9" s="137"/>
      <c r="H9" s="137"/>
      <c r="I9" s="137"/>
      <c r="J9" s="137"/>
      <c r="K9" s="137"/>
    </row>
    <row r="10" spans="2:11" ht="15.7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.75">
      <c r="A11" s="138" t="s">
        <v>98</v>
      </c>
      <c r="B11" s="125" t="s">
        <v>57</v>
      </c>
      <c r="C11" s="125" t="s">
        <v>58</v>
      </c>
      <c r="D11" s="125" t="s">
        <v>99</v>
      </c>
      <c r="E11" s="140" t="s">
        <v>4</v>
      </c>
      <c r="F11" s="140"/>
      <c r="G11" s="140"/>
      <c r="H11" s="140"/>
      <c r="I11" s="140"/>
      <c r="J11" s="140"/>
      <c r="K11" s="125" t="s">
        <v>60</v>
      </c>
    </row>
    <row r="12" spans="1:11" ht="40.5" customHeight="1">
      <c r="A12" s="139"/>
      <c r="B12" s="125"/>
      <c r="C12" s="125"/>
      <c r="D12" s="125"/>
      <c r="E12" s="73" t="s">
        <v>5</v>
      </c>
      <c r="F12" s="73" t="s">
        <v>6</v>
      </c>
      <c r="G12" s="73" t="s">
        <v>7</v>
      </c>
      <c r="H12" s="73" t="s">
        <v>61</v>
      </c>
      <c r="I12" s="73" t="s">
        <v>62</v>
      </c>
      <c r="J12" s="73" t="s">
        <v>63</v>
      </c>
      <c r="K12" s="125"/>
    </row>
    <row r="13" spans="1:11" ht="19.5" customHeight="1">
      <c r="A13" s="141">
        <v>1</v>
      </c>
      <c r="B13" s="74" t="s">
        <v>100</v>
      </c>
      <c r="C13" s="143" t="s">
        <v>65</v>
      </c>
      <c r="D13" s="75">
        <f>E13+F13+G13</f>
        <v>3083.2999999999997</v>
      </c>
      <c r="E13" s="76">
        <f>E14+E15+E17+E16</f>
        <v>827.6999999999999</v>
      </c>
      <c r="F13" s="76">
        <f>F14+F15+F17+F16</f>
        <v>1068</v>
      </c>
      <c r="G13" s="76">
        <f>G14+G15+G17+G16</f>
        <v>1187.6</v>
      </c>
      <c r="H13" s="77">
        <f>H14+H15</f>
        <v>0</v>
      </c>
      <c r="I13" s="77">
        <f>I14+I15</f>
        <v>0</v>
      </c>
      <c r="J13" s="77">
        <f>J14+J15</f>
        <v>0</v>
      </c>
      <c r="K13" s="143" t="s">
        <v>101</v>
      </c>
    </row>
    <row r="14" spans="1:12" ht="19.5" customHeight="1">
      <c r="A14" s="142"/>
      <c r="B14" s="37" t="s">
        <v>102</v>
      </c>
      <c r="C14" s="144"/>
      <c r="D14" s="75">
        <f aca="true" t="shared" si="0" ref="D14:D43">E14+F14+G14</f>
        <v>2642</v>
      </c>
      <c r="E14" s="76">
        <v>728</v>
      </c>
      <c r="F14" s="78">
        <v>870</v>
      </c>
      <c r="G14" s="76">
        <v>1044</v>
      </c>
      <c r="H14" s="77"/>
      <c r="I14" s="77"/>
      <c r="J14" s="77"/>
      <c r="K14" s="144"/>
      <c r="L14" s="6"/>
    </row>
    <row r="15" spans="1:11" ht="19.5" customHeight="1">
      <c r="A15" s="142"/>
      <c r="B15" s="37" t="s">
        <v>103</v>
      </c>
      <c r="C15" s="144"/>
      <c r="D15" s="75">
        <f t="shared" si="0"/>
        <v>285.9</v>
      </c>
      <c r="E15" s="76">
        <v>72.9</v>
      </c>
      <c r="F15" s="78">
        <v>108</v>
      </c>
      <c r="G15" s="76">
        <v>105</v>
      </c>
      <c r="H15" s="77"/>
      <c r="I15" s="77"/>
      <c r="J15" s="77"/>
      <c r="K15" s="144"/>
    </row>
    <row r="16" spans="1:11" ht="19.5" customHeight="1">
      <c r="A16" s="142"/>
      <c r="B16" s="37" t="s">
        <v>104</v>
      </c>
      <c r="C16" s="144"/>
      <c r="D16" s="75">
        <f>E16+F16+G16</f>
        <v>115.4</v>
      </c>
      <c r="E16" s="76">
        <v>26.8</v>
      </c>
      <c r="F16" s="78">
        <v>50</v>
      </c>
      <c r="G16" s="76">
        <v>38.6</v>
      </c>
      <c r="H16" s="77"/>
      <c r="I16" s="77"/>
      <c r="J16" s="77"/>
      <c r="K16" s="144"/>
    </row>
    <row r="17" spans="1:11" ht="19.5" customHeight="1">
      <c r="A17" s="139"/>
      <c r="B17" s="37" t="s">
        <v>105</v>
      </c>
      <c r="C17" s="145"/>
      <c r="D17" s="75">
        <f t="shared" si="0"/>
        <v>40</v>
      </c>
      <c r="E17" s="76"/>
      <c r="F17" s="78">
        <v>40</v>
      </c>
      <c r="G17" s="76"/>
      <c r="H17" s="77"/>
      <c r="I17" s="77"/>
      <c r="J17" s="77"/>
      <c r="K17" s="145"/>
    </row>
    <row r="18" spans="1:11" ht="19.5" customHeight="1">
      <c r="A18" s="141">
        <v>2</v>
      </c>
      <c r="B18" s="74" t="s">
        <v>106</v>
      </c>
      <c r="C18" s="143" t="s">
        <v>65</v>
      </c>
      <c r="D18" s="75">
        <f>D19+D20+D21</f>
        <v>9282.099999999999</v>
      </c>
      <c r="E18" s="76">
        <f>E19+E20+E21</f>
        <v>2478</v>
      </c>
      <c r="F18" s="78">
        <f>F19+F20+F21</f>
        <v>3235.7</v>
      </c>
      <c r="G18" s="76">
        <f>G19+G20+G21</f>
        <v>3568.4000000000005</v>
      </c>
      <c r="H18" s="77" t="e">
        <f>H19+H20+#REF!+H21</f>
        <v>#REF!</v>
      </c>
      <c r="I18" s="77" t="e">
        <f>I19+I20+#REF!+I21</f>
        <v>#REF!</v>
      </c>
      <c r="J18" s="77" t="e">
        <f>J19+J20+#REF!+J21</f>
        <v>#REF!</v>
      </c>
      <c r="K18" s="143" t="s">
        <v>101</v>
      </c>
    </row>
    <row r="19" spans="1:11" ht="19.5" customHeight="1">
      <c r="A19" s="142"/>
      <c r="B19" s="79" t="s">
        <v>107</v>
      </c>
      <c r="C19" s="144"/>
      <c r="D19" s="75">
        <f t="shared" si="0"/>
        <v>5628.900000000001</v>
      </c>
      <c r="E19" s="76">
        <v>1546.4</v>
      </c>
      <c r="F19" s="78">
        <v>1855.7</v>
      </c>
      <c r="G19" s="76">
        <v>2226.8</v>
      </c>
      <c r="H19" s="77"/>
      <c r="I19" s="77"/>
      <c r="J19" s="77"/>
      <c r="K19" s="144"/>
    </row>
    <row r="20" spans="1:11" ht="19.5" customHeight="1">
      <c r="A20" s="142"/>
      <c r="B20" s="37" t="s">
        <v>108</v>
      </c>
      <c r="C20" s="144"/>
      <c r="D20" s="75">
        <f t="shared" si="0"/>
        <v>2688.3999999999996</v>
      </c>
      <c r="E20" s="76">
        <v>716.6</v>
      </c>
      <c r="F20" s="78">
        <v>940</v>
      </c>
      <c r="G20" s="76">
        <v>1031.8</v>
      </c>
      <c r="H20" s="77"/>
      <c r="I20" s="77"/>
      <c r="J20" s="77"/>
      <c r="K20" s="144"/>
    </row>
    <row r="21" spans="1:11" ht="20.25" customHeight="1">
      <c r="A21" s="139"/>
      <c r="B21" s="37" t="s">
        <v>109</v>
      </c>
      <c r="C21" s="145"/>
      <c r="D21" s="75">
        <f t="shared" si="0"/>
        <v>964.8</v>
      </c>
      <c r="E21" s="76">
        <v>215</v>
      </c>
      <c r="F21" s="78">
        <v>440</v>
      </c>
      <c r="G21" s="76">
        <v>309.8</v>
      </c>
      <c r="H21" s="77"/>
      <c r="I21" s="77"/>
      <c r="J21" s="77"/>
      <c r="K21" s="145"/>
    </row>
    <row r="22" spans="1:11" ht="15" customHeight="1" hidden="1">
      <c r="A22" s="109"/>
      <c r="B22" s="37" t="s">
        <v>110</v>
      </c>
      <c r="C22" s="38" t="s">
        <v>65</v>
      </c>
      <c r="D22" s="75">
        <f t="shared" si="0"/>
        <v>0</v>
      </c>
      <c r="E22" s="76"/>
      <c r="F22" s="78"/>
      <c r="G22" s="76"/>
      <c r="H22" s="80"/>
      <c r="I22" s="77"/>
      <c r="J22" s="77"/>
      <c r="K22" s="38" t="s">
        <v>111</v>
      </c>
    </row>
    <row r="23" spans="1:11" ht="15" customHeight="1" hidden="1">
      <c r="A23" s="109"/>
      <c r="B23" s="37" t="s">
        <v>112</v>
      </c>
      <c r="C23" s="38" t="s">
        <v>65</v>
      </c>
      <c r="D23" s="75">
        <f t="shared" si="0"/>
        <v>0</v>
      </c>
      <c r="E23" s="76">
        <v>0</v>
      </c>
      <c r="F23" s="78">
        <v>0</v>
      </c>
      <c r="G23" s="76">
        <v>0</v>
      </c>
      <c r="H23" s="81"/>
      <c r="I23" s="81"/>
      <c r="J23" s="81"/>
      <c r="K23" s="38" t="s">
        <v>111</v>
      </c>
    </row>
    <row r="24" spans="1:11" ht="19.5" customHeight="1">
      <c r="A24" s="141">
        <v>3</v>
      </c>
      <c r="B24" s="74" t="s">
        <v>113</v>
      </c>
      <c r="C24" s="143" t="s">
        <v>65</v>
      </c>
      <c r="D24" s="75">
        <f>D25+D26+D27+D30+D28+D29</f>
        <v>4191.2</v>
      </c>
      <c r="E24" s="76">
        <f>E25+E26+E27+E30+E28+E29</f>
        <v>1125.5</v>
      </c>
      <c r="F24" s="78">
        <f>F25+F26+F27+F30+F28+F29</f>
        <v>1445.2</v>
      </c>
      <c r="G24" s="76">
        <f>G25+G26+G27+G30+G28+G29</f>
        <v>1620.5</v>
      </c>
      <c r="H24" s="77">
        <f>H25+H26+H27</f>
        <v>0</v>
      </c>
      <c r="I24" s="77">
        <f>I25+I26+I27</f>
        <v>0</v>
      </c>
      <c r="J24" s="77">
        <f>J25+J26+J27</f>
        <v>0</v>
      </c>
      <c r="K24" s="143" t="s">
        <v>101</v>
      </c>
    </row>
    <row r="25" spans="1:11" ht="19.5" customHeight="1">
      <c r="A25" s="142"/>
      <c r="B25" s="37" t="s">
        <v>114</v>
      </c>
      <c r="C25" s="144"/>
      <c r="D25" s="75">
        <f t="shared" si="0"/>
        <v>3011.2</v>
      </c>
      <c r="E25" s="76">
        <v>827.3</v>
      </c>
      <c r="F25" s="78">
        <v>992.7</v>
      </c>
      <c r="G25" s="76">
        <v>1191.2</v>
      </c>
      <c r="H25" s="77"/>
      <c r="I25" s="77"/>
      <c r="J25" s="77"/>
      <c r="K25" s="144"/>
    </row>
    <row r="26" spans="1:11" ht="19.5" customHeight="1">
      <c r="A26" s="142"/>
      <c r="B26" s="37" t="s">
        <v>115</v>
      </c>
      <c r="C26" s="144"/>
      <c r="D26" s="75">
        <f t="shared" si="0"/>
        <v>517.2</v>
      </c>
      <c r="E26" s="76">
        <v>142.1</v>
      </c>
      <c r="F26" s="78">
        <v>170.5</v>
      </c>
      <c r="G26" s="76">
        <v>204.6</v>
      </c>
      <c r="H26" s="77"/>
      <c r="I26" s="77"/>
      <c r="J26" s="77"/>
      <c r="K26" s="144"/>
    </row>
    <row r="27" spans="1:11" ht="19.5" customHeight="1">
      <c r="A27" s="142"/>
      <c r="B27" s="37" t="s">
        <v>116</v>
      </c>
      <c r="C27" s="144"/>
      <c r="D27" s="75">
        <f t="shared" si="0"/>
        <v>424.7</v>
      </c>
      <c r="E27" s="76">
        <v>116.7</v>
      </c>
      <c r="F27" s="78">
        <v>140</v>
      </c>
      <c r="G27" s="76">
        <v>168</v>
      </c>
      <c r="H27" s="77"/>
      <c r="I27" s="77"/>
      <c r="J27" s="77"/>
      <c r="K27" s="144"/>
    </row>
    <row r="28" spans="1:11" ht="19.5" customHeight="1">
      <c r="A28" s="142"/>
      <c r="B28" s="37" t="s">
        <v>117</v>
      </c>
      <c r="C28" s="144"/>
      <c r="D28" s="75">
        <f t="shared" si="0"/>
        <v>7</v>
      </c>
      <c r="E28" s="76"/>
      <c r="F28" s="78">
        <v>7</v>
      </c>
      <c r="G28" s="76"/>
      <c r="H28" s="77"/>
      <c r="I28" s="77"/>
      <c r="J28" s="77"/>
      <c r="K28" s="144"/>
    </row>
    <row r="29" spans="1:11" ht="19.5" customHeight="1">
      <c r="A29" s="142"/>
      <c r="B29" s="37" t="s">
        <v>118</v>
      </c>
      <c r="C29" s="144"/>
      <c r="D29" s="75">
        <f t="shared" si="0"/>
        <v>75</v>
      </c>
      <c r="E29" s="76"/>
      <c r="F29" s="78">
        <v>75</v>
      </c>
      <c r="G29" s="76"/>
      <c r="H29" s="77"/>
      <c r="I29" s="77"/>
      <c r="J29" s="77"/>
      <c r="K29" s="144"/>
    </row>
    <row r="30" spans="1:11" ht="19.5" customHeight="1">
      <c r="A30" s="139"/>
      <c r="B30" s="37" t="s">
        <v>119</v>
      </c>
      <c r="C30" s="145"/>
      <c r="D30" s="75">
        <f t="shared" si="0"/>
        <v>156.10000000000002</v>
      </c>
      <c r="E30" s="76">
        <v>39.4</v>
      </c>
      <c r="F30" s="78">
        <v>60</v>
      </c>
      <c r="G30" s="76">
        <v>56.7</v>
      </c>
      <c r="H30" s="77"/>
      <c r="I30" s="77"/>
      <c r="J30" s="77"/>
      <c r="K30" s="145"/>
    </row>
    <row r="31" spans="1:11" ht="53.25" customHeight="1">
      <c r="A31" s="109">
        <v>4</v>
      </c>
      <c r="B31" s="74" t="s">
        <v>120</v>
      </c>
      <c r="C31" s="38" t="s">
        <v>65</v>
      </c>
      <c r="D31" s="82">
        <f>E31+F31+G31</f>
        <v>3488</v>
      </c>
      <c r="E31" s="77">
        <v>958.3</v>
      </c>
      <c r="F31" s="78">
        <v>1149.9</v>
      </c>
      <c r="G31" s="77">
        <v>1379.8</v>
      </c>
      <c r="H31" s="77"/>
      <c r="I31" s="77"/>
      <c r="J31" s="77"/>
      <c r="K31" s="38" t="s">
        <v>101</v>
      </c>
    </row>
    <row r="32" spans="1:11" ht="20.25" customHeight="1">
      <c r="A32" s="141">
        <v>5</v>
      </c>
      <c r="B32" s="74" t="s">
        <v>121</v>
      </c>
      <c r="C32" s="143" t="s">
        <v>65</v>
      </c>
      <c r="D32" s="82">
        <f>D33+D34+D35+D36+D37+D38</f>
        <v>4058.4</v>
      </c>
      <c r="E32" s="77">
        <f>E33+E34+E35+E36+E37+E38</f>
        <v>1113.3</v>
      </c>
      <c r="F32" s="78">
        <f>F33+F34+F35+F36+F37+F38</f>
        <v>1342.2</v>
      </c>
      <c r="G32" s="77">
        <f>G33+G34+G35+G36+G37+G38</f>
        <v>1602.9</v>
      </c>
      <c r="H32" s="82" t="e">
        <f>H33+H34+H35+H36+H37+#REF!+H38+#REF!+#REF!+#REF!</f>
        <v>#REF!</v>
      </c>
      <c r="I32" s="82" t="e">
        <f>I33+I34+I35+I36+I37+#REF!+I38+#REF!+#REF!+#REF!</f>
        <v>#REF!</v>
      </c>
      <c r="J32" s="82" t="e">
        <f>J33+J34+J35+J36+J37+#REF!+J38+#REF!+#REF!+#REF!</f>
        <v>#REF!</v>
      </c>
      <c r="K32" s="143" t="s">
        <v>101</v>
      </c>
    </row>
    <row r="33" spans="1:11" ht="15.75">
      <c r="A33" s="142"/>
      <c r="B33" s="37" t="s">
        <v>122</v>
      </c>
      <c r="C33" s="144"/>
      <c r="D33" s="82">
        <f t="shared" si="0"/>
        <v>635.0999999999999</v>
      </c>
      <c r="E33" s="77">
        <v>174.5</v>
      </c>
      <c r="F33" s="78">
        <v>209.4</v>
      </c>
      <c r="G33" s="77">
        <v>251.2</v>
      </c>
      <c r="H33" s="77"/>
      <c r="I33" s="77"/>
      <c r="J33" s="77"/>
      <c r="K33" s="144"/>
    </row>
    <row r="34" spans="1:11" ht="20.25" customHeight="1">
      <c r="A34" s="142"/>
      <c r="B34" s="37" t="s">
        <v>102</v>
      </c>
      <c r="C34" s="144"/>
      <c r="D34" s="82">
        <f t="shared" si="0"/>
        <v>189.4</v>
      </c>
      <c r="E34" s="77">
        <v>52</v>
      </c>
      <c r="F34" s="78">
        <v>62.5</v>
      </c>
      <c r="G34" s="77">
        <v>74.9</v>
      </c>
      <c r="H34" s="77"/>
      <c r="I34" s="77"/>
      <c r="J34" s="77"/>
      <c r="K34" s="144"/>
    </row>
    <row r="35" spans="1:11" ht="20.25" customHeight="1">
      <c r="A35" s="142"/>
      <c r="B35" s="37" t="s">
        <v>103</v>
      </c>
      <c r="C35" s="144"/>
      <c r="D35" s="82">
        <f t="shared" si="0"/>
        <v>69.9</v>
      </c>
      <c r="E35" s="77">
        <v>17.5</v>
      </c>
      <c r="F35" s="78">
        <v>27.2</v>
      </c>
      <c r="G35" s="77">
        <v>25.2</v>
      </c>
      <c r="H35" s="77"/>
      <c r="I35" s="77"/>
      <c r="J35" s="77"/>
      <c r="K35" s="144"/>
    </row>
    <row r="36" spans="1:11" ht="20.25" customHeight="1">
      <c r="A36" s="142"/>
      <c r="B36" s="37" t="s">
        <v>123</v>
      </c>
      <c r="C36" s="144"/>
      <c r="D36" s="82">
        <f t="shared" si="0"/>
        <v>542.3</v>
      </c>
      <c r="E36" s="77">
        <v>149</v>
      </c>
      <c r="F36" s="78">
        <v>178.8</v>
      </c>
      <c r="G36" s="77">
        <v>214.5</v>
      </c>
      <c r="H36" s="77"/>
      <c r="I36" s="77"/>
      <c r="J36" s="77"/>
      <c r="K36" s="144"/>
    </row>
    <row r="37" spans="1:11" ht="20.25" customHeight="1">
      <c r="A37" s="142"/>
      <c r="B37" s="37" t="s">
        <v>108</v>
      </c>
      <c r="C37" s="144"/>
      <c r="D37" s="82">
        <f t="shared" si="0"/>
        <v>868.4</v>
      </c>
      <c r="E37" s="77">
        <v>238.6</v>
      </c>
      <c r="F37" s="78">
        <v>286.3</v>
      </c>
      <c r="G37" s="77">
        <v>343.5</v>
      </c>
      <c r="H37" s="77"/>
      <c r="I37" s="77"/>
      <c r="J37" s="77"/>
      <c r="K37" s="144"/>
    </row>
    <row r="38" spans="1:11" ht="15.75">
      <c r="A38" s="139"/>
      <c r="B38" s="37" t="s">
        <v>124</v>
      </c>
      <c r="C38" s="145"/>
      <c r="D38" s="82">
        <f t="shared" si="0"/>
        <v>1753.3000000000002</v>
      </c>
      <c r="E38" s="77">
        <v>481.7</v>
      </c>
      <c r="F38" s="78">
        <v>578</v>
      </c>
      <c r="G38" s="77">
        <v>693.6</v>
      </c>
      <c r="H38" s="77"/>
      <c r="I38" s="77"/>
      <c r="J38" s="77"/>
      <c r="K38" s="144"/>
    </row>
    <row r="39" spans="1:11" ht="15.75">
      <c r="A39" s="107">
        <v>6</v>
      </c>
      <c r="B39" s="74" t="s">
        <v>125</v>
      </c>
      <c r="C39" s="83" t="s">
        <v>65</v>
      </c>
      <c r="D39" s="82">
        <f>E39+F39+G39</f>
        <v>247.5</v>
      </c>
      <c r="E39" s="77">
        <v>82.5</v>
      </c>
      <c r="F39" s="78">
        <v>82.5</v>
      </c>
      <c r="G39" s="77">
        <v>82.5</v>
      </c>
      <c r="H39" s="77"/>
      <c r="I39" s="77"/>
      <c r="J39" s="77"/>
      <c r="K39" s="144"/>
    </row>
    <row r="40" spans="1:11" ht="31.5">
      <c r="A40" s="109">
        <v>7</v>
      </c>
      <c r="B40" s="74" t="s">
        <v>126</v>
      </c>
      <c r="C40" s="83" t="s">
        <v>65</v>
      </c>
      <c r="D40" s="82">
        <f t="shared" si="0"/>
        <v>50</v>
      </c>
      <c r="E40" s="77"/>
      <c r="F40" s="78">
        <v>50</v>
      </c>
      <c r="G40" s="77"/>
      <c r="H40" s="77"/>
      <c r="I40" s="77"/>
      <c r="J40" s="77"/>
      <c r="K40" s="139"/>
    </row>
    <row r="41" spans="1:11" ht="63">
      <c r="A41" s="109">
        <v>8</v>
      </c>
      <c r="B41" s="74" t="s">
        <v>127</v>
      </c>
      <c r="C41" s="83" t="s">
        <v>65</v>
      </c>
      <c r="D41" s="82">
        <f t="shared" si="0"/>
        <v>1634.6</v>
      </c>
      <c r="E41" s="77">
        <v>440.3</v>
      </c>
      <c r="F41" s="78">
        <v>560</v>
      </c>
      <c r="G41" s="77">
        <v>634.3</v>
      </c>
      <c r="H41" s="77"/>
      <c r="I41" s="77"/>
      <c r="J41" s="77"/>
      <c r="K41" s="38" t="s">
        <v>128</v>
      </c>
    </row>
    <row r="42" spans="1:11" ht="50.25" customHeight="1">
      <c r="A42" s="109">
        <v>9</v>
      </c>
      <c r="B42" s="74" t="s">
        <v>129</v>
      </c>
      <c r="C42" s="83" t="s">
        <v>65</v>
      </c>
      <c r="D42" s="82">
        <f t="shared" si="0"/>
        <v>580</v>
      </c>
      <c r="E42" s="77">
        <v>280</v>
      </c>
      <c r="F42" s="78">
        <v>300</v>
      </c>
      <c r="G42" s="77"/>
      <c r="H42" s="77"/>
      <c r="I42" s="77"/>
      <c r="J42" s="77"/>
      <c r="K42" s="38" t="s">
        <v>101</v>
      </c>
    </row>
    <row r="43" spans="1:11" ht="47.25">
      <c r="A43" s="109">
        <v>10</v>
      </c>
      <c r="B43" s="74" t="s">
        <v>130</v>
      </c>
      <c r="C43" s="83" t="s">
        <v>65</v>
      </c>
      <c r="D43" s="82">
        <f t="shared" si="0"/>
        <v>199.4</v>
      </c>
      <c r="E43" s="77">
        <v>99.7</v>
      </c>
      <c r="F43" s="78">
        <v>99.7</v>
      </c>
      <c r="G43" s="77"/>
      <c r="H43" s="77"/>
      <c r="I43" s="77"/>
      <c r="J43" s="77"/>
      <c r="K43" s="38" t="s">
        <v>131</v>
      </c>
    </row>
    <row r="44" spans="1:11" ht="15" customHeight="1">
      <c r="A44" s="141">
        <v>11</v>
      </c>
      <c r="B44" s="84" t="s">
        <v>132</v>
      </c>
      <c r="C44" s="146" t="s">
        <v>65</v>
      </c>
      <c r="D44" s="82">
        <f>D46+D47+D45+D48</f>
        <v>515</v>
      </c>
      <c r="E44" s="77">
        <f>E46+E47+E45</f>
        <v>75</v>
      </c>
      <c r="F44" s="78">
        <f>F46+F47+F45+F48</f>
        <v>410</v>
      </c>
      <c r="G44" s="77">
        <f>G46+G47+G45</f>
        <v>30</v>
      </c>
      <c r="H44" s="77"/>
      <c r="I44" s="77"/>
      <c r="J44" s="77"/>
      <c r="K44" s="143" t="s">
        <v>133</v>
      </c>
    </row>
    <row r="45" spans="1:11" ht="15.75">
      <c r="A45" s="142"/>
      <c r="B45" s="85" t="s">
        <v>134</v>
      </c>
      <c r="C45" s="147"/>
      <c r="D45" s="82">
        <f>E45+F45+G45</f>
        <v>61.1</v>
      </c>
      <c r="E45" s="77">
        <v>29.1</v>
      </c>
      <c r="F45" s="78">
        <v>32</v>
      </c>
      <c r="G45" s="77"/>
      <c r="H45" s="77"/>
      <c r="I45" s="77"/>
      <c r="J45" s="77"/>
      <c r="K45" s="142"/>
    </row>
    <row r="46" spans="1:11" ht="31.5">
      <c r="A46" s="142"/>
      <c r="B46" s="85" t="s">
        <v>135</v>
      </c>
      <c r="C46" s="147"/>
      <c r="D46" s="82">
        <f>E46+F46+G46</f>
        <v>323.9</v>
      </c>
      <c r="E46" s="77">
        <v>25.9</v>
      </c>
      <c r="F46" s="78">
        <f>140+128</f>
        <v>268</v>
      </c>
      <c r="G46" s="77">
        <v>30</v>
      </c>
      <c r="H46" s="77"/>
      <c r="I46" s="77"/>
      <c r="J46" s="77"/>
      <c r="K46" s="142"/>
    </row>
    <row r="47" spans="1:11" ht="15.75">
      <c r="A47" s="142"/>
      <c r="B47" s="85" t="s">
        <v>125</v>
      </c>
      <c r="C47" s="147"/>
      <c r="D47" s="82">
        <f>E47+F47+G47</f>
        <v>70</v>
      </c>
      <c r="E47" s="77">
        <v>20</v>
      </c>
      <c r="F47" s="78">
        <v>50</v>
      </c>
      <c r="G47" s="77"/>
      <c r="H47" s="77"/>
      <c r="I47" s="77"/>
      <c r="J47" s="77"/>
      <c r="K47" s="142"/>
    </row>
    <row r="48" spans="1:11" ht="31.5">
      <c r="A48" s="139"/>
      <c r="B48" s="74" t="s">
        <v>120</v>
      </c>
      <c r="C48" s="147"/>
      <c r="D48" s="82">
        <f>E48+F48+G48</f>
        <v>60</v>
      </c>
      <c r="E48" s="77"/>
      <c r="F48" s="78">
        <v>60</v>
      </c>
      <c r="G48" s="77"/>
      <c r="H48" s="77"/>
      <c r="I48" s="77"/>
      <c r="J48" s="77"/>
      <c r="K48" s="139"/>
    </row>
    <row r="49" spans="1:11" ht="15.75">
      <c r="A49" s="109"/>
      <c r="B49" s="148" t="s">
        <v>0</v>
      </c>
      <c r="C49" s="149"/>
      <c r="D49" s="82">
        <f>D13+D18+D24+D31+D32+D41+D42+D43+D44+D40+D39</f>
        <v>27329.5</v>
      </c>
      <c r="E49" s="82">
        <f>E13+E18+E24+E31+E32+E41+E42+E43+E44+E40+E39</f>
        <v>7480.3</v>
      </c>
      <c r="F49" s="82">
        <f>F13+F18+F24+F31+F32+F41+F42+F43+F44+F40+F39</f>
        <v>9743.2</v>
      </c>
      <c r="G49" s="82">
        <f>G13+G18+G24+G31+G32+G41+G42+G43+G44+G40+G39</f>
        <v>10106</v>
      </c>
      <c r="H49" s="82" t="e">
        <f>H13+H18+H24+H31+#REF!+#REF!+#REF!+#REF!+#REF!+#REF!+#REF!+H32+#REF!+#REF!+#REF!</f>
        <v>#REF!</v>
      </c>
      <c r="I49" s="82" t="e">
        <f>I13+I18+I24+I31+#REF!+#REF!+#REF!+#REF!+#REF!+#REF!+#REF!+I32+#REF!+#REF!+#REF!</f>
        <v>#REF!</v>
      </c>
      <c r="J49" s="82" t="e">
        <f>J13+J18+J24+J31+#REF!+#REF!+#REF!+#REF!+#REF!+#REF!+#REF!+J32+#REF!+#REF!+#REF!</f>
        <v>#REF!</v>
      </c>
      <c r="K49" s="38"/>
    </row>
    <row r="50" spans="2:11" ht="15.75">
      <c r="B50" s="4"/>
      <c r="C50" s="4"/>
      <c r="D50" s="5"/>
      <c r="E50" s="5"/>
      <c r="F50" s="5"/>
      <c r="G50" s="5"/>
      <c r="H50" s="5"/>
      <c r="I50" s="5"/>
      <c r="J50" s="5"/>
      <c r="K50" s="86"/>
    </row>
    <row r="51" spans="2:11" ht="63" customHeight="1">
      <c r="B51" s="87" t="s">
        <v>136</v>
      </c>
      <c r="C51" s="88"/>
      <c r="E51" s="5"/>
      <c r="F51" s="5"/>
      <c r="G51" s="5"/>
      <c r="H51" s="5"/>
      <c r="I51" s="5"/>
      <c r="J51" s="5"/>
      <c r="K51" s="88" t="s">
        <v>2</v>
      </c>
    </row>
    <row r="52" spans="2:11" ht="27.75" customHeight="1">
      <c r="B52" s="87"/>
      <c r="C52" s="88"/>
      <c r="E52" s="5"/>
      <c r="F52" s="5"/>
      <c r="G52" s="5"/>
      <c r="H52" s="5"/>
      <c r="I52" s="5"/>
      <c r="J52" s="5"/>
      <c r="K52" s="88"/>
    </row>
    <row r="53" spans="2:13" ht="75.75" customHeight="1">
      <c r="B53" s="86" t="s">
        <v>137</v>
      </c>
      <c r="C53" s="48"/>
      <c r="D53" s="48"/>
      <c r="E53" s="9"/>
      <c r="F53" s="9"/>
      <c r="G53" s="9"/>
      <c r="K53" s="89"/>
      <c r="L53" s="90"/>
      <c r="M53" s="90"/>
    </row>
    <row r="54" spans="2:12" ht="15.75">
      <c r="B54" s="2" t="s">
        <v>138</v>
      </c>
      <c r="C54" s="51"/>
      <c r="D54" s="8"/>
      <c r="E54" s="8"/>
      <c r="F54" s="8"/>
      <c r="G54" s="8"/>
      <c r="H54" s="8"/>
      <c r="I54" s="8"/>
      <c r="J54" s="8"/>
      <c r="K54" s="1"/>
      <c r="L54" s="1"/>
    </row>
    <row r="55" spans="2:12" ht="15.75">
      <c r="B55" s="1"/>
      <c r="C55" s="51"/>
      <c r="D55" s="8"/>
      <c r="E55" s="8"/>
      <c r="F55" s="8"/>
      <c r="G55" s="8"/>
      <c r="H55" s="8"/>
      <c r="I55" s="8"/>
      <c r="J55" s="8"/>
      <c r="K55" s="1"/>
      <c r="L55" s="1"/>
    </row>
    <row r="56" spans="2:12" ht="15.75">
      <c r="B56" s="1"/>
      <c r="C56" s="52"/>
      <c r="D56" s="8"/>
      <c r="E56" s="8"/>
      <c r="F56" s="8"/>
      <c r="G56" s="8"/>
      <c r="H56" s="8"/>
      <c r="I56" s="8"/>
      <c r="J56" s="8"/>
      <c r="K56" s="1"/>
      <c r="L56" s="1"/>
    </row>
    <row r="57" spans="2:11" ht="15.7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5.7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5.7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5.7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5.7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5.7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t="15.7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5.7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5.7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5.7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15.7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t="15.7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5.7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5.7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5.7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5.7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5.7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5.7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5.7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15.7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5.7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5.7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ht="15.7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ht="15.7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5.7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5.7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5.7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5.7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5.7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5.7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5.7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5.7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5.7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5.7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5.7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5.7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5.7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5.7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5.7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5.7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5.7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5.7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5.7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ht="15.7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15.7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5.7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ht="15.7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ht="15.7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ht="15.7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ht="15.7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ht="15.7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ht="15.7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ht="15.7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ht="15.75">
      <c r="B110" s="1"/>
      <c r="C110" s="1"/>
      <c r="D110" s="1"/>
      <c r="E110" s="1"/>
      <c r="F110" s="1"/>
      <c r="G110" s="1"/>
      <c r="H110" s="1"/>
      <c r="I110" s="1"/>
      <c r="J110" s="1"/>
      <c r="K110" s="1"/>
    </row>
  </sheetData>
  <sheetProtection/>
  <mergeCells count="24">
    <mergeCell ref="A44:A48"/>
    <mergeCell ref="C44:C48"/>
    <mergeCell ref="K44:K48"/>
    <mergeCell ref="B49:C49"/>
    <mergeCell ref="A24:A30"/>
    <mergeCell ref="C24:C30"/>
    <mergeCell ref="K24:K30"/>
    <mergeCell ref="A32:A38"/>
    <mergeCell ref="C32:C38"/>
    <mergeCell ref="K32:K40"/>
    <mergeCell ref="A13:A17"/>
    <mergeCell ref="C13:C17"/>
    <mergeCell ref="K13:K17"/>
    <mergeCell ref="A18:A21"/>
    <mergeCell ref="C18:C21"/>
    <mergeCell ref="K18:K21"/>
    <mergeCell ref="K2:L2"/>
    <mergeCell ref="B9:K9"/>
    <mergeCell ref="A11:A12"/>
    <mergeCell ref="B11:B12"/>
    <mergeCell ref="C11:C12"/>
    <mergeCell ref="D11:D12"/>
    <mergeCell ref="E11:J11"/>
    <mergeCell ref="K11:K12"/>
  </mergeCells>
  <printOptions/>
  <pageMargins left="0.3937007874015748" right="0.3937007874015748" top="0.5905511811023623" bottom="0.3937007874015748" header="0" footer="0"/>
  <pageSetup horizontalDpi="600" verticalDpi="600" orientation="landscape" paperSize="9" scale="69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41"/>
  <sheetViews>
    <sheetView view="pageBreakPreview" zoomScale="60" zoomScalePageLayoutView="0" workbookViewId="0" topLeftCell="A31">
      <selection activeCell="B42" sqref="B42"/>
    </sheetView>
  </sheetViews>
  <sheetFormatPr defaultColWidth="9.140625" defaultRowHeight="12.75"/>
  <cols>
    <col min="1" max="1" width="5.7109375" style="0" customWidth="1"/>
    <col min="2" max="2" width="48.140625" style="0" customWidth="1"/>
    <col min="3" max="3" width="18.28125" style="0" customWidth="1"/>
    <col min="4" max="4" width="11.28125" style="0" customWidth="1"/>
    <col min="5" max="5" width="9.8515625" style="0" customWidth="1"/>
    <col min="6" max="6" width="11.00390625" style="0" customWidth="1"/>
    <col min="7" max="7" width="12.140625" style="0" customWidth="1"/>
    <col min="8" max="8" width="58.8515625" style="0" customWidth="1"/>
    <col min="9" max="10" width="9.140625" style="0" hidden="1" customWidth="1"/>
  </cols>
  <sheetData>
    <row r="1" spans="8:11" ht="15.75">
      <c r="H1" s="3" t="s">
        <v>237</v>
      </c>
      <c r="I1" s="3"/>
      <c r="J1" s="3"/>
      <c r="K1" s="3"/>
    </row>
    <row r="2" spans="8:11" ht="15.75">
      <c r="H2" s="3" t="s">
        <v>46</v>
      </c>
      <c r="I2" s="3"/>
      <c r="J2" s="3"/>
      <c r="K2" s="3"/>
    </row>
    <row r="3" spans="8:11" ht="15.75">
      <c r="H3" s="118" t="s">
        <v>69</v>
      </c>
      <c r="I3" s="118"/>
      <c r="J3" s="3"/>
      <c r="K3" s="3"/>
    </row>
    <row r="4" spans="8:11" ht="15.75">
      <c r="H4" s="118" t="s">
        <v>70</v>
      </c>
      <c r="I4" s="118"/>
      <c r="J4" s="3"/>
      <c r="K4" s="3"/>
    </row>
    <row r="5" spans="8:13" ht="15.75">
      <c r="H5" s="13" t="s">
        <v>3</v>
      </c>
      <c r="I5" s="13"/>
      <c r="J5" s="13"/>
      <c r="K5" s="13"/>
      <c r="L5" s="13"/>
      <c r="M5" s="13"/>
    </row>
    <row r="6" spans="2:11" ht="15.75">
      <c r="B6" s="1"/>
      <c r="C6" s="1"/>
      <c r="D6" s="1"/>
      <c r="H6" s="118" t="s">
        <v>71</v>
      </c>
      <c r="I6" s="118"/>
      <c r="J6" s="3"/>
      <c r="K6" s="3"/>
    </row>
    <row r="7" spans="2:13" ht="15.75" customHeight="1">
      <c r="B7" s="1"/>
      <c r="C7" s="1"/>
      <c r="D7" s="1"/>
      <c r="H7" s="13" t="s">
        <v>239</v>
      </c>
      <c r="I7" s="13"/>
      <c r="J7" s="13"/>
      <c r="K7" s="13"/>
      <c r="L7" s="13"/>
      <c r="M7" s="13"/>
    </row>
    <row r="8" spans="2:9" ht="12" customHeight="1">
      <c r="B8" s="1"/>
      <c r="C8" s="1"/>
      <c r="D8" s="1"/>
      <c r="E8" s="1"/>
      <c r="F8" s="1"/>
      <c r="G8" s="1"/>
      <c r="H8" s="3"/>
      <c r="I8" s="3"/>
    </row>
    <row r="9" spans="2:9" ht="17.25" customHeight="1">
      <c r="B9" s="150" t="s">
        <v>139</v>
      </c>
      <c r="C9" s="150"/>
      <c r="D9" s="150"/>
      <c r="E9" s="150"/>
      <c r="F9" s="150"/>
      <c r="G9" s="150"/>
      <c r="H9" s="150"/>
      <c r="I9" s="1"/>
    </row>
    <row r="10" spans="2:9" ht="13.5" customHeight="1">
      <c r="B10" s="55"/>
      <c r="C10" s="55"/>
      <c r="D10" s="55"/>
      <c r="E10" s="55"/>
      <c r="F10" s="55"/>
      <c r="G10" s="55"/>
      <c r="H10" s="55"/>
      <c r="I10" s="1"/>
    </row>
    <row r="11" spans="1:9" ht="19.5" customHeight="1">
      <c r="A11" s="122" t="s">
        <v>68</v>
      </c>
      <c r="B11" s="122" t="s">
        <v>57</v>
      </c>
      <c r="C11" s="122" t="s">
        <v>58</v>
      </c>
      <c r="D11" s="122" t="s">
        <v>59</v>
      </c>
      <c r="E11" s="125" t="s">
        <v>4</v>
      </c>
      <c r="F11" s="125"/>
      <c r="G11" s="125"/>
      <c r="H11" s="125" t="s">
        <v>60</v>
      </c>
      <c r="I11" s="1"/>
    </row>
    <row r="12" spans="1:9" ht="15.75" customHeight="1">
      <c r="A12" s="123"/>
      <c r="B12" s="123"/>
      <c r="C12" s="123"/>
      <c r="D12" s="123"/>
      <c r="E12" s="122" t="s">
        <v>5</v>
      </c>
      <c r="F12" s="122" t="s">
        <v>6</v>
      </c>
      <c r="G12" s="122" t="s">
        <v>7</v>
      </c>
      <c r="H12" s="125"/>
      <c r="I12" s="1"/>
    </row>
    <row r="13" spans="1:9" ht="12" customHeight="1">
      <c r="A13" s="124"/>
      <c r="B13" s="124"/>
      <c r="C13" s="124"/>
      <c r="D13" s="124"/>
      <c r="E13" s="124"/>
      <c r="F13" s="124"/>
      <c r="G13" s="124"/>
      <c r="H13" s="125"/>
      <c r="I13" s="1"/>
    </row>
    <row r="14" spans="1:9" ht="33.75" customHeight="1" hidden="1">
      <c r="A14" s="22">
        <v>1</v>
      </c>
      <c r="B14" s="37" t="s">
        <v>72</v>
      </c>
      <c r="C14" s="38" t="s">
        <v>65</v>
      </c>
      <c r="D14" s="56" t="e">
        <f>#REF!+E14+F14+G14</f>
        <v>#REF!</v>
      </c>
      <c r="E14" s="56"/>
      <c r="F14" s="56"/>
      <c r="G14" s="56"/>
      <c r="H14" s="38" t="s">
        <v>73</v>
      </c>
      <c r="I14" s="1"/>
    </row>
    <row r="15" spans="1:9" ht="45" customHeight="1">
      <c r="A15" s="22">
        <v>1</v>
      </c>
      <c r="B15" s="37" t="s">
        <v>140</v>
      </c>
      <c r="C15" s="38" t="s">
        <v>65</v>
      </c>
      <c r="D15" s="39">
        <f>E15+F15+G15</f>
        <v>578</v>
      </c>
      <c r="E15" s="56">
        <v>120</v>
      </c>
      <c r="F15" s="59">
        <v>283</v>
      </c>
      <c r="G15" s="56">
        <v>175</v>
      </c>
      <c r="H15" s="91" t="s">
        <v>141</v>
      </c>
      <c r="I15" s="1"/>
    </row>
    <row r="16" spans="1:9" ht="34.5" customHeight="1" hidden="1">
      <c r="A16" s="22">
        <f>A15+1</f>
        <v>2</v>
      </c>
      <c r="B16" s="37" t="s">
        <v>74</v>
      </c>
      <c r="C16" s="38" t="s">
        <v>65</v>
      </c>
      <c r="D16" s="39">
        <f aca="true" t="shared" si="0" ref="D16:D34">E16+F16+G16</f>
        <v>0</v>
      </c>
      <c r="E16" s="56"/>
      <c r="F16" s="59"/>
      <c r="G16" s="56"/>
      <c r="H16" s="38" t="s">
        <v>73</v>
      </c>
      <c r="I16" s="1"/>
    </row>
    <row r="17" spans="1:9" ht="48" customHeight="1">
      <c r="A17" s="22">
        <v>2</v>
      </c>
      <c r="B17" s="37" t="s">
        <v>142</v>
      </c>
      <c r="C17" s="38" t="s">
        <v>65</v>
      </c>
      <c r="D17" s="39">
        <f t="shared" si="0"/>
        <v>290</v>
      </c>
      <c r="E17" s="56">
        <v>70</v>
      </c>
      <c r="F17" s="59">
        <v>120</v>
      </c>
      <c r="G17" s="56">
        <v>100</v>
      </c>
      <c r="H17" s="38" t="s">
        <v>143</v>
      </c>
      <c r="I17" s="1"/>
    </row>
    <row r="18" spans="1:9" ht="45.75" customHeight="1">
      <c r="A18" s="22">
        <v>3</v>
      </c>
      <c r="B18" s="37" t="s">
        <v>144</v>
      </c>
      <c r="C18" s="38" t="s">
        <v>65</v>
      </c>
      <c r="D18" s="39">
        <f t="shared" si="0"/>
        <v>185</v>
      </c>
      <c r="E18" s="56">
        <v>50</v>
      </c>
      <c r="F18" s="59">
        <v>60</v>
      </c>
      <c r="G18" s="56">
        <v>75</v>
      </c>
      <c r="H18" s="38" t="s">
        <v>143</v>
      </c>
      <c r="I18" s="1"/>
    </row>
    <row r="19" spans="1:9" ht="63">
      <c r="A19" s="22">
        <v>4</v>
      </c>
      <c r="B19" s="37" t="s">
        <v>145</v>
      </c>
      <c r="C19" s="38" t="s">
        <v>65</v>
      </c>
      <c r="D19" s="42">
        <f t="shared" si="0"/>
        <v>390</v>
      </c>
      <c r="E19" s="56">
        <v>100</v>
      </c>
      <c r="F19" s="59">
        <v>150</v>
      </c>
      <c r="G19" s="56">
        <v>140</v>
      </c>
      <c r="H19" s="38" t="s">
        <v>143</v>
      </c>
      <c r="I19" s="1"/>
    </row>
    <row r="20" spans="1:9" ht="31.5">
      <c r="A20" s="22">
        <v>5</v>
      </c>
      <c r="B20" s="37" t="s">
        <v>146</v>
      </c>
      <c r="C20" s="38" t="s">
        <v>65</v>
      </c>
      <c r="D20" s="42">
        <f>E20+F20+G20</f>
        <v>700</v>
      </c>
      <c r="E20" s="56">
        <v>700</v>
      </c>
      <c r="F20" s="59"/>
      <c r="G20" s="56"/>
      <c r="H20" s="38" t="s">
        <v>143</v>
      </c>
      <c r="I20" s="1"/>
    </row>
    <row r="21" spans="1:9" ht="48.75" customHeight="1">
      <c r="A21" s="38">
        <v>6</v>
      </c>
      <c r="B21" s="37" t="s">
        <v>147</v>
      </c>
      <c r="C21" s="38" t="s">
        <v>65</v>
      </c>
      <c r="D21" s="39">
        <f t="shared" si="0"/>
        <v>1460</v>
      </c>
      <c r="E21" s="58">
        <v>400</v>
      </c>
      <c r="F21" s="59">
        <v>480</v>
      </c>
      <c r="G21" s="56">
        <v>580</v>
      </c>
      <c r="H21" s="38" t="s">
        <v>143</v>
      </c>
      <c r="I21" s="1"/>
    </row>
    <row r="22" spans="1:9" ht="47.25" customHeight="1">
      <c r="A22" s="38">
        <v>7</v>
      </c>
      <c r="B22" s="37" t="s">
        <v>148</v>
      </c>
      <c r="C22" s="38" t="s">
        <v>65</v>
      </c>
      <c r="D22" s="39">
        <f t="shared" si="0"/>
        <v>1460</v>
      </c>
      <c r="E22" s="58">
        <v>400</v>
      </c>
      <c r="F22" s="59">
        <v>480</v>
      </c>
      <c r="G22" s="59">
        <v>580</v>
      </c>
      <c r="H22" s="38" t="s">
        <v>86</v>
      </c>
      <c r="I22" s="1"/>
    </row>
    <row r="23" spans="1:9" ht="18" customHeight="1" hidden="1">
      <c r="A23" s="38"/>
      <c r="B23" s="37" t="s">
        <v>75</v>
      </c>
      <c r="C23" s="60"/>
      <c r="D23" s="39">
        <f t="shared" si="0"/>
        <v>0</v>
      </c>
      <c r="E23" s="56"/>
      <c r="F23" s="59"/>
      <c r="G23" s="56"/>
      <c r="H23" s="57" t="s">
        <v>76</v>
      </c>
      <c r="I23" s="1"/>
    </row>
    <row r="24" spans="1:9" ht="20.25" customHeight="1" hidden="1">
      <c r="A24" s="38"/>
      <c r="B24" s="37" t="s">
        <v>77</v>
      </c>
      <c r="C24" s="60"/>
      <c r="D24" s="39">
        <f t="shared" si="0"/>
        <v>0</v>
      </c>
      <c r="E24" s="56"/>
      <c r="F24" s="59"/>
      <c r="G24" s="56"/>
      <c r="H24" s="57" t="s">
        <v>76</v>
      </c>
      <c r="I24" s="1"/>
    </row>
    <row r="25" spans="1:9" ht="21" customHeight="1" hidden="1">
      <c r="A25" s="38"/>
      <c r="B25" s="37" t="s">
        <v>78</v>
      </c>
      <c r="C25" s="60"/>
      <c r="D25" s="39">
        <f t="shared" si="0"/>
        <v>0</v>
      </c>
      <c r="E25" s="56"/>
      <c r="F25" s="59"/>
      <c r="G25" s="56"/>
      <c r="H25" s="57" t="s">
        <v>76</v>
      </c>
      <c r="I25" s="1"/>
    </row>
    <row r="26" spans="1:9" ht="30.75" customHeight="1" hidden="1">
      <c r="A26" s="38"/>
      <c r="B26" s="37" t="s">
        <v>79</v>
      </c>
      <c r="C26" s="38" t="s">
        <v>65</v>
      </c>
      <c r="D26" s="39">
        <f t="shared" si="0"/>
        <v>0</v>
      </c>
      <c r="E26" s="56"/>
      <c r="F26" s="59"/>
      <c r="G26" s="56"/>
      <c r="H26" s="57" t="s">
        <v>76</v>
      </c>
      <c r="I26" s="1"/>
    </row>
    <row r="27" spans="1:9" ht="18" customHeight="1" hidden="1">
      <c r="A27" s="38"/>
      <c r="B27" s="37" t="s">
        <v>80</v>
      </c>
      <c r="C27" s="38" t="s">
        <v>65</v>
      </c>
      <c r="D27" s="39">
        <f t="shared" si="0"/>
        <v>0</v>
      </c>
      <c r="E27" s="56"/>
      <c r="F27" s="59"/>
      <c r="G27" s="56"/>
      <c r="H27" s="57" t="s">
        <v>76</v>
      </c>
      <c r="I27" s="1"/>
    </row>
    <row r="28" spans="1:9" ht="47.25">
      <c r="A28" s="38">
        <v>8</v>
      </c>
      <c r="B28" s="37" t="s">
        <v>149</v>
      </c>
      <c r="C28" s="38" t="s">
        <v>65</v>
      </c>
      <c r="D28" s="39">
        <f t="shared" si="0"/>
        <v>352.5</v>
      </c>
      <c r="E28" s="56">
        <v>96.5</v>
      </c>
      <c r="F28" s="59">
        <v>116</v>
      </c>
      <c r="G28" s="56">
        <v>140</v>
      </c>
      <c r="H28" s="38" t="s">
        <v>86</v>
      </c>
      <c r="I28" s="1"/>
    </row>
    <row r="29" spans="1:9" ht="48.75" customHeight="1">
      <c r="A29" s="38">
        <v>9</v>
      </c>
      <c r="B29" s="37" t="s">
        <v>150</v>
      </c>
      <c r="C29" s="38" t="s">
        <v>65</v>
      </c>
      <c r="D29" s="39">
        <f t="shared" si="0"/>
        <v>530</v>
      </c>
      <c r="E29" s="56">
        <v>145</v>
      </c>
      <c r="F29" s="59">
        <v>175</v>
      </c>
      <c r="G29" s="56">
        <v>210</v>
      </c>
      <c r="H29" s="91" t="s">
        <v>141</v>
      </c>
      <c r="I29" s="1"/>
    </row>
    <row r="30" spans="1:9" ht="48.75" customHeight="1">
      <c r="A30" s="38">
        <v>10</v>
      </c>
      <c r="B30" s="37" t="s">
        <v>151</v>
      </c>
      <c r="C30" s="38" t="s">
        <v>65</v>
      </c>
      <c r="D30" s="39">
        <f>E30+F30+G30</f>
        <v>126</v>
      </c>
      <c r="E30" s="56">
        <v>51</v>
      </c>
      <c r="F30" s="59">
        <v>75</v>
      </c>
      <c r="G30" s="56"/>
      <c r="H30" s="91" t="s">
        <v>152</v>
      </c>
      <c r="I30" s="1"/>
    </row>
    <row r="31" spans="1:9" ht="47.25" customHeight="1">
      <c r="A31" s="38">
        <v>11</v>
      </c>
      <c r="B31" s="37" t="s">
        <v>153</v>
      </c>
      <c r="C31" s="38" t="s">
        <v>65</v>
      </c>
      <c r="D31" s="39">
        <f t="shared" si="0"/>
        <v>2665</v>
      </c>
      <c r="E31" s="56">
        <v>735</v>
      </c>
      <c r="F31" s="59">
        <v>880</v>
      </c>
      <c r="G31" s="56">
        <v>1050</v>
      </c>
      <c r="H31" s="91" t="s">
        <v>141</v>
      </c>
      <c r="I31" s="1"/>
    </row>
    <row r="32" spans="1:9" ht="67.5" customHeight="1">
      <c r="A32" s="38">
        <v>12</v>
      </c>
      <c r="B32" s="37" t="s">
        <v>154</v>
      </c>
      <c r="C32" s="38" t="s">
        <v>65</v>
      </c>
      <c r="D32" s="39">
        <f t="shared" si="0"/>
        <v>150</v>
      </c>
      <c r="E32" s="56">
        <v>40</v>
      </c>
      <c r="F32" s="59">
        <v>50</v>
      </c>
      <c r="G32" s="56">
        <v>60</v>
      </c>
      <c r="H32" s="38" t="s">
        <v>155</v>
      </c>
      <c r="I32" s="1"/>
    </row>
    <row r="33" spans="1:9" ht="46.5" customHeight="1">
      <c r="A33" s="38">
        <v>13</v>
      </c>
      <c r="B33" s="37" t="s">
        <v>156</v>
      </c>
      <c r="C33" s="38" t="s">
        <v>65</v>
      </c>
      <c r="D33" s="39">
        <f t="shared" si="0"/>
        <v>185</v>
      </c>
      <c r="E33" s="56">
        <v>50</v>
      </c>
      <c r="F33" s="59">
        <v>60</v>
      </c>
      <c r="G33" s="56">
        <v>75</v>
      </c>
      <c r="H33" s="38" t="s">
        <v>157</v>
      </c>
      <c r="I33" s="1"/>
    </row>
    <row r="34" spans="1:9" ht="31.5" customHeight="1">
      <c r="A34" s="38">
        <v>14</v>
      </c>
      <c r="B34" s="37" t="s">
        <v>158</v>
      </c>
      <c r="C34" s="38" t="s">
        <v>65</v>
      </c>
      <c r="D34" s="42">
        <f t="shared" si="0"/>
        <v>300</v>
      </c>
      <c r="E34" s="56">
        <v>100</v>
      </c>
      <c r="F34" s="59">
        <v>200</v>
      </c>
      <c r="G34" s="56"/>
      <c r="H34" s="38" t="s">
        <v>143</v>
      </c>
      <c r="I34" s="1"/>
    </row>
    <row r="35" spans="1:9" ht="31.5" customHeight="1">
      <c r="A35" s="38">
        <v>15</v>
      </c>
      <c r="B35" s="37" t="s">
        <v>159</v>
      </c>
      <c r="C35" s="38" t="s">
        <v>65</v>
      </c>
      <c r="D35" s="42">
        <f>E35+F35+G35</f>
        <v>150</v>
      </c>
      <c r="E35" s="56"/>
      <c r="F35" s="59">
        <v>150</v>
      </c>
      <c r="G35" s="56"/>
      <c r="H35" s="38" t="s">
        <v>143</v>
      </c>
      <c r="I35" s="1"/>
    </row>
    <row r="36" spans="1:9" ht="31.5" customHeight="1">
      <c r="A36" s="38">
        <v>16</v>
      </c>
      <c r="B36" s="37" t="s">
        <v>160</v>
      </c>
      <c r="C36" s="38" t="s">
        <v>65</v>
      </c>
      <c r="D36" s="42">
        <f>E36+F36+G36</f>
        <v>175</v>
      </c>
      <c r="E36" s="56"/>
      <c r="F36" s="59">
        <f>100+75</f>
        <v>175</v>
      </c>
      <c r="G36" s="56"/>
      <c r="H36" s="38" t="s">
        <v>161</v>
      </c>
      <c r="I36" s="1"/>
    </row>
    <row r="37" spans="1:9" ht="48.75" customHeight="1">
      <c r="A37" s="38">
        <v>17</v>
      </c>
      <c r="B37" s="37" t="s">
        <v>162</v>
      </c>
      <c r="C37" s="38" t="s">
        <v>65</v>
      </c>
      <c r="D37" s="42">
        <f>E37+F37+G37</f>
        <v>175</v>
      </c>
      <c r="E37" s="56"/>
      <c r="F37" s="59">
        <f>100+75</f>
        <v>175</v>
      </c>
      <c r="G37" s="56"/>
      <c r="H37" s="38" t="s">
        <v>163</v>
      </c>
      <c r="I37" s="1"/>
    </row>
    <row r="38" spans="1:9" ht="31.5">
      <c r="A38" s="38">
        <v>18</v>
      </c>
      <c r="B38" s="37" t="s">
        <v>164</v>
      </c>
      <c r="C38" s="38" t="s">
        <v>65</v>
      </c>
      <c r="D38" s="42">
        <f>E38+F38+G38</f>
        <v>200</v>
      </c>
      <c r="E38" s="56"/>
      <c r="F38" s="59">
        <v>200</v>
      </c>
      <c r="G38" s="56"/>
      <c r="H38" s="38" t="s">
        <v>143</v>
      </c>
      <c r="I38" s="1"/>
    </row>
    <row r="39" spans="1:9" ht="15.75">
      <c r="A39" s="53"/>
      <c r="B39" s="61" t="s">
        <v>0</v>
      </c>
      <c r="C39" s="61"/>
      <c r="D39" s="39">
        <f>D15+D17+D18+D19+D21+D22+D28+D29+D31+D32+D33+D20+D30+D34+D35+D36+D37+D38</f>
        <v>10071.5</v>
      </c>
      <c r="E39" s="39">
        <f>E15+E17+E18+E19+E21+E22+E28+E29+E31+E32+E33+E20+E30+E34+E35+E36+E37+E38</f>
        <v>3057.5</v>
      </c>
      <c r="F39" s="39">
        <f>F15+F17+F18+F19+F21+F22+F28+F29+F31+F32+F33+F20+F30+F34+F35+F36+F37+F38</f>
        <v>3829</v>
      </c>
      <c r="G39" s="39">
        <f>G15+G17+G18+G19+G21+G22+G28+G29+G31+G32+G33+G20+G30+G34+G35+G36+G37+G38</f>
        <v>3185</v>
      </c>
      <c r="H39" s="44"/>
      <c r="I39" s="1"/>
    </row>
    <row r="40" spans="2:9" ht="15.75">
      <c r="B40" s="1"/>
      <c r="C40" s="1"/>
      <c r="D40" s="1"/>
      <c r="E40" s="1"/>
      <c r="F40" s="1"/>
      <c r="G40" s="1"/>
      <c r="H40" s="1"/>
      <c r="I40" s="1"/>
    </row>
    <row r="41" spans="2:11" ht="56.25" customHeight="1">
      <c r="B41" s="134" t="s">
        <v>30</v>
      </c>
      <c r="C41" s="134"/>
      <c r="D41" s="34"/>
      <c r="E41" s="9"/>
      <c r="F41" s="9"/>
      <c r="H41" s="54" t="s">
        <v>2</v>
      </c>
      <c r="J41" s="46"/>
      <c r="K41" s="47"/>
    </row>
    <row r="42" spans="2:11" ht="52.5" customHeight="1">
      <c r="B42" s="34"/>
      <c r="C42" s="34"/>
      <c r="D42" s="34"/>
      <c r="E42" s="9"/>
      <c r="F42" s="9"/>
      <c r="H42" s="54"/>
      <c r="J42" s="46"/>
      <c r="K42" s="47"/>
    </row>
    <row r="43" spans="2:11" ht="18.75">
      <c r="B43" s="131" t="s">
        <v>67</v>
      </c>
      <c r="C43" s="131"/>
      <c r="D43" s="48"/>
      <c r="E43" s="8"/>
      <c r="F43" s="8"/>
      <c r="G43" s="8"/>
      <c r="H43" s="8"/>
      <c r="I43" s="8"/>
      <c r="J43" s="1"/>
      <c r="K43" s="1"/>
    </row>
    <row r="44" spans="2:11" ht="15.75">
      <c r="B44" s="49" t="s">
        <v>81</v>
      </c>
      <c r="C44" s="49"/>
      <c r="D44" s="8"/>
      <c r="E44" s="8"/>
      <c r="F44" s="8"/>
      <c r="G44" s="8"/>
      <c r="H44" s="8"/>
      <c r="I44" s="8"/>
      <c r="J44" s="1"/>
      <c r="K44" s="1"/>
    </row>
    <row r="45" spans="2:9" ht="15.75">
      <c r="B45" s="1"/>
      <c r="C45" s="1"/>
      <c r="D45" s="1"/>
      <c r="E45" s="1"/>
      <c r="F45" s="1"/>
      <c r="G45" s="1"/>
      <c r="H45" s="1"/>
      <c r="I45" s="1"/>
    </row>
    <row r="46" spans="2:9" ht="15.75">
      <c r="B46" s="1"/>
      <c r="C46" s="1"/>
      <c r="D46" s="1"/>
      <c r="E46" s="1"/>
      <c r="F46" s="1"/>
      <c r="G46" s="1"/>
      <c r="H46" s="1"/>
      <c r="I46" s="1"/>
    </row>
    <row r="47" spans="2:9" ht="15.75">
      <c r="B47" s="1"/>
      <c r="C47" s="1"/>
      <c r="D47" s="1"/>
      <c r="E47" s="1"/>
      <c r="F47" s="1"/>
      <c r="G47" s="1"/>
      <c r="H47" s="1"/>
      <c r="I47" s="1"/>
    </row>
    <row r="48" spans="2:9" ht="15.75">
      <c r="B48" s="1"/>
      <c r="C48" s="1"/>
      <c r="D48" s="1"/>
      <c r="E48" s="1"/>
      <c r="F48" s="1"/>
      <c r="G48" s="1"/>
      <c r="H48" s="1"/>
      <c r="I48" s="1"/>
    </row>
    <row r="49" spans="2:9" ht="15.75">
      <c r="B49" s="1"/>
      <c r="C49" s="1"/>
      <c r="D49" s="1"/>
      <c r="E49" s="1"/>
      <c r="F49" s="1"/>
      <c r="G49" s="1"/>
      <c r="H49" s="1"/>
      <c r="I49" s="1"/>
    </row>
    <row r="50" spans="2:9" ht="15.75">
      <c r="B50" s="1"/>
      <c r="C50" s="1"/>
      <c r="D50" s="1"/>
      <c r="E50" s="1"/>
      <c r="F50" s="1"/>
      <c r="G50" s="1"/>
      <c r="H50" s="1"/>
      <c r="I50" s="1"/>
    </row>
    <row r="51" spans="2:9" ht="15.75">
      <c r="B51" s="1"/>
      <c r="C51" s="1"/>
      <c r="D51" s="1"/>
      <c r="E51" s="1"/>
      <c r="F51" s="1"/>
      <c r="G51" s="1"/>
      <c r="H51" s="1"/>
      <c r="I51" s="1"/>
    </row>
    <row r="52" spans="2:9" ht="15.75">
      <c r="B52" s="1"/>
      <c r="C52" s="1"/>
      <c r="D52" s="1"/>
      <c r="E52" s="1"/>
      <c r="F52" s="1"/>
      <c r="G52" s="1"/>
      <c r="H52" s="1"/>
      <c r="I52" s="1"/>
    </row>
    <row r="53" spans="2:9" ht="15.75">
      <c r="B53" s="1"/>
      <c r="C53" s="1"/>
      <c r="D53" s="1"/>
      <c r="E53" s="1"/>
      <c r="F53" s="1"/>
      <c r="G53" s="1"/>
      <c r="H53" s="1"/>
      <c r="I53" s="1"/>
    </row>
    <row r="54" spans="2:9" ht="15.75">
      <c r="B54" s="1"/>
      <c r="C54" s="1"/>
      <c r="D54" s="1"/>
      <c r="E54" s="1"/>
      <c r="F54" s="1"/>
      <c r="G54" s="1"/>
      <c r="H54" s="1"/>
      <c r="I54" s="1"/>
    </row>
    <row r="55" spans="2:9" ht="15.75">
      <c r="B55" s="1"/>
      <c r="C55" s="1"/>
      <c r="D55" s="1"/>
      <c r="E55" s="1"/>
      <c r="F55" s="1"/>
      <c r="G55" s="1"/>
      <c r="H55" s="1"/>
      <c r="I55" s="1"/>
    </row>
    <row r="56" spans="2:9" ht="15.75">
      <c r="B56" s="1"/>
      <c r="C56" s="1"/>
      <c r="D56" s="1"/>
      <c r="E56" s="1"/>
      <c r="F56" s="1"/>
      <c r="G56" s="1"/>
      <c r="H56" s="1"/>
      <c r="I56" s="1"/>
    </row>
    <row r="57" spans="2:9" ht="15.75">
      <c r="B57" s="1"/>
      <c r="C57" s="1"/>
      <c r="D57" s="1"/>
      <c r="E57" s="1"/>
      <c r="F57" s="1"/>
      <c r="G57" s="1"/>
      <c r="H57" s="1"/>
      <c r="I57" s="1"/>
    </row>
    <row r="58" spans="2:9" ht="15.75">
      <c r="B58" s="1"/>
      <c r="C58" s="1"/>
      <c r="D58" s="1"/>
      <c r="E58" s="1"/>
      <c r="F58" s="1"/>
      <c r="G58" s="1"/>
      <c r="H58" s="1"/>
      <c r="I58" s="1"/>
    </row>
    <row r="59" spans="2:9" ht="15.75">
      <c r="B59" s="1"/>
      <c r="C59" s="1"/>
      <c r="D59" s="1"/>
      <c r="E59" s="1"/>
      <c r="F59" s="1"/>
      <c r="G59" s="1"/>
      <c r="H59" s="1"/>
      <c r="I59" s="1"/>
    </row>
    <row r="60" spans="2:9" ht="15.75">
      <c r="B60" s="1"/>
      <c r="C60" s="1"/>
      <c r="D60" s="1"/>
      <c r="E60" s="1"/>
      <c r="F60" s="1"/>
      <c r="G60" s="1"/>
      <c r="H60" s="1"/>
      <c r="I60" s="1"/>
    </row>
    <row r="61" spans="2:9" ht="15.75">
      <c r="B61" s="1"/>
      <c r="C61" s="1"/>
      <c r="D61" s="1"/>
      <c r="E61" s="1"/>
      <c r="F61" s="1"/>
      <c r="G61" s="1"/>
      <c r="H61" s="1"/>
      <c r="I61" s="1"/>
    </row>
    <row r="62" spans="2:9" ht="15.75">
      <c r="B62" s="1"/>
      <c r="C62" s="1"/>
      <c r="D62" s="1"/>
      <c r="E62" s="1"/>
      <c r="F62" s="1"/>
      <c r="G62" s="1"/>
      <c r="H62" s="1"/>
      <c r="I62" s="1"/>
    </row>
    <row r="63" spans="2:9" ht="15.75">
      <c r="B63" s="1"/>
      <c r="C63" s="1"/>
      <c r="D63" s="1"/>
      <c r="E63" s="1"/>
      <c r="F63" s="1"/>
      <c r="G63" s="1"/>
      <c r="H63" s="1"/>
      <c r="I63" s="1"/>
    </row>
    <row r="64" spans="2:9" ht="15.75">
      <c r="B64" s="1"/>
      <c r="C64" s="1"/>
      <c r="D64" s="1"/>
      <c r="E64" s="1"/>
      <c r="F64" s="1"/>
      <c r="G64" s="1"/>
      <c r="H64" s="1"/>
      <c r="I64" s="1"/>
    </row>
    <row r="65" spans="2:9" ht="15.75">
      <c r="B65" s="1"/>
      <c r="C65" s="1"/>
      <c r="D65" s="1"/>
      <c r="E65" s="1"/>
      <c r="F65" s="1"/>
      <c r="G65" s="1"/>
      <c r="H65" s="1"/>
      <c r="I65" s="1"/>
    </row>
    <row r="66" spans="2:9" ht="15.75">
      <c r="B66" s="1"/>
      <c r="C66" s="1"/>
      <c r="D66" s="1"/>
      <c r="E66" s="1"/>
      <c r="F66" s="1"/>
      <c r="G66" s="1"/>
      <c r="H66" s="1"/>
      <c r="I66" s="1"/>
    </row>
    <row r="67" spans="2:9" ht="15.75">
      <c r="B67" s="1"/>
      <c r="C67" s="1"/>
      <c r="D67" s="1"/>
      <c r="E67" s="1"/>
      <c r="F67" s="1"/>
      <c r="G67" s="1"/>
      <c r="H67" s="1"/>
      <c r="I67" s="1"/>
    </row>
    <row r="68" spans="2:9" ht="15.75">
      <c r="B68" s="1"/>
      <c r="C68" s="1"/>
      <c r="D68" s="1"/>
      <c r="E68" s="1"/>
      <c r="F68" s="1"/>
      <c r="G68" s="1"/>
      <c r="H68" s="1"/>
      <c r="I68" s="1"/>
    </row>
    <row r="69" spans="2:9" ht="15.75">
      <c r="B69" s="1"/>
      <c r="C69" s="1"/>
      <c r="D69" s="1"/>
      <c r="E69" s="1"/>
      <c r="F69" s="1"/>
      <c r="G69" s="1"/>
      <c r="H69" s="1"/>
      <c r="I69" s="1"/>
    </row>
    <row r="70" spans="2:9" ht="15.75">
      <c r="B70" s="1"/>
      <c r="C70" s="1"/>
      <c r="D70" s="1"/>
      <c r="E70" s="1"/>
      <c r="F70" s="1"/>
      <c r="G70" s="1"/>
      <c r="H70" s="1"/>
      <c r="I70" s="1"/>
    </row>
    <row r="71" spans="2:9" ht="15.75">
      <c r="B71" s="1"/>
      <c r="C71" s="1"/>
      <c r="D71" s="1"/>
      <c r="E71" s="1"/>
      <c r="F71" s="1"/>
      <c r="G71" s="1"/>
      <c r="H71" s="1"/>
      <c r="I71" s="1"/>
    </row>
    <row r="72" spans="2:9" ht="15.75">
      <c r="B72" s="1"/>
      <c r="C72" s="1"/>
      <c r="D72" s="1"/>
      <c r="E72" s="1"/>
      <c r="F72" s="1"/>
      <c r="G72" s="1"/>
      <c r="H72" s="1"/>
      <c r="I72" s="1"/>
    </row>
    <row r="73" spans="2:9" ht="15.75">
      <c r="B73" s="1"/>
      <c r="C73" s="1"/>
      <c r="D73" s="1"/>
      <c r="E73" s="1"/>
      <c r="F73" s="1"/>
      <c r="G73" s="1"/>
      <c r="H73" s="1"/>
      <c r="I73" s="1"/>
    </row>
    <row r="74" spans="2:9" ht="15.75">
      <c r="B74" s="1"/>
      <c r="C74" s="1"/>
      <c r="D74" s="1"/>
      <c r="E74" s="1"/>
      <c r="F74" s="1"/>
      <c r="G74" s="1"/>
      <c r="H74" s="1"/>
      <c r="I74" s="1"/>
    </row>
    <row r="75" spans="2:9" ht="15.75">
      <c r="B75" s="1"/>
      <c r="C75" s="1"/>
      <c r="D75" s="1"/>
      <c r="E75" s="1"/>
      <c r="F75" s="1"/>
      <c r="G75" s="1"/>
      <c r="H75" s="1"/>
      <c r="I75" s="1"/>
    </row>
    <row r="76" spans="2:9" ht="15.75">
      <c r="B76" s="1"/>
      <c r="C76" s="1"/>
      <c r="D76" s="1"/>
      <c r="E76" s="1"/>
      <c r="F76" s="1"/>
      <c r="G76" s="1"/>
      <c r="H76" s="1"/>
      <c r="I76" s="1"/>
    </row>
    <row r="77" spans="2:9" ht="15.75">
      <c r="B77" s="1"/>
      <c r="C77" s="1"/>
      <c r="D77" s="1"/>
      <c r="E77" s="1"/>
      <c r="F77" s="1"/>
      <c r="G77" s="1"/>
      <c r="H77" s="1"/>
      <c r="I77" s="1"/>
    </row>
    <row r="78" spans="2:9" ht="15.75">
      <c r="B78" s="1"/>
      <c r="C78" s="1"/>
      <c r="D78" s="1"/>
      <c r="E78" s="1"/>
      <c r="F78" s="1"/>
      <c r="G78" s="1"/>
      <c r="H78" s="1"/>
      <c r="I78" s="1"/>
    </row>
    <row r="79" spans="2:9" ht="15.75">
      <c r="B79" s="1"/>
      <c r="C79" s="1"/>
      <c r="D79" s="1"/>
      <c r="E79" s="1"/>
      <c r="F79" s="1"/>
      <c r="G79" s="1"/>
      <c r="H79" s="1"/>
      <c r="I79" s="1"/>
    </row>
    <row r="80" spans="2:9" ht="15.75">
      <c r="B80" s="1"/>
      <c r="C80" s="1"/>
      <c r="D80" s="1"/>
      <c r="E80" s="1"/>
      <c r="F80" s="1"/>
      <c r="G80" s="1"/>
      <c r="H80" s="1"/>
      <c r="I80" s="1"/>
    </row>
    <row r="81" spans="2:9" ht="15.75">
      <c r="B81" s="1"/>
      <c r="C81" s="1"/>
      <c r="D81" s="1"/>
      <c r="E81" s="1"/>
      <c r="F81" s="1"/>
      <c r="G81" s="1"/>
      <c r="H81" s="1"/>
      <c r="I81" s="1"/>
    </row>
    <row r="82" spans="2:9" ht="15.75">
      <c r="B82" s="1"/>
      <c r="C82" s="1"/>
      <c r="D82" s="1"/>
      <c r="E82" s="1"/>
      <c r="F82" s="1"/>
      <c r="G82" s="1"/>
      <c r="H82" s="1"/>
      <c r="I82" s="1"/>
    </row>
    <row r="83" spans="2:9" ht="15.75">
      <c r="B83" s="1"/>
      <c r="C83" s="1"/>
      <c r="D83" s="1"/>
      <c r="E83" s="1"/>
      <c r="F83" s="1"/>
      <c r="G83" s="1"/>
      <c r="H83" s="1"/>
      <c r="I83" s="1"/>
    </row>
    <row r="84" spans="2:9" ht="15.75">
      <c r="B84" s="1"/>
      <c r="C84" s="1"/>
      <c r="D84" s="1"/>
      <c r="E84" s="1"/>
      <c r="F84" s="1"/>
      <c r="G84" s="1"/>
      <c r="H84" s="1"/>
      <c r="I84" s="1"/>
    </row>
    <row r="85" spans="2:9" ht="15.75">
      <c r="B85" s="1"/>
      <c r="C85" s="1"/>
      <c r="D85" s="1"/>
      <c r="E85" s="1"/>
      <c r="F85" s="1"/>
      <c r="G85" s="1"/>
      <c r="H85" s="1"/>
      <c r="I85" s="1"/>
    </row>
    <row r="86" spans="2:9" ht="15.75">
      <c r="B86" s="1"/>
      <c r="C86" s="1"/>
      <c r="D86" s="1"/>
      <c r="E86" s="1"/>
      <c r="F86" s="1"/>
      <c r="G86" s="1"/>
      <c r="H86" s="1"/>
      <c r="I86" s="1"/>
    </row>
    <row r="87" spans="2:9" ht="15.75">
      <c r="B87" s="1"/>
      <c r="C87" s="1"/>
      <c r="D87" s="1"/>
      <c r="E87" s="1"/>
      <c r="F87" s="1"/>
      <c r="G87" s="1"/>
      <c r="H87" s="1"/>
      <c r="I87" s="1"/>
    </row>
    <row r="88" spans="2:9" ht="15.75">
      <c r="B88" s="1"/>
      <c r="C88" s="1"/>
      <c r="D88" s="1"/>
      <c r="E88" s="1"/>
      <c r="F88" s="1"/>
      <c r="G88" s="1"/>
      <c r="H88" s="1"/>
      <c r="I88" s="1"/>
    </row>
    <row r="89" spans="2:9" ht="15.75">
      <c r="B89" s="1"/>
      <c r="C89" s="1"/>
      <c r="D89" s="1"/>
      <c r="E89" s="1"/>
      <c r="F89" s="1"/>
      <c r="G89" s="1"/>
      <c r="H89" s="1"/>
      <c r="I89" s="1"/>
    </row>
    <row r="90" spans="2:9" ht="15.75">
      <c r="B90" s="1"/>
      <c r="C90" s="1"/>
      <c r="D90" s="1"/>
      <c r="E90" s="1"/>
      <c r="F90" s="1"/>
      <c r="G90" s="1"/>
      <c r="H90" s="1"/>
      <c r="I90" s="1"/>
    </row>
    <row r="91" spans="2:9" ht="15.75">
      <c r="B91" s="1"/>
      <c r="C91" s="1"/>
      <c r="D91" s="1"/>
      <c r="E91" s="1"/>
      <c r="F91" s="1"/>
      <c r="G91" s="1"/>
      <c r="H91" s="1"/>
      <c r="I91" s="1"/>
    </row>
    <row r="92" spans="2:9" ht="15.75">
      <c r="B92" s="1"/>
      <c r="C92" s="1"/>
      <c r="D92" s="1"/>
      <c r="E92" s="1"/>
      <c r="F92" s="1"/>
      <c r="G92" s="1"/>
      <c r="H92" s="1"/>
      <c r="I92" s="1"/>
    </row>
    <row r="93" spans="2:9" ht="15.75">
      <c r="B93" s="1"/>
      <c r="C93" s="1"/>
      <c r="D93" s="1"/>
      <c r="E93" s="1"/>
      <c r="F93" s="1"/>
      <c r="G93" s="1"/>
      <c r="H93" s="1"/>
      <c r="I93" s="1"/>
    </row>
    <row r="94" spans="2:9" ht="15.75">
      <c r="B94" s="1"/>
      <c r="C94" s="1"/>
      <c r="D94" s="1"/>
      <c r="E94" s="1"/>
      <c r="F94" s="1"/>
      <c r="G94" s="1"/>
      <c r="H94" s="1"/>
      <c r="I94" s="1"/>
    </row>
    <row r="95" spans="2:9" ht="15.75">
      <c r="B95" s="1"/>
      <c r="C95" s="1"/>
      <c r="D95" s="1"/>
      <c r="E95" s="1"/>
      <c r="F95" s="1"/>
      <c r="G95" s="1"/>
      <c r="H95" s="1"/>
      <c r="I95" s="1"/>
    </row>
    <row r="96" spans="2:9" ht="15.75">
      <c r="B96" s="1"/>
      <c r="C96" s="1"/>
      <c r="D96" s="1"/>
      <c r="E96" s="1"/>
      <c r="F96" s="1"/>
      <c r="G96" s="1"/>
      <c r="H96" s="1"/>
      <c r="I96" s="1"/>
    </row>
    <row r="97" spans="2:9" ht="15.75">
      <c r="B97" s="1"/>
      <c r="C97" s="1"/>
      <c r="D97" s="1"/>
      <c r="E97" s="1"/>
      <c r="F97" s="1"/>
      <c r="G97" s="1"/>
      <c r="H97" s="1"/>
      <c r="I97" s="1"/>
    </row>
    <row r="98" spans="2:9" ht="15.75">
      <c r="B98" s="1"/>
      <c r="C98" s="1"/>
      <c r="D98" s="1"/>
      <c r="E98" s="1"/>
      <c r="F98" s="1"/>
      <c r="G98" s="1"/>
      <c r="H98" s="1"/>
      <c r="I98" s="1"/>
    </row>
    <row r="99" spans="2:9" ht="15.75">
      <c r="B99" s="1"/>
      <c r="C99" s="1"/>
      <c r="D99" s="1"/>
      <c r="E99" s="1"/>
      <c r="F99" s="1"/>
      <c r="G99" s="1"/>
      <c r="H99" s="1"/>
      <c r="I99" s="1"/>
    </row>
    <row r="100" spans="2:9" ht="15.75">
      <c r="B100" s="1"/>
      <c r="C100" s="1"/>
      <c r="D100" s="1"/>
      <c r="E100" s="1"/>
      <c r="F100" s="1"/>
      <c r="G100" s="1"/>
      <c r="H100" s="1"/>
      <c r="I100" s="1"/>
    </row>
    <row r="101" spans="2:9" ht="15.75">
      <c r="B101" s="1"/>
      <c r="C101" s="1"/>
      <c r="D101" s="1"/>
      <c r="E101" s="1"/>
      <c r="F101" s="1"/>
      <c r="G101" s="1"/>
      <c r="H101" s="1"/>
      <c r="I101" s="1"/>
    </row>
    <row r="102" spans="2:9" ht="15.75">
      <c r="B102" s="1"/>
      <c r="C102" s="1"/>
      <c r="D102" s="1"/>
      <c r="E102" s="1"/>
      <c r="F102" s="1"/>
      <c r="G102" s="1"/>
      <c r="H102" s="1"/>
      <c r="I102" s="1"/>
    </row>
    <row r="103" spans="2:9" ht="15.75">
      <c r="B103" s="1"/>
      <c r="C103" s="1"/>
      <c r="D103" s="1"/>
      <c r="E103" s="1"/>
      <c r="F103" s="1"/>
      <c r="G103" s="1"/>
      <c r="H103" s="1"/>
      <c r="I103" s="1"/>
    </row>
    <row r="104" spans="2:9" ht="15.75">
      <c r="B104" s="1"/>
      <c r="C104" s="1"/>
      <c r="D104" s="1"/>
      <c r="E104" s="1"/>
      <c r="F104" s="1"/>
      <c r="G104" s="1"/>
      <c r="H104" s="1"/>
      <c r="I104" s="1"/>
    </row>
    <row r="105" spans="2:9" ht="15.75">
      <c r="B105" s="1"/>
      <c r="C105" s="1"/>
      <c r="D105" s="1"/>
      <c r="E105" s="1"/>
      <c r="F105" s="1"/>
      <c r="G105" s="1"/>
      <c r="H105" s="1"/>
      <c r="I105" s="1"/>
    </row>
    <row r="106" spans="2:9" ht="15.75">
      <c r="B106" s="1"/>
      <c r="C106" s="1"/>
      <c r="D106" s="1"/>
      <c r="E106" s="1"/>
      <c r="F106" s="1"/>
      <c r="G106" s="1"/>
      <c r="H106" s="1"/>
      <c r="I106" s="1"/>
    </row>
    <row r="107" spans="2:9" ht="15.75">
      <c r="B107" s="1"/>
      <c r="C107" s="1"/>
      <c r="D107" s="1"/>
      <c r="E107" s="1"/>
      <c r="F107" s="1"/>
      <c r="G107" s="1"/>
      <c r="H107" s="1"/>
      <c r="I107" s="1"/>
    </row>
    <row r="108" spans="2:9" ht="15.75">
      <c r="B108" s="1"/>
      <c r="C108" s="1"/>
      <c r="D108" s="1"/>
      <c r="E108" s="1"/>
      <c r="F108" s="1"/>
      <c r="G108" s="1"/>
      <c r="H108" s="1"/>
      <c r="I108" s="1"/>
    </row>
    <row r="109" spans="2:9" ht="15.75">
      <c r="B109" s="1"/>
      <c r="C109" s="1"/>
      <c r="D109" s="1"/>
      <c r="E109" s="1"/>
      <c r="F109" s="1"/>
      <c r="G109" s="1"/>
      <c r="H109" s="1"/>
      <c r="I109" s="1"/>
    </row>
    <row r="110" spans="2:9" ht="15.75">
      <c r="B110" s="1"/>
      <c r="C110" s="1"/>
      <c r="D110" s="1"/>
      <c r="E110" s="1"/>
      <c r="F110" s="1"/>
      <c r="G110" s="1"/>
      <c r="H110" s="1"/>
      <c r="I110" s="1"/>
    </row>
    <row r="111" spans="2:9" ht="15.75">
      <c r="B111" s="1"/>
      <c r="C111" s="1"/>
      <c r="D111" s="1"/>
      <c r="E111" s="1"/>
      <c r="F111" s="1"/>
      <c r="G111" s="1"/>
      <c r="H111" s="1"/>
      <c r="I111" s="1"/>
    </row>
    <row r="112" spans="2:9" ht="15.75">
      <c r="B112" s="1"/>
      <c r="C112" s="1"/>
      <c r="D112" s="1"/>
      <c r="E112" s="1"/>
      <c r="F112" s="1"/>
      <c r="G112" s="1"/>
      <c r="H112" s="1"/>
      <c r="I112" s="1"/>
    </row>
    <row r="113" spans="2:9" ht="15.75">
      <c r="B113" s="1"/>
      <c r="C113" s="1"/>
      <c r="D113" s="1"/>
      <c r="E113" s="1"/>
      <c r="F113" s="1"/>
      <c r="G113" s="1"/>
      <c r="H113" s="1"/>
      <c r="I113" s="1"/>
    </row>
    <row r="114" spans="2:9" ht="15.75">
      <c r="B114" s="1"/>
      <c r="C114" s="1"/>
      <c r="D114" s="1"/>
      <c r="E114" s="1"/>
      <c r="F114" s="1"/>
      <c r="G114" s="1"/>
      <c r="H114" s="1"/>
      <c r="I114" s="1"/>
    </row>
    <row r="115" spans="2:9" ht="15.75">
      <c r="B115" s="1"/>
      <c r="C115" s="1"/>
      <c r="D115" s="1"/>
      <c r="E115" s="1"/>
      <c r="F115" s="1"/>
      <c r="G115" s="1"/>
      <c r="H115" s="1"/>
      <c r="I115" s="1"/>
    </row>
    <row r="116" spans="2:9" ht="15.75">
      <c r="B116" s="1"/>
      <c r="C116" s="1"/>
      <c r="D116" s="1"/>
      <c r="E116" s="1"/>
      <c r="F116" s="1"/>
      <c r="G116" s="1"/>
      <c r="H116" s="1"/>
      <c r="I116" s="1"/>
    </row>
    <row r="117" spans="2:9" ht="15.75">
      <c r="B117" s="1"/>
      <c r="C117" s="1"/>
      <c r="D117" s="1"/>
      <c r="E117" s="1"/>
      <c r="F117" s="1"/>
      <c r="G117" s="1"/>
      <c r="H117" s="1"/>
      <c r="I117" s="1"/>
    </row>
    <row r="118" spans="2:9" ht="15.75">
      <c r="B118" s="1"/>
      <c r="C118" s="1"/>
      <c r="D118" s="1"/>
      <c r="E118" s="1"/>
      <c r="F118" s="1"/>
      <c r="G118" s="1"/>
      <c r="H118" s="1"/>
      <c r="I118" s="1"/>
    </row>
    <row r="119" spans="2:9" ht="15.75">
      <c r="B119" s="1"/>
      <c r="C119" s="1"/>
      <c r="D119" s="1"/>
      <c r="E119" s="1"/>
      <c r="F119" s="1"/>
      <c r="G119" s="1"/>
      <c r="H119" s="1"/>
      <c r="I119" s="1"/>
    </row>
    <row r="120" spans="2:9" ht="15.75">
      <c r="B120" s="1"/>
      <c r="C120" s="1"/>
      <c r="D120" s="1"/>
      <c r="E120" s="1"/>
      <c r="F120" s="1"/>
      <c r="G120" s="1"/>
      <c r="H120" s="1"/>
      <c r="I120" s="1"/>
    </row>
    <row r="121" spans="2:9" ht="15.75">
      <c r="B121" s="1"/>
      <c r="C121" s="1"/>
      <c r="D121" s="1"/>
      <c r="E121" s="1"/>
      <c r="F121" s="1"/>
      <c r="G121" s="1"/>
      <c r="H121" s="1"/>
      <c r="I121" s="1"/>
    </row>
    <row r="122" spans="2:9" ht="15.75">
      <c r="B122" s="1"/>
      <c r="C122" s="1"/>
      <c r="D122" s="1"/>
      <c r="E122" s="1"/>
      <c r="F122" s="1"/>
      <c r="G122" s="1"/>
      <c r="H122" s="1"/>
      <c r="I122" s="1"/>
    </row>
    <row r="123" spans="2:9" ht="15.75">
      <c r="B123" s="1"/>
      <c r="C123" s="1"/>
      <c r="D123" s="1"/>
      <c r="E123" s="1"/>
      <c r="F123" s="1"/>
      <c r="G123" s="1"/>
      <c r="H123" s="1"/>
      <c r="I123" s="1"/>
    </row>
    <row r="124" spans="2:9" ht="15.75">
      <c r="B124" s="1"/>
      <c r="C124" s="1"/>
      <c r="D124" s="1"/>
      <c r="E124" s="1"/>
      <c r="F124" s="1"/>
      <c r="G124" s="1"/>
      <c r="H124" s="1"/>
      <c r="I124" s="1"/>
    </row>
    <row r="125" spans="2:9" ht="15.75">
      <c r="B125" s="1"/>
      <c r="C125" s="1"/>
      <c r="D125" s="1"/>
      <c r="E125" s="1"/>
      <c r="F125" s="1"/>
      <c r="G125" s="1"/>
      <c r="H125" s="1"/>
      <c r="I125" s="1"/>
    </row>
    <row r="126" spans="2:9" ht="15.75">
      <c r="B126" s="1"/>
      <c r="C126" s="1"/>
      <c r="D126" s="1"/>
      <c r="E126" s="1"/>
      <c r="F126" s="1"/>
      <c r="G126" s="1"/>
      <c r="H126" s="1"/>
      <c r="I126" s="1"/>
    </row>
    <row r="127" spans="2:9" ht="15.75">
      <c r="B127" s="1"/>
      <c r="C127" s="1"/>
      <c r="D127" s="1"/>
      <c r="E127" s="1"/>
      <c r="F127" s="1"/>
      <c r="G127" s="1"/>
      <c r="H127" s="1"/>
      <c r="I127" s="1"/>
    </row>
    <row r="128" spans="2:9" ht="15.75">
      <c r="B128" s="1"/>
      <c r="C128" s="1"/>
      <c r="D128" s="1"/>
      <c r="E128" s="1"/>
      <c r="F128" s="1"/>
      <c r="G128" s="1"/>
      <c r="H128" s="1"/>
      <c r="I128" s="1"/>
    </row>
    <row r="129" spans="2:9" ht="15.75">
      <c r="B129" s="1"/>
      <c r="C129" s="1"/>
      <c r="D129" s="1"/>
      <c r="E129" s="1"/>
      <c r="F129" s="1"/>
      <c r="G129" s="1"/>
      <c r="H129" s="1"/>
      <c r="I129" s="1"/>
    </row>
    <row r="130" spans="2:9" ht="15.75">
      <c r="B130" s="1"/>
      <c r="C130" s="1"/>
      <c r="D130" s="1"/>
      <c r="E130" s="1"/>
      <c r="F130" s="1"/>
      <c r="G130" s="1"/>
      <c r="H130" s="1"/>
      <c r="I130" s="1"/>
    </row>
    <row r="131" spans="2:9" ht="15.75">
      <c r="B131" s="1"/>
      <c r="C131" s="1"/>
      <c r="D131" s="1"/>
      <c r="E131" s="1"/>
      <c r="F131" s="1"/>
      <c r="G131" s="1"/>
      <c r="H131" s="1"/>
      <c r="I131" s="1"/>
    </row>
    <row r="132" spans="2:9" ht="15.75">
      <c r="B132" s="1"/>
      <c r="C132" s="1"/>
      <c r="D132" s="1"/>
      <c r="E132" s="1"/>
      <c r="F132" s="1"/>
      <c r="G132" s="1"/>
      <c r="H132" s="1"/>
      <c r="I132" s="1"/>
    </row>
    <row r="133" spans="2:9" ht="15.75">
      <c r="B133" s="1"/>
      <c r="C133" s="1"/>
      <c r="D133" s="1"/>
      <c r="E133" s="1"/>
      <c r="F133" s="1"/>
      <c r="G133" s="1"/>
      <c r="H133" s="1"/>
      <c r="I133" s="1"/>
    </row>
    <row r="134" spans="2:9" ht="15.75">
      <c r="B134" s="1"/>
      <c r="C134" s="1"/>
      <c r="D134" s="1"/>
      <c r="E134" s="1"/>
      <c r="F134" s="1"/>
      <c r="G134" s="1"/>
      <c r="H134" s="1"/>
      <c r="I134" s="1"/>
    </row>
    <row r="135" spans="2:9" ht="15.75">
      <c r="B135" s="1"/>
      <c r="C135" s="1"/>
      <c r="D135" s="1"/>
      <c r="E135" s="1"/>
      <c r="F135" s="1"/>
      <c r="G135" s="1"/>
      <c r="H135" s="1"/>
      <c r="I135" s="1"/>
    </row>
    <row r="136" spans="2:9" ht="15.75">
      <c r="B136" s="1"/>
      <c r="C136" s="1"/>
      <c r="D136" s="1"/>
      <c r="E136" s="1"/>
      <c r="F136" s="1"/>
      <c r="G136" s="1"/>
      <c r="H136" s="1"/>
      <c r="I136" s="1"/>
    </row>
    <row r="137" spans="2:9" ht="15.75">
      <c r="B137" s="1"/>
      <c r="C137" s="1"/>
      <c r="D137" s="1"/>
      <c r="E137" s="1"/>
      <c r="F137" s="1"/>
      <c r="G137" s="1"/>
      <c r="H137" s="1"/>
      <c r="I137" s="1"/>
    </row>
    <row r="138" spans="2:9" ht="15.75">
      <c r="B138" s="1"/>
      <c r="C138" s="1"/>
      <c r="D138" s="1"/>
      <c r="E138" s="1"/>
      <c r="F138" s="1"/>
      <c r="G138" s="1"/>
      <c r="H138" s="1"/>
      <c r="I138" s="1"/>
    </row>
    <row r="139" spans="2:9" ht="15.75">
      <c r="B139" s="1"/>
      <c r="C139" s="1"/>
      <c r="D139" s="1"/>
      <c r="E139" s="1"/>
      <c r="F139" s="1"/>
      <c r="G139" s="1"/>
      <c r="H139" s="1"/>
      <c r="I139" s="1"/>
    </row>
    <row r="140" spans="2:9" ht="15.75">
      <c r="B140" s="1"/>
      <c r="C140" s="1"/>
      <c r="D140" s="1"/>
      <c r="E140" s="1"/>
      <c r="F140" s="1"/>
      <c r="G140" s="1"/>
      <c r="H140" s="1"/>
      <c r="I140" s="1"/>
    </row>
    <row r="141" spans="2:9" ht="15.75">
      <c r="B141" s="1"/>
      <c r="C141" s="1"/>
      <c r="D141" s="1"/>
      <c r="E141" s="1"/>
      <c r="F141" s="1"/>
      <c r="G141" s="1"/>
      <c r="H141" s="1"/>
      <c r="I141" s="1"/>
    </row>
  </sheetData>
  <sheetProtection/>
  <mergeCells count="15">
    <mergeCell ref="B41:C41"/>
    <mergeCell ref="B43:C43"/>
    <mergeCell ref="H3:I3"/>
    <mergeCell ref="H4:I4"/>
    <mergeCell ref="H6:I6"/>
    <mergeCell ref="B9:H9"/>
    <mergeCell ref="A11:A13"/>
    <mergeCell ref="B11:B13"/>
    <mergeCell ref="C11:C13"/>
    <mergeCell ref="D11:D13"/>
    <mergeCell ref="E11:G11"/>
    <mergeCell ref="H11:H13"/>
    <mergeCell ref="E12:E13"/>
    <mergeCell ref="F12:F13"/>
    <mergeCell ref="G12:G13"/>
  </mergeCells>
  <printOptions/>
  <pageMargins left="0.3937007874015748" right="0.3937007874015748" top="0.5905511811023623" bottom="0.3937007874015748" header="0" footer="0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="60" zoomScalePageLayoutView="0" workbookViewId="0" topLeftCell="A1">
      <selection activeCell="K19" sqref="K19"/>
    </sheetView>
  </sheetViews>
  <sheetFormatPr defaultColWidth="9.140625" defaultRowHeight="12.75"/>
  <cols>
    <col min="1" max="1" width="4.140625" style="0" customWidth="1"/>
    <col min="2" max="2" width="43.7109375" style="0" customWidth="1"/>
    <col min="3" max="3" width="17.57421875" style="0" customWidth="1"/>
    <col min="4" max="4" width="11.00390625" style="0" customWidth="1"/>
    <col min="5" max="5" width="10.421875" style="0" customWidth="1"/>
    <col min="6" max="6" width="11.7109375" style="0" customWidth="1"/>
    <col min="7" max="8" width="11.57421875" style="0" hidden="1" customWidth="1"/>
    <col min="9" max="9" width="12.57421875" style="0" hidden="1" customWidth="1"/>
    <col min="10" max="10" width="9.140625" style="0" customWidth="1"/>
    <col min="11" max="11" width="43.28125" style="0" customWidth="1"/>
    <col min="12" max="13" width="9.140625" style="0" hidden="1" customWidth="1"/>
    <col min="14" max="14" width="9.8515625" style="0" hidden="1" customWidth="1"/>
    <col min="15" max="15" width="10.140625" style="0" customWidth="1"/>
  </cols>
  <sheetData>
    <row r="1" spans="2:12" ht="15.75">
      <c r="B1" s="1"/>
      <c r="C1" s="1"/>
      <c r="D1" s="1"/>
      <c r="E1" s="1"/>
      <c r="F1" s="1"/>
      <c r="G1" s="1"/>
      <c r="H1" s="1"/>
      <c r="I1" s="2" t="s">
        <v>45</v>
      </c>
      <c r="J1" s="117" t="s">
        <v>218</v>
      </c>
      <c r="K1" s="117"/>
      <c r="L1" s="2" t="s">
        <v>45</v>
      </c>
    </row>
    <row r="2" spans="2:12" ht="15.75">
      <c r="B2" s="1"/>
      <c r="C2" s="1"/>
      <c r="D2" s="1"/>
      <c r="E2" s="1"/>
      <c r="F2" s="1"/>
      <c r="G2" s="1"/>
      <c r="H2" s="1"/>
      <c r="I2" s="3" t="s">
        <v>46</v>
      </c>
      <c r="J2" s="118" t="s">
        <v>46</v>
      </c>
      <c r="K2" s="118"/>
      <c r="L2" s="3" t="s">
        <v>46</v>
      </c>
    </row>
    <row r="3" spans="2:12" ht="15.75">
      <c r="B3" s="1"/>
      <c r="C3" s="1"/>
      <c r="D3" s="1"/>
      <c r="E3" s="1"/>
      <c r="F3" s="1"/>
      <c r="G3" s="1"/>
      <c r="H3" s="1"/>
      <c r="I3" s="3" t="s">
        <v>47</v>
      </c>
      <c r="J3" s="3" t="s">
        <v>48</v>
      </c>
      <c r="K3" s="3"/>
      <c r="L3" s="3" t="s">
        <v>47</v>
      </c>
    </row>
    <row r="4" spans="2:12" ht="15.75">
      <c r="B4" s="1"/>
      <c r="C4" s="1"/>
      <c r="D4" s="1"/>
      <c r="E4" s="1"/>
      <c r="F4" s="1"/>
      <c r="G4" s="1"/>
      <c r="H4" s="1"/>
      <c r="I4" s="3" t="s">
        <v>49</v>
      </c>
      <c r="J4" s="3" t="s">
        <v>50</v>
      </c>
      <c r="K4" s="3"/>
      <c r="L4" s="3" t="s">
        <v>49</v>
      </c>
    </row>
    <row r="5" spans="2:12" ht="15.75">
      <c r="B5" s="1"/>
      <c r="C5" s="1"/>
      <c r="D5" s="1"/>
      <c r="E5" s="1"/>
      <c r="F5" s="1"/>
      <c r="G5" s="1"/>
      <c r="H5" s="1"/>
      <c r="I5" s="3" t="s">
        <v>51</v>
      </c>
      <c r="J5" s="3" t="s">
        <v>52</v>
      </c>
      <c r="K5" s="3"/>
      <c r="L5" s="3" t="s">
        <v>51</v>
      </c>
    </row>
    <row r="6" spans="2:12" ht="15.75">
      <c r="B6" s="1"/>
      <c r="C6" s="1"/>
      <c r="D6" s="1"/>
      <c r="E6" s="1"/>
      <c r="F6" s="1"/>
      <c r="G6" s="1"/>
      <c r="H6" s="11"/>
      <c r="I6" s="3" t="s">
        <v>53</v>
      </c>
      <c r="J6" s="3" t="s">
        <v>54</v>
      </c>
      <c r="K6" s="3"/>
      <c r="L6" s="3" t="s">
        <v>53</v>
      </c>
    </row>
    <row r="7" spans="2:15" ht="15.75">
      <c r="B7" s="1"/>
      <c r="C7" s="1"/>
      <c r="D7" s="1"/>
      <c r="E7" s="1"/>
      <c r="F7" s="1"/>
      <c r="G7" s="1"/>
      <c r="H7" s="11"/>
      <c r="I7" s="3" t="s">
        <v>55</v>
      </c>
      <c r="J7" s="151" t="s">
        <v>239</v>
      </c>
      <c r="K7" s="118"/>
      <c r="L7" s="13"/>
      <c r="M7" s="13"/>
      <c r="N7" s="13"/>
      <c r="O7" s="13"/>
    </row>
    <row r="8" spans="2:12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18.75">
      <c r="B9" s="152" t="s">
        <v>84</v>
      </c>
      <c r="C9" s="152"/>
      <c r="D9" s="152"/>
      <c r="E9" s="152"/>
      <c r="F9" s="152"/>
      <c r="G9" s="152"/>
      <c r="H9" s="152"/>
      <c r="I9" s="152"/>
      <c r="J9" s="152"/>
      <c r="K9" s="152"/>
      <c r="L9" s="1"/>
    </row>
    <row r="10" spans="2:12" ht="15.75">
      <c r="B10" s="1"/>
      <c r="C10" s="1"/>
      <c r="D10" s="153"/>
      <c r="E10" s="153"/>
      <c r="F10" s="153"/>
      <c r="G10" s="153"/>
      <c r="H10" s="153"/>
      <c r="I10" s="1"/>
      <c r="J10" s="1"/>
      <c r="K10" s="35" t="s">
        <v>56</v>
      </c>
      <c r="L10" s="1"/>
    </row>
    <row r="11" spans="1:12" ht="15.75">
      <c r="A11" s="122" t="s">
        <v>1</v>
      </c>
      <c r="B11" s="122" t="s">
        <v>57</v>
      </c>
      <c r="C11" s="122" t="s">
        <v>58</v>
      </c>
      <c r="D11" s="122" t="s">
        <v>59</v>
      </c>
      <c r="E11" s="154" t="s">
        <v>4</v>
      </c>
      <c r="F11" s="154"/>
      <c r="G11" s="154"/>
      <c r="H11" s="154"/>
      <c r="I11" s="154"/>
      <c r="J11" s="155"/>
      <c r="K11" s="125" t="s">
        <v>60</v>
      </c>
      <c r="L11" s="1"/>
    </row>
    <row r="12" spans="1:12" ht="15.75">
      <c r="A12" s="123"/>
      <c r="B12" s="123"/>
      <c r="C12" s="123"/>
      <c r="D12" s="123"/>
      <c r="E12" s="122" t="s">
        <v>5</v>
      </c>
      <c r="F12" s="122" t="s">
        <v>6</v>
      </c>
      <c r="G12" s="122" t="s">
        <v>61</v>
      </c>
      <c r="H12" s="122" t="s">
        <v>62</v>
      </c>
      <c r="I12" s="122" t="s">
        <v>63</v>
      </c>
      <c r="J12" s="125" t="s">
        <v>64</v>
      </c>
      <c r="K12" s="125"/>
      <c r="L12" s="1"/>
    </row>
    <row r="13" spans="1:12" ht="15.75">
      <c r="A13" s="124"/>
      <c r="B13" s="124"/>
      <c r="C13" s="124"/>
      <c r="D13" s="124"/>
      <c r="E13" s="124"/>
      <c r="F13" s="124"/>
      <c r="G13" s="124"/>
      <c r="H13" s="124"/>
      <c r="I13" s="124"/>
      <c r="J13" s="125"/>
      <c r="K13" s="125"/>
      <c r="L13" s="1"/>
    </row>
    <row r="14" spans="1:12" ht="63">
      <c r="A14" s="36">
        <v>1</v>
      </c>
      <c r="B14" s="37" t="s">
        <v>85</v>
      </c>
      <c r="C14" s="38" t="s">
        <v>65</v>
      </c>
      <c r="D14" s="39">
        <f aca="true" t="shared" si="0" ref="D14:D21">SUM(E14:J14)</f>
        <v>120</v>
      </c>
      <c r="E14" s="40"/>
      <c r="F14" s="41">
        <v>120</v>
      </c>
      <c r="G14" s="40"/>
      <c r="H14" s="40"/>
      <c r="I14" s="40"/>
      <c r="J14" s="40"/>
      <c r="K14" s="38" t="s">
        <v>86</v>
      </c>
      <c r="L14" s="1"/>
    </row>
    <row r="15" spans="1:14" ht="63">
      <c r="A15" s="36">
        <v>2</v>
      </c>
      <c r="B15" s="37" t="s">
        <v>87</v>
      </c>
      <c r="C15" s="38" t="s">
        <v>65</v>
      </c>
      <c r="D15" s="39">
        <f t="shared" si="0"/>
        <v>4300</v>
      </c>
      <c r="E15" s="41">
        <f>1200+1000</f>
        <v>2200</v>
      </c>
      <c r="F15" s="40">
        <v>2100</v>
      </c>
      <c r="G15" s="40"/>
      <c r="H15" s="40"/>
      <c r="I15" s="40"/>
      <c r="J15" s="40"/>
      <c r="K15" s="38" t="s">
        <v>86</v>
      </c>
      <c r="L15" s="1"/>
      <c r="N15" s="66">
        <v>441</v>
      </c>
    </row>
    <row r="16" spans="1:14" ht="63">
      <c r="A16" s="36">
        <v>3</v>
      </c>
      <c r="B16" s="37" t="s">
        <v>88</v>
      </c>
      <c r="C16" s="38" t="s">
        <v>65</v>
      </c>
      <c r="D16" s="39">
        <f t="shared" si="0"/>
        <v>150.4</v>
      </c>
      <c r="E16" s="41">
        <v>150.4</v>
      </c>
      <c r="F16" s="40"/>
      <c r="G16" s="40"/>
      <c r="H16" s="40"/>
      <c r="I16" s="40"/>
      <c r="J16" s="40"/>
      <c r="K16" s="38" t="s">
        <v>86</v>
      </c>
      <c r="L16" s="1"/>
      <c r="N16" s="66"/>
    </row>
    <row r="17" spans="1:14" ht="63">
      <c r="A17" s="36">
        <v>4</v>
      </c>
      <c r="B17" s="37" t="s">
        <v>89</v>
      </c>
      <c r="C17" s="38" t="s">
        <v>65</v>
      </c>
      <c r="D17" s="39">
        <f t="shared" si="0"/>
        <v>257.9</v>
      </c>
      <c r="E17" s="41">
        <v>127.9</v>
      </c>
      <c r="F17" s="40">
        <v>130</v>
      </c>
      <c r="G17" s="40"/>
      <c r="H17" s="40"/>
      <c r="I17" s="40"/>
      <c r="J17" s="40"/>
      <c r="K17" s="38" t="s">
        <v>86</v>
      </c>
      <c r="L17" s="1"/>
      <c r="N17" s="66"/>
    </row>
    <row r="18" spans="1:14" ht="63">
      <c r="A18" s="36">
        <v>5</v>
      </c>
      <c r="B18" s="67" t="s">
        <v>90</v>
      </c>
      <c r="C18" s="68" t="s">
        <v>65</v>
      </c>
      <c r="D18" s="69">
        <f t="shared" si="0"/>
        <v>224.2</v>
      </c>
      <c r="E18" s="70">
        <v>224.2</v>
      </c>
      <c r="F18" s="40"/>
      <c r="G18" s="40"/>
      <c r="H18" s="40"/>
      <c r="I18" s="40"/>
      <c r="J18" s="40"/>
      <c r="K18" s="38" t="s">
        <v>86</v>
      </c>
      <c r="L18" s="1"/>
      <c r="N18" s="66"/>
    </row>
    <row r="19" spans="1:14" ht="63">
      <c r="A19" s="36">
        <v>6</v>
      </c>
      <c r="B19" s="67" t="s">
        <v>91</v>
      </c>
      <c r="C19" s="68" t="s">
        <v>65</v>
      </c>
      <c r="D19" s="69">
        <f t="shared" si="0"/>
        <v>70.1</v>
      </c>
      <c r="E19" s="70"/>
      <c r="F19" s="40">
        <v>70.1</v>
      </c>
      <c r="G19" s="40"/>
      <c r="H19" s="40"/>
      <c r="I19" s="40"/>
      <c r="J19" s="40"/>
      <c r="K19" s="38" t="s">
        <v>86</v>
      </c>
      <c r="L19" s="1"/>
      <c r="N19" s="66"/>
    </row>
    <row r="20" spans="1:14" ht="63">
      <c r="A20" s="36">
        <v>7</v>
      </c>
      <c r="B20" s="67" t="s">
        <v>92</v>
      </c>
      <c r="C20" s="68" t="s">
        <v>65</v>
      </c>
      <c r="D20" s="69">
        <f t="shared" si="0"/>
        <v>50.1</v>
      </c>
      <c r="E20" s="70"/>
      <c r="F20" s="40">
        <v>50.1</v>
      </c>
      <c r="G20" s="40"/>
      <c r="H20" s="40"/>
      <c r="I20" s="40"/>
      <c r="J20" s="40"/>
      <c r="K20" s="38" t="s">
        <v>86</v>
      </c>
      <c r="L20" s="1"/>
      <c r="N20" s="66"/>
    </row>
    <row r="21" spans="1:14" ht="63">
      <c r="A21" s="36">
        <v>8</v>
      </c>
      <c r="B21" s="67" t="s">
        <v>93</v>
      </c>
      <c r="C21" s="71"/>
      <c r="D21" s="69">
        <f t="shared" si="0"/>
        <v>4094.732</v>
      </c>
      <c r="E21" s="70"/>
      <c r="F21" s="93">
        <f>3129.5+300.7+664.532</f>
        <v>4094.732</v>
      </c>
      <c r="G21" s="40"/>
      <c r="H21" s="40"/>
      <c r="I21" s="40"/>
      <c r="J21" s="40"/>
      <c r="K21" s="38" t="s">
        <v>86</v>
      </c>
      <c r="L21" s="1"/>
      <c r="N21" s="66"/>
    </row>
    <row r="22" spans="1:12" ht="15.75">
      <c r="A22" s="43"/>
      <c r="B22" s="32" t="s">
        <v>0</v>
      </c>
      <c r="C22" s="33"/>
      <c r="D22" s="39">
        <f>D14+D15+D16+D17+D18+D19+D20+D21</f>
        <v>9267.432</v>
      </c>
      <c r="E22" s="39">
        <f aca="true" t="shared" si="1" ref="E22:J22">E14+E15+E16+E17+E18+E19+E20+E21</f>
        <v>2702.5</v>
      </c>
      <c r="F22" s="92">
        <f t="shared" si="1"/>
        <v>6564.932</v>
      </c>
      <c r="G22" s="39">
        <f t="shared" si="1"/>
        <v>0</v>
      </c>
      <c r="H22" s="39">
        <f t="shared" si="1"/>
        <v>0</v>
      </c>
      <c r="I22" s="39">
        <f t="shared" si="1"/>
        <v>0</v>
      </c>
      <c r="J22" s="39">
        <f t="shared" si="1"/>
        <v>0</v>
      </c>
      <c r="K22" s="44"/>
      <c r="L22" s="1"/>
    </row>
    <row r="23" spans="1:12" ht="15.75">
      <c r="A23" s="72"/>
      <c r="B23" s="4"/>
      <c r="C23" s="4"/>
      <c r="D23" s="7"/>
      <c r="E23" s="7"/>
      <c r="F23" s="7"/>
      <c r="G23" s="7"/>
      <c r="H23" s="7"/>
      <c r="I23" s="7"/>
      <c r="J23" s="7"/>
      <c r="K23" s="45"/>
      <c r="L23" s="1"/>
    </row>
    <row r="24" spans="2:12" ht="15.75">
      <c r="B24" s="4"/>
      <c r="C24" s="4"/>
      <c r="D24" s="7"/>
      <c r="E24" s="7"/>
      <c r="F24" s="7"/>
      <c r="G24" s="7"/>
      <c r="H24" s="7"/>
      <c r="I24" s="7"/>
      <c r="J24" s="7"/>
      <c r="K24" s="45"/>
      <c r="L24" s="1"/>
    </row>
    <row r="25" spans="2:12" ht="18.75">
      <c r="B25" s="134" t="s">
        <v>30</v>
      </c>
      <c r="C25" s="134"/>
      <c r="D25" s="34"/>
      <c r="E25" s="9"/>
      <c r="F25" s="9"/>
      <c r="J25" s="46"/>
      <c r="K25" s="47" t="s">
        <v>66</v>
      </c>
      <c r="L25" s="46"/>
    </row>
    <row r="26" spans="2:12" ht="18.75">
      <c r="B26" s="34"/>
      <c r="C26" s="34"/>
      <c r="D26" s="34"/>
      <c r="E26" s="9"/>
      <c r="F26" s="9"/>
      <c r="J26" s="46"/>
      <c r="K26" s="47"/>
      <c r="L26" s="46"/>
    </row>
    <row r="27" spans="2:11" ht="18.75">
      <c r="B27" s="156" t="s">
        <v>67</v>
      </c>
      <c r="C27" s="156"/>
      <c r="D27" s="48"/>
      <c r="E27" s="8"/>
      <c r="F27" s="8"/>
      <c r="G27" s="8"/>
      <c r="H27" s="8"/>
      <c r="I27" s="8"/>
      <c r="J27" s="1"/>
      <c r="K27" s="1"/>
    </row>
    <row r="28" spans="2:13" ht="34.5" customHeight="1">
      <c r="B28" s="49" t="s">
        <v>31</v>
      </c>
      <c r="C28" s="49"/>
      <c r="D28" s="8"/>
      <c r="E28" s="8"/>
      <c r="F28" s="8"/>
      <c r="G28" s="8"/>
      <c r="H28" s="8"/>
      <c r="I28" s="8"/>
      <c r="J28" s="1"/>
      <c r="K28" s="1"/>
      <c r="M28" s="3"/>
    </row>
    <row r="29" spans="2:11" ht="15.75">
      <c r="B29" s="50"/>
      <c r="C29" s="12"/>
      <c r="D29" s="51"/>
      <c r="E29" s="8"/>
      <c r="F29" s="8"/>
      <c r="G29" s="8"/>
      <c r="H29" s="8"/>
      <c r="I29" s="8"/>
      <c r="J29" s="1"/>
      <c r="K29" s="1"/>
    </row>
    <row r="30" spans="3:10" ht="15.75">
      <c r="C30" s="51"/>
      <c r="D30" s="8"/>
      <c r="E30" s="8"/>
      <c r="F30" s="8"/>
      <c r="G30" s="8"/>
      <c r="H30" s="8"/>
      <c r="I30" s="8"/>
      <c r="J30" s="8"/>
    </row>
    <row r="31" spans="3:10" ht="15.75">
      <c r="C31" s="52"/>
      <c r="D31" s="8"/>
      <c r="E31" s="8"/>
      <c r="F31" s="8"/>
      <c r="G31" s="8"/>
      <c r="H31" s="8"/>
      <c r="I31" s="8"/>
      <c r="J31" s="8"/>
    </row>
    <row r="33" ht="12.75">
      <c r="H33" s="6"/>
    </row>
  </sheetData>
  <sheetProtection/>
  <mergeCells count="19">
    <mergeCell ref="B25:C25"/>
    <mergeCell ref="B27:C27"/>
    <mergeCell ref="K11:K13"/>
    <mergeCell ref="E12:E13"/>
    <mergeCell ref="F12:F13"/>
    <mergeCell ref="G12:G13"/>
    <mergeCell ref="H12:H13"/>
    <mergeCell ref="I12:I13"/>
    <mergeCell ref="J12:J13"/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0"/>
  <sheetViews>
    <sheetView view="pageBreakPreview" zoomScaleSheetLayoutView="100" zoomScalePageLayoutView="0" workbookViewId="0" topLeftCell="A91">
      <selection activeCell="B16" sqref="B16"/>
    </sheetView>
  </sheetViews>
  <sheetFormatPr defaultColWidth="9.140625" defaultRowHeight="12.75"/>
  <cols>
    <col min="1" max="1" width="4.140625" style="0" customWidth="1"/>
    <col min="2" max="2" width="47.7109375" style="0" customWidth="1"/>
    <col min="3" max="3" width="15.7109375" style="0" customWidth="1"/>
    <col min="4" max="5" width="14.28125" style="0" customWidth="1"/>
    <col min="6" max="6" width="10.421875" style="0" customWidth="1"/>
    <col min="7" max="7" width="10.57421875" style="0" customWidth="1"/>
    <col min="8" max="9" width="11.57421875" style="0" hidden="1" customWidth="1"/>
    <col min="10" max="10" width="14.57421875" style="11" customWidth="1"/>
    <col min="12" max="12" width="43.28125" style="0" customWidth="1"/>
    <col min="13" max="14" width="9.140625" style="0" hidden="1" customWidth="1"/>
    <col min="15" max="15" width="9.8515625" style="0" hidden="1" customWidth="1"/>
    <col min="16" max="16" width="10.140625" style="0" customWidth="1"/>
  </cols>
  <sheetData>
    <row r="1" spans="2:13" ht="15.75">
      <c r="B1" s="1"/>
      <c r="C1" s="1"/>
      <c r="D1" s="1"/>
      <c r="E1" s="1"/>
      <c r="F1" s="1"/>
      <c r="G1" s="1"/>
      <c r="H1" s="1"/>
      <c r="I1" s="1"/>
      <c r="J1" s="2"/>
      <c r="K1" s="117" t="s">
        <v>238</v>
      </c>
      <c r="L1" s="117"/>
      <c r="M1" s="2" t="s">
        <v>45</v>
      </c>
    </row>
    <row r="2" spans="2:13" ht="15.75">
      <c r="B2" s="1"/>
      <c r="C2" s="1"/>
      <c r="D2" s="1"/>
      <c r="E2" s="1"/>
      <c r="F2" s="1"/>
      <c r="G2" s="1"/>
      <c r="H2" s="1"/>
      <c r="I2" s="1"/>
      <c r="J2" s="3"/>
      <c r="K2" s="118" t="s">
        <v>46</v>
      </c>
      <c r="L2" s="118"/>
      <c r="M2" s="3" t="s">
        <v>46</v>
      </c>
    </row>
    <row r="3" spans="2:13" ht="15.75">
      <c r="B3" s="1"/>
      <c r="C3" s="1"/>
      <c r="D3" s="1"/>
      <c r="E3" s="1"/>
      <c r="F3" s="1"/>
      <c r="G3" s="1"/>
      <c r="H3" s="1"/>
      <c r="I3" s="1"/>
      <c r="J3" s="3"/>
      <c r="K3" s="3" t="s">
        <v>48</v>
      </c>
      <c r="L3" s="3"/>
      <c r="M3" s="3" t="s">
        <v>47</v>
      </c>
    </row>
    <row r="4" spans="2:13" ht="15.75">
      <c r="B4" s="1"/>
      <c r="C4" s="1"/>
      <c r="D4" s="1"/>
      <c r="E4" s="1"/>
      <c r="F4" s="1"/>
      <c r="G4" s="1"/>
      <c r="H4" s="1"/>
      <c r="I4" s="1"/>
      <c r="J4" s="3"/>
      <c r="K4" s="3" t="s">
        <v>50</v>
      </c>
      <c r="L4" s="3"/>
      <c r="M4" s="3" t="s">
        <v>49</v>
      </c>
    </row>
    <row r="5" spans="2:13" ht="15.75">
      <c r="B5" s="1"/>
      <c r="C5" s="1"/>
      <c r="D5" s="1"/>
      <c r="E5" s="1"/>
      <c r="F5" s="1"/>
      <c r="G5" s="1"/>
      <c r="H5" s="1"/>
      <c r="I5" s="1"/>
      <c r="J5" s="3"/>
      <c r="K5" s="3" t="s">
        <v>52</v>
      </c>
      <c r="L5" s="3"/>
      <c r="M5" s="3" t="s">
        <v>51</v>
      </c>
    </row>
    <row r="6" spans="2:13" ht="15.75">
      <c r="B6" s="1"/>
      <c r="C6" s="1"/>
      <c r="D6" s="1"/>
      <c r="E6" s="1"/>
      <c r="F6" s="1"/>
      <c r="G6" s="1"/>
      <c r="H6" s="1"/>
      <c r="I6" s="11"/>
      <c r="J6" s="3"/>
      <c r="K6" s="3" t="s">
        <v>54</v>
      </c>
      <c r="L6" s="3"/>
      <c r="M6" s="3" t="s">
        <v>53</v>
      </c>
    </row>
    <row r="7" spans="2:16" ht="15.75">
      <c r="B7" s="1"/>
      <c r="C7" s="1"/>
      <c r="D7" s="1"/>
      <c r="E7" s="1"/>
      <c r="F7" s="1"/>
      <c r="G7" s="1"/>
      <c r="H7" s="1"/>
      <c r="I7" s="11"/>
      <c r="J7" s="3"/>
      <c r="K7" s="151" t="s">
        <v>239</v>
      </c>
      <c r="L7" s="118"/>
      <c r="M7" s="13"/>
      <c r="N7" s="13"/>
      <c r="O7" s="13"/>
      <c r="P7" s="13"/>
    </row>
    <row r="8" spans="2:13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ht="18.75">
      <c r="B9" s="160" t="s">
        <v>42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"/>
    </row>
    <row r="10" spans="2:13" ht="15.75">
      <c r="B10" s="1"/>
      <c r="C10" s="1"/>
      <c r="D10" s="153"/>
      <c r="E10" s="153"/>
      <c r="F10" s="153"/>
      <c r="G10" s="153"/>
      <c r="H10" s="153"/>
      <c r="I10" s="153"/>
      <c r="J10" s="1"/>
      <c r="K10" s="1"/>
      <c r="L10" s="35" t="s">
        <v>56</v>
      </c>
      <c r="M10" s="1"/>
    </row>
    <row r="11" spans="1:13" ht="15.75" customHeight="1">
      <c r="A11" s="125" t="s">
        <v>1</v>
      </c>
      <c r="B11" s="125" t="s">
        <v>57</v>
      </c>
      <c r="C11" s="157" t="s">
        <v>58</v>
      </c>
      <c r="D11" s="157" t="s">
        <v>59</v>
      </c>
      <c r="E11" s="155"/>
      <c r="F11" s="125" t="s">
        <v>4</v>
      </c>
      <c r="G11" s="125"/>
      <c r="H11" s="125"/>
      <c r="I11" s="125"/>
      <c r="J11" s="125"/>
      <c r="K11" s="125"/>
      <c r="L11" s="125" t="s">
        <v>60</v>
      </c>
      <c r="M11" s="1"/>
    </row>
    <row r="12" spans="1:13" ht="15.75" customHeight="1">
      <c r="A12" s="125"/>
      <c r="B12" s="125"/>
      <c r="C12" s="158"/>
      <c r="D12" s="158"/>
      <c r="E12" s="159"/>
      <c r="F12" s="125" t="s">
        <v>5</v>
      </c>
      <c r="G12" s="125" t="s">
        <v>6</v>
      </c>
      <c r="H12" s="125"/>
      <c r="I12" s="125"/>
      <c r="J12" s="125"/>
      <c r="K12" s="125" t="s">
        <v>64</v>
      </c>
      <c r="L12" s="125"/>
      <c r="M12" s="1"/>
    </row>
    <row r="13" spans="1:13" ht="63">
      <c r="A13" s="125"/>
      <c r="B13" s="125"/>
      <c r="C13" s="148"/>
      <c r="D13" s="38" t="s">
        <v>65</v>
      </c>
      <c r="E13" s="38" t="s">
        <v>270</v>
      </c>
      <c r="F13" s="125"/>
      <c r="G13" s="38" t="s">
        <v>65</v>
      </c>
      <c r="H13" s="38" t="s">
        <v>270</v>
      </c>
      <c r="I13" s="115"/>
      <c r="J13" s="38" t="s">
        <v>270</v>
      </c>
      <c r="K13" s="125"/>
      <c r="L13" s="125"/>
      <c r="M13" s="1"/>
    </row>
    <row r="14" spans="1:13" ht="40.5" customHeight="1">
      <c r="A14" s="36">
        <v>1</v>
      </c>
      <c r="B14" s="37" t="s">
        <v>165</v>
      </c>
      <c r="C14" s="38"/>
      <c r="D14" s="39">
        <f>SUM(F14:K14)</f>
        <v>23854.6</v>
      </c>
      <c r="E14" s="39">
        <v>0</v>
      </c>
      <c r="F14" s="56"/>
      <c r="G14" s="39">
        <f>G15+G16+G17+G18+G19+G20+G21+G22+G24+G25+G26+G27+G28+G29+G30+G31+G32+G33+G34+G35+G36+G38+G39+G40</f>
        <v>23854.6</v>
      </c>
      <c r="H14" s="39">
        <f>H15+H16+H17+H18+H19+H20+H21+H22+H24+H25+H26+H27+H28+H29+H30+H31+H32+H33+H34+H35+H36+H38+H39+H40</f>
        <v>0</v>
      </c>
      <c r="I14" s="39">
        <f>I15+I16+I17+I18+I19+I20+I21+I22+I24+I25+I26+I27+I28+I29+I30+I31+I32+I33+I34+I35+I36+I38+I39+I40</f>
        <v>0</v>
      </c>
      <c r="J14" s="39">
        <f>J15+J16+J17+J18+J19+J20+J21+J22+J24+J25+J26+J27+J28+J29+J30+J31+J32+J33+J34+J35+J36+J38+J39+J40</f>
        <v>0</v>
      </c>
      <c r="K14" s="56"/>
      <c r="L14" s="38" t="s">
        <v>166</v>
      </c>
      <c r="M14" s="1"/>
    </row>
    <row r="15" spans="1:13" ht="18.75">
      <c r="A15" s="36"/>
      <c r="B15" s="96" t="s">
        <v>167</v>
      </c>
      <c r="C15" s="38"/>
      <c r="D15" s="39"/>
      <c r="E15" s="39"/>
      <c r="F15" s="56"/>
      <c r="G15" s="56">
        <v>1800</v>
      </c>
      <c r="H15" s="56"/>
      <c r="I15" s="56"/>
      <c r="J15" s="56"/>
      <c r="K15" s="56"/>
      <c r="L15" s="38"/>
      <c r="M15" s="1"/>
    </row>
    <row r="16" spans="1:13" ht="31.5">
      <c r="A16" s="36"/>
      <c r="B16" s="96" t="s">
        <v>168</v>
      </c>
      <c r="C16" s="38"/>
      <c r="D16" s="39"/>
      <c r="E16" s="39"/>
      <c r="F16" s="56"/>
      <c r="G16" s="56">
        <v>1200</v>
      </c>
      <c r="H16" s="56"/>
      <c r="I16" s="56"/>
      <c r="J16" s="56"/>
      <c r="K16" s="56"/>
      <c r="L16" s="38"/>
      <c r="M16" s="1"/>
    </row>
    <row r="17" spans="1:13" ht="20.25" customHeight="1">
      <c r="A17" s="36"/>
      <c r="B17" s="96" t="s">
        <v>240</v>
      </c>
      <c r="C17" s="38"/>
      <c r="D17" s="39"/>
      <c r="E17" s="39"/>
      <c r="F17" s="56"/>
      <c r="G17" s="56">
        <v>700</v>
      </c>
      <c r="H17" s="56"/>
      <c r="I17" s="56"/>
      <c r="J17" s="56"/>
      <c r="K17" s="56"/>
      <c r="L17" s="38"/>
      <c r="M17" s="1"/>
    </row>
    <row r="18" spans="1:13" ht="20.25" customHeight="1">
      <c r="A18" s="36"/>
      <c r="B18" s="96" t="s">
        <v>219</v>
      </c>
      <c r="C18" s="38"/>
      <c r="D18" s="39"/>
      <c r="E18" s="39"/>
      <c r="F18" s="56"/>
      <c r="G18" s="56">
        <f>2300+250</f>
        <v>2550</v>
      </c>
      <c r="H18" s="56"/>
      <c r="I18" s="56"/>
      <c r="J18" s="56"/>
      <c r="K18" s="56"/>
      <c r="L18" s="38"/>
      <c r="M18" s="1"/>
    </row>
    <row r="19" spans="1:13" ht="31.5" customHeight="1">
      <c r="A19" s="36"/>
      <c r="B19" s="96" t="s">
        <v>241</v>
      </c>
      <c r="C19" s="38"/>
      <c r="D19" s="39"/>
      <c r="E19" s="39"/>
      <c r="F19" s="56"/>
      <c r="G19" s="56">
        <v>1000</v>
      </c>
      <c r="H19" s="56"/>
      <c r="I19" s="56"/>
      <c r="J19" s="56"/>
      <c r="K19" s="56"/>
      <c r="L19" s="38"/>
      <c r="M19" s="1"/>
    </row>
    <row r="20" spans="1:13" ht="18.75">
      <c r="A20" s="36"/>
      <c r="B20" s="96" t="s">
        <v>242</v>
      </c>
      <c r="C20" s="38"/>
      <c r="D20" s="39"/>
      <c r="E20" s="39"/>
      <c r="F20" s="56"/>
      <c r="G20" s="56">
        <v>147</v>
      </c>
      <c r="H20" s="56"/>
      <c r="I20" s="56"/>
      <c r="J20" s="56"/>
      <c r="K20" s="56"/>
      <c r="L20" s="38"/>
      <c r="M20" s="1"/>
    </row>
    <row r="21" spans="1:13" ht="18.75">
      <c r="A21" s="36"/>
      <c r="B21" s="96" t="s">
        <v>169</v>
      </c>
      <c r="C21" s="38"/>
      <c r="D21" s="39"/>
      <c r="E21" s="39"/>
      <c r="F21" s="56"/>
      <c r="G21" s="56">
        <v>145</v>
      </c>
      <c r="H21" s="56"/>
      <c r="I21" s="56"/>
      <c r="J21" s="56"/>
      <c r="K21" s="56"/>
      <c r="L21" s="38"/>
      <c r="M21" s="1"/>
    </row>
    <row r="22" spans="1:13" ht="32.25" customHeight="1">
      <c r="A22" s="36"/>
      <c r="B22" s="96" t="s">
        <v>170</v>
      </c>
      <c r="C22" s="38"/>
      <c r="D22" s="39"/>
      <c r="E22" s="39"/>
      <c r="F22" s="56"/>
      <c r="G22" s="56">
        <v>185</v>
      </c>
      <c r="H22" s="56"/>
      <c r="I22" s="56"/>
      <c r="J22" s="56"/>
      <c r="K22" s="56"/>
      <c r="L22" s="38"/>
      <c r="M22" s="1"/>
    </row>
    <row r="23" spans="1:13" ht="55.5" customHeight="1" hidden="1">
      <c r="A23" s="36"/>
      <c r="B23" s="97" t="s">
        <v>171</v>
      </c>
      <c r="C23" s="38"/>
      <c r="D23" s="39"/>
      <c r="E23" s="39"/>
      <c r="F23" s="56"/>
      <c r="G23" s="56">
        <v>493.4</v>
      </c>
      <c r="H23" s="56"/>
      <c r="I23" s="56"/>
      <c r="J23" s="56"/>
      <c r="K23" s="56"/>
      <c r="L23" s="38"/>
      <c r="M23" s="1"/>
    </row>
    <row r="24" spans="1:13" ht="36.75" customHeight="1">
      <c r="A24" s="36"/>
      <c r="B24" s="96" t="s">
        <v>172</v>
      </c>
      <c r="C24" s="38"/>
      <c r="D24" s="39"/>
      <c r="E24" s="39"/>
      <c r="F24" s="56"/>
      <c r="G24" s="56">
        <v>493.4</v>
      </c>
      <c r="H24" s="56"/>
      <c r="I24" s="56"/>
      <c r="J24" s="56"/>
      <c r="K24" s="56"/>
      <c r="L24" s="38"/>
      <c r="M24" s="1"/>
    </row>
    <row r="25" spans="1:13" ht="60.75" customHeight="1">
      <c r="A25" s="36"/>
      <c r="B25" s="96" t="s">
        <v>173</v>
      </c>
      <c r="C25" s="38"/>
      <c r="D25" s="39"/>
      <c r="E25" s="39"/>
      <c r="F25" s="56"/>
      <c r="G25" s="56">
        <v>3145.6</v>
      </c>
      <c r="H25" s="56"/>
      <c r="I25" s="56"/>
      <c r="J25" s="56"/>
      <c r="K25" s="56"/>
      <c r="L25" s="38"/>
      <c r="M25" s="1"/>
    </row>
    <row r="26" spans="1:13" ht="31.5">
      <c r="A26" s="36"/>
      <c r="B26" s="96" t="s">
        <v>174</v>
      </c>
      <c r="C26" s="38"/>
      <c r="D26" s="39"/>
      <c r="E26" s="39"/>
      <c r="F26" s="56"/>
      <c r="G26" s="56">
        <v>458</v>
      </c>
      <c r="H26" s="56"/>
      <c r="I26" s="56"/>
      <c r="J26" s="56"/>
      <c r="K26" s="56"/>
      <c r="L26" s="38"/>
      <c r="M26" s="1"/>
    </row>
    <row r="27" spans="1:13" ht="31.5">
      <c r="A27" s="36"/>
      <c r="B27" s="96" t="s">
        <v>175</v>
      </c>
      <c r="C27" s="38"/>
      <c r="D27" s="39"/>
      <c r="E27" s="39"/>
      <c r="F27" s="56"/>
      <c r="G27" s="56">
        <v>782</v>
      </c>
      <c r="H27" s="56"/>
      <c r="I27" s="56"/>
      <c r="J27" s="56"/>
      <c r="K27" s="56"/>
      <c r="L27" s="38"/>
      <c r="M27" s="1"/>
    </row>
    <row r="28" spans="1:13" ht="47.25">
      <c r="A28" s="36"/>
      <c r="B28" s="96" t="s">
        <v>243</v>
      </c>
      <c r="C28" s="38"/>
      <c r="D28" s="39"/>
      <c r="E28" s="39"/>
      <c r="F28" s="56"/>
      <c r="G28" s="56">
        <v>2340</v>
      </c>
      <c r="H28" s="56"/>
      <c r="I28" s="56"/>
      <c r="J28" s="56"/>
      <c r="K28" s="56"/>
      <c r="L28" s="38"/>
      <c r="M28" s="1"/>
    </row>
    <row r="29" spans="1:13" ht="63">
      <c r="A29" s="36"/>
      <c r="B29" s="96" t="s">
        <v>244</v>
      </c>
      <c r="C29" s="38"/>
      <c r="D29" s="39"/>
      <c r="E29" s="39"/>
      <c r="F29" s="56"/>
      <c r="G29" s="56">
        <v>2368.9</v>
      </c>
      <c r="H29" s="56"/>
      <c r="I29" s="56"/>
      <c r="J29" s="56"/>
      <c r="K29" s="56"/>
      <c r="L29" s="38"/>
      <c r="M29" s="1"/>
    </row>
    <row r="30" spans="1:13" ht="31.5">
      <c r="A30" s="36"/>
      <c r="B30" s="96" t="s">
        <v>245</v>
      </c>
      <c r="C30" s="38"/>
      <c r="D30" s="39"/>
      <c r="E30" s="39"/>
      <c r="F30" s="56"/>
      <c r="G30" s="56">
        <v>445.7</v>
      </c>
      <c r="H30" s="56"/>
      <c r="I30" s="56"/>
      <c r="J30" s="56"/>
      <c r="K30" s="56"/>
      <c r="L30" s="38"/>
      <c r="M30" s="1"/>
    </row>
    <row r="31" spans="1:13" ht="63">
      <c r="A31" s="36"/>
      <c r="B31" s="96" t="s">
        <v>247</v>
      </c>
      <c r="C31" s="38"/>
      <c r="D31" s="39"/>
      <c r="E31" s="39"/>
      <c r="F31" s="56"/>
      <c r="G31" s="56">
        <v>350.1</v>
      </c>
      <c r="H31" s="56"/>
      <c r="I31" s="56"/>
      <c r="J31" s="56"/>
      <c r="K31" s="56"/>
      <c r="L31" s="38"/>
      <c r="M31" s="1"/>
    </row>
    <row r="32" spans="1:13" ht="63">
      <c r="A32" s="36"/>
      <c r="B32" s="96" t="s">
        <v>246</v>
      </c>
      <c r="C32" s="38"/>
      <c r="D32" s="39"/>
      <c r="E32" s="39"/>
      <c r="F32" s="56"/>
      <c r="G32" s="56">
        <v>792.1</v>
      </c>
      <c r="H32" s="56"/>
      <c r="I32" s="56"/>
      <c r="J32" s="56"/>
      <c r="K32" s="56"/>
      <c r="L32" s="38"/>
      <c r="M32" s="1"/>
    </row>
    <row r="33" spans="1:13" ht="47.25">
      <c r="A33" s="36"/>
      <c r="B33" s="96" t="s">
        <v>248</v>
      </c>
      <c r="C33" s="38"/>
      <c r="D33" s="39"/>
      <c r="E33" s="39"/>
      <c r="F33" s="56"/>
      <c r="G33" s="56">
        <v>161</v>
      </c>
      <c r="H33" s="56"/>
      <c r="I33" s="56"/>
      <c r="J33" s="56"/>
      <c r="K33" s="56"/>
      <c r="L33" s="38"/>
      <c r="M33" s="1"/>
    </row>
    <row r="34" spans="1:13" ht="47.25">
      <c r="A34" s="36"/>
      <c r="B34" s="96" t="s">
        <v>249</v>
      </c>
      <c r="C34" s="38"/>
      <c r="D34" s="39"/>
      <c r="E34" s="39"/>
      <c r="F34" s="56"/>
      <c r="G34" s="56">
        <v>251.6</v>
      </c>
      <c r="H34" s="56"/>
      <c r="I34" s="56"/>
      <c r="J34" s="56"/>
      <c r="K34" s="56"/>
      <c r="L34" s="38"/>
      <c r="M34" s="1"/>
    </row>
    <row r="35" spans="1:13" ht="47.25">
      <c r="A35" s="36"/>
      <c r="B35" s="37" t="s">
        <v>176</v>
      </c>
      <c r="C35" s="38"/>
      <c r="D35" s="39"/>
      <c r="E35" s="39"/>
      <c r="F35" s="56"/>
      <c r="G35" s="56">
        <v>3220</v>
      </c>
      <c r="H35" s="56"/>
      <c r="I35" s="56"/>
      <c r="J35" s="56"/>
      <c r="K35" s="56"/>
      <c r="L35" s="38"/>
      <c r="M35" s="1"/>
    </row>
    <row r="36" spans="1:13" ht="31.5">
      <c r="A36" s="36"/>
      <c r="B36" s="37" t="s">
        <v>250</v>
      </c>
      <c r="C36" s="38"/>
      <c r="D36" s="39"/>
      <c r="E36" s="39"/>
      <c r="F36" s="56"/>
      <c r="G36" s="56">
        <v>1000</v>
      </c>
      <c r="H36" s="56"/>
      <c r="I36" s="56"/>
      <c r="J36" s="56"/>
      <c r="K36" s="56"/>
      <c r="L36" s="38"/>
      <c r="M36" s="1"/>
    </row>
    <row r="37" spans="1:13" ht="55.5" customHeight="1" hidden="1">
      <c r="A37" s="36"/>
      <c r="B37" s="37"/>
      <c r="C37" s="38"/>
      <c r="D37" s="39"/>
      <c r="E37" s="39"/>
      <c r="F37" s="56"/>
      <c r="G37" s="56"/>
      <c r="H37" s="56"/>
      <c r="I37" s="56"/>
      <c r="J37" s="56"/>
      <c r="K37" s="56"/>
      <c r="L37" s="38"/>
      <c r="M37" s="1"/>
    </row>
    <row r="38" spans="1:13" ht="18.75">
      <c r="A38" s="36"/>
      <c r="B38" s="37" t="s">
        <v>251</v>
      </c>
      <c r="C38" s="38"/>
      <c r="D38" s="39"/>
      <c r="E38" s="39"/>
      <c r="F38" s="56"/>
      <c r="G38" s="56">
        <v>190</v>
      </c>
      <c r="H38" s="56"/>
      <c r="I38" s="56"/>
      <c r="J38" s="56"/>
      <c r="K38" s="56"/>
      <c r="L38" s="38"/>
      <c r="M38" s="1"/>
    </row>
    <row r="39" spans="1:13" ht="18.75">
      <c r="A39" s="36"/>
      <c r="B39" s="37" t="s">
        <v>252</v>
      </c>
      <c r="C39" s="38"/>
      <c r="D39" s="39"/>
      <c r="E39" s="39"/>
      <c r="F39" s="56"/>
      <c r="G39" s="56">
        <v>59.5</v>
      </c>
      <c r="H39" s="56"/>
      <c r="I39" s="56"/>
      <c r="J39" s="56"/>
      <c r="K39" s="56"/>
      <c r="L39" s="38"/>
      <c r="M39" s="1"/>
    </row>
    <row r="40" spans="1:13" ht="18.75">
      <c r="A40" s="36"/>
      <c r="B40" s="37" t="s">
        <v>177</v>
      </c>
      <c r="C40" s="38"/>
      <c r="D40" s="39"/>
      <c r="E40" s="39"/>
      <c r="F40" s="56"/>
      <c r="G40" s="56">
        <v>69.7</v>
      </c>
      <c r="H40" s="56"/>
      <c r="I40" s="56"/>
      <c r="J40" s="56"/>
      <c r="K40" s="56"/>
      <c r="L40" s="38"/>
      <c r="M40" s="1"/>
    </row>
    <row r="41" spans="1:15" ht="47.25">
      <c r="A41" s="36">
        <v>2</v>
      </c>
      <c r="B41" s="37" t="s">
        <v>178</v>
      </c>
      <c r="C41" s="38" t="s">
        <v>65</v>
      </c>
      <c r="D41" s="39">
        <f>SUM(F41:K41)</f>
        <v>5429.500000000001</v>
      </c>
      <c r="E41" s="39">
        <v>0</v>
      </c>
      <c r="F41" s="58"/>
      <c r="G41" s="39">
        <f>SUM(G42:G55)</f>
        <v>5429.500000000001</v>
      </c>
      <c r="H41" s="56"/>
      <c r="I41" s="56"/>
      <c r="J41" s="56">
        <v>0</v>
      </c>
      <c r="K41" s="56"/>
      <c r="L41" s="38" t="s">
        <v>179</v>
      </c>
      <c r="M41" s="1"/>
      <c r="O41" s="66">
        <v>441</v>
      </c>
    </row>
    <row r="42" spans="1:15" ht="18.75">
      <c r="A42" s="36"/>
      <c r="B42" s="96" t="s">
        <v>180</v>
      </c>
      <c r="C42" s="38"/>
      <c r="D42" s="39"/>
      <c r="E42" s="39"/>
      <c r="F42" s="58"/>
      <c r="G42" s="56">
        <v>1525.2</v>
      </c>
      <c r="H42" s="56"/>
      <c r="I42" s="56"/>
      <c r="J42" s="56"/>
      <c r="K42" s="56"/>
      <c r="L42" s="38"/>
      <c r="M42" s="1"/>
      <c r="O42" s="66"/>
    </row>
    <row r="43" spans="1:15" ht="31.5">
      <c r="A43" s="36"/>
      <c r="B43" s="96" t="s">
        <v>181</v>
      </c>
      <c r="C43" s="38"/>
      <c r="D43" s="39"/>
      <c r="E43" s="39"/>
      <c r="F43" s="58"/>
      <c r="G43" s="56">
        <f>2446.1+339.9</f>
        <v>2786</v>
      </c>
      <c r="H43" s="56"/>
      <c r="I43" s="56"/>
      <c r="J43" s="56"/>
      <c r="K43" s="56"/>
      <c r="L43" s="38"/>
      <c r="M43" s="1"/>
      <c r="O43" s="66"/>
    </row>
    <row r="44" spans="1:15" ht="31.5">
      <c r="A44" s="36"/>
      <c r="B44" s="96" t="s">
        <v>182</v>
      </c>
      <c r="C44" s="38"/>
      <c r="D44" s="39"/>
      <c r="E44" s="39"/>
      <c r="F44" s="58"/>
      <c r="G44" s="56">
        <v>549.1</v>
      </c>
      <c r="H44" s="56"/>
      <c r="I44" s="56"/>
      <c r="J44" s="56"/>
      <c r="K44" s="56"/>
      <c r="L44" s="38"/>
      <c r="M44" s="1"/>
      <c r="O44" s="66"/>
    </row>
    <row r="45" spans="1:15" ht="18.75">
      <c r="A45" s="36"/>
      <c r="B45" s="96" t="s">
        <v>183</v>
      </c>
      <c r="C45" s="38"/>
      <c r="D45" s="39"/>
      <c r="E45" s="39"/>
      <c r="F45" s="58"/>
      <c r="G45" s="98">
        <v>24.818</v>
      </c>
      <c r="H45" s="56"/>
      <c r="I45" s="56"/>
      <c r="J45" s="56"/>
      <c r="K45" s="56"/>
      <c r="L45" s="38"/>
      <c r="M45" s="1"/>
      <c r="O45" s="66"/>
    </row>
    <row r="46" spans="1:15" ht="18.75">
      <c r="A46" s="36"/>
      <c r="B46" s="96" t="s">
        <v>184</v>
      </c>
      <c r="C46" s="38"/>
      <c r="D46" s="39"/>
      <c r="E46" s="39"/>
      <c r="F46" s="58"/>
      <c r="G46" s="98">
        <v>22.025</v>
      </c>
      <c r="H46" s="56"/>
      <c r="I46" s="56"/>
      <c r="J46" s="56"/>
      <c r="K46" s="56"/>
      <c r="L46" s="38"/>
      <c r="M46" s="1"/>
      <c r="O46" s="66"/>
    </row>
    <row r="47" spans="1:15" ht="31.5">
      <c r="A47" s="36"/>
      <c r="B47" s="96" t="s">
        <v>185</v>
      </c>
      <c r="C47" s="38"/>
      <c r="D47" s="39"/>
      <c r="E47" s="39"/>
      <c r="F47" s="58"/>
      <c r="G47" s="98">
        <f>15.118*6</f>
        <v>90.708</v>
      </c>
      <c r="H47" s="56"/>
      <c r="I47" s="56"/>
      <c r="J47" s="56"/>
      <c r="K47" s="56"/>
      <c r="L47" s="38"/>
      <c r="M47" s="1"/>
      <c r="O47" s="66"/>
    </row>
    <row r="48" spans="1:15" ht="31.5">
      <c r="A48" s="36"/>
      <c r="B48" s="96" t="s">
        <v>186</v>
      </c>
      <c r="C48" s="38"/>
      <c r="D48" s="39"/>
      <c r="E48" s="39"/>
      <c r="F48" s="58"/>
      <c r="G48" s="56">
        <v>3.6</v>
      </c>
      <c r="H48" s="56"/>
      <c r="I48" s="56"/>
      <c r="J48" s="56"/>
      <c r="K48" s="56"/>
      <c r="L48" s="38"/>
      <c r="M48" s="1"/>
      <c r="O48" s="66"/>
    </row>
    <row r="49" spans="1:15" ht="21.75" customHeight="1">
      <c r="A49" s="36"/>
      <c r="B49" s="96" t="s">
        <v>187</v>
      </c>
      <c r="C49" s="38"/>
      <c r="D49" s="39"/>
      <c r="E49" s="39"/>
      <c r="F49" s="58"/>
      <c r="G49" s="98">
        <v>6.899</v>
      </c>
      <c r="H49" s="56"/>
      <c r="I49" s="56"/>
      <c r="J49" s="56"/>
      <c r="K49" s="56"/>
      <c r="L49" s="38"/>
      <c r="M49" s="1"/>
      <c r="O49" s="66"/>
    </row>
    <row r="50" spans="1:15" ht="47.25">
      <c r="A50" s="36"/>
      <c r="B50" s="96" t="s">
        <v>188</v>
      </c>
      <c r="C50" s="38"/>
      <c r="D50" s="39"/>
      <c r="E50" s="39"/>
      <c r="F50" s="58"/>
      <c r="G50" s="98">
        <v>6.26</v>
      </c>
      <c r="H50" s="56"/>
      <c r="I50" s="56"/>
      <c r="J50" s="56"/>
      <c r="K50" s="56"/>
      <c r="L50" s="38"/>
      <c r="M50" s="1"/>
      <c r="O50" s="66"/>
    </row>
    <row r="51" spans="1:15" ht="47.25">
      <c r="A51" s="36"/>
      <c r="B51" s="96" t="s">
        <v>189</v>
      </c>
      <c r="C51" s="38"/>
      <c r="D51" s="39"/>
      <c r="E51" s="39"/>
      <c r="F51" s="58"/>
      <c r="G51" s="98">
        <v>10.678</v>
      </c>
      <c r="H51" s="56"/>
      <c r="I51" s="56"/>
      <c r="J51" s="56"/>
      <c r="K51" s="56"/>
      <c r="L51" s="38"/>
      <c r="M51" s="1"/>
      <c r="O51" s="66"/>
    </row>
    <row r="52" spans="1:15" ht="50.25" customHeight="1">
      <c r="A52" s="36"/>
      <c r="B52" s="96" t="s">
        <v>190</v>
      </c>
      <c r="C52" s="38"/>
      <c r="D52" s="39"/>
      <c r="E52" s="39"/>
      <c r="F52" s="58"/>
      <c r="G52" s="98">
        <v>7.372</v>
      </c>
      <c r="H52" s="56"/>
      <c r="I52" s="56"/>
      <c r="J52" s="56"/>
      <c r="K52" s="56"/>
      <c r="L52" s="38"/>
      <c r="M52" s="1"/>
      <c r="O52" s="66"/>
    </row>
    <row r="53" spans="1:15" ht="47.25">
      <c r="A53" s="36"/>
      <c r="B53" s="96" t="s">
        <v>191</v>
      </c>
      <c r="C53" s="38"/>
      <c r="D53" s="39"/>
      <c r="E53" s="39"/>
      <c r="F53" s="58"/>
      <c r="G53" s="98">
        <v>2.692</v>
      </c>
      <c r="H53" s="56"/>
      <c r="I53" s="56"/>
      <c r="J53" s="56"/>
      <c r="K53" s="56"/>
      <c r="L53" s="38"/>
      <c r="M53" s="1"/>
      <c r="O53" s="66"/>
    </row>
    <row r="54" spans="1:15" ht="18.75">
      <c r="A54" s="36"/>
      <c r="B54" s="96" t="s">
        <v>192</v>
      </c>
      <c r="C54" s="38"/>
      <c r="D54" s="39"/>
      <c r="E54" s="39"/>
      <c r="F54" s="58"/>
      <c r="G54" s="98">
        <v>102.148</v>
      </c>
      <c r="H54" s="56"/>
      <c r="I54" s="56"/>
      <c r="J54" s="56"/>
      <c r="K54" s="56"/>
      <c r="L54" s="38"/>
      <c r="M54" s="1"/>
      <c r="O54" s="66"/>
    </row>
    <row r="55" spans="1:15" ht="47.25">
      <c r="A55" s="36"/>
      <c r="B55" s="96" t="s">
        <v>217</v>
      </c>
      <c r="C55" s="38"/>
      <c r="D55" s="39"/>
      <c r="E55" s="39"/>
      <c r="F55" s="58"/>
      <c r="G55" s="98">
        <v>292</v>
      </c>
      <c r="H55" s="56"/>
      <c r="I55" s="56"/>
      <c r="J55" s="56"/>
      <c r="K55" s="56"/>
      <c r="L55" s="38"/>
      <c r="M55" s="1"/>
      <c r="O55" s="66"/>
    </row>
    <row r="56" spans="1:15" ht="47.25">
      <c r="A56" s="36">
        <v>3</v>
      </c>
      <c r="B56" s="37" t="s">
        <v>193</v>
      </c>
      <c r="C56" s="38" t="s">
        <v>65</v>
      </c>
      <c r="D56" s="39">
        <f>G56</f>
        <v>6600.1</v>
      </c>
      <c r="E56" s="39">
        <f>J56</f>
        <v>47</v>
      </c>
      <c r="F56" s="58"/>
      <c r="G56" s="39">
        <f>G57+G59+G60+G61+G63</f>
        <v>6600.1</v>
      </c>
      <c r="H56" s="39">
        <f>H57+H59+H60+H61+H63</f>
        <v>0</v>
      </c>
      <c r="I56" s="39">
        <f>I57+I59+I60+I61+I63</f>
        <v>0</v>
      </c>
      <c r="J56" s="39">
        <f>J57+J59+J60+J61+J63</f>
        <v>47</v>
      </c>
      <c r="K56" s="56"/>
      <c r="L56" s="38" t="s">
        <v>194</v>
      </c>
      <c r="M56" s="1"/>
      <c r="O56" s="66"/>
    </row>
    <row r="57" spans="1:15" ht="18.75">
      <c r="A57" s="36"/>
      <c r="B57" s="96" t="s">
        <v>253</v>
      </c>
      <c r="C57" s="38"/>
      <c r="D57" s="39"/>
      <c r="E57" s="39"/>
      <c r="F57" s="58"/>
      <c r="G57" s="56">
        <v>2250</v>
      </c>
      <c r="H57" s="56"/>
      <c r="I57" s="56"/>
      <c r="J57" s="56"/>
      <c r="K57" s="56"/>
      <c r="L57" s="38"/>
      <c r="M57" s="1"/>
      <c r="O57" s="66"/>
    </row>
    <row r="58" spans="1:15" ht="17.25" customHeight="1" hidden="1">
      <c r="A58" s="36"/>
      <c r="B58" s="99" t="s">
        <v>195</v>
      </c>
      <c r="C58" s="38"/>
      <c r="D58" s="39"/>
      <c r="E58" s="39"/>
      <c r="F58" s="58"/>
      <c r="G58" s="56"/>
      <c r="H58" s="56"/>
      <c r="I58" s="56"/>
      <c r="J58" s="56"/>
      <c r="K58" s="56"/>
      <c r="L58" s="38"/>
      <c r="M58" s="1"/>
      <c r="O58" s="66"/>
    </row>
    <row r="59" spans="1:15" ht="18.75">
      <c r="A59" s="36"/>
      <c r="B59" s="96" t="s">
        <v>254</v>
      </c>
      <c r="C59" s="38"/>
      <c r="D59" s="39"/>
      <c r="E59" s="39"/>
      <c r="F59" s="58"/>
      <c r="G59" s="56">
        <v>1715.3</v>
      </c>
      <c r="H59" s="56"/>
      <c r="I59" s="56"/>
      <c r="J59" s="56"/>
      <c r="K59" s="56"/>
      <c r="L59" s="38"/>
      <c r="M59" s="1"/>
      <c r="O59" s="66"/>
    </row>
    <row r="60" spans="1:15" ht="18.75" customHeight="1">
      <c r="A60" s="36"/>
      <c r="B60" s="96" t="s">
        <v>255</v>
      </c>
      <c r="C60" s="38"/>
      <c r="D60" s="39"/>
      <c r="E60" s="39"/>
      <c r="F60" s="58"/>
      <c r="G60" s="56">
        <v>446.3</v>
      </c>
      <c r="H60" s="56"/>
      <c r="I60" s="56"/>
      <c r="J60" s="56"/>
      <c r="K60" s="56"/>
      <c r="L60" s="38"/>
      <c r="M60" s="1"/>
      <c r="O60" s="66"/>
    </row>
    <row r="61" spans="1:15" ht="18.75">
      <c r="A61" s="36"/>
      <c r="B61" s="96" t="s">
        <v>256</v>
      </c>
      <c r="C61" s="38"/>
      <c r="D61" s="39"/>
      <c r="E61" s="39"/>
      <c r="F61" s="58"/>
      <c r="G61" s="56">
        <v>1830</v>
      </c>
      <c r="H61" s="56"/>
      <c r="I61" s="56"/>
      <c r="J61" s="56"/>
      <c r="K61" s="56"/>
      <c r="L61" s="38"/>
      <c r="M61" s="1"/>
      <c r="O61" s="66"/>
    </row>
    <row r="62" spans="1:15" ht="66" customHeight="1" hidden="1">
      <c r="A62" s="36"/>
      <c r="B62" s="37"/>
      <c r="C62" s="38"/>
      <c r="D62" s="39"/>
      <c r="E62" s="39"/>
      <c r="F62" s="58"/>
      <c r="G62" s="56"/>
      <c r="H62" s="56"/>
      <c r="I62" s="56"/>
      <c r="J62" s="56"/>
      <c r="K62" s="56"/>
      <c r="L62" s="38"/>
      <c r="M62" s="1"/>
      <c r="O62" s="66"/>
    </row>
    <row r="63" spans="1:15" ht="18.75">
      <c r="A63" s="36"/>
      <c r="B63" s="37" t="s">
        <v>257</v>
      </c>
      <c r="C63" s="38"/>
      <c r="D63" s="39"/>
      <c r="E63" s="39"/>
      <c r="F63" s="58"/>
      <c r="G63" s="56">
        <v>358.5</v>
      </c>
      <c r="H63" s="56"/>
      <c r="I63" s="56"/>
      <c r="J63" s="56">
        <v>47</v>
      </c>
      <c r="K63" s="56"/>
      <c r="L63" s="38"/>
      <c r="M63" s="1"/>
      <c r="O63" s="66"/>
    </row>
    <row r="64" spans="1:15" ht="42" customHeight="1">
      <c r="A64" s="36">
        <v>4</v>
      </c>
      <c r="B64" s="37" t="s">
        <v>196</v>
      </c>
      <c r="C64" s="38" t="s">
        <v>65</v>
      </c>
      <c r="D64" s="39">
        <f>G64</f>
        <v>8200</v>
      </c>
      <c r="E64" s="39"/>
      <c r="F64" s="58"/>
      <c r="G64" s="39">
        <v>8200</v>
      </c>
      <c r="H64" s="39">
        <v>8200</v>
      </c>
      <c r="I64" s="39">
        <v>8200</v>
      </c>
      <c r="J64" s="39">
        <v>0</v>
      </c>
      <c r="K64" s="56"/>
      <c r="L64" s="38" t="s">
        <v>197</v>
      </c>
      <c r="M64" s="1"/>
      <c r="O64" s="66"/>
    </row>
    <row r="65" spans="1:15" ht="16.5" customHeight="1">
      <c r="A65" s="36"/>
      <c r="B65" s="96" t="s">
        <v>258</v>
      </c>
      <c r="C65" s="38"/>
      <c r="D65" s="39"/>
      <c r="E65" s="39"/>
      <c r="F65" s="58"/>
      <c r="G65" s="56">
        <v>5000</v>
      </c>
      <c r="H65" s="56"/>
      <c r="I65" s="56"/>
      <c r="J65" s="56"/>
      <c r="K65" s="56"/>
      <c r="L65" s="38"/>
      <c r="M65" s="1"/>
      <c r="O65" s="66"/>
    </row>
    <row r="66" spans="1:15" ht="18.75">
      <c r="A66" s="36"/>
      <c r="B66" s="116" t="s">
        <v>259</v>
      </c>
      <c r="C66" s="38"/>
      <c r="D66" s="39"/>
      <c r="E66" s="39"/>
      <c r="F66" s="58"/>
      <c r="G66" s="56">
        <v>3000</v>
      </c>
      <c r="H66" s="56"/>
      <c r="I66" s="56"/>
      <c r="J66" s="56"/>
      <c r="K66" s="56"/>
      <c r="L66" s="38"/>
      <c r="M66" s="1"/>
      <c r="O66" s="66"/>
    </row>
    <row r="67" spans="1:15" ht="18.75">
      <c r="A67" s="36"/>
      <c r="B67" s="116" t="s">
        <v>198</v>
      </c>
      <c r="C67" s="38"/>
      <c r="D67" s="39"/>
      <c r="E67" s="39"/>
      <c r="F67" s="58"/>
      <c r="G67" s="56">
        <v>200</v>
      </c>
      <c r="H67" s="56"/>
      <c r="I67" s="56"/>
      <c r="J67" s="56"/>
      <c r="K67" s="56"/>
      <c r="L67" s="38"/>
      <c r="M67" s="1"/>
      <c r="O67" s="66"/>
    </row>
    <row r="68" spans="1:15" ht="48" customHeight="1">
      <c r="A68" s="36">
        <v>5</v>
      </c>
      <c r="B68" s="116" t="s">
        <v>199</v>
      </c>
      <c r="C68" s="100" t="s">
        <v>65</v>
      </c>
      <c r="D68" s="101">
        <f>F68+G68+K68</f>
        <v>39.731</v>
      </c>
      <c r="E68" s="113">
        <v>0</v>
      </c>
      <c r="F68" s="102"/>
      <c r="G68" s="103">
        <f>G69+G70+G71</f>
        <v>39.731</v>
      </c>
      <c r="H68" s="104"/>
      <c r="I68" s="104"/>
      <c r="J68" s="105">
        <v>0</v>
      </c>
      <c r="K68" s="104"/>
      <c r="L68" s="38" t="s">
        <v>200</v>
      </c>
      <c r="M68" s="1"/>
      <c r="O68" s="66"/>
    </row>
    <row r="69" spans="1:15" ht="18.75">
      <c r="A69" s="36"/>
      <c r="B69" s="116" t="s">
        <v>260</v>
      </c>
      <c r="C69" s="100"/>
      <c r="D69" s="59"/>
      <c r="E69" s="161"/>
      <c r="F69" s="161"/>
      <c r="G69" s="40">
        <v>8.2</v>
      </c>
      <c r="H69" s="104"/>
      <c r="I69" s="104"/>
      <c r="J69" s="40"/>
      <c r="K69" s="104"/>
      <c r="L69" s="38"/>
      <c r="M69" s="1"/>
      <c r="O69" s="66"/>
    </row>
    <row r="70" spans="1:15" ht="18.75">
      <c r="A70" s="36"/>
      <c r="B70" s="116" t="s">
        <v>261</v>
      </c>
      <c r="C70" s="100"/>
      <c r="D70" s="59"/>
      <c r="E70" s="161"/>
      <c r="F70" s="161"/>
      <c r="G70" s="40">
        <v>14.159</v>
      </c>
      <c r="H70" s="104"/>
      <c r="I70" s="104"/>
      <c r="J70" s="40"/>
      <c r="K70" s="104"/>
      <c r="L70" s="38"/>
      <c r="M70" s="1"/>
      <c r="O70" s="66"/>
    </row>
    <row r="71" spans="1:15" ht="18.75">
      <c r="A71" s="36"/>
      <c r="B71" s="116" t="s">
        <v>262</v>
      </c>
      <c r="C71" s="100"/>
      <c r="D71" s="59"/>
      <c r="E71" s="161"/>
      <c r="F71" s="161"/>
      <c r="G71" s="40">
        <v>17.372</v>
      </c>
      <c r="H71" s="104"/>
      <c r="I71" s="104"/>
      <c r="J71" s="40"/>
      <c r="K71" s="104"/>
      <c r="L71" s="38"/>
      <c r="M71" s="1"/>
      <c r="O71" s="66"/>
    </row>
    <row r="72" spans="1:15" ht="47.25">
      <c r="A72" s="36">
        <v>6</v>
      </c>
      <c r="B72" s="67" t="s">
        <v>201</v>
      </c>
      <c r="C72" s="22" t="s">
        <v>65</v>
      </c>
      <c r="D72" s="42">
        <f>SUM(F72:K72)</f>
        <v>7600</v>
      </c>
      <c r="E72" s="114">
        <v>0</v>
      </c>
      <c r="F72" s="70"/>
      <c r="G72" s="105">
        <v>7600</v>
      </c>
      <c r="H72" s="40"/>
      <c r="I72" s="40"/>
      <c r="J72" s="105">
        <v>0</v>
      </c>
      <c r="K72" s="40"/>
      <c r="L72" s="38" t="s">
        <v>202</v>
      </c>
      <c r="M72" s="1"/>
      <c r="O72" s="66"/>
    </row>
    <row r="73" spans="1:15" ht="18.75">
      <c r="A73" s="36"/>
      <c r="B73" s="96" t="s">
        <v>258</v>
      </c>
      <c r="C73" s="71"/>
      <c r="D73" s="42"/>
      <c r="E73" s="114"/>
      <c r="F73" s="70"/>
      <c r="G73" s="40">
        <v>1300</v>
      </c>
      <c r="H73" s="40"/>
      <c r="I73" s="40"/>
      <c r="J73" s="40"/>
      <c r="K73" s="40"/>
      <c r="L73" s="38"/>
      <c r="M73" s="1"/>
      <c r="O73" s="66"/>
    </row>
    <row r="74" spans="1:15" ht="20.25" customHeight="1">
      <c r="A74" s="36"/>
      <c r="B74" s="96" t="s">
        <v>203</v>
      </c>
      <c r="C74" s="71"/>
      <c r="D74" s="42"/>
      <c r="E74" s="114"/>
      <c r="F74" s="70"/>
      <c r="G74" s="40">
        <v>3200</v>
      </c>
      <c r="H74" s="40"/>
      <c r="I74" s="40"/>
      <c r="J74" s="40"/>
      <c r="K74" s="40"/>
      <c r="L74" s="38"/>
      <c r="M74" s="1"/>
      <c r="O74" s="66"/>
    </row>
    <row r="75" spans="1:15" ht="18" customHeight="1">
      <c r="A75" s="36"/>
      <c r="B75" s="96" t="s">
        <v>263</v>
      </c>
      <c r="C75" s="71"/>
      <c r="D75" s="42"/>
      <c r="E75" s="114"/>
      <c r="F75" s="70"/>
      <c r="G75" s="40">
        <v>700</v>
      </c>
      <c r="H75" s="40"/>
      <c r="I75" s="40"/>
      <c r="J75" s="40"/>
      <c r="K75" s="40"/>
      <c r="L75" s="38"/>
      <c r="M75" s="1"/>
      <c r="O75" s="66"/>
    </row>
    <row r="76" spans="1:15" ht="16.5" customHeight="1">
      <c r="A76" s="36"/>
      <c r="B76" s="96" t="s">
        <v>264</v>
      </c>
      <c r="C76" s="71"/>
      <c r="D76" s="42"/>
      <c r="E76" s="114"/>
      <c r="F76" s="70"/>
      <c r="G76" s="40">
        <v>1500</v>
      </c>
      <c r="H76" s="40"/>
      <c r="I76" s="40"/>
      <c r="J76" s="40"/>
      <c r="K76" s="40"/>
      <c r="L76" s="38"/>
      <c r="M76" s="1"/>
      <c r="O76" s="66"/>
    </row>
    <row r="77" spans="1:15" ht="16.5" customHeight="1">
      <c r="A77" s="36"/>
      <c r="B77" s="96" t="s">
        <v>204</v>
      </c>
      <c r="C77" s="71"/>
      <c r="D77" s="42"/>
      <c r="E77" s="114"/>
      <c r="F77" s="70"/>
      <c r="G77" s="40">
        <v>900</v>
      </c>
      <c r="H77" s="40"/>
      <c r="I77" s="40"/>
      <c r="J77" s="40"/>
      <c r="K77" s="40"/>
      <c r="L77" s="38"/>
      <c r="M77" s="1"/>
      <c r="O77" s="66"/>
    </row>
    <row r="78" spans="1:15" ht="52.5" customHeight="1">
      <c r="A78" s="36">
        <v>7</v>
      </c>
      <c r="B78" s="37" t="s">
        <v>205</v>
      </c>
      <c r="C78" s="22" t="s">
        <v>65</v>
      </c>
      <c r="D78" s="42">
        <f>SUM(F78:K78)</f>
        <v>12000</v>
      </c>
      <c r="E78" s="114">
        <v>0</v>
      </c>
      <c r="F78" s="70"/>
      <c r="G78" s="105">
        <f>G79+G80+G81+G82</f>
        <v>12000</v>
      </c>
      <c r="H78" s="40"/>
      <c r="I78" s="40"/>
      <c r="J78" s="105">
        <v>0</v>
      </c>
      <c r="K78" s="40"/>
      <c r="L78" s="38" t="s">
        <v>206</v>
      </c>
      <c r="M78" s="1"/>
      <c r="O78" s="66"/>
    </row>
    <row r="79" spans="1:15" ht="16.5" customHeight="1">
      <c r="A79" s="36"/>
      <c r="B79" s="96" t="s">
        <v>207</v>
      </c>
      <c r="C79" s="71"/>
      <c r="D79" s="42"/>
      <c r="E79" s="114"/>
      <c r="F79" s="70"/>
      <c r="G79" s="40">
        <v>2800</v>
      </c>
      <c r="H79" s="40"/>
      <c r="I79" s="40"/>
      <c r="J79" s="40"/>
      <c r="K79" s="40"/>
      <c r="L79" s="38"/>
      <c r="M79" s="1"/>
      <c r="O79" s="66"/>
    </row>
    <row r="80" spans="1:15" ht="15.75" customHeight="1">
      <c r="A80" s="36"/>
      <c r="B80" s="96" t="s">
        <v>208</v>
      </c>
      <c r="C80" s="71"/>
      <c r="D80" s="42"/>
      <c r="E80" s="114"/>
      <c r="F80" s="70"/>
      <c r="G80" s="40">
        <v>3800</v>
      </c>
      <c r="H80" s="40"/>
      <c r="I80" s="40"/>
      <c r="J80" s="40"/>
      <c r="K80" s="40"/>
      <c r="L80" s="38"/>
      <c r="M80" s="1"/>
      <c r="O80" s="66"/>
    </row>
    <row r="81" spans="1:15" ht="16.5" customHeight="1" hidden="1">
      <c r="A81" s="36"/>
      <c r="B81" s="96" t="s">
        <v>209</v>
      </c>
      <c r="C81" s="71"/>
      <c r="D81" s="42"/>
      <c r="E81" s="114"/>
      <c r="F81" s="70"/>
      <c r="G81" s="40">
        <v>0</v>
      </c>
      <c r="H81" s="40"/>
      <c r="I81" s="40"/>
      <c r="J81" s="40"/>
      <c r="K81" s="40"/>
      <c r="L81" s="38"/>
      <c r="M81" s="1"/>
      <c r="O81" s="66"/>
    </row>
    <row r="82" spans="1:15" ht="35.25" customHeight="1">
      <c r="A82" s="36"/>
      <c r="B82" s="96" t="s">
        <v>210</v>
      </c>
      <c r="C82" s="71"/>
      <c r="D82" s="42"/>
      <c r="E82" s="114"/>
      <c r="F82" s="70"/>
      <c r="G82" s="40">
        <v>5400</v>
      </c>
      <c r="H82" s="40"/>
      <c r="I82" s="40"/>
      <c r="J82" s="40"/>
      <c r="K82" s="40"/>
      <c r="L82" s="38"/>
      <c r="M82" s="1"/>
      <c r="O82" s="66"/>
    </row>
    <row r="83" spans="1:15" ht="16.5" customHeight="1" hidden="1">
      <c r="A83" s="36"/>
      <c r="B83" s="96" t="s">
        <v>204</v>
      </c>
      <c r="C83" s="71"/>
      <c r="D83" s="42"/>
      <c r="E83" s="114"/>
      <c r="F83" s="70"/>
      <c r="G83" s="40">
        <v>900</v>
      </c>
      <c r="H83" s="40"/>
      <c r="I83" s="40"/>
      <c r="J83" s="40"/>
      <c r="K83" s="40"/>
      <c r="L83" s="38"/>
      <c r="M83" s="1"/>
      <c r="O83" s="66"/>
    </row>
    <row r="84" spans="1:15" ht="16.5" customHeight="1" hidden="1">
      <c r="A84" s="36"/>
      <c r="B84" s="96"/>
      <c r="C84" s="71"/>
      <c r="D84" s="42"/>
      <c r="E84" s="114"/>
      <c r="F84" s="70"/>
      <c r="G84" s="40"/>
      <c r="H84" s="40"/>
      <c r="I84" s="40"/>
      <c r="J84" s="40"/>
      <c r="K84" s="40"/>
      <c r="L84" s="38"/>
      <c r="M84" s="1"/>
      <c r="O84" s="66"/>
    </row>
    <row r="85" spans="1:15" ht="16.5" customHeight="1" hidden="1">
      <c r="A85" s="36"/>
      <c r="B85" s="96"/>
      <c r="C85" s="71"/>
      <c r="D85" s="42"/>
      <c r="E85" s="114"/>
      <c r="F85" s="70"/>
      <c r="G85" s="40"/>
      <c r="H85" s="40"/>
      <c r="I85" s="40"/>
      <c r="J85" s="40"/>
      <c r="K85" s="40"/>
      <c r="L85" s="38"/>
      <c r="M85" s="1"/>
      <c r="O85" s="66"/>
    </row>
    <row r="86" spans="1:15" ht="16.5" customHeight="1" hidden="1">
      <c r="A86" s="36"/>
      <c r="B86" s="96"/>
      <c r="C86" s="71"/>
      <c r="D86" s="42"/>
      <c r="E86" s="114"/>
      <c r="F86" s="70"/>
      <c r="G86" s="40"/>
      <c r="H86" s="40"/>
      <c r="I86" s="40"/>
      <c r="J86" s="40"/>
      <c r="K86" s="40"/>
      <c r="L86" s="38"/>
      <c r="M86" s="1"/>
      <c r="O86" s="66"/>
    </row>
    <row r="87" spans="1:15" ht="16.5" customHeight="1" hidden="1">
      <c r="A87" s="36"/>
      <c r="B87" s="96"/>
      <c r="C87" s="71"/>
      <c r="D87" s="42"/>
      <c r="E87" s="114"/>
      <c r="F87" s="70"/>
      <c r="G87" s="40"/>
      <c r="H87" s="40"/>
      <c r="I87" s="40"/>
      <c r="J87" s="40"/>
      <c r="K87" s="40"/>
      <c r="L87" s="38"/>
      <c r="M87" s="1"/>
      <c r="O87" s="66"/>
    </row>
    <row r="88" spans="1:15" ht="16.5" customHeight="1" hidden="1">
      <c r="A88" s="36"/>
      <c r="B88" s="96"/>
      <c r="C88" s="71"/>
      <c r="D88" s="42"/>
      <c r="E88" s="114"/>
      <c r="F88" s="70"/>
      <c r="G88" s="40"/>
      <c r="H88" s="40"/>
      <c r="I88" s="40"/>
      <c r="J88" s="40"/>
      <c r="K88" s="40"/>
      <c r="L88" s="38"/>
      <c r="M88" s="1"/>
      <c r="O88" s="66"/>
    </row>
    <row r="89" spans="1:15" ht="16.5" customHeight="1" hidden="1">
      <c r="A89" s="36"/>
      <c r="B89" s="96"/>
      <c r="C89" s="71"/>
      <c r="D89" s="42"/>
      <c r="E89" s="114"/>
      <c r="F89" s="70"/>
      <c r="G89" s="40"/>
      <c r="H89" s="40"/>
      <c r="I89" s="40"/>
      <c r="J89" s="40"/>
      <c r="K89" s="40"/>
      <c r="L89" s="38"/>
      <c r="M89" s="1"/>
      <c r="O89" s="66"/>
    </row>
    <row r="90" spans="1:15" ht="16.5" customHeight="1" hidden="1">
      <c r="A90" s="36"/>
      <c r="B90" s="96"/>
      <c r="C90" s="71"/>
      <c r="D90" s="42"/>
      <c r="E90" s="114"/>
      <c r="F90" s="70"/>
      <c r="G90" s="40"/>
      <c r="H90" s="40"/>
      <c r="I90" s="40"/>
      <c r="J90" s="40"/>
      <c r="K90" s="40"/>
      <c r="L90" s="38"/>
      <c r="M90" s="1"/>
      <c r="O90" s="66"/>
    </row>
    <row r="91" spans="1:15" ht="47.25">
      <c r="A91" s="36">
        <v>8</v>
      </c>
      <c r="B91" s="37" t="s">
        <v>211</v>
      </c>
      <c r="C91" s="22" t="s">
        <v>65</v>
      </c>
      <c r="D91" s="105">
        <f>G91</f>
        <v>1116.25</v>
      </c>
      <c r="E91" s="105">
        <v>0</v>
      </c>
      <c r="F91" s="105"/>
      <c r="G91" s="105">
        <f>G92+G93+G94+G95+G96+G97+G98+G99</f>
        <v>1116.25</v>
      </c>
      <c r="H91" s="40"/>
      <c r="I91" s="40"/>
      <c r="J91" s="105">
        <v>0</v>
      </c>
      <c r="K91" s="40"/>
      <c r="L91" s="38" t="s">
        <v>212</v>
      </c>
      <c r="M91" s="1"/>
      <c r="O91" s="66"/>
    </row>
    <row r="92" spans="1:15" ht="16.5" customHeight="1">
      <c r="A92" s="36"/>
      <c r="B92" s="96" t="s">
        <v>265</v>
      </c>
      <c r="C92" s="71"/>
      <c r="D92" s="42"/>
      <c r="E92" s="114"/>
      <c r="F92" s="70"/>
      <c r="G92" s="40">
        <v>330</v>
      </c>
      <c r="H92" s="40"/>
      <c r="I92" s="40"/>
      <c r="J92" s="40"/>
      <c r="K92" s="40"/>
      <c r="L92" s="38"/>
      <c r="M92" s="1"/>
      <c r="O92" s="66"/>
    </row>
    <row r="93" spans="1:15" ht="16.5" customHeight="1">
      <c r="A93" s="36"/>
      <c r="B93" s="96" t="s">
        <v>266</v>
      </c>
      <c r="C93" s="71"/>
      <c r="D93" s="42"/>
      <c r="E93" s="114"/>
      <c r="F93" s="70"/>
      <c r="G93" s="40">
        <v>450</v>
      </c>
      <c r="H93" s="40"/>
      <c r="I93" s="40"/>
      <c r="J93" s="40"/>
      <c r="K93" s="40"/>
      <c r="L93" s="38"/>
      <c r="M93" s="1"/>
      <c r="O93" s="66"/>
    </row>
    <row r="94" spans="1:15" ht="16.5" customHeight="1">
      <c r="A94" s="36"/>
      <c r="B94" s="96" t="s">
        <v>213</v>
      </c>
      <c r="C94" s="71"/>
      <c r="D94" s="42"/>
      <c r="E94" s="114"/>
      <c r="F94" s="70"/>
      <c r="G94" s="40">
        <v>48.4</v>
      </c>
      <c r="H94" s="40"/>
      <c r="I94" s="40"/>
      <c r="J94" s="40"/>
      <c r="K94" s="40"/>
      <c r="L94" s="38"/>
      <c r="M94" s="1"/>
      <c r="O94" s="66"/>
    </row>
    <row r="95" spans="1:15" ht="16.5" customHeight="1">
      <c r="A95" s="36"/>
      <c r="B95" s="96" t="s">
        <v>214</v>
      </c>
      <c r="C95" s="71"/>
      <c r="D95" s="42"/>
      <c r="E95" s="114"/>
      <c r="F95" s="70"/>
      <c r="G95" s="40">
        <v>19.7</v>
      </c>
      <c r="H95" s="40"/>
      <c r="I95" s="40"/>
      <c r="J95" s="40"/>
      <c r="K95" s="40"/>
      <c r="L95" s="38"/>
      <c r="M95" s="1"/>
      <c r="O95" s="66"/>
    </row>
    <row r="96" spans="1:15" ht="16.5" customHeight="1">
      <c r="A96" s="36"/>
      <c r="B96" s="96" t="s">
        <v>215</v>
      </c>
      <c r="C96" s="71"/>
      <c r="D96" s="42"/>
      <c r="E96" s="114"/>
      <c r="F96" s="70"/>
      <c r="G96" s="40">
        <v>14.2</v>
      </c>
      <c r="H96" s="40"/>
      <c r="I96" s="40"/>
      <c r="J96" s="40"/>
      <c r="K96" s="40"/>
      <c r="L96" s="38"/>
      <c r="M96" s="1"/>
      <c r="O96" s="66"/>
    </row>
    <row r="97" spans="1:15" ht="16.5" customHeight="1">
      <c r="A97" s="36"/>
      <c r="B97" s="96" t="s">
        <v>216</v>
      </c>
      <c r="C97" s="71"/>
      <c r="D97" s="42"/>
      <c r="E97" s="114"/>
      <c r="F97" s="70"/>
      <c r="G97" s="40">
        <v>22.4</v>
      </c>
      <c r="H97" s="40"/>
      <c r="I97" s="40"/>
      <c r="J97" s="40"/>
      <c r="K97" s="40"/>
      <c r="L97" s="38"/>
      <c r="M97" s="1"/>
      <c r="O97" s="66"/>
    </row>
    <row r="98" spans="1:15" ht="16.5" customHeight="1">
      <c r="A98" s="36"/>
      <c r="B98" s="96" t="s">
        <v>267</v>
      </c>
      <c r="C98" s="71"/>
      <c r="D98" s="42"/>
      <c r="E98" s="114"/>
      <c r="F98" s="70"/>
      <c r="G98" s="40">
        <v>106.95</v>
      </c>
      <c r="H98" s="40"/>
      <c r="I98" s="40"/>
      <c r="J98" s="40"/>
      <c r="K98" s="40"/>
      <c r="L98" s="38"/>
      <c r="M98" s="1"/>
      <c r="O98" s="66"/>
    </row>
    <row r="99" spans="1:15" ht="16.5" customHeight="1">
      <c r="A99" s="36"/>
      <c r="B99" s="96" t="s">
        <v>268</v>
      </c>
      <c r="C99" s="71"/>
      <c r="D99" s="42"/>
      <c r="E99" s="114"/>
      <c r="F99" s="70"/>
      <c r="G99" s="40">
        <v>124.6</v>
      </c>
      <c r="H99" s="40"/>
      <c r="I99" s="40"/>
      <c r="J99" s="40"/>
      <c r="K99" s="40"/>
      <c r="L99" s="38"/>
      <c r="M99" s="1"/>
      <c r="O99" s="66"/>
    </row>
    <row r="100" spans="1:13" ht="15.75">
      <c r="A100" s="43"/>
      <c r="B100" s="32" t="s">
        <v>0</v>
      </c>
      <c r="C100" s="33"/>
      <c r="D100" s="39">
        <f>D14+D41++D56+D64+D68+D72+D78+D91</f>
        <v>64840.181</v>
      </c>
      <c r="E100" s="39">
        <f>E14+E41++E56+E64+E68+E72+E78</f>
        <v>47</v>
      </c>
      <c r="F100" s="106">
        <f>F14+F41+F56+F64+F68</f>
        <v>0</v>
      </c>
      <c r="G100" s="39">
        <f>G14+G41+G56+G64+G68+G72+G78+G91</f>
        <v>64840.181</v>
      </c>
      <c r="H100" s="39">
        <f>H14+H41+H56</f>
        <v>0</v>
      </c>
      <c r="I100" s="39">
        <f>I14+I41+I56</f>
        <v>0</v>
      </c>
      <c r="J100" s="39">
        <f>J14+J41+J56</f>
        <v>47</v>
      </c>
      <c r="K100" s="39">
        <f>K14+K41</f>
        <v>0</v>
      </c>
      <c r="L100" s="44"/>
      <c r="M100" s="1"/>
    </row>
    <row r="101" spans="2:13" ht="15.75">
      <c r="B101" s="4"/>
      <c r="C101" s="4"/>
      <c r="D101" s="7"/>
      <c r="E101" s="7"/>
      <c r="F101" s="7"/>
      <c r="G101" s="7"/>
      <c r="H101" s="7"/>
      <c r="I101" s="7"/>
      <c r="J101" s="7"/>
      <c r="K101" s="7"/>
      <c r="L101" s="45"/>
      <c r="M101" s="1"/>
    </row>
    <row r="102" spans="2:13" ht="48" customHeight="1">
      <c r="B102" s="134" t="s">
        <v>30</v>
      </c>
      <c r="C102" s="134"/>
      <c r="D102" s="34"/>
      <c r="E102" s="34"/>
      <c r="F102" s="9"/>
      <c r="G102" s="9"/>
      <c r="K102" s="46"/>
      <c r="L102" s="47" t="s">
        <v>66</v>
      </c>
      <c r="M102" s="46"/>
    </row>
    <row r="103" spans="2:13" ht="18.75">
      <c r="B103" s="34"/>
      <c r="C103" s="34"/>
      <c r="D103" s="34"/>
      <c r="E103" s="34"/>
      <c r="F103" s="9"/>
      <c r="G103" s="9"/>
      <c r="K103" s="46"/>
      <c r="L103" s="47"/>
      <c r="M103" s="46"/>
    </row>
    <row r="104" spans="2:12" ht="18.75">
      <c r="B104" s="156" t="s">
        <v>67</v>
      </c>
      <c r="C104" s="156"/>
      <c r="D104" s="48"/>
      <c r="E104" s="48"/>
      <c r="F104" s="8"/>
      <c r="G104" s="8"/>
      <c r="H104" s="8"/>
      <c r="I104" s="8"/>
      <c r="J104" s="8"/>
      <c r="K104" s="1"/>
      <c r="L104" s="1"/>
    </row>
    <row r="105" spans="2:14" ht="27" customHeight="1">
      <c r="B105" s="49" t="s">
        <v>31</v>
      </c>
      <c r="C105" s="49"/>
      <c r="D105" s="8"/>
      <c r="E105" s="8"/>
      <c r="F105" s="8"/>
      <c r="G105" s="8"/>
      <c r="H105" s="8"/>
      <c r="I105" s="8"/>
      <c r="J105" s="8"/>
      <c r="K105" s="1"/>
      <c r="L105" s="1"/>
      <c r="N105" s="3"/>
    </row>
    <row r="106" spans="2:12" ht="15.75">
      <c r="B106" s="50"/>
      <c r="C106" s="12"/>
      <c r="D106" s="51"/>
      <c r="E106" s="51"/>
      <c r="F106" s="8"/>
      <c r="G106" s="8"/>
      <c r="H106" s="8"/>
      <c r="I106" s="8"/>
      <c r="J106" s="8"/>
      <c r="K106" s="1"/>
      <c r="L106" s="1"/>
    </row>
    <row r="107" spans="3:11" ht="15.75">
      <c r="C107" s="51"/>
      <c r="D107" s="8"/>
      <c r="E107" s="8"/>
      <c r="F107" s="8"/>
      <c r="G107" s="8"/>
      <c r="H107" s="8"/>
      <c r="I107" s="8"/>
      <c r="J107" s="8"/>
      <c r="K107" s="8"/>
    </row>
    <row r="108" spans="3:11" ht="15.75">
      <c r="C108" s="52"/>
      <c r="D108" s="8"/>
      <c r="E108" s="8"/>
      <c r="F108" s="8"/>
      <c r="G108" s="8"/>
      <c r="H108" s="8"/>
      <c r="I108" s="8"/>
      <c r="J108" s="8"/>
      <c r="K108" s="8"/>
    </row>
    <row r="110" ht="12.75">
      <c r="I110" s="6"/>
    </row>
  </sheetData>
  <sheetProtection/>
  <mergeCells count="16">
    <mergeCell ref="G12:J12"/>
    <mergeCell ref="K1:L1"/>
    <mergeCell ref="K2:L2"/>
    <mergeCell ref="K7:L7"/>
    <mergeCell ref="B9:L9"/>
    <mergeCell ref="D10:I10"/>
    <mergeCell ref="A11:A13"/>
    <mergeCell ref="B11:B13"/>
    <mergeCell ref="F11:K11"/>
    <mergeCell ref="B102:C102"/>
    <mergeCell ref="B104:C104"/>
    <mergeCell ref="L11:L13"/>
    <mergeCell ref="F12:F13"/>
    <mergeCell ref="K12:K13"/>
    <mergeCell ref="C11:C13"/>
    <mergeCell ref="D11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Eremenko</cp:lastModifiedBy>
  <cp:lastPrinted>2016-05-27T12:36:53Z</cp:lastPrinted>
  <dcterms:created xsi:type="dcterms:W3CDTF">1996-10-08T23:32:33Z</dcterms:created>
  <dcterms:modified xsi:type="dcterms:W3CDTF">2016-05-27T12:49:01Z</dcterms:modified>
  <cp:category/>
  <cp:version/>
  <cp:contentType/>
  <cp:contentStatus/>
</cp:coreProperties>
</file>