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2885" windowHeight="10320" activeTab="0"/>
  </bookViews>
  <sheets>
    <sheet name="дод. 8" sheetId="1" r:id="rId1"/>
  </sheets>
  <definedNames>
    <definedName name="_xlfn.AGGREGATE" hidden="1">#NAME?</definedName>
    <definedName name="_xlnm.Print_Titles" localSheetId="0">'дод. 8'!$9:$9</definedName>
    <definedName name="_xlnm.Print_Area" localSheetId="0">'дод. 8'!$B$1:$I$204</definedName>
  </definedNames>
  <calcPr fullCalcOnLoad="1"/>
</workbook>
</file>

<file path=xl/sharedStrings.xml><?xml version="1.0" encoding="utf-8"?>
<sst xmlns="http://schemas.openxmlformats.org/spreadsheetml/2006/main" count="755" uniqueCount="426">
  <si>
    <t>Загальний фонд</t>
  </si>
  <si>
    <t>Спеціальний фонд</t>
  </si>
  <si>
    <t>0111</t>
  </si>
  <si>
    <t xml:space="preserve">Всього </t>
  </si>
  <si>
    <t>Разом загальний та спеціальний фонди</t>
  </si>
  <si>
    <t>1060</t>
  </si>
  <si>
    <t>0490</t>
  </si>
  <si>
    <t>0411</t>
  </si>
  <si>
    <t>Органи місцевого самоврядування</t>
  </si>
  <si>
    <t>Інші видатки на соціальний захист населення</t>
  </si>
  <si>
    <t>1090</t>
  </si>
  <si>
    <t>1040</t>
  </si>
  <si>
    <t>Програма   захисту  населення   і    території    м.  Суми    від  надзвичайних   ситуацій  техногенного та природного характеру на 2014-2018 роки</t>
  </si>
  <si>
    <t>Інші видатки</t>
  </si>
  <si>
    <t xml:space="preserve">Благоустрій міст, сіл, селищ </t>
  </si>
  <si>
    <t>0620</t>
  </si>
  <si>
    <t>0829</t>
  </si>
  <si>
    <t>0810</t>
  </si>
  <si>
    <t>Проведення навчально-тренувальних зборів і змагань з неолімпійських видів спорту</t>
  </si>
  <si>
    <t xml:space="preserve">Інші заходи у сфері електротранспорту </t>
  </si>
  <si>
    <t>0455</t>
  </si>
  <si>
    <t>Інші заходи, пов'язані з економічною діяльністю</t>
  </si>
  <si>
    <t>0220</t>
  </si>
  <si>
    <t>0540</t>
  </si>
  <si>
    <t>Цільові фонди, утворені Верховною Радою Автономної Республіки Крим, органами місцевого самоврядування і місцевими органами виконавчої влади</t>
  </si>
  <si>
    <t>0133</t>
  </si>
  <si>
    <t>Комплексна цільова програма реформування і розвитку житлово-комунального господарства міста Суми на 2015-2017 роки</t>
  </si>
  <si>
    <t>03 Виконавчий комітет Сумської міської ради</t>
  </si>
  <si>
    <t>10 Управління  освіти і науки Сумської міської ради</t>
  </si>
  <si>
    <t>0910</t>
  </si>
  <si>
    <t>0921</t>
  </si>
  <si>
    <t>0990</t>
  </si>
  <si>
    <t>Збереження природно-заповідного фонду</t>
  </si>
  <si>
    <t>0520</t>
  </si>
  <si>
    <t xml:space="preserve">14 Відділ охорони здоров’я Сумської міської ради  </t>
  </si>
  <si>
    <t>0731</t>
  </si>
  <si>
    <t>0733</t>
  </si>
  <si>
    <t>0722</t>
  </si>
  <si>
    <t>0726</t>
  </si>
  <si>
    <t>1070</t>
  </si>
  <si>
    <t>Інші видатки на соціальний захист ветеранів війни та праці</t>
  </si>
  <si>
    <t>1030</t>
  </si>
  <si>
    <t>Компенсаційні виплати на пільговий проїзд електротранспортом окремим категоріям громадян</t>
  </si>
  <si>
    <t>20 Служба у справах дітей Сумської міської ради</t>
  </si>
  <si>
    <t>24 Відділ культури та туризму Сумської міської ради</t>
  </si>
  <si>
    <t>0822</t>
  </si>
  <si>
    <t>41 Департамент інфраструктури міста Сумської міської ради</t>
  </si>
  <si>
    <t>0610</t>
  </si>
  <si>
    <t>Капітальний ремонт житлового фонду об'єднань співвласників багатоквартирних будинків</t>
  </si>
  <si>
    <t>0421</t>
  </si>
  <si>
    <t>0470</t>
  </si>
  <si>
    <t>Охорона та раціональне використання природних ресурсів</t>
  </si>
  <si>
    <t>0511</t>
  </si>
  <si>
    <t>47 Управління капітального будівництва та дорожнього господарства Сумської міської ради</t>
  </si>
  <si>
    <t xml:space="preserve">Програма молодіжного житлового кредитування м.Суми на 2011 - 2017 роки </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</si>
  <si>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</si>
  <si>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0180</t>
  </si>
  <si>
    <t>Інші субвенції</t>
  </si>
  <si>
    <t>50 Управління «Інспекція з благоустрою міста Суми»  Сумської міської ради</t>
  </si>
  <si>
    <t>грн.</t>
  </si>
  <si>
    <t>0830</t>
  </si>
  <si>
    <t>Програма зайнятості населення м. Суми на період до 2017 року</t>
  </si>
  <si>
    <t xml:space="preserve">Міська програма «Відкритий інформаційний простір м. Суми» на 2016-2018 роки </t>
  </si>
  <si>
    <t>Міська програма «Місто Суми – територія добра та милосердя на 2016 – 2018 роки»</t>
  </si>
  <si>
    <t>Міська цільова програма «Соціальні служби готові прийти на допомогу на 2016-2018 роки»</t>
  </si>
  <si>
    <t xml:space="preserve">Програма «Молодь міста Суми на 2016-2018 роки» </t>
  </si>
  <si>
    <t>Програма  «Фізична культура і спорт  міста Суми на 2016 - 2018 роки»</t>
  </si>
  <si>
    <t xml:space="preserve">Міська цільова (комплексна) Програма розвитку міського пасажирського транспорту м. Суми на 2016-2018 роки </t>
  </si>
  <si>
    <t>Комплексна програма охорони навколишнього природного середовища м. Суми на 2016-2018 роки</t>
  </si>
  <si>
    <t xml:space="preserve">Міська комплексна програма «Правопорядок» на період 2016-2018 роки </t>
  </si>
  <si>
    <t>Регулювання цін на послуги місцевого автотранспорту</t>
  </si>
  <si>
    <t>0451</t>
  </si>
  <si>
    <t>Регулювання цін на послуги міського електротранспорту</t>
  </si>
  <si>
    <t>0453</t>
  </si>
  <si>
    <t xml:space="preserve">Програма  організації діяльності голів  квартальних     комітетів кварталів    приватного сектора   міста  Суми  та    фінансове    забезпечення     їх  роботи  на 2016-2018 роки  </t>
  </si>
  <si>
    <t>1050</t>
  </si>
  <si>
    <t>Організація проведення громадських робіт</t>
  </si>
  <si>
    <t>Інші освітні програми</t>
  </si>
  <si>
    <t>0824</t>
  </si>
  <si>
    <t>Бібліотеки</t>
  </si>
  <si>
    <t>0960</t>
  </si>
  <si>
    <t>Школи естетичного виховання дітей</t>
  </si>
  <si>
    <t>Міська комплексна програма «Охорона здоров’я на 2016-2020 роки» (Підпрограма  VІІ «Розвиток матеріально-технічної бази лікувально-профілактичних закладів міста на 2016-2020 роки»)</t>
  </si>
  <si>
    <t>Міська цільова комплексна Програма розвитку культури  міста Суми на 2016 - 2018 роки (Підпрограма І «Культурно-масова робота»)</t>
  </si>
  <si>
    <t>Міська цільова комплексна Програма розвитку культури  міста Суми на 2016 - 2018 роки (Підпрограма ІV «Розвиток та модернізація існуючої мережі закладів культури міста»)</t>
  </si>
  <si>
    <t>Комплексна міська програма «Освіта м. Суми на 2016-2018 роки» (Підпрограма V «Робота з обдарованою учнівською молоддю»)</t>
  </si>
  <si>
    <t>Комплексна міська програма «Освіта м. Суми на 2016-2018 роки» (Підпрограма 10 «Матеріально-технічне забезпечення закладів»)</t>
  </si>
  <si>
    <t>0922</t>
  </si>
  <si>
    <t>1020</t>
  </si>
  <si>
    <t>Інша діяльність у сфері охорони навколишнього природного середовища</t>
  </si>
  <si>
    <t xml:space="preserve">Комплексна цільова програма реформування і розвитку житлово-комунального господарства міста Суми на 2015-2017 роки </t>
  </si>
  <si>
    <t>Ліквідація іншого забруднення навколишнього
природного середовища</t>
  </si>
  <si>
    <t>0513</t>
  </si>
  <si>
    <t xml:space="preserve">15 Департамент соціального захисту населення Сумської міської ради </t>
  </si>
  <si>
    <t>75 Департамент фінансів, економіки та інвестицій Сумської міської ради</t>
  </si>
  <si>
    <t>Компенсаційні виплати на пільговий проїзд автомобільним транспортом окремим категоріям громадян</t>
  </si>
  <si>
    <t>48 Управління архітектури та містобудування Сумської міської ради</t>
  </si>
  <si>
    <t>76 Департамент фінансів, економіки та інвестицій Сумської міської ради (в частині міжбюджетних трансфертів, резервного фонду)</t>
  </si>
  <si>
    <t>Благоустрій міст, сіл, селищ</t>
  </si>
  <si>
    <t>45 Департамент забезпечення  ресурсних платежів Сумської міської ради</t>
  </si>
  <si>
    <t>Інші установи та заклади</t>
  </si>
  <si>
    <t>Будівництво та придбання житла для окремих категорій населення</t>
  </si>
  <si>
    <t xml:space="preserve">Міська програма «Відкритий інформаційний простір м.Суми» на 2016-2018 роки </t>
  </si>
  <si>
    <t>Комплексна цільова Програма управління та ефективного використання майна комунальної власності  та земельних ресурсів територіальної громади міста Суми на 2016-2018 роки</t>
  </si>
  <si>
    <t>Код програмної класифікації видатків та кредитування місцевих бюджетів</t>
  </si>
  <si>
    <t>Код ТПКВКМБ /
ТКВКБМС</t>
  </si>
  <si>
    <t>1010</t>
  </si>
  <si>
    <t>1210</t>
  </si>
  <si>
    <t>1220</t>
  </si>
  <si>
    <t>2010</t>
  </si>
  <si>
    <t>2050</t>
  </si>
  <si>
    <t>2140</t>
  </si>
  <si>
    <t>2180</t>
  </si>
  <si>
    <t>3400</t>
  </si>
  <si>
    <t>3132</t>
  </si>
  <si>
    <t>3140</t>
  </si>
  <si>
    <t>3160</t>
  </si>
  <si>
    <t>3500</t>
  </si>
  <si>
    <t>3031</t>
  </si>
  <si>
    <t>3033</t>
  </si>
  <si>
    <t>3034</t>
  </si>
  <si>
    <t>3201</t>
  </si>
  <si>
    <t>3240</t>
  </si>
  <si>
    <t>3104</t>
  </si>
  <si>
    <t>3190</t>
  </si>
  <si>
    <t>3202</t>
  </si>
  <si>
    <t>3220</t>
  </si>
  <si>
    <t>3300</t>
  </si>
  <si>
    <t>0310180</t>
  </si>
  <si>
    <t>3130</t>
  </si>
  <si>
    <t>0313130</t>
  </si>
  <si>
    <t>Керівництво і управління у відповідній сфері у містах республіканського Автономної Республіки Крим та обласного значення</t>
  </si>
  <si>
    <t>1010180</t>
  </si>
  <si>
    <t>1410180</t>
  </si>
  <si>
    <t>4110180</t>
  </si>
  <si>
    <t>4710180</t>
  </si>
  <si>
    <t>4810180</t>
  </si>
  <si>
    <t>Дошкільна освiта</t>
  </si>
  <si>
    <t>Програми і заходи центрів соціальних служб для сім'ї, дітей та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</si>
  <si>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</si>
  <si>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Iншi культурно-освiтнi заклади та заходи</t>
  </si>
  <si>
    <t>Підтримка книговидання</t>
  </si>
  <si>
    <t>Проведення навчально-тренувальних зборів і змагань з олімпійських видів спорту</t>
  </si>
  <si>
    <t>Утримання та навчально-тренувальна робота комунальних дитячо-юнацьких спортивних шкіл</t>
  </si>
  <si>
    <t>Фінансова підтримка дитячо-юнацьких спортивних шкіл фізкультурно-спортивних товариств</t>
  </si>
  <si>
    <t>Сприяння розвитку малого та середнього підприємництва</t>
  </si>
  <si>
    <t>Внески до статутного капіталу суб’єктів господарювання</t>
  </si>
  <si>
    <t>Заходи у сфері захисту населення і територій від надзвичайних ситуацій техногенного та природного характеру</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</si>
  <si>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</si>
  <si>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</si>
  <si>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</si>
  <si>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Утримання інших закладів освіти</t>
  </si>
  <si>
    <t>Багатопрофільна стаціонарна медична допомога населенню</t>
  </si>
  <si>
    <t>Лікарсько-акушерська допомога  вагітним, породіллям та новонародженим</t>
  </si>
  <si>
    <t>Надання стоматологічної допомоги населенню</t>
  </si>
  <si>
    <t>Первинна медична допомога населенню</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</si>
  <si>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</si>
  <si>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Пільгове медичне обслуговування осіб, які постраждали внаслідок Чорнобильської катастрофи</t>
  </si>
  <si>
    <t>Надання пільг окремим категоріям громадян з оплати послуг зв'язку</t>
  </si>
  <si>
    <t>Організація та проведення громадських робіт</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</si>
  <si>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</si>
  <si>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</si>
  <si>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Надання фінансової підтримки громадським організаціям інвалідів і ветеранів, діяльність яких має соціальну спрямованість</t>
  </si>
  <si>
    <t>Забезпечення обробки інформації з нарахування та виплати допомог і компенсацій</t>
  </si>
  <si>
    <t>Заходи державної політики з питань дітей та їх соціального захисту</t>
  </si>
  <si>
    <t>Фiлармонiї, музичнi колективи i ансамблі та iншi мистецькі  заклади та заходи</t>
  </si>
  <si>
    <t>Забезпечення надійного та безперебійного функціонування житлово-експлуатаційного господарства</t>
  </si>
  <si>
    <t>Капітальний ремонт житлового фонду</t>
  </si>
  <si>
    <t>Забезпечення функціонування водопровідно-каналізаційного господарства</t>
  </si>
  <si>
    <t>Впровадження засобів обліку витрат та регулювання споживання води та теплової енергії</t>
  </si>
  <si>
    <t>Реалізація заходів щодо інвестиційного розвитку території</t>
  </si>
  <si>
    <t>Проведення заходів із землеустрою</t>
  </si>
  <si>
    <t>Заходи з енергозбереження</t>
  </si>
  <si>
    <t>Збереження, розвиток, реконструкція та реставрація  пам’яток історії та культури</t>
  </si>
  <si>
    <t>1412010</t>
  </si>
  <si>
    <t>1412050</t>
  </si>
  <si>
    <t>1412140</t>
  </si>
  <si>
    <t>1412180</t>
  </si>
  <si>
    <t>Заклади і заходи з питань дітей та їх соціального захисту</t>
  </si>
  <si>
    <t>3110</t>
  </si>
  <si>
    <t>3112</t>
  </si>
  <si>
    <t>2013112</t>
  </si>
  <si>
    <t>4030</t>
  </si>
  <si>
    <t>2414030</t>
  </si>
  <si>
    <t>4060</t>
  </si>
  <si>
    <t>2414060</t>
  </si>
  <si>
    <t>4100</t>
  </si>
  <si>
    <t>2414100</t>
  </si>
  <si>
    <t>7310</t>
  </si>
  <si>
    <t>4517310</t>
  </si>
  <si>
    <t>8600</t>
  </si>
  <si>
    <t>4518600</t>
  </si>
  <si>
    <t>8800</t>
  </si>
  <si>
    <t>7618800</t>
  </si>
  <si>
    <t>9140</t>
  </si>
  <si>
    <t>7519140</t>
  </si>
  <si>
    <t>6060</t>
  </si>
  <si>
    <t>5016060</t>
  </si>
  <si>
    <t>8018600</t>
  </si>
  <si>
    <t>7470</t>
  </si>
  <si>
    <t>9180</t>
  </si>
  <si>
    <t>4819180</t>
  </si>
  <si>
    <t>4712010</t>
  </si>
  <si>
    <t>4716060</t>
  </si>
  <si>
    <t>6310</t>
  </si>
  <si>
    <t>4716310</t>
  </si>
  <si>
    <t>Надання допомоги у вирішенні житлових питань</t>
  </si>
  <si>
    <t>6320</t>
  </si>
  <si>
    <t>4716320</t>
  </si>
  <si>
    <t>6324</t>
  </si>
  <si>
    <t>4716324</t>
  </si>
  <si>
    <t>Збереження пам’яток історії та культури</t>
  </si>
  <si>
    <t>6420</t>
  </si>
  <si>
    <t>4716420</t>
  </si>
  <si>
    <t>6421</t>
  </si>
  <si>
    <t>4716421</t>
  </si>
  <si>
    <t>4717470</t>
  </si>
  <si>
    <t>9110</t>
  </si>
  <si>
    <t>9130</t>
  </si>
  <si>
    <t>9150</t>
  </si>
  <si>
    <t>4719110</t>
  </si>
  <si>
    <t>4719130</t>
  </si>
  <si>
    <t>4818600</t>
  </si>
  <si>
    <t>Надання та повернення пільгового довгострокового кредиту на будівництво (реконструкцію) та придбання житла</t>
  </si>
  <si>
    <t>8100</t>
  </si>
  <si>
    <t>4718100</t>
  </si>
  <si>
    <t>4113240</t>
  </si>
  <si>
    <t>6010</t>
  </si>
  <si>
    <t>4116010</t>
  </si>
  <si>
    <t>Капітальний ремонт об’єктів житлового господарства</t>
  </si>
  <si>
    <t>6020</t>
  </si>
  <si>
    <t>4116020</t>
  </si>
  <si>
    <t>6021</t>
  </si>
  <si>
    <t>6022</t>
  </si>
  <si>
    <t>4116021</t>
  </si>
  <si>
    <t>4116022</t>
  </si>
  <si>
    <t>Фінансова підтримка об’єктів комунального господарства</t>
  </si>
  <si>
    <t>6050</t>
  </si>
  <si>
    <t>4116050</t>
  </si>
  <si>
    <t>6052</t>
  </si>
  <si>
    <t>4116052</t>
  </si>
  <si>
    <t>4116060</t>
  </si>
  <si>
    <t>6100</t>
  </si>
  <si>
    <t>4116100</t>
  </si>
  <si>
    <t>4117310</t>
  </si>
  <si>
    <t>7410</t>
  </si>
  <si>
    <t>4117410</t>
  </si>
  <si>
    <t>4117470</t>
  </si>
  <si>
    <t>7630</t>
  </si>
  <si>
    <t>4117630</t>
  </si>
  <si>
    <t>4118600</t>
  </si>
  <si>
    <t>4118800</t>
  </si>
  <si>
    <t>4119110</t>
  </si>
  <si>
    <t>4119150</t>
  </si>
  <si>
    <t>1011010</t>
  </si>
  <si>
    <t>1011020</t>
  </si>
  <si>
    <t>1011070</t>
  </si>
  <si>
    <t>1011090</t>
  </si>
  <si>
    <t>1011210</t>
  </si>
  <si>
    <t>1011220</t>
  </si>
  <si>
    <t>1013160</t>
  </si>
  <si>
    <t>1019140</t>
  </si>
  <si>
    <t>1019150</t>
  </si>
  <si>
    <t>3030</t>
  </si>
  <si>
    <t>3038</t>
  </si>
  <si>
    <t>Здійснення соціальної роботи з вразливими категоріями населення</t>
  </si>
  <si>
    <t>0313140</t>
  </si>
  <si>
    <t>0313160</t>
  </si>
  <si>
    <t>0313400</t>
  </si>
  <si>
    <t>0313500</t>
  </si>
  <si>
    <t>4200</t>
  </si>
  <si>
    <t>0314200</t>
  </si>
  <si>
    <t>Проведення спортивної роботи в регіоні</t>
  </si>
  <si>
    <t>5010</t>
  </si>
  <si>
    <t>0315010</t>
  </si>
  <si>
    <t>5011</t>
  </si>
  <si>
    <t>5012</t>
  </si>
  <si>
    <t>0315011</t>
  </si>
  <si>
    <t>0315012</t>
  </si>
  <si>
    <t>0315020</t>
  </si>
  <si>
    <t>5060</t>
  </si>
  <si>
    <t>6610</t>
  </si>
  <si>
    <t>0316610</t>
  </si>
  <si>
    <t>Регулювання цін на послуги метрополітену та міського електротранспорту</t>
  </si>
  <si>
    <t>6630</t>
  </si>
  <si>
    <t>0316630</t>
  </si>
  <si>
    <t>6632</t>
  </si>
  <si>
    <t>0316632</t>
  </si>
  <si>
    <t>6640</t>
  </si>
  <si>
    <t>0316640</t>
  </si>
  <si>
    <t>Підтримка засобів масової інформації</t>
  </si>
  <si>
    <t>7210</t>
  </si>
  <si>
    <t>0317210</t>
  </si>
  <si>
    <t>7213</t>
  </si>
  <si>
    <t>0317213</t>
  </si>
  <si>
    <t>7450</t>
  </si>
  <si>
    <t>0317450</t>
  </si>
  <si>
    <t>0317470</t>
  </si>
  <si>
    <t>7500</t>
  </si>
  <si>
    <t>0317500</t>
  </si>
  <si>
    <t>7820</t>
  </si>
  <si>
    <t>0317820</t>
  </si>
  <si>
    <t>0318600</t>
  </si>
  <si>
    <t>0319140</t>
  </si>
  <si>
    <t>1513031</t>
  </si>
  <si>
    <t>1513033</t>
  </si>
  <si>
    <t>1513034</t>
  </si>
  <si>
    <t>3035</t>
  </si>
  <si>
    <t>1513035</t>
  </si>
  <si>
    <t>1513038</t>
  </si>
  <si>
    <t>Надання соціальних та реабілітаційних послуг громадянам похилого віку, інвалідам, дітям-інвалідам в установах соціального обслуговування</t>
  </si>
  <si>
    <t>1513104</t>
  </si>
  <si>
    <t>1513190</t>
  </si>
  <si>
    <t>3200</t>
  </si>
  <si>
    <t>1513200</t>
  </si>
  <si>
    <t>Соціальний захист ветеранів війни та праці</t>
  </si>
  <si>
    <t>1513201</t>
  </si>
  <si>
    <t>1513202</t>
  </si>
  <si>
    <t>1513240</t>
  </si>
  <si>
    <t>1513220</t>
  </si>
  <si>
    <t>1513300</t>
  </si>
  <si>
    <t>1513400</t>
  </si>
  <si>
    <t>1017410</t>
  </si>
  <si>
    <t xml:space="preserve">Програма підвищення   енергоефективності в бюджетній сфері міств  Суми на 2017-2019 роки </t>
  </si>
  <si>
    <t>4517450</t>
  </si>
  <si>
    <t>Цільова Програма підтримки малого та середнього підприємництва в м.Суми на 2017-2019 роки</t>
  </si>
  <si>
    <t>Цільова  програма підтримки малого та середнього підприємництва в м.Суми на 2017-2019 роки</t>
  </si>
  <si>
    <t xml:space="preserve">Програма економічного і соціального розвитку м. Суми на 2017 рік  </t>
  </si>
  <si>
    <t>Надання бюджетних позичок суб'єктам підприємницької діяльності</t>
  </si>
  <si>
    <t>4718091</t>
  </si>
  <si>
    <t>8091</t>
  </si>
  <si>
    <t>478103</t>
  </si>
  <si>
    <t>8103</t>
  </si>
  <si>
    <t>Надання пільгового довгострокового кредиту громадянам на будівництво (реконструкцію) та придбання житла</t>
  </si>
  <si>
    <t xml:space="preserve">Програма економічного і соціального розвитку м. Суми на 2017 рік </t>
  </si>
  <si>
    <t xml:space="preserve">Програма контролю за додержанням Правил благоустрою міста Суми на 2017-2019 роки </t>
  </si>
  <si>
    <t xml:space="preserve">Програма підвищення енергоефективності в бюджетній сфері міств  Суми на 2017-2019 роки </t>
  </si>
  <si>
    <t>Програма економічного і соціального розвитку м. Суми на  2017 рік</t>
  </si>
  <si>
    <t>1417410</t>
  </si>
  <si>
    <t>1517410</t>
  </si>
  <si>
    <t>2417410</t>
  </si>
  <si>
    <t>4717410</t>
  </si>
  <si>
    <t>Надання та повернення бюджетних позичок суб'єктам підприємницької діяльності</t>
  </si>
  <si>
    <t>8090</t>
  </si>
  <si>
    <t>4718090</t>
  </si>
  <si>
    <t>4718108</t>
  </si>
  <si>
    <t>8108</t>
  </si>
  <si>
    <t>4118092</t>
  </si>
  <si>
    <t>Повернення бюджетних позичок</t>
  </si>
  <si>
    <t>8092</t>
  </si>
  <si>
    <t>4718092</t>
  </si>
  <si>
    <t>Повернення коштів, наданих для кредитування громадян на будівництво (реконструкцію) та придбання житла</t>
  </si>
  <si>
    <t>4718104</t>
  </si>
  <si>
    <t>8104</t>
  </si>
  <si>
    <t>4118090</t>
  </si>
  <si>
    <t>Виконання міської програми "Соціальна підтримка учасників антитерористичної операції та членів їх сімей" на 2017-2019 роки"</t>
  </si>
  <si>
    <t>2410180</t>
  </si>
  <si>
    <t>0319180</t>
  </si>
  <si>
    <t>Надання соціальних послуг «Центром реінтеграції бездомних осіб»</t>
  </si>
  <si>
    <t>Надання послуг КУ «Центр надання соціальних, медичних та психологічних послуг учасникам бойових дій, учасникам антитерористичної операції та членам їх сімей»</t>
  </si>
  <si>
    <t xml:space="preserve">Виконання Комплексної міської програми «Освіта м. Суми на 2016-2018 роки» </t>
  </si>
  <si>
    <t>Виконання міської Програми «Місто Суми – територія добра та милосердя на 2016 – 2018 роки»</t>
  </si>
  <si>
    <t xml:space="preserve">Виконання міської Програми «Соціальні служби готові прийти на допомогу на 2016-2018 роки»» </t>
  </si>
  <si>
    <t>Утримання та заходи центру дозвілля молоді</t>
  </si>
  <si>
    <t xml:space="preserve">Утримання КУ «Агенція промоції «Суми» </t>
  </si>
  <si>
    <t xml:space="preserve">Виконання міськоъ комплексної програми «Правопорядок» на період 2016-2018 роки </t>
  </si>
  <si>
    <t>Виконання «Програми економічного і соціального розвитку м. Суми на  2017 рік»</t>
  </si>
  <si>
    <t xml:space="preserve">Виконання міської програми «Відкритий інформаційний простір м. Суми» на 2016-2018 роки </t>
  </si>
  <si>
    <t>Виконання програми «Фізична культура і спорт  міста Суми на 2016 - 2018 роки»</t>
  </si>
  <si>
    <t xml:space="preserve">Виконання міської програми «Автоматизація муніципальних телекомунікаційних систем на 2016- 2018 роки в м. Суми» </t>
  </si>
  <si>
    <t>0313038</t>
  </si>
  <si>
    <t>0313030</t>
  </si>
  <si>
    <t xml:space="preserve">Виконання «Програма  організації діяльності голів  квартальних     комітетів кварталів    приватного сектора   міста  Суми  та    фінансове    забезпечення їх  роботи  на 2016-2018 роки » </t>
  </si>
  <si>
    <t>Виконання «Комплексна цільова програма реформування і розвитку житлово-комунального господарства міста Суми на 2015-2017 роки»</t>
  </si>
  <si>
    <t>Виконання «Комплексної цільової Програми управління та ефективного використання майна комунальної власності  та земельних ресурсів територіальної громади міста Суми на 2016-2018 роки»</t>
  </si>
  <si>
    <t xml:space="preserve">Виконання програми контролю за додержанням Правил благоустрою міста Суми на 2017-2019 роки </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</si>
  <si>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</si>
  <si>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Найменування місцевої (регіональної) програми</t>
  </si>
  <si>
    <t>Код ФКВКБ</t>
  </si>
  <si>
    <t>вивезення побутового сміття та рідких нечистот) та компенсації за пільговий проїзд окремих категорій громадян</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</si>
  <si>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</si>
  <si>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t>
  </si>
  <si>
    <t>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</si>
  <si>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t>
  </si>
  <si>
    <t>Інші субвенції Краснопільському районному бюджету (на виконання умов угод про соціально - економічне співробітництво, укладених між Сумською міською радою та Великобобрицькою сільською радою)</t>
  </si>
  <si>
    <t xml:space="preserve">Інші субвенції сільському бюджету с. Піщане </t>
  </si>
  <si>
    <t xml:space="preserve">Програма підвищення   енергоефективності в бюджетній сфері міста Суми на 2017-2019 роки </t>
  </si>
  <si>
    <t>Комплексна міська програма «Освіта м. Суми на 2016-2018 роки» (Підпрограма 9 «Забезпечення безпечних та комфортних умов для дітей та учнів навчальних закладів»)</t>
  </si>
  <si>
    <t>Перелік міських цільових програм, які фінансуватимуться за рахунок коштів
міського бюджету  у 2017 році</t>
  </si>
  <si>
    <t>4116430</t>
  </si>
  <si>
    <t>6430</t>
  </si>
  <si>
    <t>0443</t>
  </si>
  <si>
    <t>Розробка схем та проектних рішень масового застосування</t>
  </si>
  <si>
    <t>4116310</t>
  </si>
  <si>
    <t>Реалізація державної політики у молодіжній сфері</t>
  </si>
  <si>
    <t>Здійснення фізкультурно-спортивної та реабілітаційної роботи серед інвалідів</t>
  </si>
  <si>
    <t>Інші заходи з розвитку фізичної культури та спорту</t>
  </si>
  <si>
    <t>5062</t>
  </si>
  <si>
    <t>5030</t>
  </si>
  <si>
    <t>5031</t>
  </si>
  <si>
    <t>5032</t>
  </si>
  <si>
    <t>0315031</t>
  </si>
  <si>
    <t>0315032</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</si>
  <si>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</si>
  <si>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Підтримка спорту вищих досягнень та організацій, які здійснюють фізкультурно-спортивну діяльність в регіоні</t>
  </si>
  <si>
    <t>5061</t>
  </si>
  <si>
    <t xml:space="preserve">                Додаток № 8</t>
  </si>
  <si>
    <t>до  рішення Сумської  міської  ради</t>
  </si>
  <si>
    <t xml:space="preserve">«Про міський  бюджет  на 2017  рік» </t>
  </si>
  <si>
    <t>від 21 грудня 2016 року № 1537 - МР</t>
  </si>
  <si>
    <t>О.М. Лисенко</t>
  </si>
  <si>
    <t>Виконавець: Липова С.А.</t>
  </si>
  <si>
    <t>Розвиток дитячо-юнацького та резервного спорту</t>
  </si>
  <si>
    <t>1015030</t>
  </si>
  <si>
    <t>1015031</t>
  </si>
  <si>
    <t xml:space="preserve">Міська програма «Автоматизація муніципальних телекомунікаційних систем на 2017- 2019 роки в м. Суми»  </t>
  </si>
  <si>
    <t>Сумський міський голова</t>
  </si>
  <si>
    <t>Виконання програми "Програма фінансового забезпечення відзначення на території міста державних, професійних свят, ювілейних дат та інших подій на 2017-2016 роки"</t>
  </si>
  <si>
    <t>Міська цільова Програма з реалізації Конвенції ООН про права дитини на 2017-2019 роки</t>
  </si>
  <si>
    <t>0313141</t>
  </si>
  <si>
    <t>3141</t>
  </si>
  <si>
    <t>Здійснення заходів та реалізація проетів на виконання Державної цільової соціальної програми "Молодь України"</t>
  </si>
  <si>
    <t>0315060</t>
  </si>
  <si>
    <t>0315061</t>
  </si>
  <si>
    <t>0315062</t>
  </si>
  <si>
    <t>Програма фінансового забезпечення відзначення на території міста державних, професійних свят, ювілейних дат та інших подій на 2017-2019 роки</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</si>
</sst>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quot;Да&quot;;&quot;Да&quot;;&quot;Нет&quot;"/>
    <numFmt numFmtId="206" formatCode="&quot;Истина&quot;;&quot;Истина&quot;;&quot;Ложь&quot;"/>
    <numFmt numFmtId="207" formatCode="&quot;Вкл&quot;;&quot;Вкл&quot;;&quot;Выкл&quot;"/>
    <numFmt numFmtId="208" formatCode="[$€-2]\ ###,000_);[Red]\([$€-2]\ ###,000\)"/>
    <numFmt numFmtId="209" formatCode="#,##0.000"/>
  </numFmts>
  <fonts count="61">
    <font>
      <sz val="10"/>
      <name val="Times New Roman"/>
      <family val="0"/>
    </font>
    <font>
      <b/>
      <sz val="10"/>
      <name val="Arial"/>
      <family val="0"/>
    </font>
    <font>
      <i/>
      <sz val="10"/>
      <name val="Arial"/>
      <family val="0"/>
    </font>
    <font>
      <b/>
      <i/>
      <sz val="10"/>
      <name val="Arial"/>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4"/>
      <name val="Times New Roman"/>
      <family val="1"/>
    </font>
    <font>
      <sz val="12"/>
      <name val="Times New Roman"/>
      <family val="1"/>
    </font>
    <font>
      <sz val="10"/>
      <color indexed="8"/>
      <name val="Arial"/>
      <family val="2"/>
    </font>
    <font>
      <sz val="18"/>
      <name val="Times New Roman"/>
      <family val="1"/>
    </font>
    <font>
      <sz val="16"/>
      <name val="Times New Roman"/>
      <family val="1"/>
    </font>
    <font>
      <b/>
      <sz val="18"/>
      <name val="Times New Roman"/>
      <family val="0"/>
    </font>
    <font>
      <sz val="22"/>
      <name val="Times New Roman"/>
      <family val="1"/>
    </font>
    <font>
      <sz val="35"/>
      <name val="Times New Roman"/>
      <family val="1"/>
    </font>
    <font>
      <b/>
      <sz val="35"/>
      <color indexed="8"/>
      <name val="Times New Roman"/>
      <family val="1"/>
    </font>
    <font>
      <sz val="35"/>
      <color indexed="8"/>
      <name val="Times New Roman"/>
      <family val="1"/>
    </font>
    <font>
      <sz val="30"/>
      <name val="Times New Roman"/>
      <family val="1"/>
    </font>
    <font>
      <b/>
      <sz val="30"/>
      <name val="Times New Roman"/>
      <family val="1"/>
    </font>
    <font>
      <b/>
      <sz val="30"/>
      <color indexed="8"/>
      <name val="Times New Roman"/>
      <family val="1"/>
    </font>
    <font>
      <sz val="40"/>
      <name val="Times New Roman"/>
      <family val="1"/>
    </font>
    <font>
      <b/>
      <sz val="40"/>
      <name val="Times New Roman"/>
      <family val="1"/>
    </font>
    <font>
      <b/>
      <sz val="40"/>
      <color indexed="8"/>
      <name val="Times New Roman"/>
      <family val="1"/>
    </font>
    <font>
      <b/>
      <sz val="35"/>
      <name val="Times New Roman"/>
      <family val="1"/>
    </font>
    <font>
      <sz val="45"/>
      <name val="Times New Roman"/>
      <family val="1"/>
    </font>
    <font>
      <sz val="50"/>
      <name val="Times New Roman"/>
      <family val="1"/>
    </font>
    <font>
      <b/>
      <sz val="50"/>
      <name val="Times New Roman"/>
      <family val="1"/>
    </font>
    <font>
      <b/>
      <sz val="50"/>
      <color indexed="8"/>
      <name val="Times New Roman"/>
      <family val="1"/>
    </font>
    <font>
      <sz val="35"/>
      <color indexed="10"/>
      <name val="Times New Roman"/>
      <family val="1"/>
    </font>
    <font>
      <i/>
      <sz val="35"/>
      <name val="Times New Roman"/>
      <family val="1"/>
    </font>
    <font>
      <i/>
      <sz val="10"/>
      <name val="Times New Roman"/>
      <family val="1"/>
    </font>
    <font>
      <i/>
      <sz val="35"/>
      <color indexed="8"/>
      <name val="Times New Roman"/>
      <family val="1"/>
    </font>
    <font>
      <b/>
      <i/>
      <sz val="35"/>
      <color indexed="8"/>
      <name val="Times New Roman"/>
      <family val="1"/>
    </font>
    <font>
      <b/>
      <i/>
      <sz val="10"/>
      <name val="Times New Roman"/>
      <family val="1"/>
    </font>
    <font>
      <i/>
      <sz val="10"/>
      <color indexed="10"/>
      <name val="Times New Roman"/>
      <family val="1"/>
    </font>
    <font>
      <b/>
      <i/>
      <sz val="35"/>
      <name val="Times New Roman"/>
      <family val="1"/>
    </font>
    <font>
      <i/>
      <sz val="32"/>
      <name val="Times New Roman"/>
      <family val="1"/>
    </font>
    <font>
      <i/>
      <sz val="35"/>
      <color indexed="10"/>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6"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20" fillId="0" borderId="0">
      <alignment/>
      <protection/>
    </xf>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23"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6" fillId="13" borderId="1" applyNumberFormat="0" applyAlignment="0" applyProtection="0"/>
    <xf numFmtId="0" fontId="6" fillId="7" borderId="1" applyNumberFormat="0" applyAlignment="0" applyProtection="0"/>
    <xf numFmtId="0" fontId="7" fillId="24" borderId="2" applyNumberFormat="0" applyAlignment="0" applyProtection="0"/>
    <xf numFmtId="0" fontId="14" fillId="24" borderId="1" applyNumberFormat="0" applyAlignment="0" applyProtection="0"/>
    <xf numFmtId="0" fontId="21"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4" fillId="6"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0" fillId="0" borderId="0">
      <alignment/>
      <protection/>
    </xf>
    <xf numFmtId="0" fontId="22" fillId="0" borderId="0">
      <alignment/>
      <protection/>
    </xf>
    <xf numFmtId="0" fontId="20" fillId="0" borderId="0">
      <alignment/>
      <protection/>
    </xf>
    <xf numFmtId="0" fontId="20"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6" fillId="0" borderId="0">
      <alignment vertical="top"/>
      <protection/>
    </xf>
    <xf numFmtId="0" fontId="8" fillId="0" borderId="6" applyNumberFormat="0" applyFill="0" applyAlignment="0" applyProtection="0"/>
    <xf numFmtId="0" fontId="11" fillId="0" borderId="7" applyNumberFormat="0" applyFill="0" applyAlignment="0" applyProtection="0"/>
    <xf numFmtId="0" fontId="9" fillId="25" borderId="8" applyNumberFormat="0" applyAlignment="0" applyProtection="0"/>
    <xf numFmtId="0" fontId="9" fillId="25" borderId="8" applyNumberFormat="0" applyAlignment="0" applyProtection="0"/>
    <xf numFmtId="0" fontId="58" fillId="0" borderId="0" applyNumberFormat="0" applyFill="0" applyBorder="0" applyAlignment="0" applyProtection="0"/>
    <xf numFmtId="0" fontId="15" fillId="0" borderId="0" applyNumberFormat="0" applyFill="0" applyBorder="0" applyAlignment="0" applyProtection="0"/>
    <xf numFmtId="0" fontId="16" fillId="13" borderId="0" applyNumberFormat="0" applyBorder="0" applyAlignment="0" applyProtection="0"/>
    <xf numFmtId="0" fontId="59" fillId="26" borderId="1" applyNumberFormat="0" applyAlignment="0" applyProtection="0"/>
    <xf numFmtId="0" fontId="20" fillId="0" borderId="0">
      <alignment/>
      <protection/>
    </xf>
    <xf numFmtId="0" fontId="23" fillId="0" borderId="0" applyNumberFormat="0" applyFill="0" applyBorder="0" applyAlignment="0" applyProtection="0"/>
    <xf numFmtId="0" fontId="11" fillId="0" borderId="9" applyNumberFormat="0" applyFill="0" applyAlignment="0" applyProtection="0"/>
    <xf numFmtId="0" fontId="5" fillId="3" borderId="0" applyNumberFormat="0" applyBorder="0" applyAlignment="0" applyProtection="0"/>
    <xf numFmtId="0" fontId="5" fillId="5" borderId="0" applyNumberFormat="0" applyBorder="0" applyAlignment="0" applyProtection="0"/>
    <xf numFmtId="0" fontId="10" fillId="0" borderId="0" applyNumberFormat="0" applyFill="0" applyBorder="0" applyAlignment="0" applyProtection="0"/>
    <xf numFmtId="0" fontId="13"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7" fillId="26" borderId="2" applyNumberFormat="0" applyAlignment="0" applyProtection="0"/>
    <xf numFmtId="0" fontId="17" fillId="0" borderId="11" applyNumberFormat="0" applyFill="0" applyAlignment="0" applyProtection="0"/>
    <xf numFmtId="0" fontId="60" fillId="13" borderId="0" applyNumberFormat="0" applyBorder="0" applyAlignment="0" applyProtection="0"/>
    <xf numFmtId="0" fontId="19" fillId="0" borderId="0">
      <alignment/>
      <protection/>
    </xf>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4" fillId="4" borderId="0" applyNumberFormat="0" applyBorder="0" applyAlignment="0" applyProtection="0"/>
  </cellStyleXfs>
  <cellXfs count="187">
    <xf numFmtId="0" fontId="0" fillId="0" borderId="0" xfId="0" applyAlignment="1">
      <alignment/>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0" xfId="0" applyNumberFormat="1" applyFont="1" applyFill="1" applyAlignment="1" applyProtection="1">
      <alignment/>
      <protection/>
    </xf>
    <xf numFmtId="0" fontId="25" fillId="0" borderId="0" xfId="0" applyNumberFormat="1" applyFont="1" applyFill="1" applyAlignment="1" applyProtection="1">
      <alignment/>
      <protection/>
    </xf>
    <xf numFmtId="0" fontId="25" fillId="0" borderId="0" xfId="0" applyFont="1" applyFill="1" applyAlignment="1">
      <alignment/>
    </xf>
    <xf numFmtId="0" fontId="0" fillId="0" borderId="0" xfId="0" applyNumberFormat="1" applyFont="1" applyFill="1" applyBorder="1" applyAlignment="1" applyProtection="1">
      <alignment/>
      <protection/>
    </xf>
    <xf numFmtId="0" fontId="18" fillId="0" borderId="0" xfId="0" applyNumberFormat="1" applyFont="1" applyFill="1" applyAlignment="1" applyProtection="1">
      <alignment/>
      <protection/>
    </xf>
    <xf numFmtId="0" fontId="18" fillId="0" borderId="0" xfId="0" applyFont="1" applyFill="1" applyAlignment="1">
      <alignment/>
    </xf>
    <xf numFmtId="0" fontId="27" fillId="0" borderId="0" xfId="0" applyFont="1" applyFill="1" applyAlignment="1">
      <alignment vertical="center"/>
    </xf>
    <xf numFmtId="0" fontId="0" fillId="0" borderId="0" xfId="0" applyFont="1" applyFill="1" applyAlignment="1">
      <alignment/>
    </xf>
    <xf numFmtId="0" fontId="28" fillId="0" borderId="0" xfId="0" applyFont="1" applyFill="1" applyAlignment="1">
      <alignment/>
    </xf>
    <xf numFmtId="0" fontId="27" fillId="0" borderId="0" xfId="0" applyNumberFormat="1" applyFont="1" applyFill="1" applyAlignment="1" applyProtection="1">
      <alignment/>
      <protection/>
    </xf>
    <xf numFmtId="0" fontId="27" fillId="0" borderId="0" xfId="0" applyFont="1" applyFill="1" applyAlignment="1">
      <alignment/>
    </xf>
    <xf numFmtId="4" fontId="27" fillId="0" borderId="0" xfId="0" applyNumberFormat="1" applyFont="1" applyFill="1" applyAlignment="1">
      <alignment/>
    </xf>
    <xf numFmtId="3" fontId="29" fillId="0" borderId="0" xfId="0" applyNumberFormat="1" applyFont="1" applyFill="1" applyBorder="1" applyAlignment="1">
      <alignment horizontal="center" vertical="center" wrapText="1"/>
    </xf>
    <xf numFmtId="0" fontId="27" fillId="0" borderId="0" xfId="0" applyNumberFormat="1" applyFont="1" applyFill="1" applyAlignment="1" applyProtection="1">
      <alignment/>
      <protection/>
    </xf>
    <xf numFmtId="3" fontId="30" fillId="0" borderId="0" xfId="0" applyNumberFormat="1" applyFont="1" applyFill="1" applyBorder="1" applyAlignment="1">
      <alignment wrapText="1"/>
    </xf>
    <xf numFmtId="0" fontId="27" fillId="0" borderId="0" xfId="0" applyNumberFormat="1" applyFont="1" applyFill="1" applyAlignment="1" applyProtection="1">
      <alignment horizontal="center"/>
      <protection/>
    </xf>
    <xf numFmtId="0" fontId="27" fillId="0" borderId="0" xfId="0" applyFont="1" applyFill="1" applyAlignment="1">
      <alignment/>
    </xf>
    <xf numFmtId="4" fontId="32" fillId="0" borderId="12" xfId="95" applyNumberFormat="1" applyFont="1" applyFill="1" applyBorder="1" applyAlignment="1">
      <alignment vertical="center"/>
      <protection/>
    </xf>
    <xf numFmtId="4" fontId="33" fillId="0" borderId="12" xfId="95" applyNumberFormat="1" applyFont="1" applyFill="1" applyBorder="1" applyAlignment="1">
      <alignment vertical="center"/>
      <protection/>
    </xf>
    <xf numFmtId="4" fontId="31" fillId="0" borderId="12" xfId="95" applyNumberFormat="1" applyFont="1" applyFill="1" applyBorder="1" applyAlignment="1">
      <alignment vertical="center"/>
      <protection/>
    </xf>
    <xf numFmtId="0" fontId="34" fillId="0" borderId="0" xfId="0" applyNumberFormat="1" applyFont="1" applyFill="1" applyAlignment="1" applyProtection="1">
      <alignment vertical="top"/>
      <protection/>
    </xf>
    <xf numFmtId="0" fontId="34" fillId="0" borderId="0" xfId="0" applyNumberFormat="1" applyFont="1" applyFill="1" applyAlignment="1" applyProtection="1">
      <alignment horizontal="left" vertical="top"/>
      <protection/>
    </xf>
    <xf numFmtId="0" fontId="34" fillId="0" borderId="0" xfId="0" applyFont="1" applyFill="1" applyAlignment="1">
      <alignment vertical="center"/>
    </xf>
    <xf numFmtId="0" fontId="34" fillId="0" borderId="13" xfId="0" applyFont="1" applyFill="1" applyBorder="1" applyAlignment="1">
      <alignment horizontal="center"/>
    </xf>
    <xf numFmtId="0" fontId="34" fillId="0" borderId="13" xfId="0" applyFont="1" applyFill="1" applyBorder="1" applyAlignment="1">
      <alignment horizontal="left"/>
    </xf>
    <xf numFmtId="0" fontId="34" fillId="0" borderId="0" xfId="0" applyFont="1" applyFill="1" applyBorder="1" applyAlignment="1">
      <alignment horizontal="center"/>
    </xf>
    <xf numFmtId="0" fontId="34" fillId="0" borderId="0" xfId="0" applyFont="1" applyFill="1" applyBorder="1" applyAlignment="1">
      <alignment vertical="center"/>
    </xf>
    <xf numFmtId="0" fontId="35" fillId="0" borderId="0" xfId="0" applyNumberFormat="1" applyFont="1" applyFill="1" applyBorder="1" applyAlignment="1" applyProtection="1">
      <alignment vertical="center"/>
      <protection/>
    </xf>
    <xf numFmtId="49" fontId="34" fillId="0" borderId="12" xfId="0" applyNumberFormat="1" applyFont="1" applyFill="1" applyBorder="1" applyAlignment="1">
      <alignment horizontal="center" vertical="center" wrapText="1"/>
    </xf>
    <xf numFmtId="0" fontId="34" fillId="0" borderId="12" xfId="0" applyFont="1" applyFill="1" applyBorder="1" applyAlignment="1">
      <alignment horizontal="center" vertical="center" wrapText="1"/>
    </xf>
    <xf numFmtId="0" fontId="34" fillId="0" borderId="0" xfId="0" applyFont="1" applyFill="1" applyBorder="1" applyAlignment="1">
      <alignment horizontal="center" vertical="center" wrapText="1"/>
    </xf>
    <xf numFmtId="49" fontId="34" fillId="0" borderId="0" xfId="0" applyNumberFormat="1" applyFont="1" applyFill="1" applyBorder="1" applyAlignment="1">
      <alignment horizontal="center" vertical="center" wrapText="1"/>
    </xf>
    <xf numFmtId="0" fontId="35" fillId="0" borderId="0" xfId="0" applyFont="1" applyFill="1" applyBorder="1" applyAlignment="1">
      <alignment horizontal="left" vertical="center" wrapText="1"/>
    </xf>
    <xf numFmtId="192" fontId="34" fillId="0" borderId="0" xfId="0" applyNumberFormat="1" applyFont="1" applyFill="1" applyBorder="1" applyAlignment="1">
      <alignment vertical="justify"/>
    </xf>
    <xf numFmtId="4" fontId="36" fillId="0" borderId="0" xfId="0" applyNumberFormat="1" applyFont="1" applyFill="1" applyBorder="1" applyAlignment="1">
      <alignment vertical="center"/>
    </xf>
    <xf numFmtId="0" fontId="34" fillId="0" borderId="0" xfId="0" applyNumberFormat="1" applyFont="1" applyFill="1" applyAlignment="1" applyProtection="1">
      <alignment horizontal="left"/>
      <protection/>
    </xf>
    <xf numFmtId="0" fontId="34" fillId="0" borderId="0" xfId="0" applyNumberFormat="1" applyFont="1" applyFill="1" applyAlignment="1" applyProtection="1">
      <alignment/>
      <protection/>
    </xf>
    <xf numFmtId="0" fontId="34" fillId="0" borderId="0" xfId="0" applyNumberFormat="1" applyFont="1" applyFill="1" applyAlignment="1" applyProtection="1">
      <alignment vertical="center"/>
      <protection/>
    </xf>
    <xf numFmtId="0" fontId="37" fillId="0" borderId="0" xfId="0" applyFont="1" applyFill="1" applyBorder="1" applyAlignment="1">
      <alignment horizontal="center" vertical="center" wrapText="1"/>
    </xf>
    <xf numFmtId="49" fontId="37" fillId="0" borderId="0" xfId="0" applyNumberFormat="1" applyFont="1" applyFill="1" applyBorder="1" applyAlignment="1">
      <alignment horizontal="center" vertical="center" wrapText="1"/>
    </xf>
    <xf numFmtId="0" fontId="38" fillId="0" borderId="0" xfId="0" applyFont="1" applyFill="1" applyBorder="1" applyAlignment="1">
      <alignment horizontal="left" vertical="center" wrapText="1"/>
    </xf>
    <xf numFmtId="192" fontId="37" fillId="0" borderId="0" xfId="0" applyNumberFormat="1" applyFont="1" applyFill="1" applyBorder="1" applyAlignment="1">
      <alignment vertical="justify"/>
    </xf>
    <xf numFmtId="4" fontId="39" fillId="0" borderId="0" xfId="0" applyNumberFormat="1" applyFont="1" applyFill="1" applyBorder="1" applyAlignment="1">
      <alignment vertical="center"/>
    </xf>
    <xf numFmtId="0" fontId="31" fillId="0" borderId="12" xfId="0" applyFont="1" applyFill="1" applyBorder="1" applyAlignment="1">
      <alignment vertical="center" wrapText="1"/>
    </xf>
    <xf numFmtId="49" fontId="31" fillId="0" borderId="12" xfId="0" applyNumberFormat="1" applyFont="1" applyFill="1" applyBorder="1" applyAlignment="1">
      <alignment horizontal="center" vertical="center" wrapText="1"/>
    </xf>
    <xf numFmtId="0" fontId="31" fillId="0" borderId="12" xfId="0" applyFont="1" applyFill="1" applyBorder="1" applyAlignment="1">
      <alignment horizontal="left" vertical="center" wrapText="1"/>
    </xf>
    <xf numFmtId="4" fontId="31" fillId="0" borderId="12" xfId="0" applyNumberFormat="1" applyFont="1" applyFill="1" applyBorder="1" applyAlignment="1">
      <alignment vertical="center" wrapText="1"/>
    </xf>
    <xf numFmtId="49" fontId="31" fillId="0" borderId="12" xfId="0" applyNumberFormat="1" applyFont="1" applyFill="1" applyBorder="1" applyAlignment="1">
      <alignment horizontal="center" vertical="center"/>
    </xf>
    <xf numFmtId="0" fontId="31" fillId="0" borderId="12" xfId="0" applyFont="1" applyFill="1" applyBorder="1" applyAlignment="1">
      <alignment horizontal="center" vertical="center" wrapText="1"/>
    </xf>
    <xf numFmtId="4" fontId="31" fillId="0" borderId="12" xfId="0" applyNumberFormat="1" applyFont="1" applyFill="1" applyBorder="1" applyAlignment="1">
      <alignment horizontal="left" vertical="center" wrapText="1"/>
    </xf>
    <xf numFmtId="0" fontId="40" fillId="0" borderId="12" xfId="0" applyNumberFormat="1" applyFont="1" applyFill="1" applyBorder="1" applyAlignment="1" applyProtection="1">
      <alignment horizontal="center" vertical="center" wrapText="1"/>
      <protection/>
    </xf>
    <xf numFmtId="0" fontId="41" fillId="0" borderId="0" xfId="0" applyFont="1" applyFill="1" applyAlignment="1">
      <alignment vertical="center"/>
    </xf>
    <xf numFmtId="0" fontId="42" fillId="0" borderId="0" xfId="0" applyFont="1" applyFill="1" applyBorder="1" applyAlignment="1">
      <alignment horizontal="center" vertical="center" wrapText="1"/>
    </xf>
    <xf numFmtId="49" fontId="42" fillId="0" borderId="0" xfId="0" applyNumberFormat="1" applyFont="1" applyFill="1" applyBorder="1" applyAlignment="1">
      <alignment horizontal="center" vertical="center" wrapText="1"/>
    </xf>
    <xf numFmtId="0" fontId="43" fillId="0" borderId="0" xfId="0" applyFont="1" applyFill="1" applyBorder="1" applyAlignment="1">
      <alignment horizontal="left" vertical="center" wrapText="1"/>
    </xf>
    <xf numFmtId="192" fontId="42" fillId="0" borderId="0" xfId="0" applyNumberFormat="1" applyFont="1" applyFill="1" applyBorder="1" applyAlignment="1">
      <alignment vertical="justify"/>
    </xf>
    <xf numFmtId="4" fontId="44" fillId="0" borderId="0" xfId="0" applyNumberFormat="1" applyFont="1" applyFill="1" applyBorder="1" applyAlignment="1">
      <alignment vertical="center"/>
    </xf>
    <xf numFmtId="3" fontId="43" fillId="0" borderId="0" xfId="0" applyNumberFormat="1" applyFont="1" applyFill="1" applyBorder="1" applyAlignment="1">
      <alignment horizontal="center" vertical="center" wrapText="1"/>
    </xf>
    <xf numFmtId="0" fontId="34" fillId="0" borderId="0" xfId="0" applyNumberFormat="1" applyFont="1" applyFill="1" applyAlignment="1" applyProtection="1">
      <alignment horizontal="center"/>
      <protection/>
    </xf>
    <xf numFmtId="0" fontId="24" fillId="0" borderId="0" xfId="0" applyFont="1" applyFill="1" applyAlignment="1">
      <alignment vertical="center"/>
    </xf>
    <xf numFmtId="0" fontId="41" fillId="0" borderId="0" xfId="0" applyFont="1" applyFill="1" applyAlignment="1">
      <alignment horizontal="left" vertical="center"/>
    </xf>
    <xf numFmtId="0" fontId="38" fillId="0" borderId="12" xfId="0" applyFont="1" applyFill="1" applyBorder="1" applyAlignment="1">
      <alignment horizontal="left" vertical="center" wrapText="1"/>
    </xf>
    <xf numFmtId="192" fontId="37" fillId="0" borderId="12" xfId="0" applyNumberFormat="1" applyFont="1" applyFill="1" applyBorder="1" applyAlignment="1">
      <alignment vertical="justify"/>
    </xf>
    <xf numFmtId="4" fontId="39" fillId="0" borderId="12" xfId="0" applyNumberFormat="1" applyFont="1" applyFill="1" applyBorder="1" applyAlignment="1">
      <alignment vertical="center"/>
    </xf>
    <xf numFmtId="0" fontId="45" fillId="0" borderId="12" xfId="0" applyFont="1" applyFill="1" applyBorder="1" applyAlignment="1">
      <alignment vertical="center" wrapText="1"/>
    </xf>
    <xf numFmtId="0" fontId="45" fillId="0" borderId="12" xfId="0" applyFont="1" applyFill="1" applyBorder="1" applyAlignment="1">
      <alignment horizontal="left" vertical="center" wrapText="1"/>
    </xf>
    <xf numFmtId="0" fontId="0" fillId="0" borderId="12" xfId="0" applyNumberFormat="1" applyFont="1" applyFill="1" applyBorder="1" applyAlignment="1" applyProtection="1">
      <alignment/>
      <protection/>
    </xf>
    <xf numFmtId="0" fontId="46" fillId="0" borderId="12" xfId="0" applyFont="1" applyFill="1" applyBorder="1" applyAlignment="1">
      <alignment horizontal="left" vertical="center" wrapText="1"/>
    </xf>
    <xf numFmtId="0" fontId="47" fillId="0" borderId="0" xfId="0" applyNumberFormat="1" applyFont="1" applyFill="1" applyAlignment="1" applyProtection="1">
      <alignment/>
      <protection/>
    </xf>
    <xf numFmtId="49" fontId="46" fillId="0" borderId="12" xfId="0" applyNumberFormat="1" applyFont="1" applyFill="1" applyBorder="1" applyAlignment="1">
      <alignment horizontal="center" vertical="center" wrapText="1"/>
    </xf>
    <xf numFmtId="0" fontId="46" fillId="0" borderId="12" xfId="0" applyFont="1" applyFill="1" applyBorder="1" applyAlignment="1">
      <alignment vertical="center" wrapText="1"/>
    </xf>
    <xf numFmtId="4" fontId="48" fillId="0" borderId="12" xfId="95" applyNumberFormat="1" applyFont="1" applyFill="1" applyBorder="1" applyAlignment="1">
      <alignment vertical="center"/>
      <protection/>
    </xf>
    <xf numFmtId="4" fontId="49" fillId="0" borderId="12" xfId="95" applyNumberFormat="1" applyFont="1" applyFill="1" applyBorder="1" applyAlignment="1">
      <alignment vertical="center"/>
      <protection/>
    </xf>
    <xf numFmtId="0" fontId="47" fillId="0" borderId="0" xfId="0" applyFont="1" applyFill="1" applyAlignment="1">
      <alignment/>
    </xf>
    <xf numFmtId="4" fontId="46" fillId="0" borderId="12" xfId="0" applyNumberFormat="1" applyFont="1" applyFill="1" applyBorder="1" applyAlignment="1">
      <alignment vertical="center" wrapText="1"/>
    </xf>
    <xf numFmtId="0" fontId="50" fillId="0" borderId="0" xfId="0" applyNumberFormat="1" applyFont="1" applyFill="1" applyAlignment="1" applyProtection="1">
      <alignment/>
      <protection/>
    </xf>
    <xf numFmtId="0" fontId="50" fillId="0" borderId="0" xfId="0" applyFont="1" applyFill="1" applyAlignment="1">
      <alignment/>
    </xf>
    <xf numFmtId="4" fontId="46" fillId="0" borderId="12" xfId="95" applyNumberFormat="1" applyFont="1" applyFill="1" applyBorder="1" applyAlignment="1">
      <alignment vertical="center"/>
      <protection/>
    </xf>
    <xf numFmtId="49" fontId="46" fillId="0" borderId="12" xfId="0" applyNumberFormat="1" applyFont="1" applyFill="1" applyBorder="1" applyAlignment="1">
      <alignment horizontal="center" vertical="center"/>
    </xf>
    <xf numFmtId="4" fontId="46" fillId="0" borderId="12" xfId="0" applyNumberFormat="1" applyFont="1" applyFill="1" applyBorder="1" applyAlignment="1">
      <alignment horizontal="left" vertical="center" wrapText="1"/>
    </xf>
    <xf numFmtId="0" fontId="47" fillId="0" borderId="0" xfId="0" applyNumberFormat="1" applyFont="1" applyFill="1" applyAlignment="1" applyProtection="1">
      <alignment vertical="center"/>
      <protection/>
    </xf>
    <xf numFmtId="0" fontId="46" fillId="0" borderId="12" xfId="0" applyFont="1" applyFill="1" applyBorder="1" applyAlignment="1">
      <alignment horizontal="center" vertical="center" wrapText="1"/>
    </xf>
    <xf numFmtId="0" fontId="47" fillId="0" borderId="0" xfId="0" applyFont="1" applyFill="1" applyAlignment="1">
      <alignment vertical="center"/>
    </xf>
    <xf numFmtId="0" fontId="46" fillId="26" borderId="12" xfId="0" applyFont="1" applyFill="1" applyBorder="1" applyAlignment="1">
      <alignment vertical="center" wrapText="1"/>
    </xf>
    <xf numFmtId="4" fontId="52" fillId="0" borderId="12" xfId="95" applyNumberFormat="1" applyFont="1" applyFill="1" applyBorder="1" applyAlignment="1">
      <alignment vertical="center"/>
      <protection/>
    </xf>
    <xf numFmtId="0" fontId="51" fillId="0" borderId="0" xfId="0" applyNumberFormat="1" applyFont="1" applyFill="1" applyAlignment="1" applyProtection="1">
      <alignment/>
      <protection/>
    </xf>
    <xf numFmtId="0" fontId="51" fillId="0" borderId="0" xfId="0" applyFont="1" applyFill="1" applyAlignment="1">
      <alignment/>
    </xf>
    <xf numFmtId="0" fontId="0" fillId="27" borderId="0" xfId="0" applyNumberFormat="1" applyFont="1" applyFill="1" applyAlignment="1" applyProtection="1">
      <alignment/>
      <protection/>
    </xf>
    <xf numFmtId="0" fontId="0" fillId="27" borderId="0" xfId="0" applyFont="1" applyFill="1" applyAlignment="1">
      <alignment/>
    </xf>
    <xf numFmtId="4" fontId="33" fillId="26" borderId="12" xfId="95" applyNumberFormat="1" applyFont="1" applyFill="1" applyBorder="1" applyAlignment="1">
      <alignment vertical="center"/>
      <protection/>
    </xf>
    <xf numFmtId="0" fontId="46" fillId="0" borderId="12" xfId="0" applyFont="1" applyFill="1" applyBorder="1" applyAlignment="1">
      <alignment vertical="center"/>
    </xf>
    <xf numFmtId="49" fontId="31" fillId="0" borderId="12" xfId="0" applyNumberFormat="1" applyFont="1" applyFill="1" applyBorder="1" applyAlignment="1">
      <alignment horizontal="left" vertical="center" wrapText="1"/>
    </xf>
    <xf numFmtId="49" fontId="40" fillId="0" borderId="12" xfId="0" applyNumberFormat="1" applyFont="1" applyFill="1" applyBorder="1" applyAlignment="1">
      <alignment horizontal="center" vertical="center" wrapText="1"/>
    </xf>
    <xf numFmtId="0" fontId="40" fillId="0" borderId="12" xfId="0" applyFont="1" applyFill="1" applyBorder="1" applyAlignment="1">
      <alignment horizontal="left" vertical="center" wrapText="1"/>
    </xf>
    <xf numFmtId="4" fontId="40" fillId="0" borderId="12" xfId="0" applyNumberFormat="1" applyFont="1" applyFill="1" applyBorder="1" applyAlignment="1">
      <alignment horizontal="left" vertical="center" wrapText="1"/>
    </xf>
    <xf numFmtId="0" fontId="40" fillId="0" borderId="12" xfId="0" applyFont="1" applyFill="1" applyBorder="1" applyAlignment="1">
      <alignment vertical="center" wrapText="1"/>
    </xf>
    <xf numFmtId="0" fontId="0" fillId="0" borderId="0" xfId="0" applyNumberFormat="1" applyFont="1" applyFill="1" applyAlignment="1" applyProtection="1">
      <alignment vertical="center"/>
      <protection/>
    </xf>
    <xf numFmtId="192" fontId="40" fillId="0" borderId="12" xfId="95" applyNumberFormat="1" applyFont="1" applyFill="1" applyBorder="1" applyAlignment="1">
      <alignment vertical="center"/>
      <protection/>
    </xf>
    <xf numFmtId="0" fontId="0" fillId="0" borderId="0" xfId="0" applyFont="1" applyFill="1" applyAlignment="1">
      <alignment vertical="center"/>
    </xf>
    <xf numFmtId="0" fontId="46" fillId="0" borderId="14" xfId="0" applyFont="1" applyFill="1" applyBorder="1" applyAlignment="1">
      <alignment horizontal="left" vertical="center" wrapText="1"/>
    </xf>
    <xf numFmtId="0" fontId="31" fillId="0" borderId="14" xfId="0" applyFont="1" applyFill="1" applyBorder="1" applyAlignment="1">
      <alignment horizontal="left" wrapText="1"/>
    </xf>
    <xf numFmtId="0" fontId="31" fillId="0" borderId="15" xfId="0" applyFont="1" applyFill="1" applyBorder="1" applyAlignment="1">
      <alignment horizontal="left" wrapText="1"/>
    </xf>
    <xf numFmtId="0" fontId="31" fillId="0" borderId="15" xfId="0" applyFont="1" applyFill="1" applyBorder="1" applyAlignment="1">
      <alignment horizontal="left" vertical="center" wrapText="1"/>
    </xf>
    <xf numFmtId="0" fontId="53" fillId="0" borderId="14" xfId="0" applyFont="1" applyFill="1" applyBorder="1" applyAlignment="1">
      <alignment horizontal="left" vertical="center" wrapText="1"/>
    </xf>
    <xf numFmtId="0" fontId="31" fillId="0" borderId="16" xfId="0" applyFont="1" applyFill="1" applyBorder="1" applyAlignment="1">
      <alignment horizontal="left" vertical="center" wrapText="1"/>
    </xf>
    <xf numFmtId="0" fontId="53" fillId="0" borderId="15" xfId="0" applyFont="1" applyFill="1" applyBorder="1" applyAlignment="1">
      <alignment horizontal="left" vertical="center" wrapText="1"/>
    </xf>
    <xf numFmtId="49" fontId="46" fillId="0" borderId="15" xfId="0" applyNumberFormat="1" applyFont="1" applyFill="1" applyBorder="1" applyAlignment="1">
      <alignment horizontal="center" vertical="center" wrapText="1"/>
    </xf>
    <xf numFmtId="0" fontId="31" fillId="0" borderId="0" xfId="0" applyNumberFormat="1" applyFont="1" applyFill="1" applyAlignment="1" applyProtection="1">
      <alignment vertical="center"/>
      <protection/>
    </xf>
    <xf numFmtId="4" fontId="31" fillId="0" borderId="0" xfId="0" applyNumberFormat="1" applyFont="1" applyFill="1" applyAlignment="1" applyProtection="1">
      <alignment vertical="center"/>
      <protection/>
    </xf>
    <xf numFmtId="0" fontId="31" fillId="0" borderId="17" xfId="0" applyNumberFormat="1" applyFont="1" applyFill="1" applyBorder="1" applyAlignment="1" applyProtection="1">
      <alignment vertical="center"/>
      <protection/>
    </xf>
    <xf numFmtId="0" fontId="31" fillId="0" borderId="17" xfId="0" applyFont="1" applyFill="1" applyBorder="1" applyAlignment="1" applyProtection="1">
      <alignment vertical="center"/>
      <protection locked="0"/>
    </xf>
    <xf numFmtId="4" fontId="31" fillId="0" borderId="17" xfId="0" applyNumberFormat="1" applyFont="1" applyFill="1" applyBorder="1" applyAlignment="1" applyProtection="1">
      <alignment vertical="center"/>
      <protection locked="0"/>
    </xf>
    <xf numFmtId="0" fontId="31" fillId="0" borderId="17" xfId="0" applyFont="1" applyBorder="1" applyAlignment="1">
      <alignment vertical="center"/>
    </xf>
    <xf numFmtId="0" fontId="31" fillId="0" borderId="0" xfId="0" applyFont="1" applyFill="1" applyBorder="1" applyAlignment="1">
      <alignment vertical="center"/>
    </xf>
    <xf numFmtId="3" fontId="31" fillId="0" borderId="0" xfId="0" applyNumberFormat="1"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4" fontId="31" fillId="0" borderId="17" xfId="0" applyNumberFormat="1" applyFont="1" applyBorder="1" applyAlignment="1">
      <alignment vertical="center"/>
    </xf>
    <xf numFmtId="0" fontId="35" fillId="0" borderId="0" xfId="0" applyFont="1" applyFill="1" applyAlignment="1">
      <alignment vertical="center"/>
    </xf>
    <xf numFmtId="0" fontId="38" fillId="0" borderId="13" xfId="0" applyNumberFormat="1" applyFont="1" applyFill="1" applyBorder="1" applyAlignment="1" applyProtection="1">
      <alignment horizontal="center" vertical="center"/>
      <protection/>
    </xf>
    <xf numFmtId="0" fontId="35" fillId="0" borderId="0" xfId="0" applyNumberFormat="1" applyFont="1" applyFill="1" applyAlignment="1" applyProtection="1">
      <alignment vertical="center"/>
      <protection/>
    </xf>
    <xf numFmtId="4" fontId="31" fillId="0" borderId="0" xfId="0" applyNumberFormat="1" applyFont="1" applyFill="1" applyBorder="1" applyAlignment="1">
      <alignment vertical="center"/>
    </xf>
    <xf numFmtId="4" fontId="42" fillId="0" borderId="0" xfId="0" applyNumberFormat="1" applyFont="1" applyFill="1" applyBorder="1" applyAlignment="1" applyProtection="1">
      <alignment vertical="center" textRotation="180"/>
      <protection locked="0"/>
    </xf>
    <xf numFmtId="0" fontId="31" fillId="0" borderId="0" xfId="0" applyNumberFormat="1" applyFont="1" applyFill="1" applyBorder="1" applyAlignment="1" applyProtection="1">
      <alignment/>
      <protection/>
    </xf>
    <xf numFmtId="0" fontId="31" fillId="0" borderId="0" xfId="0" applyFont="1" applyFill="1" applyBorder="1" applyAlignment="1">
      <alignment/>
    </xf>
    <xf numFmtId="0" fontId="31" fillId="0" borderId="0" xfId="0" applyFont="1" applyFill="1" applyBorder="1" applyAlignment="1">
      <alignment horizontal="left" vertical="center"/>
    </xf>
    <xf numFmtId="0" fontId="31" fillId="0" borderId="0" xfId="0" applyFont="1" applyFill="1" applyBorder="1" applyAlignment="1">
      <alignment vertical="center" wrapText="1"/>
    </xf>
    <xf numFmtId="4" fontId="31" fillId="0" borderId="0" xfId="0" applyNumberFormat="1" applyFont="1" applyFill="1" applyBorder="1" applyAlignment="1" applyProtection="1">
      <alignment vertical="center"/>
      <protection/>
    </xf>
    <xf numFmtId="0" fontId="46" fillId="0" borderId="0" xfId="0" applyFont="1" applyFill="1" applyBorder="1" applyAlignment="1">
      <alignment/>
    </xf>
    <xf numFmtId="4" fontId="31" fillId="0" borderId="0" xfId="0" applyNumberFormat="1" applyFont="1" applyFill="1" applyBorder="1" applyAlignment="1" applyProtection="1">
      <alignment vertical="center"/>
      <protection locked="0"/>
    </xf>
    <xf numFmtId="0" fontId="40" fillId="0" borderId="0" xfId="0" applyFont="1" applyFill="1" applyBorder="1" applyAlignment="1">
      <alignment/>
    </xf>
    <xf numFmtId="0" fontId="54" fillId="0" borderId="0" xfId="0" applyFont="1" applyFill="1" applyBorder="1" applyAlignment="1">
      <alignment/>
    </xf>
    <xf numFmtId="0" fontId="46" fillId="0" borderId="0" xfId="0" applyFont="1" applyFill="1" applyBorder="1" applyAlignment="1">
      <alignment vertical="center"/>
    </xf>
    <xf numFmtId="4" fontId="31" fillId="0" borderId="0" xfId="0" applyNumberFormat="1" applyFont="1" applyBorder="1" applyAlignment="1">
      <alignment vertical="center"/>
    </xf>
    <xf numFmtId="0" fontId="31" fillId="27" borderId="0" xfId="0" applyFont="1" applyFill="1" applyBorder="1" applyAlignment="1">
      <alignment/>
    </xf>
    <xf numFmtId="0" fontId="52" fillId="0" borderId="0" xfId="0" applyFont="1" applyFill="1" applyBorder="1" applyAlignment="1">
      <alignment/>
    </xf>
    <xf numFmtId="0" fontId="34" fillId="0" borderId="13" xfId="0" applyNumberFormat="1" applyFont="1" applyFill="1" applyBorder="1" applyAlignment="1" applyProtection="1">
      <alignment/>
      <protection/>
    </xf>
    <xf numFmtId="0" fontId="46" fillId="0" borderId="0" xfId="0" applyNumberFormat="1" applyFont="1" applyFill="1" applyAlignment="1" applyProtection="1">
      <alignment vertical="center"/>
      <protection/>
    </xf>
    <xf numFmtId="4" fontId="49" fillId="0" borderId="14" xfId="95" applyNumberFormat="1" applyFont="1" applyFill="1" applyBorder="1" applyAlignment="1">
      <alignment horizontal="right" vertical="center"/>
      <protection/>
    </xf>
    <xf numFmtId="0" fontId="46" fillId="0" borderId="15" xfId="0" applyFont="1" applyFill="1" applyBorder="1" applyAlignment="1">
      <alignment horizontal="center" vertical="center" wrapText="1"/>
    </xf>
    <xf numFmtId="0" fontId="46" fillId="0" borderId="14" xfId="0" applyFont="1" applyFill="1" applyBorder="1" applyAlignment="1">
      <alignment horizontal="center" vertical="center" wrapText="1"/>
    </xf>
    <xf numFmtId="0" fontId="46" fillId="0" borderId="15" xfId="0" applyFont="1" applyFill="1" applyBorder="1" applyAlignment="1">
      <alignment horizontal="left" vertical="center" wrapText="1"/>
    </xf>
    <xf numFmtId="4" fontId="31" fillId="0" borderId="15" xfId="95" applyNumberFormat="1" applyFont="1" applyFill="1" applyBorder="1" applyAlignment="1">
      <alignment horizontal="right" vertical="center"/>
      <protection/>
    </xf>
    <xf numFmtId="4" fontId="31" fillId="0" borderId="14" xfId="95" applyNumberFormat="1" applyFont="1" applyFill="1" applyBorder="1" applyAlignment="1">
      <alignment horizontal="right" vertical="center"/>
      <protection/>
    </xf>
    <xf numFmtId="0" fontId="42" fillId="0" borderId="0" xfId="0" applyFont="1" applyFill="1" applyAlignment="1">
      <alignment horizontal="left" vertical="center" wrapText="1"/>
    </xf>
    <xf numFmtId="0" fontId="43" fillId="0" borderId="0" xfId="0" applyNumberFormat="1" applyFont="1" applyFill="1" applyBorder="1" applyAlignment="1" applyProtection="1">
      <alignment horizontal="center" vertical="top" wrapText="1"/>
      <protection/>
    </xf>
    <xf numFmtId="0" fontId="31" fillId="0" borderId="12" xfId="0" applyFont="1" applyFill="1" applyBorder="1" applyAlignment="1">
      <alignment horizontal="left" vertical="center" wrapText="1"/>
    </xf>
    <xf numFmtId="0" fontId="31" fillId="0" borderId="15" xfId="0" applyFont="1" applyFill="1" applyBorder="1" applyAlignment="1">
      <alignment horizontal="left"/>
    </xf>
    <xf numFmtId="49" fontId="31" fillId="0" borderId="12" xfId="0" applyNumberFormat="1" applyFont="1" applyFill="1" applyBorder="1" applyAlignment="1">
      <alignment horizontal="center" vertical="center" wrapText="1"/>
    </xf>
    <xf numFmtId="0" fontId="31" fillId="0" borderId="12" xfId="0" applyFont="1" applyFill="1" applyBorder="1" applyAlignment="1">
      <alignment/>
    </xf>
    <xf numFmtId="0" fontId="31" fillId="0" borderId="15" xfId="0" applyFont="1" applyFill="1" applyBorder="1" applyAlignment="1">
      <alignment horizontal="center" vertical="center" wrapText="1"/>
    </xf>
    <xf numFmtId="0" fontId="31" fillId="0" borderId="14" xfId="0" applyFont="1" applyFill="1" applyBorder="1" applyAlignment="1">
      <alignment horizontal="center" vertical="center" wrapText="1"/>
    </xf>
    <xf numFmtId="4" fontId="33" fillId="0" borderId="15" xfId="95" applyNumberFormat="1" applyFont="1" applyFill="1" applyBorder="1" applyAlignment="1">
      <alignment horizontal="center" vertical="center"/>
      <protection/>
    </xf>
    <xf numFmtId="4" fontId="33" fillId="0" borderId="14" xfId="95" applyNumberFormat="1" applyFont="1" applyFill="1" applyBorder="1" applyAlignment="1">
      <alignment horizontal="center" vertical="center"/>
      <protection/>
    </xf>
    <xf numFmtId="4" fontId="33" fillId="0" borderId="15" xfId="95" applyNumberFormat="1" applyFont="1" applyFill="1" applyBorder="1" applyAlignment="1">
      <alignment horizontal="right" vertical="center"/>
      <protection/>
    </xf>
    <xf numFmtId="4" fontId="33" fillId="0" borderId="14" xfId="95" applyNumberFormat="1" applyFont="1" applyFill="1" applyBorder="1" applyAlignment="1">
      <alignment horizontal="right" vertical="center"/>
      <protection/>
    </xf>
    <xf numFmtId="49" fontId="31" fillId="26" borderId="12" xfId="0" applyNumberFormat="1" applyFont="1" applyFill="1" applyBorder="1" applyAlignment="1">
      <alignment horizontal="center" vertical="center" wrapText="1"/>
    </xf>
    <xf numFmtId="4" fontId="49" fillId="0" borderId="15" xfId="95" applyNumberFormat="1" applyFont="1" applyFill="1" applyBorder="1" applyAlignment="1">
      <alignment horizontal="right" vertical="center"/>
      <protection/>
    </xf>
    <xf numFmtId="0" fontId="46" fillId="0" borderId="14" xfId="0" applyFont="1" applyFill="1" applyBorder="1" applyAlignment="1">
      <alignment horizontal="left" vertical="center" wrapText="1"/>
    </xf>
    <xf numFmtId="4" fontId="46" fillId="0" borderId="15" xfId="95" applyNumberFormat="1" applyFont="1" applyFill="1" applyBorder="1" applyAlignment="1">
      <alignment horizontal="right" vertical="center"/>
      <protection/>
    </xf>
    <xf numFmtId="4" fontId="46" fillId="0" borderId="14" xfId="95" applyNumberFormat="1" applyFont="1" applyFill="1" applyBorder="1" applyAlignment="1">
      <alignment horizontal="right" vertical="center"/>
      <protection/>
    </xf>
    <xf numFmtId="0" fontId="46" fillId="0" borderId="12" xfId="0" applyFont="1" applyFill="1" applyBorder="1" applyAlignment="1">
      <alignment horizontal="left" vertical="center" wrapText="1"/>
    </xf>
    <xf numFmtId="0" fontId="31" fillId="0" borderId="18" xfId="0" applyFont="1" applyFill="1" applyBorder="1" applyAlignment="1">
      <alignment horizontal="center" vertical="center" wrapText="1"/>
    </xf>
    <xf numFmtId="0" fontId="31" fillId="0" borderId="19" xfId="0" applyFont="1" applyFill="1" applyBorder="1" applyAlignment="1">
      <alignment horizontal="center" vertical="center" wrapText="1"/>
    </xf>
    <xf numFmtId="0" fontId="31" fillId="0" borderId="20" xfId="0" applyFont="1" applyFill="1" applyBorder="1" applyAlignment="1">
      <alignment horizontal="center" vertical="center" wrapText="1"/>
    </xf>
    <xf numFmtId="0" fontId="31" fillId="0" borderId="21" xfId="0" applyFont="1" applyFill="1" applyBorder="1" applyAlignment="1">
      <alignment horizontal="center" vertical="center" wrapText="1"/>
    </xf>
    <xf numFmtId="49" fontId="31" fillId="0" borderId="12" xfId="0" applyNumberFormat="1" applyFont="1" applyFill="1" applyBorder="1" applyAlignment="1">
      <alignment horizontal="left" vertical="center" wrapText="1"/>
    </xf>
    <xf numFmtId="49" fontId="31" fillId="0" borderId="15" xfId="0" applyNumberFormat="1" applyFont="1" applyFill="1" applyBorder="1" applyAlignment="1">
      <alignment horizontal="center" vertical="center" wrapText="1"/>
    </xf>
    <xf numFmtId="49" fontId="31" fillId="0" borderId="14" xfId="0" applyNumberFormat="1" applyFont="1" applyFill="1" applyBorder="1" applyAlignment="1">
      <alignment horizontal="center" vertical="center" wrapText="1"/>
    </xf>
    <xf numFmtId="0" fontId="31" fillId="0" borderId="18" xfId="0" applyFont="1" applyFill="1" applyBorder="1" applyAlignment="1">
      <alignment horizontal="center" vertical="center"/>
    </xf>
    <xf numFmtId="0" fontId="31" fillId="0" borderId="19" xfId="0" applyFont="1" applyFill="1" applyBorder="1" applyAlignment="1">
      <alignment horizontal="center" vertical="center"/>
    </xf>
    <xf numFmtId="49" fontId="46" fillId="0" borderId="12" xfId="0" applyNumberFormat="1" applyFont="1" applyFill="1" applyBorder="1" applyAlignment="1">
      <alignment horizontal="center" vertical="center" wrapText="1"/>
    </xf>
    <xf numFmtId="0" fontId="31" fillId="0" borderId="12" xfId="0" applyFont="1" applyFill="1" applyBorder="1" applyAlignment="1">
      <alignment vertical="center" wrapText="1"/>
    </xf>
    <xf numFmtId="0" fontId="31" fillId="0" borderId="15" xfId="0" applyFont="1" applyFill="1" applyBorder="1" applyAlignment="1">
      <alignment horizontal="left" vertical="center" wrapText="1"/>
    </xf>
    <xf numFmtId="0" fontId="31" fillId="0" borderId="14" xfId="0" applyFont="1" applyFill="1" applyBorder="1" applyAlignment="1">
      <alignment horizontal="left" vertical="center" wrapText="1"/>
    </xf>
    <xf numFmtId="49" fontId="31" fillId="0" borderId="15" xfId="0" applyNumberFormat="1" applyFont="1" applyFill="1" applyBorder="1" applyAlignment="1">
      <alignment horizontal="center" vertical="center"/>
    </xf>
    <xf numFmtId="49" fontId="31" fillId="0" borderId="14" xfId="0" applyNumberFormat="1" applyFont="1" applyFill="1" applyBorder="1" applyAlignment="1">
      <alignment horizontal="center" vertical="center"/>
    </xf>
    <xf numFmtId="49" fontId="31" fillId="0" borderId="12" xfId="0" applyNumberFormat="1" applyFont="1" applyFill="1" applyBorder="1" applyAlignment="1">
      <alignment horizontal="center" vertical="center"/>
    </xf>
    <xf numFmtId="3" fontId="41" fillId="0" borderId="0" xfId="0" applyNumberFormat="1" applyFont="1" applyFill="1" applyBorder="1" applyAlignment="1">
      <alignment horizontal="left" vertical="center" wrapText="1"/>
    </xf>
    <xf numFmtId="49" fontId="46" fillId="0" borderId="15" xfId="0" applyNumberFormat="1" applyFont="1" applyFill="1" applyBorder="1" applyAlignment="1">
      <alignment horizontal="center" vertical="center" wrapText="1"/>
    </xf>
    <xf numFmtId="49" fontId="46" fillId="0" borderId="14" xfId="0" applyNumberFormat="1" applyFont="1" applyFill="1" applyBorder="1" applyAlignment="1">
      <alignment horizontal="center" vertical="center" wrapText="1"/>
    </xf>
    <xf numFmtId="3" fontId="42" fillId="0" borderId="0" xfId="0" applyNumberFormat="1" applyFont="1" applyFill="1" applyBorder="1" applyAlignment="1">
      <alignment horizontal="left" vertical="center" wrapText="1"/>
    </xf>
    <xf numFmtId="3" fontId="42" fillId="0" borderId="0" xfId="0" applyNumberFormat="1" applyFont="1" applyFill="1" applyBorder="1" applyAlignment="1">
      <alignment horizontal="center" vertical="center" wrapText="1"/>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203"/>
  <sheetViews>
    <sheetView showZeros="0" tabSelected="1" view="pageBreakPreview" zoomScale="20" zoomScaleNormal="40" zoomScaleSheetLayoutView="20" zoomScalePageLayoutView="0" workbookViewId="0" topLeftCell="C37">
      <selection activeCell="Q38" sqref="Q38"/>
    </sheetView>
  </sheetViews>
  <sheetFormatPr defaultColWidth="9.16015625" defaultRowHeight="12.75"/>
  <cols>
    <col min="1" max="1" width="3.83203125" style="3" hidden="1" customWidth="1"/>
    <col min="2" max="2" width="47.16015625" style="39" customWidth="1"/>
    <col min="3" max="3" width="46.5" style="39" customWidth="1"/>
    <col min="4" max="4" width="37.16015625" style="39" customWidth="1"/>
    <col min="5" max="5" width="175.5" style="38" customWidth="1"/>
    <col min="6" max="6" width="118.5" style="39" customWidth="1"/>
    <col min="7" max="7" width="70.5" style="40" customWidth="1"/>
    <col min="8" max="8" width="66.66015625" style="40" customWidth="1"/>
    <col min="9" max="9" width="68.5" style="124" customWidth="1"/>
    <col min="10" max="10" width="63.5" style="120" customWidth="1"/>
    <col min="11" max="12" width="63.5" style="128" customWidth="1"/>
    <col min="13" max="16384" width="9.16015625" style="2" customWidth="1"/>
  </cols>
  <sheetData>
    <row r="1" spans="7:17" ht="62.25" customHeight="1">
      <c r="G1" s="148" t="s">
        <v>406</v>
      </c>
      <c r="H1" s="148"/>
      <c r="I1" s="148"/>
      <c r="J1" s="110"/>
      <c r="K1" s="127"/>
      <c r="M1" s="5"/>
      <c r="N1" s="5"/>
      <c r="O1" s="5"/>
      <c r="P1" s="5"/>
      <c r="Q1" s="5"/>
    </row>
    <row r="2" spans="2:17" ht="72.75" customHeight="1">
      <c r="B2" s="61"/>
      <c r="C2" s="61"/>
      <c r="D2" s="61"/>
      <c r="G2" s="148" t="s">
        <v>407</v>
      </c>
      <c r="H2" s="148"/>
      <c r="I2" s="148"/>
      <c r="J2" s="110"/>
      <c r="K2" s="116"/>
      <c r="M2" s="5"/>
      <c r="N2" s="5"/>
      <c r="O2" s="5"/>
      <c r="P2" s="5"/>
      <c r="Q2" s="5"/>
    </row>
    <row r="3" spans="2:11" ht="78.75" customHeight="1">
      <c r="B3" s="61"/>
      <c r="C3" s="61"/>
      <c r="D3" s="61"/>
      <c r="G3" s="148" t="s">
        <v>408</v>
      </c>
      <c r="H3" s="148"/>
      <c r="I3" s="148"/>
      <c r="J3" s="110"/>
      <c r="K3" s="116"/>
    </row>
    <row r="4" spans="1:17" s="5" customFormat="1" ht="69" customHeight="1">
      <c r="A4" s="4"/>
      <c r="B4" s="23"/>
      <c r="C4" s="23"/>
      <c r="D4" s="23"/>
      <c r="E4" s="24"/>
      <c r="F4" s="23"/>
      <c r="G4" s="148" t="s">
        <v>409</v>
      </c>
      <c r="H4" s="148"/>
      <c r="I4" s="148"/>
      <c r="J4" s="110"/>
      <c r="K4" s="116"/>
      <c r="L4" s="128"/>
      <c r="M4" s="2"/>
      <c r="N4" s="2"/>
      <c r="O4" s="2"/>
      <c r="P4" s="2"/>
      <c r="Q4" s="2"/>
    </row>
    <row r="5" spans="1:16" s="5" customFormat="1" ht="33.75" customHeight="1">
      <c r="A5" s="4"/>
      <c r="B5" s="23"/>
      <c r="C5" s="23"/>
      <c r="D5" s="23"/>
      <c r="E5" s="24"/>
      <c r="F5" s="23"/>
      <c r="H5" s="54"/>
      <c r="I5" s="122"/>
      <c r="J5" s="110"/>
      <c r="K5" s="116"/>
      <c r="L5" s="129"/>
      <c r="M5" s="63"/>
      <c r="N5" s="63"/>
      <c r="O5" s="63"/>
      <c r="P5" s="9"/>
    </row>
    <row r="6" spans="1:16" s="5" customFormat="1" ht="24.75" customHeight="1">
      <c r="A6" s="4"/>
      <c r="B6" s="24"/>
      <c r="C6" s="24"/>
      <c r="D6" s="24"/>
      <c r="E6" s="24"/>
      <c r="F6" s="24"/>
      <c r="G6" s="25"/>
      <c r="H6" s="25"/>
      <c r="I6" s="122"/>
      <c r="J6" s="110"/>
      <c r="K6" s="130"/>
      <c r="L6" s="116"/>
      <c r="M6" s="62"/>
      <c r="N6" s="62"/>
      <c r="O6" s="62"/>
      <c r="P6" s="62"/>
    </row>
    <row r="7" spans="1:16" ht="160.5" customHeight="1">
      <c r="A7" s="1"/>
      <c r="B7" s="149" t="s">
        <v>388</v>
      </c>
      <c r="C7" s="149"/>
      <c r="D7" s="149"/>
      <c r="E7" s="149"/>
      <c r="F7" s="149"/>
      <c r="G7" s="149"/>
      <c r="H7" s="149"/>
      <c r="I7" s="149"/>
      <c r="J7" s="110"/>
      <c r="L7" s="116"/>
      <c r="M7" s="62"/>
      <c r="N7" s="62"/>
      <c r="O7" s="62"/>
      <c r="P7" s="62"/>
    </row>
    <row r="8" spans="2:16" ht="49.5">
      <c r="B8" s="26"/>
      <c r="C8" s="26"/>
      <c r="D8" s="26"/>
      <c r="E8" s="27"/>
      <c r="F8" s="28"/>
      <c r="G8" s="29"/>
      <c r="H8" s="30"/>
      <c r="I8" s="123" t="s">
        <v>59</v>
      </c>
      <c r="J8" s="110"/>
      <c r="L8" s="116"/>
      <c r="M8" s="62"/>
      <c r="N8" s="62"/>
      <c r="O8" s="62"/>
      <c r="P8" s="62"/>
    </row>
    <row r="9" spans="1:10" ht="361.5" customHeight="1">
      <c r="A9" s="6"/>
      <c r="B9" s="53" t="s">
        <v>104</v>
      </c>
      <c r="C9" s="53" t="s">
        <v>105</v>
      </c>
      <c r="D9" s="53" t="s">
        <v>378</v>
      </c>
      <c r="E9" s="53" t="s">
        <v>376</v>
      </c>
      <c r="F9" s="53" t="s">
        <v>377</v>
      </c>
      <c r="G9" s="53" t="s">
        <v>0</v>
      </c>
      <c r="H9" s="53" t="s">
        <v>1</v>
      </c>
      <c r="I9" s="53" t="s">
        <v>4</v>
      </c>
      <c r="J9" s="110"/>
    </row>
    <row r="10" spans="1:12" s="101" customFormat="1" ht="93" customHeight="1">
      <c r="A10" s="99"/>
      <c r="B10" s="95"/>
      <c r="C10" s="95"/>
      <c r="D10" s="95"/>
      <c r="E10" s="96" t="s">
        <v>27</v>
      </c>
      <c r="F10" s="100"/>
      <c r="G10" s="20">
        <f>G11+G12+G13+G16+G18+G20+G21+G24+G26+G29+G32+G35+G38+G39+G41+G42+G44+G45+G47+G49+G50+G58+G59+G46</f>
        <v>35338235</v>
      </c>
      <c r="H10" s="20">
        <f>H11+H12+H13+H16+H18+H20+H21+H24+H26+H29+H32+H35+H38+H39+H41+H42+H44+H45+H47+H49+H50+H58+H59+H46</f>
        <v>33571163</v>
      </c>
      <c r="I10" s="20">
        <f>I11+I12+I13+I16+I18+I20+I21+I24+I26+I29+I32+I35+I38+I39+I41+I42+I44+I45+I47+I49+I50+I58+I59+I46</f>
        <v>68909398</v>
      </c>
      <c r="J10" s="111"/>
      <c r="K10" s="131"/>
      <c r="L10" s="131"/>
    </row>
    <row r="11" spans="2:10" ht="141.75" customHeight="1">
      <c r="B11" s="152" t="s">
        <v>128</v>
      </c>
      <c r="C11" s="152" t="s">
        <v>56</v>
      </c>
      <c r="D11" s="152" t="s">
        <v>2</v>
      </c>
      <c r="E11" s="150" t="s">
        <v>131</v>
      </c>
      <c r="F11" s="46" t="s">
        <v>102</v>
      </c>
      <c r="G11" s="21">
        <f>575000</f>
        <v>575000</v>
      </c>
      <c r="H11" s="21"/>
      <c r="I11" s="21">
        <f>G11+H11</f>
        <v>575000</v>
      </c>
      <c r="J11" s="110"/>
    </row>
    <row r="12" spans="2:10" ht="185.25" customHeight="1">
      <c r="B12" s="153">
        <v>310180</v>
      </c>
      <c r="C12" s="152"/>
      <c r="D12" s="153"/>
      <c r="E12" s="151"/>
      <c r="F12" s="46" t="s">
        <v>415</v>
      </c>
      <c r="G12" s="21">
        <f>1132800-342800</f>
        <v>790000</v>
      </c>
      <c r="H12" s="21">
        <f>635300-135300</f>
        <v>500000</v>
      </c>
      <c r="I12" s="21">
        <f>G12+H12</f>
        <v>1290000</v>
      </c>
      <c r="J12" s="110"/>
    </row>
    <row r="13" spans="1:12" s="10" customFormat="1" ht="409.5" customHeight="1">
      <c r="A13" s="1"/>
      <c r="B13" s="179" t="s">
        <v>371</v>
      </c>
      <c r="C13" s="171" t="s">
        <v>263</v>
      </c>
      <c r="D13" s="173">
        <v>1030</v>
      </c>
      <c r="E13" s="104" t="s">
        <v>380</v>
      </c>
      <c r="F13" s="154"/>
      <c r="G13" s="158">
        <f>G15</f>
        <v>15000</v>
      </c>
      <c r="H13" s="156">
        <f>H15</f>
        <v>0</v>
      </c>
      <c r="I13" s="158">
        <f>G13+H13</f>
        <v>15000</v>
      </c>
      <c r="J13" s="110"/>
      <c r="K13" s="128"/>
      <c r="L13" s="128"/>
    </row>
    <row r="14" spans="1:12" s="10" customFormat="1" ht="127.5" customHeight="1">
      <c r="A14" s="1"/>
      <c r="B14" s="180"/>
      <c r="C14" s="172"/>
      <c r="D14" s="174"/>
      <c r="E14" s="103" t="s">
        <v>379</v>
      </c>
      <c r="F14" s="155"/>
      <c r="G14" s="159"/>
      <c r="H14" s="157"/>
      <c r="I14" s="159"/>
      <c r="J14" s="110"/>
      <c r="K14" s="128"/>
      <c r="L14" s="128"/>
    </row>
    <row r="15" spans="1:12" s="76" customFormat="1" ht="134.25" customHeight="1">
      <c r="A15" s="71"/>
      <c r="B15" s="81" t="s">
        <v>370</v>
      </c>
      <c r="C15" s="72" t="s">
        <v>264</v>
      </c>
      <c r="D15" s="72">
        <v>1070</v>
      </c>
      <c r="E15" s="70" t="s">
        <v>42</v>
      </c>
      <c r="F15" s="73" t="s">
        <v>65</v>
      </c>
      <c r="G15" s="74">
        <v>15000</v>
      </c>
      <c r="H15" s="74"/>
      <c r="I15" s="21">
        <f>G15+H15</f>
        <v>15000</v>
      </c>
      <c r="J15" s="110"/>
      <c r="K15" s="132"/>
      <c r="L15" s="132"/>
    </row>
    <row r="16" spans="1:12" s="76" customFormat="1" ht="98.25" customHeight="1">
      <c r="A16" s="71"/>
      <c r="B16" s="47" t="s">
        <v>130</v>
      </c>
      <c r="C16" s="47" t="s">
        <v>129</v>
      </c>
      <c r="D16" s="47"/>
      <c r="E16" s="48" t="s">
        <v>265</v>
      </c>
      <c r="F16" s="46"/>
      <c r="G16" s="21">
        <f>G17</f>
        <v>48000</v>
      </c>
      <c r="H16" s="21">
        <f>H17</f>
        <v>0</v>
      </c>
      <c r="I16" s="21">
        <f>I17</f>
        <v>48000</v>
      </c>
      <c r="J16" s="110"/>
      <c r="K16" s="132"/>
      <c r="L16" s="132"/>
    </row>
    <row r="17" spans="1:12" s="76" customFormat="1" ht="182.25" customHeight="1">
      <c r="A17" s="71"/>
      <c r="B17" s="72" t="s">
        <v>130</v>
      </c>
      <c r="C17" s="72" t="s">
        <v>114</v>
      </c>
      <c r="D17" s="72" t="s">
        <v>11</v>
      </c>
      <c r="E17" s="70" t="s">
        <v>138</v>
      </c>
      <c r="F17" s="73" t="s">
        <v>64</v>
      </c>
      <c r="G17" s="74">
        <v>48000</v>
      </c>
      <c r="H17" s="74"/>
      <c r="I17" s="74">
        <f>G17+H17</f>
        <v>48000</v>
      </c>
      <c r="J17" s="110"/>
      <c r="K17" s="132"/>
      <c r="L17" s="132"/>
    </row>
    <row r="18" spans="1:12" s="76" customFormat="1" ht="119.25" customHeight="1">
      <c r="A18" s="71"/>
      <c r="B18" s="47" t="s">
        <v>266</v>
      </c>
      <c r="C18" s="47" t="s">
        <v>115</v>
      </c>
      <c r="D18" s="47" t="s">
        <v>11</v>
      </c>
      <c r="E18" s="48" t="s">
        <v>394</v>
      </c>
      <c r="F18" s="46"/>
      <c r="G18" s="21">
        <f>G19</f>
        <v>850000</v>
      </c>
      <c r="H18" s="21">
        <f>H19</f>
        <v>0</v>
      </c>
      <c r="I18" s="21">
        <f>I19</f>
        <v>850000</v>
      </c>
      <c r="J18" s="110"/>
      <c r="K18" s="132"/>
      <c r="L18" s="132"/>
    </row>
    <row r="19" spans="1:12" s="76" customFormat="1" ht="155.25" customHeight="1">
      <c r="A19" s="71"/>
      <c r="B19" s="72" t="s">
        <v>419</v>
      </c>
      <c r="C19" s="72" t="s">
        <v>420</v>
      </c>
      <c r="D19" s="72" t="s">
        <v>11</v>
      </c>
      <c r="E19" s="70" t="s">
        <v>421</v>
      </c>
      <c r="F19" s="73" t="s">
        <v>65</v>
      </c>
      <c r="G19" s="74">
        <f>700000+150000</f>
        <v>850000</v>
      </c>
      <c r="H19" s="74"/>
      <c r="I19" s="74">
        <f>G19+H19</f>
        <v>850000</v>
      </c>
      <c r="J19" s="141"/>
      <c r="K19" s="132"/>
      <c r="L19" s="132"/>
    </row>
    <row r="20" spans="1:12" s="76" customFormat="1" ht="239.25" customHeight="1">
      <c r="A20" s="71"/>
      <c r="B20" s="47" t="s">
        <v>267</v>
      </c>
      <c r="C20" s="47" t="s">
        <v>116</v>
      </c>
      <c r="D20" s="47" t="s">
        <v>11</v>
      </c>
      <c r="E20" s="48" t="s">
        <v>139</v>
      </c>
      <c r="F20" s="46" t="s">
        <v>65</v>
      </c>
      <c r="G20" s="21">
        <v>401800</v>
      </c>
      <c r="H20" s="21"/>
      <c r="I20" s="21">
        <f>G20+H20</f>
        <v>401800</v>
      </c>
      <c r="J20" s="110"/>
      <c r="K20" s="132"/>
      <c r="L20" s="132"/>
    </row>
    <row r="21" spans="1:10" ht="95.25" customHeight="1">
      <c r="A21" s="69"/>
      <c r="B21" s="47" t="s">
        <v>268</v>
      </c>
      <c r="C21" s="47" t="s">
        <v>113</v>
      </c>
      <c r="D21" s="47">
        <v>1090</v>
      </c>
      <c r="E21" s="48" t="s">
        <v>9</v>
      </c>
      <c r="F21" s="46"/>
      <c r="G21" s="21">
        <f>G22+G23</f>
        <v>191854</v>
      </c>
      <c r="H21" s="21">
        <f>H22+H23</f>
        <v>0</v>
      </c>
      <c r="I21" s="21">
        <f>I22+I23</f>
        <v>191854</v>
      </c>
      <c r="J21" s="110"/>
    </row>
    <row r="22" spans="1:12" s="76" customFormat="1" ht="162" customHeight="1">
      <c r="A22" s="71"/>
      <c r="B22" s="72" t="s">
        <v>268</v>
      </c>
      <c r="C22" s="72" t="s">
        <v>113</v>
      </c>
      <c r="D22" s="72" t="s">
        <v>10</v>
      </c>
      <c r="E22" s="73" t="s">
        <v>361</v>
      </c>
      <c r="F22" s="73" t="s">
        <v>63</v>
      </c>
      <c r="G22" s="74">
        <v>143854</v>
      </c>
      <c r="H22" s="74"/>
      <c r="I22" s="74">
        <f>G22+H22</f>
        <v>143854</v>
      </c>
      <c r="J22" s="110"/>
      <c r="K22" s="132"/>
      <c r="L22" s="132"/>
    </row>
    <row r="23" spans="1:12" s="76" customFormat="1" ht="228" customHeight="1">
      <c r="A23" s="71"/>
      <c r="B23" s="72" t="s">
        <v>268</v>
      </c>
      <c r="C23" s="72" t="s">
        <v>113</v>
      </c>
      <c r="D23" s="72" t="s">
        <v>10</v>
      </c>
      <c r="E23" s="73" t="s">
        <v>355</v>
      </c>
      <c r="F23" s="73" t="s">
        <v>355</v>
      </c>
      <c r="G23" s="74">
        <v>48000</v>
      </c>
      <c r="H23" s="74"/>
      <c r="I23" s="74">
        <f>G23+H23</f>
        <v>48000</v>
      </c>
      <c r="J23" s="110"/>
      <c r="K23" s="132"/>
      <c r="L23" s="132"/>
    </row>
    <row r="24" spans="1:12" s="10" customFormat="1" ht="78.75" customHeight="1">
      <c r="A24" s="1"/>
      <c r="B24" s="47" t="s">
        <v>269</v>
      </c>
      <c r="C24" s="47" t="s">
        <v>117</v>
      </c>
      <c r="D24" s="47" t="s">
        <v>11</v>
      </c>
      <c r="E24" s="48" t="s">
        <v>13</v>
      </c>
      <c r="F24" s="46"/>
      <c r="G24" s="21">
        <f>G25</f>
        <v>711500</v>
      </c>
      <c r="H24" s="21">
        <f>H25</f>
        <v>10000</v>
      </c>
      <c r="I24" s="21">
        <f>I25</f>
        <v>721500</v>
      </c>
      <c r="J24" s="110"/>
      <c r="K24" s="128"/>
      <c r="L24" s="128"/>
    </row>
    <row r="25" spans="1:12" s="76" customFormat="1" ht="189.75" customHeight="1">
      <c r="A25" s="71"/>
      <c r="B25" s="72" t="s">
        <v>269</v>
      </c>
      <c r="C25" s="72" t="s">
        <v>117</v>
      </c>
      <c r="D25" s="72" t="s">
        <v>11</v>
      </c>
      <c r="E25" s="73" t="s">
        <v>362</v>
      </c>
      <c r="F25" s="73" t="s">
        <v>64</v>
      </c>
      <c r="G25" s="80">
        <f>712000-500</f>
        <v>711500</v>
      </c>
      <c r="H25" s="74">
        <v>10000</v>
      </c>
      <c r="I25" s="74">
        <f>G25+H25</f>
        <v>721500</v>
      </c>
      <c r="J25" s="110"/>
      <c r="K25" s="132"/>
      <c r="L25" s="132"/>
    </row>
    <row r="26" spans="1:12" s="10" customFormat="1" ht="75.75" customHeight="1">
      <c r="A26" s="1"/>
      <c r="B26" s="47" t="s">
        <v>271</v>
      </c>
      <c r="C26" s="47" t="s">
        <v>270</v>
      </c>
      <c r="D26" s="47" t="s">
        <v>16</v>
      </c>
      <c r="E26" s="48" t="s">
        <v>140</v>
      </c>
      <c r="F26" s="46"/>
      <c r="G26" s="22">
        <f>G27+G28</f>
        <v>485000</v>
      </c>
      <c r="H26" s="22">
        <f>H27+H28</f>
        <v>0</v>
      </c>
      <c r="I26" s="22">
        <f>I27+I28</f>
        <v>485000</v>
      </c>
      <c r="J26" s="110"/>
      <c r="K26" s="128"/>
      <c r="L26" s="128"/>
    </row>
    <row r="27" spans="1:12" s="76" customFormat="1" ht="114.75" customHeight="1">
      <c r="A27" s="71"/>
      <c r="B27" s="72" t="s">
        <v>271</v>
      </c>
      <c r="C27" s="72" t="s">
        <v>270</v>
      </c>
      <c r="D27" s="72" t="s">
        <v>16</v>
      </c>
      <c r="E27" s="73" t="s">
        <v>363</v>
      </c>
      <c r="F27" s="73" t="s">
        <v>65</v>
      </c>
      <c r="G27" s="80">
        <f>150000+150000</f>
        <v>300000</v>
      </c>
      <c r="H27" s="74"/>
      <c r="I27" s="74">
        <f>G27+H27</f>
        <v>300000</v>
      </c>
      <c r="J27" s="110"/>
      <c r="K27" s="132"/>
      <c r="L27" s="132"/>
    </row>
    <row r="28" spans="1:12" s="76" customFormat="1" ht="165.75" customHeight="1">
      <c r="A28" s="71"/>
      <c r="B28" s="72" t="s">
        <v>271</v>
      </c>
      <c r="C28" s="72" t="s">
        <v>270</v>
      </c>
      <c r="D28" s="72" t="s">
        <v>16</v>
      </c>
      <c r="E28" s="73" t="s">
        <v>364</v>
      </c>
      <c r="F28" s="70" t="s">
        <v>102</v>
      </c>
      <c r="G28" s="80">
        <f>100000+85000</f>
        <v>185000</v>
      </c>
      <c r="H28" s="74"/>
      <c r="I28" s="74">
        <f>G28+H28</f>
        <v>185000</v>
      </c>
      <c r="J28" s="110"/>
      <c r="K28" s="132"/>
      <c r="L28" s="132"/>
    </row>
    <row r="29" spans="1:12" s="76" customFormat="1" ht="99" customHeight="1">
      <c r="A29" s="71"/>
      <c r="B29" s="47" t="s">
        <v>274</v>
      </c>
      <c r="C29" s="47" t="s">
        <v>273</v>
      </c>
      <c r="D29" s="47"/>
      <c r="E29" s="48" t="s">
        <v>272</v>
      </c>
      <c r="F29" s="46"/>
      <c r="G29" s="21">
        <f>G30+G31</f>
        <v>1200000</v>
      </c>
      <c r="H29" s="21">
        <f>H30+H31</f>
        <v>0</v>
      </c>
      <c r="I29" s="21">
        <f>I30+I31</f>
        <v>1200000</v>
      </c>
      <c r="J29" s="110"/>
      <c r="K29" s="132"/>
      <c r="L29" s="132"/>
    </row>
    <row r="30" spans="1:12" s="76" customFormat="1" ht="171.75" customHeight="1">
      <c r="A30" s="71"/>
      <c r="B30" s="72" t="s">
        <v>277</v>
      </c>
      <c r="C30" s="72" t="s">
        <v>275</v>
      </c>
      <c r="D30" s="72" t="s">
        <v>17</v>
      </c>
      <c r="E30" s="73" t="s">
        <v>142</v>
      </c>
      <c r="F30" s="73" t="s">
        <v>66</v>
      </c>
      <c r="G30" s="74">
        <v>600000</v>
      </c>
      <c r="H30" s="74"/>
      <c r="I30" s="74">
        <f>G30+H30</f>
        <v>600000</v>
      </c>
      <c r="J30" s="110"/>
      <c r="K30" s="132"/>
      <c r="L30" s="132"/>
    </row>
    <row r="31" spans="1:12" s="76" customFormat="1" ht="156.75" customHeight="1">
      <c r="A31" s="71"/>
      <c r="B31" s="72" t="s">
        <v>278</v>
      </c>
      <c r="C31" s="72" t="s">
        <v>276</v>
      </c>
      <c r="D31" s="72" t="s">
        <v>17</v>
      </c>
      <c r="E31" s="73" t="s">
        <v>18</v>
      </c>
      <c r="F31" s="73" t="s">
        <v>66</v>
      </c>
      <c r="G31" s="74">
        <v>600000</v>
      </c>
      <c r="H31" s="74"/>
      <c r="I31" s="74">
        <f>G31+H31</f>
        <v>600000</v>
      </c>
      <c r="J31" s="112"/>
      <c r="K31" s="132"/>
      <c r="L31" s="132"/>
    </row>
    <row r="32" spans="1:12" s="10" customFormat="1" ht="98.25" customHeight="1">
      <c r="A32" s="1"/>
      <c r="B32" s="47" t="s">
        <v>279</v>
      </c>
      <c r="C32" s="47" t="s">
        <v>398</v>
      </c>
      <c r="D32" s="47"/>
      <c r="E32" s="48" t="s">
        <v>395</v>
      </c>
      <c r="F32" s="46"/>
      <c r="G32" s="21">
        <f>G33+G34</f>
        <v>12883606</v>
      </c>
      <c r="H32" s="21">
        <f>H33+H34</f>
        <v>239000</v>
      </c>
      <c r="I32" s="21">
        <f>I33+I34</f>
        <v>13122606</v>
      </c>
      <c r="J32" s="112"/>
      <c r="K32" s="128"/>
      <c r="L32" s="128"/>
    </row>
    <row r="33" spans="1:12" s="76" customFormat="1" ht="177.75" customHeight="1">
      <c r="A33" s="71"/>
      <c r="B33" s="72" t="s">
        <v>401</v>
      </c>
      <c r="C33" s="72" t="s">
        <v>399</v>
      </c>
      <c r="D33" s="72" t="s">
        <v>17</v>
      </c>
      <c r="E33" s="73" t="s">
        <v>143</v>
      </c>
      <c r="F33" s="73" t="s">
        <v>66</v>
      </c>
      <c r="G33" s="74">
        <f>7111640-53334</f>
        <v>7058306</v>
      </c>
      <c r="H33" s="74">
        <v>239000</v>
      </c>
      <c r="I33" s="74">
        <f aca="true" t="shared" si="0" ref="I33:I38">G33+H33</f>
        <v>7297306</v>
      </c>
      <c r="J33" s="112"/>
      <c r="K33" s="132"/>
      <c r="L33" s="132"/>
    </row>
    <row r="34" spans="1:12" s="76" customFormat="1" ht="144.75" customHeight="1">
      <c r="A34" s="71"/>
      <c r="B34" s="72" t="s">
        <v>402</v>
      </c>
      <c r="C34" s="72" t="s">
        <v>400</v>
      </c>
      <c r="D34" s="72" t="s">
        <v>17</v>
      </c>
      <c r="E34" s="73" t="s">
        <v>144</v>
      </c>
      <c r="F34" s="73" t="s">
        <v>66</v>
      </c>
      <c r="G34" s="74">
        <f>5968000+10200-152900</f>
        <v>5825300</v>
      </c>
      <c r="H34" s="74"/>
      <c r="I34" s="74">
        <f t="shared" si="0"/>
        <v>5825300</v>
      </c>
      <c r="J34" s="112"/>
      <c r="K34" s="132"/>
      <c r="L34" s="132"/>
    </row>
    <row r="35" spans="1:12" s="76" customFormat="1" ht="144.75" customHeight="1">
      <c r="A35" s="71"/>
      <c r="B35" s="47" t="s">
        <v>422</v>
      </c>
      <c r="C35" s="47" t="s">
        <v>280</v>
      </c>
      <c r="D35" s="47" t="s">
        <v>17</v>
      </c>
      <c r="E35" s="48" t="s">
        <v>396</v>
      </c>
      <c r="F35" s="46" t="s">
        <v>66</v>
      </c>
      <c r="G35" s="21">
        <f>G36+G37</f>
        <v>5623367</v>
      </c>
      <c r="H35" s="21">
        <f>H36+H37</f>
        <v>39000</v>
      </c>
      <c r="I35" s="21">
        <f t="shared" si="0"/>
        <v>5662367</v>
      </c>
      <c r="J35" s="112"/>
      <c r="K35" s="132"/>
      <c r="L35" s="132"/>
    </row>
    <row r="36" spans="1:12" s="76" customFormat="1" ht="201.75" customHeight="1">
      <c r="A36" s="71"/>
      <c r="B36" s="72" t="s">
        <v>423</v>
      </c>
      <c r="C36" s="72" t="s">
        <v>405</v>
      </c>
      <c r="D36" s="47" t="s">
        <v>17</v>
      </c>
      <c r="E36" s="73" t="s">
        <v>403</v>
      </c>
      <c r="F36" s="73" t="s">
        <v>66</v>
      </c>
      <c r="G36" s="21">
        <f>2281250+350000+60340</f>
        <v>2691590</v>
      </c>
      <c r="H36" s="74">
        <v>39000</v>
      </c>
      <c r="I36" s="21">
        <f t="shared" si="0"/>
        <v>2730590</v>
      </c>
      <c r="J36" s="112"/>
      <c r="K36" s="132"/>
      <c r="L36" s="132"/>
    </row>
    <row r="37" spans="1:12" s="76" customFormat="1" ht="165.75" customHeight="1">
      <c r="A37" s="71"/>
      <c r="B37" s="72" t="s">
        <v>424</v>
      </c>
      <c r="C37" s="72" t="s">
        <v>397</v>
      </c>
      <c r="D37" s="72" t="s">
        <v>17</v>
      </c>
      <c r="E37" s="73" t="s">
        <v>404</v>
      </c>
      <c r="F37" s="73" t="s">
        <v>66</v>
      </c>
      <c r="G37" s="80">
        <f>2965750+20000-53973</f>
        <v>2931777</v>
      </c>
      <c r="H37" s="80"/>
      <c r="I37" s="80">
        <f t="shared" si="0"/>
        <v>2931777</v>
      </c>
      <c r="J37" s="112"/>
      <c r="K37" s="132"/>
      <c r="L37" s="132"/>
    </row>
    <row r="38" spans="2:10" ht="191.25" customHeight="1">
      <c r="B38" s="47" t="s">
        <v>282</v>
      </c>
      <c r="C38" s="47" t="s">
        <v>281</v>
      </c>
      <c r="D38" s="47" t="s">
        <v>71</v>
      </c>
      <c r="E38" s="48" t="s">
        <v>70</v>
      </c>
      <c r="F38" s="46" t="s">
        <v>67</v>
      </c>
      <c r="G38" s="21">
        <v>1604000</v>
      </c>
      <c r="H38" s="21"/>
      <c r="I38" s="21">
        <f t="shared" si="0"/>
        <v>1604000</v>
      </c>
      <c r="J38" s="112"/>
    </row>
    <row r="39" spans="2:10" ht="88.5">
      <c r="B39" s="47" t="s">
        <v>285</v>
      </c>
      <c r="C39" s="47" t="s">
        <v>284</v>
      </c>
      <c r="D39" s="47"/>
      <c r="E39" s="48" t="s">
        <v>283</v>
      </c>
      <c r="F39" s="46"/>
      <c r="G39" s="21">
        <f>G40</f>
        <v>4820000</v>
      </c>
      <c r="H39" s="21">
        <f>H40</f>
        <v>0</v>
      </c>
      <c r="I39" s="21">
        <f>I40</f>
        <v>4820000</v>
      </c>
      <c r="J39" s="112"/>
    </row>
    <row r="40" spans="1:12" s="76" customFormat="1" ht="201" customHeight="1">
      <c r="A40" s="71"/>
      <c r="B40" s="72" t="s">
        <v>287</v>
      </c>
      <c r="C40" s="72" t="s">
        <v>286</v>
      </c>
      <c r="D40" s="72" t="s">
        <v>73</v>
      </c>
      <c r="E40" s="70" t="s">
        <v>72</v>
      </c>
      <c r="F40" s="73" t="s">
        <v>67</v>
      </c>
      <c r="G40" s="74">
        <v>4820000</v>
      </c>
      <c r="H40" s="74"/>
      <c r="I40" s="74">
        <f>G40+H40</f>
        <v>4820000</v>
      </c>
      <c r="J40" s="112"/>
      <c r="K40" s="132"/>
      <c r="L40" s="132"/>
    </row>
    <row r="41" spans="1:12" s="76" customFormat="1" ht="201" customHeight="1">
      <c r="A41" s="71"/>
      <c r="B41" s="47" t="s">
        <v>289</v>
      </c>
      <c r="C41" s="47" t="s">
        <v>288</v>
      </c>
      <c r="D41" s="47" t="s">
        <v>20</v>
      </c>
      <c r="E41" s="48" t="s">
        <v>19</v>
      </c>
      <c r="F41" s="46" t="s">
        <v>67</v>
      </c>
      <c r="G41" s="21"/>
      <c r="H41" s="21">
        <v>2000000</v>
      </c>
      <c r="I41" s="21">
        <f>G41+H41</f>
        <v>2000000</v>
      </c>
      <c r="J41" s="112"/>
      <c r="K41" s="132"/>
      <c r="L41" s="132"/>
    </row>
    <row r="42" spans="1:12" s="10" customFormat="1" ht="99" customHeight="1">
      <c r="A42" s="1"/>
      <c r="B42" s="47" t="s">
        <v>292</v>
      </c>
      <c r="C42" s="47" t="s">
        <v>291</v>
      </c>
      <c r="D42" s="47"/>
      <c r="E42" s="48" t="s">
        <v>290</v>
      </c>
      <c r="F42" s="46"/>
      <c r="G42" s="21">
        <f>G43</f>
        <v>198000</v>
      </c>
      <c r="H42" s="21">
        <f>H43</f>
        <v>0</v>
      </c>
      <c r="I42" s="21">
        <f>I43</f>
        <v>198000</v>
      </c>
      <c r="J42" s="112"/>
      <c r="K42" s="128"/>
      <c r="L42" s="128"/>
    </row>
    <row r="43" spans="1:12" s="76" customFormat="1" ht="162.75" customHeight="1">
      <c r="A43" s="71"/>
      <c r="B43" s="72" t="s">
        <v>294</v>
      </c>
      <c r="C43" s="72" t="s">
        <v>293</v>
      </c>
      <c r="D43" s="72" t="s">
        <v>60</v>
      </c>
      <c r="E43" s="70" t="s">
        <v>141</v>
      </c>
      <c r="F43" s="73" t="s">
        <v>62</v>
      </c>
      <c r="G43" s="74">
        <v>198000</v>
      </c>
      <c r="H43" s="74"/>
      <c r="I43" s="74">
        <f>G43+H43</f>
        <v>198000</v>
      </c>
      <c r="J43" s="112"/>
      <c r="K43" s="132"/>
      <c r="L43" s="132"/>
    </row>
    <row r="44" spans="2:10" ht="180" customHeight="1">
      <c r="B44" s="47" t="s">
        <v>296</v>
      </c>
      <c r="C44" s="47" t="s">
        <v>295</v>
      </c>
      <c r="D44" s="47" t="s">
        <v>7</v>
      </c>
      <c r="E44" s="48" t="s">
        <v>145</v>
      </c>
      <c r="F44" s="46" t="s">
        <v>326</v>
      </c>
      <c r="G44" s="21">
        <v>82200</v>
      </c>
      <c r="H44" s="21">
        <v>32000</v>
      </c>
      <c r="I44" s="21">
        <f>G44+H44</f>
        <v>114200</v>
      </c>
      <c r="J44" s="112"/>
    </row>
    <row r="45" spans="2:10" ht="219.75" customHeight="1">
      <c r="B45" s="171" t="s">
        <v>297</v>
      </c>
      <c r="C45" s="171" t="s">
        <v>199</v>
      </c>
      <c r="D45" s="171" t="s">
        <v>6</v>
      </c>
      <c r="E45" s="177" t="s">
        <v>146</v>
      </c>
      <c r="F45" s="46" t="s">
        <v>67</v>
      </c>
      <c r="G45" s="21"/>
      <c r="H45" s="21">
        <f>29100000</f>
        <v>29100000</v>
      </c>
      <c r="I45" s="21">
        <f>G45+H45</f>
        <v>29100000</v>
      </c>
      <c r="J45" s="112"/>
    </row>
    <row r="46" spans="2:10" ht="219.75" customHeight="1">
      <c r="B46" s="172"/>
      <c r="C46" s="172"/>
      <c r="D46" s="172"/>
      <c r="E46" s="178"/>
      <c r="F46" s="46" t="s">
        <v>415</v>
      </c>
      <c r="G46" s="21"/>
      <c r="H46" s="22">
        <v>1082000</v>
      </c>
      <c r="I46" s="21">
        <f>G46+H46</f>
        <v>1082000</v>
      </c>
      <c r="J46" s="112"/>
    </row>
    <row r="47" spans="2:10" ht="77.25" customHeight="1">
      <c r="B47" s="47" t="s">
        <v>299</v>
      </c>
      <c r="C47" s="47" t="s">
        <v>298</v>
      </c>
      <c r="D47" s="47" t="s">
        <v>7</v>
      </c>
      <c r="E47" s="48" t="s">
        <v>21</v>
      </c>
      <c r="F47" s="46"/>
      <c r="G47" s="21">
        <f>G48</f>
        <v>639800</v>
      </c>
      <c r="H47" s="21">
        <f>H48</f>
        <v>0</v>
      </c>
      <c r="I47" s="21">
        <f>I48</f>
        <v>639800</v>
      </c>
      <c r="J47" s="112"/>
    </row>
    <row r="48" spans="1:12" s="76" customFormat="1" ht="147.75" customHeight="1">
      <c r="A48" s="71"/>
      <c r="B48" s="72" t="s">
        <v>299</v>
      </c>
      <c r="C48" s="72" t="s">
        <v>298</v>
      </c>
      <c r="D48" s="72" t="s">
        <v>7</v>
      </c>
      <c r="E48" s="70" t="s">
        <v>367</v>
      </c>
      <c r="F48" s="73" t="s">
        <v>62</v>
      </c>
      <c r="G48" s="74">
        <f>139800+500000</f>
        <v>639800</v>
      </c>
      <c r="H48" s="74"/>
      <c r="I48" s="74">
        <f>G48+H48</f>
        <v>639800</v>
      </c>
      <c r="J48" s="112"/>
      <c r="K48" s="132"/>
      <c r="L48" s="132"/>
    </row>
    <row r="49" spans="2:10" ht="233.25" customHeight="1">
      <c r="B49" s="47" t="s">
        <v>301</v>
      </c>
      <c r="C49" s="47" t="s">
        <v>300</v>
      </c>
      <c r="D49" s="47" t="s">
        <v>22</v>
      </c>
      <c r="E49" s="48" t="s">
        <v>147</v>
      </c>
      <c r="F49" s="46" t="s">
        <v>12</v>
      </c>
      <c r="G49" s="21">
        <v>207600</v>
      </c>
      <c r="H49" s="21">
        <v>385000</v>
      </c>
      <c r="I49" s="21">
        <f>G49+H49</f>
        <v>592600</v>
      </c>
      <c r="J49" s="112"/>
    </row>
    <row r="50" spans="2:10" ht="71.25" customHeight="1">
      <c r="B50" s="47" t="s">
        <v>302</v>
      </c>
      <c r="C50" s="47" t="s">
        <v>190</v>
      </c>
      <c r="D50" s="47" t="s">
        <v>25</v>
      </c>
      <c r="E50" s="48" t="s">
        <v>13</v>
      </c>
      <c r="F50" s="46"/>
      <c r="G50" s="21">
        <f>G51+G52+G53+G54+G55+G56+G57</f>
        <v>4011508</v>
      </c>
      <c r="H50" s="21">
        <f>H51+H52+H53+H54+H55+H56+H57</f>
        <v>116000</v>
      </c>
      <c r="I50" s="21">
        <f>I51+I52+I53+I54+I55+I56+I57</f>
        <v>4127508</v>
      </c>
      <c r="J50" s="112"/>
    </row>
    <row r="51" spans="1:12" s="76" customFormat="1" ht="149.25" customHeight="1">
      <c r="A51" s="71"/>
      <c r="B51" s="72" t="s">
        <v>302</v>
      </c>
      <c r="C51" s="72" t="s">
        <v>190</v>
      </c>
      <c r="D51" s="109" t="s">
        <v>25</v>
      </c>
      <c r="E51" s="70" t="s">
        <v>365</v>
      </c>
      <c r="F51" s="73" t="s">
        <v>69</v>
      </c>
      <c r="G51" s="74">
        <f>607700+38239</f>
        <v>645939</v>
      </c>
      <c r="H51" s="74"/>
      <c r="I51" s="74">
        <f>G51+H51</f>
        <v>645939</v>
      </c>
      <c r="J51" s="112"/>
      <c r="K51" s="132"/>
      <c r="L51" s="132"/>
    </row>
    <row r="52" spans="1:12" s="76" customFormat="1" ht="151.5" customHeight="1">
      <c r="A52" s="71"/>
      <c r="B52" s="72" t="s">
        <v>302</v>
      </c>
      <c r="C52" s="72" t="s">
        <v>190</v>
      </c>
      <c r="D52" s="109" t="s">
        <v>25</v>
      </c>
      <c r="E52" s="70" t="s">
        <v>366</v>
      </c>
      <c r="F52" s="77" t="s">
        <v>337</v>
      </c>
      <c r="G52" s="74">
        <f>80290</f>
        <v>80290</v>
      </c>
      <c r="H52" s="74"/>
      <c r="I52" s="74">
        <f>G52+H52</f>
        <v>80290</v>
      </c>
      <c r="J52" s="112"/>
      <c r="K52" s="132"/>
      <c r="L52" s="132"/>
    </row>
    <row r="53" spans="1:12" s="76" customFormat="1" ht="194.25" customHeight="1">
      <c r="A53" s="71"/>
      <c r="B53" s="72" t="s">
        <v>302</v>
      </c>
      <c r="C53" s="72" t="s">
        <v>190</v>
      </c>
      <c r="D53" s="109" t="s">
        <v>25</v>
      </c>
      <c r="E53" s="70" t="s">
        <v>369</v>
      </c>
      <c r="F53" s="73" t="s">
        <v>415</v>
      </c>
      <c r="G53" s="74">
        <f>194200+843700-194200</f>
        <v>843700</v>
      </c>
      <c r="H53" s="74">
        <v>90000</v>
      </c>
      <c r="I53" s="74">
        <f>SUM(G53:H53)</f>
        <v>933700</v>
      </c>
      <c r="J53" s="112"/>
      <c r="K53" s="132"/>
      <c r="L53" s="132"/>
    </row>
    <row r="54" spans="1:12" s="76" customFormat="1" ht="143.25" customHeight="1">
      <c r="A54" s="71"/>
      <c r="B54" s="72" t="s">
        <v>302</v>
      </c>
      <c r="C54" s="72" t="s">
        <v>190</v>
      </c>
      <c r="D54" s="109" t="s">
        <v>25</v>
      </c>
      <c r="E54" s="70" t="s">
        <v>367</v>
      </c>
      <c r="F54" s="73" t="s">
        <v>62</v>
      </c>
      <c r="G54" s="74">
        <f>962400</f>
        <v>962400</v>
      </c>
      <c r="H54" s="74">
        <v>26000</v>
      </c>
      <c r="I54" s="74">
        <f>SUM(G54:H54)</f>
        <v>988400</v>
      </c>
      <c r="J54" s="112"/>
      <c r="K54" s="132"/>
      <c r="L54" s="132"/>
    </row>
    <row r="55" spans="1:12" s="76" customFormat="1" ht="156" customHeight="1">
      <c r="A55" s="71"/>
      <c r="B55" s="72" t="s">
        <v>302</v>
      </c>
      <c r="C55" s="72" t="s">
        <v>190</v>
      </c>
      <c r="D55" s="109" t="s">
        <v>25</v>
      </c>
      <c r="E55" s="70" t="s">
        <v>368</v>
      </c>
      <c r="F55" s="73" t="s">
        <v>66</v>
      </c>
      <c r="G55" s="74">
        <f>1229100+80000-29921</f>
        <v>1279179</v>
      </c>
      <c r="H55" s="74"/>
      <c r="I55" s="74">
        <f>SUM(G55:H55)</f>
        <v>1279179</v>
      </c>
      <c r="J55" s="112"/>
      <c r="K55" s="132"/>
      <c r="L55" s="132"/>
    </row>
    <row r="56" spans="1:12" s="76" customFormat="1" ht="194.25" customHeight="1">
      <c r="A56" s="71"/>
      <c r="B56" s="72" t="s">
        <v>302</v>
      </c>
      <c r="C56" s="72" t="s">
        <v>190</v>
      </c>
      <c r="D56" s="109" t="s">
        <v>25</v>
      </c>
      <c r="E56" s="70" t="s">
        <v>336</v>
      </c>
      <c r="F56" s="86" t="s">
        <v>323</v>
      </c>
      <c r="G56" s="74">
        <v>100000</v>
      </c>
      <c r="H56" s="74"/>
      <c r="I56" s="74">
        <f>SUM(G56:H56)</f>
        <v>100000</v>
      </c>
      <c r="J56" s="112"/>
      <c r="K56" s="132"/>
      <c r="L56" s="132"/>
    </row>
    <row r="57" spans="1:12" s="76" customFormat="1" ht="275.25" customHeight="1">
      <c r="A57" s="71"/>
      <c r="B57" s="72" t="s">
        <v>302</v>
      </c>
      <c r="C57" s="72" t="s">
        <v>190</v>
      </c>
      <c r="D57" s="109" t="s">
        <v>25</v>
      </c>
      <c r="E57" s="70" t="s">
        <v>417</v>
      </c>
      <c r="F57" s="86" t="s">
        <v>425</v>
      </c>
      <c r="G57" s="74">
        <v>100000</v>
      </c>
      <c r="H57" s="74"/>
      <c r="I57" s="74">
        <f>SUM(G57:H57)</f>
        <v>100000</v>
      </c>
      <c r="J57" s="112"/>
      <c r="K57" s="132"/>
      <c r="L57" s="132"/>
    </row>
    <row r="58" spans="2:10" ht="210" customHeight="1">
      <c r="B58" s="47" t="s">
        <v>303</v>
      </c>
      <c r="C58" s="47" t="s">
        <v>194</v>
      </c>
      <c r="D58" s="47" t="s">
        <v>23</v>
      </c>
      <c r="E58" s="48" t="s">
        <v>89</v>
      </c>
      <c r="F58" s="49" t="s">
        <v>68</v>
      </c>
      <c r="G58" s="21"/>
      <c r="H58" s="21">
        <v>58563</v>
      </c>
      <c r="I58" s="21">
        <f>G58+H58</f>
        <v>58563</v>
      </c>
      <c r="J58" s="113"/>
    </row>
    <row r="59" spans="2:10" ht="204" customHeight="1">
      <c r="B59" s="47" t="s">
        <v>357</v>
      </c>
      <c r="C59" s="47" t="s">
        <v>200</v>
      </c>
      <c r="D59" s="47" t="s">
        <v>25</v>
      </c>
      <c r="E59" s="48" t="s">
        <v>24</v>
      </c>
      <c r="F59" s="46" t="s">
        <v>62</v>
      </c>
      <c r="G59" s="21"/>
      <c r="H59" s="21">
        <v>9600</v>
      </c>
      <c r="I59" s="21">
        <f>G59+H59</f>
        <v>9600</v>
      </c>
      <c r="J59" s="113"/>
    </row>
    <row r="60" spans="2:13" ht="131.25" customHeight="1">
      <c r="B60" s="47"/>
      <c r="C60" s="47"/>
      <c r="D60" s="47"/>
      <c r="E60" s="96" t="s">
        <v>28</v>
      </c>
      <c r="F60" s="46"/>
      <c r="G60" s="20">
        <f>G61+G62+G65+G66+G70+G71+G72+G73+G74+G76+G77+G78+G81+G82+G80+G63+G67+G68+G64+G69</f>
        <v>30567685</v>
      </c>
      <c r="H60" s="20">
        <f>H61+H62+H65+H66+H70+H71+H72+H73+H74+H76+H77+H78+H81+H82+H80+H63+H67+H68+H64+H69</f>
        <v>16826060</v>
      </c>
      <c r="I60" s="20">
        <f>I61+I62+I65+I66+I70+I71+I72+I73+I74+I76+I77+I78+I81+I82+I80+I63+I67+I68+I64+I69</f>
        <v>47393745</v>
      </c>
      <c r="J60" s="114"/>
      <c r="K60" s="133"/>
      <c r="L60" s="133"/>
      <c r="M60" s="126">
        <f>J61+J62+J63+J64+J65+J66+J67+J68+J69+J70+J71+J72+J73+J74+J76+J77+J78+J80+J81+J82</f>
        <v>0</v>
      </c>
    </row>
    <row r="61" spans="1:12" s="8" customFormat="1" ht="182.25" customHeight="1">
      <c r="A61" s="7"/>
      <c r="B61" s="47" t="s">
        <v>132</v>
      </c>
      <c r="C61" s="47" t="s">
        <v>56</v>
      </c>
      <c r="D61" s="47" t="s">
        <v>2</v>
      </c>
      <c r="E61" s="48" t="s">
        <v>131</v>
      </c>
      <c r="F61" s="46" t="s">
        <v>102</v>
      </c>
      <c r="G61" s="21">
        <v>30000</v>
      </c>
      <c r="H61" s="21"/>
      <c r="I61" s="21">
        <f>G61+H61</f>
        <v>30000</v>
      </c>
      <c r="J61" s="113"/>
      <c r="K61" s="134"/>
      <c r="L61" s="134"/>
    </row>
    <row r="62" spans="2:10" ht="169.5" customHeight="1">
      <c r="B62" s="152" t="s">
        <v>254</v>
      </c>
      <c r="C62" s="152" t="s">
        <v>106</v>
      </c>
      <c r="D62" s="152" t="s">
        <v>29</v>
      </c>
      <c r="E62" s="176" t="s">
        <v>137</v>
      </c>
      <c r="F62" s="46" t="s">
        <v>63</v>
      </c>
      <c r="G62" s="21">
        <v>4303</v>
      </c>
      <c r="H62" s="21"/>
      <c r="I62" s="21">
        <f aca="true" t="shared" si="1" ref="I62:I82">G62+H62</f>
        <v>4303</v>
      </c>
      <c r="J62" s="113"/>
    </row>
    <row r="63" spans="2:10" ht="231" customHeight="1">
      <c r="B63" s="152"/>
      <c r="C63" s="152"/>
      <c r="D63" s="152"/>
      <c r="E63" s="176"/>
      <c r="F63" s="46" t="s">
        <v>355</v>
      </c>
      <c r="G63" s="21">
        <v>534620</v>
      </c>
      <c r="H63" s="21"/>
      <c r="I63" s="21">
        <f t="shared" si="1"/>
        <v>534620</v>
      </c>
      <c r="J63" s="113"/>
    </row>
    <row r="64" spans="2:10" ht="294" customHeight="1">
      <c r="B64" s="152"/>
      <c r="C64" s="152"/>
      <c r="D64" s="152"/>
      <c r="E64" s="176"/>
      <c r="F64" s="46" t="s">
        <v>387</v>
      </c>
      <c r="G64" s="22">
        <v>6033150</v>
      </c>
      <c r="H64" s="21"/>
      <c r="I64" s="21">
        <f t="shared" si="1"/>
        <v>6033150</v>
      </c>
      <c r="J64" s="113"/>
    </row>
    <row r="65" spans="2:10" ht="250.5" customHeight="1">
      <c r="B65" s="152"/>
      <c r="C65" s="152"/>
      <c r="D65" s="152"/>
      <c r="E65" s="176"/>
      <c r="F65" s="46" t="s">
        <v>86</v>
      </c>
      <c r="G65" s="22"/>
      <c r="H65" s="21">
        <f>4227000+46000+188000</f>
        <v>4461000</v>
      </c>
      <c r="I65" s="21">
        <f t="shared" si="1"/>
        <v>4461000</v>
      </c>
      <c r="J65" s="113"/>
    </row>
    <row r="66" spans="2:10" ht="141.75" customHeight="1">
      <c r="B66" s="152" t="s">
        <v>255</v>
      </c>
      <c r="C66" s="152" t="s">
        <v>88</v>
      </c>
      <c r="D66" s="152" t="s">
        <v>30</v>
      </c>
      <c r="E66" s="150" t="s">
        <v>148</v>
      </c>
      <c r="F66" s="46" t="s">
        <v>63</v>
      </c>
      <c r="G66" s="22">
        <v>23800</v>
      </c>
      <c r="H66" s="21"/>
      <c r="I66" s="21">
        <f t="shared" si="1"/>
        <v>23800</v>
      </c>
      <c r="J66" s="113"/>
    </row>
    <row r="67" spans="2:10" ht="231.75" customHeight="1">
      <c r="B67" s="152"/>
      <c r="C67" s="152"/>
      <c r="D67" s="152"/>
      <c r="E67" s="150"/>
      <c r="F67" s="46" t="s">
        <v>355</v>
      </c>
      <c r="G67" s="22">
        <v>476000</v>
      </c>
      <c r="H67" s="21"/>
      <c r="I67" s="21">
        <f t="shared" si="1"/>
        <v>476000</v>
      </c>
      <c r="J67" s="113"/>
    </row>
    <row r="68" spans="2:10" ht="165.75" customHeight="1">
      <c r="B68" s="152"/>
      <c r="C68" s="152"/>
      <c r="D68" s="152"/>
      <c r="E68" s="150"/>
      <c r="F68" s="46" t="s">
        <v>69</v>
      </c>
      <c r="G68" s="22">
        <v>366200</v>
      </c>
      <c r="H68" s="21"/>
      <c r="I68" s="21">
        <f t="shared" si="1"/>
        <v>366200</v>
      </c>
      <c r="J68" s="113"/>
    </row>
    <row r="69" spans="2:10" ht="282.75" customHeight="1">
      <c r="B69" s="152"/>
      <c r="C69" s="152"/>
      <c r="D69" s="152"/>
      <c r="E69" s="150"/>
      <c r="F69" s="46" t="s">
        <v>387</v>
      </c>
      <c r="G69" s="21">
        <f>13235468+533346</f>
        <v>13768814</v>
      </c>
      <c r="H69" s="21"/>
      <c r="I69" s="21">
        <f t="shared" si="1"/>
        <v>13768814</v>
      </c>
      <c r="J69" s="113"/>
    </row>
    <row r="70" spans="2:10" ht="263.25" customHeight="1">
      <c r="B70" s="152"/>
      <c r="C70" s="152"/>
      <c r="D70" s="152"/>
      <c r="E70" s="150"/>
      <c r="F70" s="46" t="s">
        <v>86</v>
      </c>
      <c r="G70" s="21"/>
      <c r="H70" s="21">
        <f>6811000+500000+50000</f>
        <v>7361000</v>
      </c>
      <c r="I70" s="21">
        <f t="shared" si="1"/>
        <v>7361000</v>
      </c>
      <c r="J70" s="113"/>
    </row>
    <row r="71" spans="2:10" ht="237.75" customHeight="1">
      <c r="B71" s="50" t="s">
        <v>256</v>
      </c>
      <c r="C71" s="50" t="s">
        <v>39</v>
      </c>
      <c r="D71" s="47" t="s">
        <v>87</v>
      </c>
      <c r="E71" s="48" t="s">
        <v>149</v>
      </c>
      <c r="F71" s="46" t="s">
        <v>86</v>
      </c>
      <c r="G71" s="21"/>
      <c r="H71" s="21">
        <v>150000</v>
      </c>
      <c r="I71" s="21">
        <f t="shared" si="1"/>
        <v>150000</v>
      </c>
      <c r="J71" s="113"/>
    </row>
    <row r="72" spans="2:10" ht="221.25">
      <c r="B72" s="50" t="s">
        <v>257</v>
      </c>
      <c r="C72" s="50" t="s">
        <v>10</v>
      </c>
      <c r="D72" s="47" t="s">
        <v>80</v>
      </c>
      <c r="E72" s="48" t="s">
        <v>150</v>
      </c>
      <c r="F72" s="46" t="s">
        <v>86</v>
      </c>
      <c r="G72" s="21"/>
      <c r="H72" s="21">
        <v>600000</v>
      </c>
      <c r="I72" s="21">
        <f t="shared" si="1"/>
        <v>600000</v>
      </c>
      <c r="J72" s="113"/>
    </row>
    <row r="73" spans="2:10" ht="267" customHeight="1">
      <c r="B73" s="50" t="s">
        <v>258</v>
      </c>
      <c r="C73" s="50" t="s">
        <v>107</v>
      </c>
      <c r="D73" s="47" t="s">
        <v>31</v>
      </c>
      <c r="E73" s="48" t="s">
        <v>151</v>
      </c>
      <c r="F73" s="46" t="s">
        <v>86</v>
      </c>
      <c r="G73" s="21"/>
      <c r="H73" s="21">
        <v>150000</v>
      </c>
      <c r="I73" s="21">
        <f t="shared" si="1"/>
        <v>150000</v>
      </c>
      <c r="J73" s="113"/>
    </row>
    <row r="74" spans="2:10" ht="66" customHeight="1">
      <c r="B74" s="50" t="s">
        <v>259</v>
      </c>
      <c r="C74" s="50" t="s">
        <v>108</v>
      </c>
      <c r="D74" s="47" t="s">
        <v>31</v>
      </c>
      <c r="E74" s="48" t="s">
        <v>77</v>
      </c>
      <c r="F74" s="46"/>
      <c r="G74" s="21">
        <f>G75</f>
        <v>73780</v>
      </c>
      <c r="H74" s="21">
        <f>H75</f>
        <v>0</v>
      </c>
      <c r="I74" s="21">
        <f>I75</f>
        <v>73780</v>
      </c>
      <c r="J74" s="113"/>
    </row>
    <row r="75" spans="1:12" s="76" customFormat="1" ht="252" customHeight="1">
      <c r="A75" s="71"/>
      <c r="B75" s="81" t="s">
        <v>259</v>
      </c>
      <c r="C75" s="81" t="s">
        <v>108</v>
      </c>
      <c r="D75" s="72" t="s">
        <v>31</v>
      </c>
      <c r="E75" s="70" t="s">
        <v>360</v>
      </c>
      <c r="F75" s="73" t="s">
        <v>85</v>
      </c>
      <c r="G75" s="74">
        <v>73780</v>
      </c>
      <c r="H75" s="74"/>
      <c r="I75" s="74">
        <f t="shared" si="1"/>
        <v>73780</v>
      </c>
      <c r="J75" s="113"/>
      <c r="K75" s="132"/>
      <c r="L75" s="132"/>
    </row>
    <row r="76" spans="2:10" ht="151.5" customHeight="1">
      <c r="B76" s="181" t="s">
        <v>260</v>
      </c>
      <c r="C76" s="181" t="s">
        <v>116</v>
      </c>
      <c r="D76" s="152" t="s">
        <v>11</v>
      </c>
      <c r="E76" s="150" t="s">
        <v>139</v>
      </c>
      <c r="F76" s="46" t="s">
        <v>65</v>
      </c>
      <c r="G76" s="21">
        <v>2330000</v>
      </c>
      <c r="H76" s="21"/>
      <c r="I76" s="21">
        <f t="shared" si="1"/>
        <v>2330000</v>
      </c>
      <c r="J76" s="113"/>
    </row>
    <row r="77" spans="2:10" ht="229.5" customHeight="1">
      <c r="B77" s="181"/>
      <c r="C77" s="181"/>
      <c r="D77" s="152"/>
      <c r="E77" s="150"/>
      <c r="F77" s="46" t="s">
        <v>355</v>
      </c>
      <c r="G77" s="21">
        <v>2670000</v>
      </c>
      <c r="H77" s="21"/>
      <c r="I77" s="21">
        <f t="shared" si="1"/>
        <v>2670000</v>
      </c>
      <c r="J77" s="113"/>
    </row>
    <row r="78" spans="2:10" ht="88.5" customHeight="1">
      <c r="B78" s="50" t="s">
        <v>413</v>
      </c>
      <c r="C78" s="50" t="s">
        <v>398</v>
      </c>
      <c r="D78" s="47"/>
      <c r="E78" s="48" t="s">
        <v>412</v>
      </c>
      <c r="F78" s="46"/>
      <c r="G78" s="21">
        <f>G79</f>
        <v>3687518</v>
      </c>
      <c r="H78" s="21">
        <f>H79</f>
        <v>0</v>
      </c>
      <c r="I78" s="21">
        <f>I79</f>
        <v>3687518</v>
      </c>
      <c r="J78" s="113"/>
    </row>
    <row r="79" spans="1:12" s="76" customFormat="1" ht="147" customHeight="1">
      <c r="A79" s="71"/>
      <c r="B79" s="72" t="s">
        <v>414</v>
      </c>
      <c r="C79" s="72" t="s">
        <v>399</v>
      </c>
      <c r="D79" s="72" t="s">
        <v>17</v>
      </c>
      <c r="E79" s="70" t="s">
        <v>143</v>
      </c>
      <c r="F79" s="70" t="s">
        <v>66</v>
      </c>
      <c r="G79" s="74">
        <f>3585110+126200-33792+10000</f>
        <v>3687518</v>
      </c>
      <c r="H79" s="74"/>
      <c r="I79" s="74">
        <f t="shared" si="1"/>
        <v>3687518</v>
      </c>
      <c r="J79" s="113"/>
      <c r="K79" s="132"/>
      <c r="L79" s="132"/>
    </row>
    <row r="80" spans="1:12" s="89" customFormat="1" ht="210" customHeight="1">
      <c r="A80" s="88"/>
      <c r="B80" s="47" t="s">
        <v>322</v>
      </c>
      <c r="C80" s="47" t="s">
        <v>245</v>
      </c>
      <c r="D80" s="47" t="s">
        <v>50</v>
      </c>
      <c r="E80" s="48" t="s">
        <v>172</v>
      </c>
      <c r="F80" s="46" t="s">
        <v>386</v>
      </c>
      <c r="G80" s="22">
        <v>569500</v>
      </c>
      <c r="H80" s="22">
        <v>3794460</v>
      </c>
      <c r="I80" s="80">
        <f t="shared" si="1"/>
        <v>4363960</v>
      </c>
      <c r="J80" s="113"/>
      <c r="K80" s="135"/>
      <c r="L80" s="135"/>
    </row>
    <row r="81" spans="2:10" ht="186" customHeight="1">
      <c r="B81" s="50" t="s">
        <v>261</v>
      </c>
      <c r="C81" s="50" t="s">
        <v>194</v>
      </c>
      <c r="D81" s="47" t="s">
        <v>23</v>
      </c>
      <c r="E81" s="48" t="s">
        <v>89</v>
      </c>
      <c r="F81" s="48" t="s">
        <v>68</v>
      </c>
      <c r="G81" s="21"/>
      <c r="H81" s="21">
        <v>44600</v>
      </c>
      <c r="I81" s="21">
        <f t="shared" si="1"/>
        <v>44600</v>
      </c>
      <c r="J81" s="113"/>
    </row>
    <row r="82" spans="2:10" ht="205.5" customHeight="1">
      <c r="B82" s="50" t="s">
        <v>262</v>
      </c>
      <c r="C82" s="50" t="s">
        <v>219</v>
      </c>
      <c r="D82" s="47" t="s">
        <v>33</v>
      </c>
      <c r="E82" s="48" t="s">
        <v>32</v>
      </c>
      <c r="F82" s="48" t="s">
        <v>68</v>
      </c>
      <c r="G82" s="21"/>
      <c r="H82" s="21">
        <v>265000</v>
      </c>
      <c r="I82" s="21">
        <f t="shared" si="1"/>
        <v>265000</v>
      </c>
      <c r="J82" s="113"/>
    </row>
    <row r="83" spans="2:12" ht="97.5" customHeight="1">
      <c r="B83" s="47"/>
      <c r="C83" s="47"/>
      <c r="D83" s="47"/>
      <c r="E83" s="96" t="s">
        <v>34</v>
      </c>
      <c r="F83" s="48"/>
      <c r="G83" s="20">
        <f>SUM(G84:G89)</f>
        <v>201200</v>
      </c>
      <c r="H83" s="20">
        <f>SUM(H84:H89)</f>
        <v>37100000</v>
      </c>
      <c r="I83" s="20">
        <f>SUM(I84:I89)</f>
        <v>37301200</v>
      </c>
      <c r="J83" s="114"/>
      <c r="K83" s="133"/>
      <c r="L83" s="133"/>
    </row>
    <row r="84" spans="2:10" ht="153.75" customHeight="1">
      <c r="B84" s="47" t="s">
        <v>133</v>
      </c>
      <c r="C84" s="47" t="s">
        <v>56</v>
      </c>
      <c r="D84" s="47" t="s">
        <v>2</v>
      </c>
      <c r="E84" s="48" t="s">
        <v>131</v>
      </c>
      <c r="F84" s="46" t="s">
        <v>102</v>
      </c>
      <c r="G84" s="21">
        <v>5000</v>
      </c>
      <c r="H84" s="20"/>
      <c r="I84" s="21">
        <f aca="true" t="shared" si="2" ref="I84:I89">G84+H84</f>
        <v>5000</v>
      </c>
      <c r="J84" s="113"/>
    </row>
    <row r="85" spans="2:10" ht="339.75" customHeight="1">
      <c r="B85" s="50" t="s">
        <v>174</v>
      </c>
      <c r="C85" s="50" t="s">
        <v>109</v>
      </c>
      <c r="D85" s="47" t="s">
        <v>35</v>
      </c>
      <c r="E85" s="48" t="s">
        <v>152</v>
      </c>
      <c r="F85" s="49" t="s">
        <v>82</v>
      </c>
      <c r="G85" s="21">
        <f>42100+33000</f>
        <v>75100</v>
      </c>
      <c r="H85" s="21">
        <f>22150000+2500000+3000000+2025000</f>
        <v>29675000</v>
      </c>
      <c r="I85" s="21">
        <f t="shared" si="2"/>
        <v>29750100</v>
      </c>
      <c r="J85" s="113"/>
    </row>
    <row r="86" spans="2:10" ht="339.75" customHeight="1">
      <c r="B86" s="50" t="s">
        <v>175</v>
      </c>
      <c r="C86" s="50" t="s">
        <v>110</v>
      </c>
      <c r="D86" s="47" t="s">
        <v>36</v>
      </c>
      <c r="E86" s="48" t="s">
        <v>153</v>
      </c>
      <c r="F86" s="49" t="s">
        <v>82</v>
      </c>
      <c r="G86" s="21"/>
      <c r="H86" s="21">
        <v>3500000</v>
      </c>
      <c r="I86" s="21">
        <f t="shared" si="2"/>
        <v>3500000</v>
      </c>
      <c r="J86" s="113"/>
    </row>
    <row r="87" spans="2:10" ht="339.75" customHeight="1">
      <c r="B87" s="50" t="s">
        <v>176</v>
      </c>
      <c r="C87" s="50" t="s">
        <v>111</v>
      </c>
      <c r="D87" s="47" t="s">
        <v>37</v>
      </c>
      <c r="E87" s="48" t="s">
        <v>154</v>
      </c>
      <c r="F87" s="49" t="s">
        <v>82</v>
      </c>
      <c r="G87" s="21"/>
      <c r="H87" s="21">
        <v>1000000</v>
      </c>
      <c r="I87" s="21">
        <f t="shared" si="2"/>
        <v>1000000</v>
      </c>
      <c r="J87" s="113"/>
    </row>
    <row r="88" spans="2:10" ht="336.75" customHeight="1">
      <c r="B88" s="50" t="s">
        <v>177</v>
      </c>
      <c r="C88" s="50" t="s">
        <v>112</v>
      </c>
      <c r="D88" s="47" t="s">
        <v>38</v>
      </c>
      <c r="E88" s="48" t="s">
        <v>155</v>
      </c>
      <c r="F88" s="49" t="s">
        <v>82</v>
      </c>
      <c r="G88" s="21"/>
      <c r="H88" s="21">
        <f>1250000+475000</f>
        <v>1725000</v>
      </c>
      <c r="I88" s="21">
        <f t="shared" si="2"/>
        <v>1725000</v>
      </c>
      <c r="J88" s="113"/>
    </row>
    <row r="89" spans="2:10" ht="192.75" customHeight="1">
      <c r="B89" s="47" t="s">
        <v>338</v>
      </c>
      <c r="C89" s="47" t="s">
        <v>245</v>
      </c>
      <c r="D89" s="47" t="s">
        <v>50</v>
      </c>
      <c r="E89" s="48" t="s">
        <v>172</v>
      </c>
      <c r="F89" s="46" t="s">
        <v>386</v>
      </c>
      <c r="G89" s="21">
        <v>121100</v>
      </c>
      <c r="H89" s="21">
        <v>1200000</v>
      </c>
      <c r="I89" s="21">
        <f t="shared" si="2"/>
        <v>1321100</v>
      </c>
      <c r="J89" s="113"/>
    </row>
    <row r="90" spans="2:12" ht="114" customHeight="1">
      <c r="B90" s="47"/>
      <c r="C90" s="47"/>
      <c r="D90" s="47"/>
      <c r="E90" s="96" t="s">
        <v>93</v>
      </c>
      <c r="F90" s="46"/>
      <c r="G90" s="20">
        <f>G91+G92+G100+G101+G104+G105+G108+G109+G110+G113+G116</f>
        <v>34908901</v>
      </c>
      <c r="H90" s="20">
        <f>H91+H92+H100+H101+H104+H105+H108+H109+H110+H113+H116</f>
        <v>1317500</v>
      </c>
      <c r="I90" s="20">
        <f>I91+I92+I100+I101+I104+I105+I108+I109+I110+I113+I116</f>
        <v>36226401</v>
      </c>
      <c r="J90" s="114"/>
      <c r="K90" s="133"/>
      <c r="L90" s="133"/>
    </row>
    <row r="91" spans="2:10" ht="209.25" customHeight="1">
      <c r="B91" s="51">
        <v>1510180</v>
      </c>
      <c r="C91" s="47" t="s">
        <v>56</v>
      </c>
      <c r="D91" s="51" t="s">
        <v>2</v>
      </c>
      <c r="E91" s="105" t="s">
        <v>131</v>
      </c>
      <c r="F91" s="48" t="s">
        <v>62</v>
      </c>
      <c r="G91" s="22">
        <v>49000</v>
      </c>
      <c r="H91" s="22"/>
      <c r="I91" s="21">
        <f>G91+H91</f>
        <v>49000</v>
      </c>
      <c r="J91" s="113"/>
    </row>
    <row r="92" spans="2:10" ht="409.5" customHeight="1">
      <c r="B92" s="154">
        <v>1513030</v>
      </c>
      <c r="C92" s="171" t="s">
        <v>263</v>
      </c>
      <c r="D92" s="166">
        <v>1030</v>
      </c>
      <c r="E92" s="105" t="s">
        <v>381</v>
      </c>
      <c r="F92" s="168"/>
      <c r="G92" s="146">
        <f>G94+G96+G97+G98+G99</f>
        <v>23715358</v>
      </c>
      <c r="H92" s="146">
        <f>H94+H96+H97+H98+H99</f>
        <v>150000</v>
      </c>
      <c r="I92" s="146">
        <f>I94+I96+I97+I98+I99</f>
        <v>23865358</v>
      </c>
      <c r="J92" s="115"/>
    </row>
    <row r="93" spans="2:10" ht="154.5" customHeight="1">
      <c r="B93" s="155"/>
      <c r="C93" s="172"/>
      <c r="D93" s="167"/>
      <c r="E93" s="107" t="s">
        <v>379</v>
      </c>
      <c r="F93" s="169"/>
      <c r="G93" s="147"/>
      <c r="H93" s="147"/>
      <c r="I93" s="147"/>
      <c r="J93" s="115"/>
    </row>
    <row r="94" spans="1:12" s="85" customFormat="1" ht="409.5" customHeight="1">
      <c r="A94" s="83"/>
      <c r="B94" s="183" t="s">
        <v>304</v>
      </c>
      <c r="C94" s="183" t="s">
        <v>118</v>
      </c>
      <c r="D94" s="143">
        <v>1030</v>
      </c>
      <c r="E94" s="108" t="s">
        <v>383</v>
      </c>
      <c r="F94" s="145" t="s">
        <v>63</v>
      </c>
      <c r="G94" s="163">
        <v>270200</v>
      </c>
      <c r="H94" s="163">
        <v>150000</v>
      </c>
      <c r="I94" s="161">
        <f aca="true" t="shared" si="3" ref="I94:I100">G94+H94</f>
        <v>420200</v>
      </c>
      <c r="J94" s="115"/>
      <c r="K94" s="136"/>
      <c r="L94" s="136"/>
    </row>
    <row r="95" spans="1:12" s="85" customFormat="1" ht="208.5" customHeight="1">
      <c r="A95" s="83"/>
      <c r="B95" s="184"/>
      <c r="C95" s="184"/>
      <c r="D95" s="144"/>
      <c r="E95" s="106" t="s">
        <v>382</v>
      </c>
      <c r="F95" s="162"/>
      <c r="G95" s="164"/>
      <c r="H95" s="164"/>
      <c r="I95" s="142"/>
      <c r="J95" s="115"/>
      <c r="K95" s="136"/>
      <c r="L95" s="136"/>
    </row>
    <row r="96" spans="1:12" s="76" customFormat="1" ht="279.75" customHeight="1">
      <c r="A96" s="71"/>
      <c r="B96" s="72" t="s">
        <v>305</v>
      </c>
      <c r="C96" s="72" t="s">
        <v>119</v>
      </c>
      <c r="D96" s="84">
        <v>1070</v>
      </c>
      <c r="E96" s="102" t="s">
        <v>156</v>
      </c>
      <c r="F96" s="70" t="s">
        <v>63</v>
      </c>
      <c r="G96" s="80">
        <v>74666</v>
      </c>
      <c r="H96" s="80"/>
      <c r="I96" s="75">
        <f t="shared" si="3"/>
        <v>74666</v>
      </c>
      <c r="J96" s="115"/>
      <c r="K96" s="132"/>
      <c r="L96" s="132"/>
    </row>
    <row r="97" spans="1:12" s="76" customFormat="1" ht="138.75" customHeight="1">
      <c r="A97" s="71"/>
      <c r="B97" s="72" t="s">
        <v>306</v>
      </c>
      <c r="C97" s="72" t="s">
        <v>120</v>
      </c>
      <c r="D97" s="84">
        <v>1070</v>
      </c>
      <c r="E97" s="70" t="s">
        <v>158</v>
      </c>
      <c r="F97" s="70" t="s">
        <v>63</v>
      </c>
      <c r="G97" s="80">
        <v>1562305</v>
      </c>
      <c r="H97" s="80"/>
      <c r="I97" s="75">
        <f t="shared" si="3"/>
        <v>1562305</v>
      </c>
      <c r="J97" s="115"/>
      <c r="K97" s="132"/>
      <c r="L97" s="132"/>
    </row>
    <row r="98" spans="1:12" s="76" customFormat="1" ht="168.75" customHeight="1">
      <c r="A98" s="71"/>
      <c r="B98" s="72" t="s">
        <v>308</v>
      </c>
      <c r="C98" s="72" t="s">
        <v>307</v>
      </c>
      <c r="D98" s="72" t="s">
        <v>39</v>
      </c>
      <c r="E98" s="70" t="s">
        <v>95</v>
      </c>
      <c r="F98" s="70" t="s">
        <v>63</v>
      </c>
      <c r="G98" s="80">
        <v>5552643</v>
      </c>
      <c r="H98" s="80"/>
      <c r="I98" s="75">
        <f t="shared" si="3"/>
        <v>5552643</v>
      </c>
      <c r="J98" s="115"/>
      <c r="K98" s="132"/>
      <c r="L98" s="132"/>
    </row>
    <row r="99" spans="1:12" s="76" customFormat="1" ht="189.75" customHeight="1">
      <c r="A99" s="71"/>
      <c r="B99" s="72" t="s">
        <v>309</v>
      </c>
      <c r="C99" s="72" t="s">
        <v>264</v>
      </c>
      <c r="D99" s="72" t="s">
        <v>39</v>
      </c>
      <c r="E99" s="70" t="s">
        <v>42</v>
      </c>
      <c r="F99" s="70" t="s">
        <v>63</v>
      </c>
      <c r="G99" s="80">
        <v>16255544</v>
      </c>
      <c r="H99" s="80"/>
      <c r="I99" s="75">
        <f t="shared" si="3"/>
        <v>16255544</v>
      </c>
      <c r="J99" s="115"/>
      <c r="K99" s="132"/>
      <c r="L99" s="132"/>
    </row>
    <row r="100" spans="2:10" ht="139.5" customHeight="1">
      <c r="B100" s="51">
        <v>1513050</v>
      </c>
      <c r="C100" s="51">
        <v>3050</v>
      </c>
      <c r="D100" s="51">
        <v>1070</v>
      </c>
      <c r="E100" s="48" t="s">
        <v>157</v>
      </c>
      <c r="F100" s="48" t="s">
        <v>63</v>
      </c>
      <c r="G100" s="22">
        <v>540500</v>
      </c>
      <c r="H100" s="22"/>
      <c r="I100" s="21">
        <f t="shared" si="3"/>
        <v>540500</v>
      </c>
      <c r="J100" s="115"/>
    </row>
    <row r="101" spans="2:10" ht="169.5" customHeight="1">
      <c r="B101" s="51">
        <v>1513100</v>
      </c>
      <c r="C101" s="51">
        <v>3100</v>
      </c>
      <c r="D101" s="51"/>
      <c r="E101" s="48" t="s">
        <v>310</v>
      </c>
      <c r="F101" s="48"/>
      <c r="G101" s="22">
        <f>G102+G103</f>
        <v>201300</v>
      </c>
      <c r="H101" s="22">
        <f>H102+H103</f>
        <v>10000</v>
      </c>
      <c r="I101" s="22">
        <f>I102+I103</f>
        <v>211300</v>
      </c>
      <c r="J101" s="115"/>
    </row>
    <row r="102" spans="2:10" ht="156" customHeight="1">
      <c r="B102" s="175" t="s">
        <v>311</v>
      </c>
      <c r="C102" s="175" t="s">
        <v>123</v>
      </c>
      <c r="D102" s="175" t="s">
        <v>88</v>
      </c>
      <c r="E102" s="165" t="s">
        <v>160</v>
      </c>
      <c r="F102" s="70" t="s">
        <v>63</v>
      </c>
      <c r="G102" s="80">
        <v>201300</v>
      </c>
      <c r="H102" s="80"/>
      <c r="I102" s="74">
        <f>G102+H102</f>
        <v>201300</v>
      </c>
      <c r="J102" s="115"/>
    </row>
    <row r="103" spans="2:10" ht="171.75" customHeight="1">
      <c r="B103" s="175"/>
      <c r="C103" s="175"/>
      <c r="D103" s="175"/>
      <c r="E103" s="165"/>
      <c r="F103" s="70" t="s">
        <v>327</v>
      </c>
      <c r="G103" s="80"/>
      <c r="H103" s="80">
        <v>10000</v>
      </c>
      <c r="I103" s="74">
        <f>G103+H103</f>
        <v>10000</v>
      </c>
      <c r="J103" s="115"/>
    </row>
    <row r="104" spans="2:10" ht="229.5" customHeight="1">
      <c r="B104" s="47" t="s">
        <v>312</v>
      </c>
      <c r="C104" s="47" t="s">
        <v>124</v>
      </c>
      <c r="D104" s="47" t="s">
        <v>5</v>
      </c>
      <c r="E104" s="48" t="s">
        <v>161</v>
      </c>
      <c r="F104" s="48" t="s">
        <v>63</v>
      </c>
      <c r="G104" s="22">
        <v>1832454</v>
      </c>
      <c r="H104" s="22"/>
      <c r="I104" s="21">
        <f>G104+H104</f>
        <v>1832454</v>
      </c>
      <c r="J104" s="115"/>
    </row>
    <row r="105" spans="2:10" ht="73.5" customHeight="1">
      <c r="B105" s="47" t="s">
        <v>314</v>
      </c>
      <c r="C105" s="47" t="s">
        <v>313</v>
      </c>
      <c r="D105" s="47"/>
      <c r="E105" s="48" t="s">
        <v>315</v>
      </c>
      <c r="F105" s="48"/>
      <c r="G105" s="22">
        <f>G106+G107</f>
        <v>2459159</v>
      </c>
      <c r="H105" s="22">
        <f>H106+H107</f>
        <v>0</v>
      </c>
      <c r="I105" s="22">
        <f>I106+I107</f>
        <v>2459159</v>
      </c>
      <c r="J105" s="115"/>
    </row>
    <row r="106" spans="1:12" s="76" customFormat="1" ht="139.5" customHeight="1">
      <c r="A106" s="71"/>
      <c r="B106" s="72" t="s">
        <v>316</v>
      </c>
      <c r="C106" s="72" t="s">
        <v>121</v>
      </c>
      <c r="D106" s="72" t="s">
        <v>41</v>
      </c>
      <c r="E106" s="70" t="s">
        <v>40</v>
      </c>
      <c r="F106" s="70" t="s">
        <v>63</v>
      </c>
      <c r="G106" s="80">
        <v>1346729</v>
      </c>
      <c r="H106" s="80"/>
      <c r="I106" s="75">
        <f>G106+H106</f>
        <v>1346729</v>
      </c>
      <c r="J106" s="115"/>
      <c r="K106" s="132"/>
      <c r="L106" s="132"/>
    </row>
    <row r="107" spans="1:12" s="76" customFormat="1" ht="172.5" customHeight="1">
      <c r="A107" s="71"/>
      <c r="B107" s="72" t="s">
        <v>317</v>
      </c>
      <c r="C107" s="72" t="s">
        <v>125</v>
      </c>
      <c r="D107" s="72" t="s">
        <v>41</v>
      </c>
      <c r="E107" s="70" t="s">
        <v>162</v>
      </c>
      <c r="F107" s="70" t="s">
        <v>63</v>
      </c>
      <c r="G107" s="80">
        <f>863275+249155</f>
        <v>1112430</v>
      </c>
      <c r="H107" s="80"/>
      <c r="I107" s="75">
        <f>G107+H107</f>
        <v>1112430</v>
      </c>
      <c r="J107" s="115"/>
      <c r="K107" s="132"/>
      <c r="L107" s="132"/>
    </row>
    <row r="108" spans="1:12" s="76" customFormat="1" ht="172.5" customHeight="1">
      <c r="A108" s="71"/>
      <c r="B108" s="47" t="s">
        <v>319</v>
      </c>
      <c r="C108" s="47" t="s">
        <v>126</v>
      </c>
      <c r="D108" s="47" t="s">
        <v>88</v>
      </c>
      <c r="E108" s="48" t="s">
        <v>163</v>
      </c>
      <c r="F108" s="48" t="s">
        <v>63</v>
      </c>
      <c r="G108" s="22">
        <v>90000</v>
      </c>
      <c r="H108" s="22"/>
      <c r="I108" s="21">
        <f>G108+H108</f>
        <v>90000</v>
      </c>
      <c r="J108" s="115"/>
      <c r="K108" s="132"/>
      <c r="L108" s="132"/>
    </row>
    <row r="109" spans="1:12" s="76" customFormat="1" ht="115.5" customHeight="1">
      <c r="A109" s="71"/>
      <c r="B109" s="47" t="s">
        <v>318</v>
      </c>
      <c r="C109" s="47" t="s">
        <v>122</v>
      </c>
      <c r="D109" s="47" t="s">
        <v>75</v>
      </c>
      <c r="E109" s="48" t="s">
        <v>159</v>
      </c>
      <c r="F109" s="48" t="s">
        <v>61</v>
      </c>
      <c r="G109" s="22">
        <v>285600</v>
      </c>
      <c r="H109" s="22"/>
      <c r="I109" s="21">
        <f>G109+H109</f>
        <v>285600</v>
      </c>
      <c r="J109" s="115"/>
      <c r="K109" s="132"/>
      <c r="L109" s="132"/>
    </row>
    <row r="110" spans="1:12" s="76" customFormat="1" ht="67.5" customHeight="1">
      <c r="A110" s="71"/>
      <c r="B110" s="47" t="s">
        <v>320</v>
      </c>
      <c r="C110" s="47" t="s">
        <v>127</v>
      </c>
      <c r="D110" s="47" t="s">
        <v>10</v>
      </c>
      <c r="E110" s="48" t="s">
        <v>100</v>
      </c>
      <c r="F110" s="48"/>
      <c r="G110" s="22">
        <f>G111+G112</f>
        <v>0</v>
      </c>
      <c r="H110" s="22">
        <f>H111+H112</f>
        <v>857500</v>
      </c>
      <c r="I110" s="22">
        <f>I111+I112</f>
        <v>857500</v>
      </c>
      <c r="J110" s="115"/>
      <c r="K110" s="132"/>
      <c r="L110" s="132"/>
    </row>
    <row r="111" spans="1:12" s="76" customFormat="1" ht="133.5" customHeight="1">
      <c r="A111" s="71"/>
      <c r="B111" s="72" t="s">
        <v>320</v>
      </c>
      <c r="C111" s="72" t="s">
        <v>127</v>
      </c>
      <c r="D111" s="72" t="s">
        <v>10</v>
      </c>
      <c r="E111" s="70" t="s">
        <v>358</v>
      </c>
      <c r="F111" s="70" t="s">
        <v>327</v>
      </c>
      <c r="G111" s="80"/>
      <c r="H111" s="80">
        <v>257500</v>
      </c>
      <c r="I111" s="74">
        <f>G111+H111</f>
        <v>257500</v>
      </c>
      <c r="J111" s="115"/>
      <c r="K111" s="132"/>
      <c r="L111" s="132"/>
    </row>
    <row r="112" spans="1:12" s="76" customFormat="1" ht="187.5" customHeight="1">
      <c r="A112" s="71"/>
      <c r="B112" s="72" t="s">
        <v>320</v>
      </c>
      <c r="C112" s="72" t="s">
        <v>127</v>
      </c>
      <c r="D112" s="72" t="s">
        <v>10</v>
      </c>
      <c r="E112" s="70" t="s">
        <v>359</v>
      </c>
      <c r="F112" s="70" t="s">
        <v>327</v>
      </c>
      <c r="G112" s="80"/>
      <c r="H112" s="80">
        <v>600000</v>
      </c>
      <c r="I112" s="74">
        <f>G112+H112</f>
        <v>600000</v>
      </c>
      <c r="J112" s="115"/>
      <c r="K112" s="132"/>
      <c r="L112" s="132"/>
    </row>
    <row r="113" spans="1:12" s="10" customFormat="1" ht="70.5" customHeight="1">
      <c r="A113" s="1"/>
      <c r="B113" s="47" t="s">
        <v>321</v>
      </c>
      <c r="C113" s="47" t="s">
        <v>113</v>
      </c>
      <c r="D113" s="47" t="s">
        <v>10</v>
      </c>
      <c r="E113" s="48" t="s">
        <v>9</v>
      </c>
      <c r="F113" s="68"/>
      <c r="G113" s="22">
        <f>G114+G115</f>
        <v>5735530</v>
      </c>
      <c r="H113" s="22">
        <f>H114+H115</f>
        <v>0</v>
      </c>
      <c r="I113" s="22">
        <f>I114+I115</f>
        <v>5735530</v>
      </c>
      <c r="J113" s="115"/>
      <c r="K113" s="128"/>
      <c r="L113" s="128"/>
    </row>
    <row r="114" spans="1:12" s="76" customFormat="1" ht="162.75" customHeight="1">
      <c r="A114" s="71"/>
      <c r="B114" s="72" t="s">
        <v>321</v>
      </c>
      <c r="C114" s="72" t="s">
        <v>113</v>
      </c>
      <c r="D114" s="72" t="s">
        <v>10</v>
      </c>
      <c r="E114" s="73" t="s">
        <v>361</v>
      </c>
      <c r="F114" s="70" t="s">
        <v>63</v>
      </c>
      <c r="G114" s="80">
        <f>2263526+129000+193500+400000</f>
        <v>2986026</v>
      </c>
      <c r="H114" s="80"/>
      <c r="I114" s="74">
        <f>G114+H114</f>
        <v>2986026</v>
      </c>
      <c r="J114" s="115"/>
      <c r="K114" s="132"/>
      <c r="L114" s="132"/>
    </row>
    <row r="115" spans="1:12" s="76" customFormat="1" ht="255.75" customHeight="1">
      <c r="A115" s="71"/>
      <c r="B115" s="72" t="s">
        <v>321</v>
      </c>
      <c r="C115" s="72" t="s">
        <v>113</v>
      </c>
      <c r="D115" s="72" t="s">
        <v>10</v>
      </c>
      <c r="E115" s="73" t="s">
        <v>355</v>
      </c>
      <c r="F115" s="70" t="s">
        <v>355</v>
      </c>
      <c r="G115" s="80">
        <v>2749504</v>
      </c>
      <c r="H115" s="80"/>
      <c r="I115" s="75">
        <f>G115+H115</f>
        <v>2749504</v>
      </c>
      <c r="J115" s="115"/>
      <c r="K115" s="132"/>
      <c r="L115" s="132"/>
    </row>
    <row r="116" spans="1:12" s="76" customFormat="1" ht="186.75" customHeight="1">
      <c r="A116" s="71"/>
      <c r="B116" s="47" t="s">
        <v>339</v>
      </c>
      <c r="C116" s="47" t="s">
        <v>245</v>
      </c>
      <c r="D116" s="47" t="s">
        <v>50</v>
      </c>
      <c r="E116" s="48" t="s">
        <v>172</v>
      </c>
      <c r="F116" s="46" t="s">
        <v>386</v>
      </c>
      <c r="G116" s="80"/>
      <c r="H116" s="80">
        <v>300000</v>
      </c>
      <c r="I116" s="75">
        <f>G116+H116</f>
        <v>300000</v>
      </c>
      <c r="J116" s="115"/>
      <c r="K116" s="132"/>
      <c r="L116" s="132"/>
    </row>
    <row r="117" spans="2:10" ht="93" customHeight="1">
      <c r="B117" s="47"/>
      <c r="C117" s="47"/>
      <c r="D117" s="47"/>
      <c r="E117" s="96" t="s">
        <v>43</v>
      </c>
      <c r="F117" s="46"/>
      <c r="G117" s="20">
        <f aca="true" t="shared" si="4" ref="G117:I118">G118</f>
        <v>55000</v>
      </c>
      <c r="H117" s="20">
        <f t="shared" si="4"/>
        <v>0</v>
      </c>
      <c r="I117" s="20">
        <f t="shared" si="4"/>
        <v>55000</v>
      </c>
      <c r="J117" s="115"/>
    </row>
    <row r="118" spans="2:10" ht="116.25" customHeight="1">
      <c r="B118" s="51">
        <v>2013110</v>
      </c>
      <c r="C118" s="47" t="s">
        <v>179</v>
      </c>
      <c r="D118" s="51">
        <v>1040</v>
      </c>
      <c r="E118" s="48" t="s">
        <v>178</v>
      </c>
      <c r="F118" s="46"/>
      <c r="G118" s="21">
        <f t="shared" si="4"/>
        <v>55000</v>
      </c>
      <c r="H118" s="21">
        <f t="shared" si="4"/>
        <v>0</v>
      </c>
      <c r="I118" s="21">
        <f t="shared" si="4"/>
        <v>55000</v>
      </c>
      <c r="J118" s="115"/>
    </row>
    <row r="119" spans="1:12" s="76" customFormat="1" ht="177" customHeight="1">
      <c r="A119" s="71"/>
      <c r="B119" s="72" t="s">
        <v>181</v>
      </c>
      <c r="C119" s="72" t="s">
        <v>180</v>
      </c>
      <c r="D119" s="72" t="s">
        <v>11</v>
      </c>
      <c r="E119" s="70" t="s">
        <v>164</v>
      </c>
      <c r="F119" s="73" t="s">
        <v>418</v>
      </c>
      <c r="G119" s="74">
        <v>55000</v>
      </c>
      <c r="H119" s="74"/>
      <c r="I119" s="75">
        <f>G119+H119</f>
        <v>55000</v>
      </c>
      <c r="J119" s="115"/>
      <c r="K119" s="132"/>
      <c r="L119" s="132"/>
    </row>
    <row r="120" spans="2:10" ht="114.75" customHeight="1">
      <c r="B120" s="47"/>
      <c r="C120" s="47"/>
      <c r="D120" s="47"/>
      <c r="E120" s="96" t="s">
        <v>44</v>
      </c>
      <c r="F120" s="46"/>
      <c r="G120" s="20">
        <f>G121+G122+G123+G124+G125</f>
        <v>1679900</v>
      </c>
      <c r="H120" s="20">
        <f>H121+H122+H123+H124+H125</f>
        <v>3187000</v>
      </c>
      <c r="I120" s="20">
        <f>I121+I122+I123+I124+I125</f>
        <v>4866900</v>
      </c>
      <c r="J120" s="115"/>
    </row>
    <row r="121" spans="2:10" ht="168.75" customHeight="1">
      <c r="B121" s="47" t="s">
        <v>356</v>
      </c>
      <c r="C121" s="47" t="s">
        <v>56</v>
      </c>
      <c r="D121" s="51" t="s">
        <v>2</v>
      </c>
      <c r="E121" s="48" t="s">
        <v>8</v>
      </c>
      <c r="F121" s="46" t="s">
        <v>102</v>
      </c>
      <c r="G121" s="21">
        <v>30000</v>
      </c>
      <c r="H121" s="20"/>
      <c r="I121" s="21">
        <f>G121+H121</f>
        <v>30000</v>
      </c>
      <c r="J121" s="115"/>
    </row>
    <row r="122" spans="2:10" ht="243.75" customHeight="1">
      <c r="B122" s="47" t="s">
        <v>183</v>
      </c>
      <c r="C122" s="47" t="s">
        <v>182</v>
      </c>
      <c r="D122" s="47" t="s">
        <v>45</v>
      </c>
      <c r="E122" s="48" t="s">
        <v>165</v>
      </c>
      <c r="F122" s="46" t="s">
        <v>83</v>
      </c>
      <c r="G122" s="21">
        <v>1443500</v>
      </c>
      <c r="H122" s="21"/>
      <c r="I122" s="21">
        <f>G122+H122</f>
        <v>1443500</v>
      </c>
      <c r="J122" s="115"/>
    </row>
    <row r="123" spans="2:10" ht="306.75" customHeight="1">
      <c r="B123" s="47" t="s">
        <v>185</v>
      </c>
      <c r="C123" s="47" t="s">
        <v>184</v>
      </c>
      <c r="D123" s="47" t="s">
        <v>78</v>
      </c>
      <c r="E123" s="48" t="s">
        <v>79</v>
      </c>
      <c r="F123" s="46" t="s">
        <v>84</v>
      </c>
      <c r="G123" s="22">
        <v>199000</v>
      </c>
      <c r="H123" s="21">
        <f>460000+600000</f>
        <v>1060000</v>
      </c>
      <c r="I123" s="21">
        <f>G123+H123</f>
        <v>1259000</v>
      </c>
      <c r="J123" s="115"/>
    </row>
    <row r="124" spans="2:10" ht="303.75" customHeight="1">
      <c r="B124" s="47" t="s">
        <v>187</v>
      </c>
      <c r="C124" s="47" t="s">
        <v>186</v>
      </c>
      <c r="D124" s="47" t="s">
        <v>80</v>
      </c>
      <c r="E124" s="48" t="s">
        <v>81</v>
      </c>
      <c r="F124" s="46" t="s">
        <v>84</v>
      </c>
      <c r="G124" s="22">
        <v>7400</v>
      </c>
      <c r="H124" s="22">
        <f>300000+300000</f>
        <v>600000</v>
      </c>
      <c r="I124" s="21">
        <f>G124+H124</f>
        <v>607400</v>
      </c>
      <c r="J124" s="115"/>
    </row>
    <row r="125" spans="2:10" ht="198.75" customHeight="1">
      <c r="B125" s="47" t="s">
        <v>340</v>
      </c>
      <c r="C125" s="47" t="s">
        <v>245</v>
      </c>
      <c r="D125" s="47" t="s">
        <v>50</v>
      </c>
      <c r="E125" s="48" t="s">
        <v>172</v>
      </c>
      <c r="F125" s="46" t="s">
        <v>386</v>
      </c>
      <c r="G125" s="22"/>
      <c r="H125" s="22">
        <v>1527000</v>
      </c>
      <c r="I125" s="21">
        <f>G125+H125</f>
        <v>1527000</v>
      </c>
      <c r="J125" s="115"/>
    </row>
    <row r="126" spans="2:12" ht="129" customHeight="1">
      <c r="B126" s="47"/>
      <c r="C126" s="47"/>
      <c r="D126" s="47"/>
      <c r="E126" s="96" t="s">
        <v>46</v>
      </c>
      <c r="F126" s="46"/>
      <c r="G126" s="20">
        <f>G127+G128+G129+G130+G131+G134+G136+G137+G138+G141+G142+G143+G144+G145+G146+G149+G151+G152+G153+G140+G139</f>
        <v>51957733</v>
      </c>
      <c r="H126" s="20">
        <f>H127+H128+H129+H130+H131+H134+H136+H137+H138+H141+H142+H143+H144+H145+H146+H149+H151+H152+H153+H140+H139</f>
        <v>122122741</v>
      </c>
      <c r="I126" s="20">
        <f>I127+I128+I129+I130+I131+I134+I136+I137+I138+I141+I142+I143+I144+I145+I146+I149+I151+I152+I153+I140+I139</f>
        <v>174080474</v>
      </c>
      <c r="J126" s="121"/>
      <c r="K126" s="137"/>
      <c r="L126" s="137"/>
    </row>
    <row r="127" spans="2:10" ht="153.75" customHeight="1">
      <c r="B127" s="47" t="s">
        <v>134</v>
      </c>
      <c r="C127" s="47" t="s">
        <v>56</v>
      </c>
      <c r="D127" s="51" t="s">
        <v>2</v>
      </c>
      <c r="E127" s="48" t="s">
        <v>131</v>
      </c>
      <c r="F127" s="46" t="s">
        <v>62</v>
      </c>
      <c r="G127" s="21">
        <v>40000</v>
      </c>
      <c r="H127" s="21"/>
      <c r="I127" s="21">
        <f>G127+H127</f>
        <v>40000</v>
      </c>
      <c r="J127" s="115"/>
    </row>
    <row r="128" spans="2:10" ht="249" customHeight="1">
      <c r="B128" s="152" t="s">
        <v>226</v>
      </c>
      <c r="C128" s="152" t="s">
        <v>122</v>
      </c>
      <c r="D128" s="152" t="s">
        <v>75</v>
      </c>
      <c r="E128" s="150" t="s">
        <v>76</v>
      </c>
      <c r="F128" s="48" t="s">
        <v>26</v>
      </c>
      <c r="G128" s="21">
        <v>350000</v>
      </c>
      <c r="H128" s="21"/>
      <c r="I128" s="21">
        <f aca="true" t="shared" si="5" ref="I128:I145">G128+H128</f>
        <v>350000</v>
      </c>
      <c r="J128" s="115"/>
    </row>
    <row r="129" spans="2:10" ht="114.75" customHeight="1">
      <c r="B129" s="152"/>
      <c r="C129" s="152"/>
      <c r="D129" s="152"/>
      <c r="E129" s="150"/>
      <c r="F129" s="48" t="s">
        <v>61</v>
      </c>
      <c r="G129" s="21">
        <v>14400</v>
      </c>
      <c r="H129" s="21"/>
      <c r="I129" s="21">
        <f t="shared" si="5"/>
        <v>14400</v>
      </c>
      <c r="J129" s="115"/>
    </row>
    <row r="130" spans="2:10" ht="246" customHeight="1">
      <c r="B130" s="47" t="s">
        <v>228</v>
      </c>
      <c r="C130" s="47" t="s">
        <v>227</v>
      </c>
      <c r="D130" s="47" t="s">
        <v>47</v>
      </c>
      <c r="E130" s="48" t="s">
        <v>166</v>
      </c>
      <c r="F130" s="46" t="s">
        <v>26</v>
      </c>
      <c r="G130" s="21">
        <v>1500000</v>
      </c>
      <c r="H130" s="21"/>
      <c r="I130" s="21">
        <f t="shared" si="5"/>
        <v>1500000</v>
      </c>
      <c r="J130" s="115"/>
    </row>
    <row r="131" spans="2:10" ht="119.25" customHeight="1">
      <c r="B131" s="47" t="s">
        <v>231</v>
      </c>
      <c r="C131" s="47" t="s">
        <v>230</v>
      </c>
      <c r="D131" s="47"/>
      <c r="E131" s="46" t="s">
        <v>229</v>
      </c>
      <c r="F131" s="46"/>
      <c r="G131" s="21">
        <f>G132+G133</f>
        <v>480000</v>
      </c>
      <c r="H131" s="21">
        <f>H132+H133</f>
        <v>52327958</v>
      </c>
      <c r="I131" s="21">
        <f>I132+I133</f>
        <v>52807958</v>
      </c>
      <c r="J131" s="113"/>
    </row>
    <row r="132" spans="1:12" s="76" customFormat="1" ht="261" customHeight="1">
      <c r="A132" s="71"/>
      <c r="B132" s="72" t="s">
        <v>234</v>
      </c>
      <c r="C132" s="72" t="s">
        <v>232</v>
      </c>
      <c r="D132" s="72" t="s">
        <v>47</v>
      </c>
      <c r="E132" s="70" t="s">
        <v>167</v>
      </c>
      <c r="F132" s="73" t="s">
        <v>26</v>
      </c>
      <c r="G132" s="74">
        <v>480000</v>
      </c>
      <c r="H132" s="74">
        <f>35327958+1500000</f>
        <v>36827958</v>
      </c>
      <c r="I132" s="74">
        <f t="shared" si="5"/>
        <v>37307958</v>
      </c>
      <c r="J132" s="113"/>
      <c r="K132" s="132"/>
      <c r="L132" s="132"/>
    </row>
    <row r="133" spans="1:12" s="76" customFormat="1" ht="249" customHeight="1">
      <c r="A133" s="71"/>
      <c r="B133" s="72" t="s">
        <v>235</v>
      </c>
      <c r="C133" s="72" t="s">
        <v>233</v>
      </c>
      <c r="D133" s="72" t="s">
        <v>47</v>
      </c>
      <c r="E133" s="70" t="s">
        <v>48</v>
      </c>
      <c r="F133" s="77" t="s">
        <v>26</v>
      </c>
      <c r="G133" s="74"/>
      <c r="H133" s="74">
        <f>15000000+500000</f>
        <v>15500000</v>
      </c>
      <c r="I133" s="74">
        <f t="shared" si="5"/>
        <v>15500000</v>
      </c>
      <c r="J133" s="113"/>
      <c r="K133" s="132"/>
      <c r="L133" s="132"/>
    </row>
    <row r="134" spans="1:12" s="10" customFormat="1" ht="120" customHeight="1">
      <c r="A134" s="1"/>
      <c r="B134" s="47" t="s">
        <v>238</v>
      </c>
      <c r="C134" s="47" t="s">
        <v>237</v>
      </c>
      <c r="D134" s="47"/>
      <c r="E134" s="48" t="s">
        <v>236</v>
      </c>
      <c r="F134" s="49"/>
      <c r="G134" s="21">
        <f>G135</f>
        <v>3151000</v>
      </c>
      <c r="H134" s="21">
        <f>H135</f>
        <v>0</v>
      </c>
      <c r="I134" s="21">
        <f>I135</f>
        <v>3151000</v>
      </c>
      <c r="J134" s="113"/>
      <c r="K134" s="128"/>
      <c r="L134" s="128"/>
    </row>
    <row r="135" spans="1:12" s="76" customFormat="1" ht="246" customHeight="1">
      <c r="A135" s="71"/>
      <c r="B135" s="81" t="s">
        <v>240</v>
      </c>
      <c r="C135" s="81" t="s">
        <v>239</v>
      </c>
      <c r="D135" s="72" t="s">
        <v>15</v>
      </c>
      <c r="E135" s="70" t="s">
        <v>168</v>
      </c>
      <c r="F135" s="73" t="s">
        <v>26</v>
      </c>
      <c r="G135" s="74">
        <v>3151000</v>
      </c>
      <c r="H135" s="74"/>
      <c r="I135" s="74">
        <f t="shared" si="5"/>
        <v>3151000</v>
      </c>
      <c r="J135" s="113"/>
      <c r="K135" s="132"/>
      <c r="L135" s="132"/>
    </row>
    <row r="136" spans="2:10" ht="256.5" customHeight="1">
      <c r="B136" s="181" t="s">
        <v>241</v>
      </c>
      <c r="C136" s="181" t="s">
        <v>196</v>
      </c>
      <c r="D136" s="152" t="s">
        <v>15</v>
      </c>
      <c r="E136" s="170" t="s">
        <v>98</v>
      </c>
      <c r="F136" s="46" t="s">
        <v>26</v>
      </c>
      <c r="G136" s="21">
        <v>40180400</v>
      </c>
      <c r="H136" s="21">
        <f>33502200+150000</f>
        <v>33652200</v>
      </c>
      <c r="I136" s="21">
        <f t="shared" si="5"/>
        <v>73832600</v>
      </c>
      <c r="J136" s="113"/>
    </row>
    <row r="137" spans="2:10" ht="202.5" customHeight="1">
      <c r="B137" s="181"/>
      <c r="C137" s="181"/>
      <c r="D137" s="152"/>
      <c r="E137" s="170"/>
      <c r="F137" s="49" t="s">
        <v>68</v>
      </c>
      <c r="G137" s="21">
        <v>735000</v>
      </c>
      <c r="H137" s="21">
        <v>1432000</v>
      </c>
      <c r="I137" s="21">
        <f t="shared" si="5"/>
        <v>2167000</v>
      </c>
      <c r="J137" s="113"/>
    </row>
    <row r="138" spans="2:10" ht="222" customHeight="1">
      <c r="B138" s="50" t="s">
        <v>243</v>
      </c>
      <c r="C138" s="50" t="s">
        <v>242</v>
      </c>
      <c r="D138" s="47" t="s">
        <v>15</v>
      </c>
      <c r="E138" s="94" t="s">
        <v>169</v>
      </c>
      <c r="F138" s="46" t="s">
        <v>26</v>
      </c>
      <c r="G138" s="21"/>
      <c r="H138" s="21">
        <v>1000000</v>
      </c>
      <c r="I138" s="21">
        <f t="shared" si="5"/>
        <v>1000000</v>
      </c>
      <c r="J138" s="113"/>
    </row>
    <row r="139" spans="2:10" ht="222" customHeight="1">
      <c r="B139" s="50" t="s">
        <v>393</v>
      </c>
      <c r="C139" s="50" t="s">
        <v>204</v>
      </c>
      <c r="D139" s="47" t="s">
        <v>6</v>
      </c>
      <c r="E139" s="94" t="s">
        <v>170</v>
      </c>
      <c r="F139" s="46" t="s">
        <v>327</v>
      </c>
      <c r="G139" s="21"/>
      <c r="H139" s="21">
        <f>12774508+500000</f>
        <v>13274508</v>
      </c>
      <c r="I139" s="21">
        <f t="shared" si="5"/>
        <v>13274508</v>
      </c>
      <c r="J139" s="113"/>
    </row>
    <row r="140" spans="2:10" ht="252" customHeight="1">
      <c r="B140" s="50" t="s">
        <v>389</v>
      </c>
      <c r="C140" s="50" t="s">
        <v>390</v>
      </c>
      <c r="D140" s="47" t="s">
        <v>391</v>
      </c>
      <c r="E140" s="94" t="s">
        <v>392</v>
      </c>
      <c r="F140" s="46" t="s">
        <v>26</v>
      </c>
      <c r="G140" s="21">
        <f>185000+465000</f>
        <v>650000</v>
      </c>
      <c r="H140" s="21"/>
      <c r="I140" s="21">
        <f t="shared" si="5"/>
        <v>650000</v>
      </c>
      <c r="J140" s="113"/>
    </row>
    <row r="141" spans="2:10" ht="272.25" customHeight="1">
      <c r="B141" s="47" t="s">
        <v>244</v>
      </c>
      <c r="C141" s="47" t="s">
        <v>188</v>
      </c>
      <c r="D141" s="47" t="s">
        <v>49</v>
      </c>
      <c r="E141" s="48" t="s">
        <v>171</v>
      </c>
      <c r="F141" s="46" t="s">
        <v>26</v>
      </c>
      <c r="G141" s="21">
        <v>1500000</v>
      </c>
      <c r="H141" s="21"/>
      <c r="I141" s="21">
        <f t="shared" si="5"/>
        <v>1500000</v>
      </c>
      <c r="J141" s="113"/>
    </row>
    <row r="142" spans="2:10" ht="242.25" customHeight="1">
      <c r="B142" s="47" t="s">
        <v>246</v>
      </c>
      <c r="C142" s="47" t="s">
        <v>245</v>
      </c>
      <c r="D142" s="47" t="s">
        <v>50</v>
      </c>
      <c r="E142" s="48" t="s">
        <v>172</v>
      </c>
      <c r="F142" s="46" t="s">
        <v>26</v>
      </c>
      <c r="G142" s="21">
        <v>1000000</v>
      </c>
      <c r="H142" s="21"/>
      <c r="I142" s="21">
        <f t="shared" si="5"/>
        <v>1000000</v>
      </c>
      <c r="J142" s="113"/>
    </row>
    <row r="143" spans="2:10" ht="258" customHeight="1">
      <c r="B143" s="152" t="s">
        <v>247</v>
      </c>
      <c r="C143" s="152" t="s">
        <v>199</v>
      </c>
      <c r="D143" s="152" t="s">
        <v>6</v>
      </c>
      <c r="E143" s="150" t="s">
        <v>146</v>
      </c>
      <c r="F143" s="46" t="s">
        <v>26</v>
      </c>
      <c r="G143" s="21"/>
      <c r="H143" s="21">
        <f>15461900+2000000-1000000</f>
        <v>16461900</v>
      </c>
      <c r="I143" s="21">
        <f t="shared" si="5"/>
        <v>16461900</v>
      </c>
      <c r="J143" s="113"/>
    </row>
    <row r="144" spans="2:10" ht="249" customHeight="1">
      <c r="B144" s="152"/>
      <c r="C144" s="152"/>
      <c r="D144" s="152"/>
      <c r="E144" s="150"/>
      <c r="F144" s="49" t="s">
        <v>68</v>
      </c>
      <c r="G144" s="21"/>
      <c r="H144" s="21">
        <f>5000000-2000000</f>
        <v>3000000</v>
      </c>
      <c r="I144" s="21">
        <f t="shared" si="5"/>
        <v>3000000</v>
      </c>
      <c r="J144" s="113"/>
    </row>
    <row r="145" spans="2:10" ht="187.5" customHeight="1">
      <c r="B145" s="47" t="s">
        <v>249</v>
      </c>
      <c r="C145" s="47" t="s">
        <v>248</v>
      </c>
      <c r="D145" s="47" t="s">
        <v>33</v>
      </c>
      <c r="E145" s="48" t="s">
        <v>32</v>
      </c>
      <c r="F145" s="49" t="s">
        <v>68</v>
      </c>
      <c r="G145" s="21">
        <v>199733</v>
      </c>
      <c r="H145" s="21"/>
      <c r="I145" s="21">
        <f t="shared" si="5"/>
        <v>199733</v>
      </c>
      <c r="J145" s="113"/>
    </row>
    <row r="146" spans="2:10" ht="84.75" customHeight="1">
      <c r="B146" s="47" t="s">
        <v>250</v>
      </c>
      <c r="C146" s="47" t="s">
        <v>190</v>
      </c>
      <c r="D146" s="47" t="s">
        <v>25</v>
      </c>
      <c r="E146" s="48" t="s">
        <v>13</v>
      </c>
      <c r="F146" s="49"/>
      <c r="G146" s="21">
        <f>G147+G148</f>
        <v>1907200</v>
      </c>
      <c r="H146" s="21">
        <f>H147+H148</f>
        <v>0</v>
      </c>
      <c r="I146" s="21">
        <f>I147+I148</f>
        <v>1907200</v>
      </c>
      <c r="J146" s="113"/>
    </row>
    <row r="147" spans="1:12" s="76" customFormat="1" ht="333" customHeight="1">
      <c r="A147" s="71"/>
      <c r="B147" s="72" t="s">
        <v>250</v>
      </c>
      <c r="C147" s="72" t="s">
        <v>190</v>
      </c>
      <c r="D147" s="72" t="s">
        <v>25</v>
      </c>
      <c r="E147" s="73" t="s">
        <v>372</v>
      </c>
      <c r="F147" s="77" t="s">
        <v>74</v>
      </c>
      <c r="G147" s="74">
        <v>285000</v>
      </c>
      <c r="H147" s="74"/>
      <c r="I147" s="75">
        <f>G147+H147</f>
        <v>285000</v>
      </c>
      <c r="J147" s="113"/>
      <c r="K147" s="132"/>
      <c r="L147" s="132"/>
    </row>
    <row r="148" spans="1:12" s="76" customFormat="1" ht="273.75" customHeight="1">
      <c r="A148" s="71"/>
      <c r="B148" s="72" t="s">
        <v>250</v>
      </c>
      <c r="C148" s="72" t="s">
        <v>190</v>
      </c>
      <c r="D148" s="72" t="s">
        <v>25</v>
      </c>
      <c r="E148" s="73" t="s">
        <v>373</v>
      </c>
      <c r="F148" s="73" t="s">
        <v>26</v>
      </c>
      <c r="G148" s="74">
        <v>1622200</v>
      </c>
      <c r="H148" s="74"/>
      <c r="I148" s="75">
        <f>G148+H148</f>
        <v>1622200</v>
      </c>
      <c r="J148" s="113"/>
      <c r="K148" s="132"/>
      <c r="L148" s="132"/>
    </row>
    <row r="149" spans="1:12" s="10" customFormat="1" ht="53.25" customHeight="1">
      <c r="A149" s="1"/>
      <c r="B149" s="50" t="s">
        <v>251</v>
      </c>
      <c r="C149" s="50" t="s">
        <v>192</v>
      </c>
      <c r="D149" s="47" t="s">
        <v>56</v>
      </c>
      <c r="E149" s="48" t="s">
        <v>57</v>
      </c>
      <c r="F149" s="46"/>
      <c r="G149" s="21">
        <f>G150</f>
        <v>250000</v>
      </c>
      <c r="H149" s="21">
        <f>H150</f>
        <v>1730000</v>
      </c>
      <c r="I149" s="21">
        <f>I150</f>
        <v>1980000</v>
      </c>
      <c r="J149" s="113"/>
      <c r="K149" s="128"/>
      <c r="L149" s="128"/>
    </row>
    <row r="150" spans="1:12" s="76" customFormat="1" ht="247.5" customHeight="1">
      <c r="A150" s="71"/>
      <c r="B150" s="81" t="s">
        <v>251</v>
      </c>
      <c r="C150" s="81" t="s">
        <v>192</v>
      </c>
      <c r="D150" s="72" t="s">
        <v>56</v>
      </c>
      <c r="E150" s="73" t="s">
        <v>384</v>
      </c>
      <c r="F150" s="77" t="s">
        <v>26</v>
      </c>
      <c r="G150" s="80">
        <v>250000</v>
      </c>
      <c r="H150" s="74">
        <v>1730000</v>
      </c>
      <c r="I150" s="74">
        <f>G150+H150</f>
        <v>1980000</v>
      </c>
      <c r="J150" s="113"/>
      <c r="K150" s="132"/>
      <c r="L150" s="132"/>
    </row>
    <row r="151" spans="2:10" ht="219" customHeight="1">
      <c r="B151" s="47" t="s">
        <v>252</v>
      </c>
      <c r="C151" s="47" t="s">
        <v>217</v>
      </c>
      <c r="D151" s="47" t="s">
        <v>52</v>
      </c>
      <c r="E151" s="48" t="s">
        <v>51</v>
      </c>
      <c r="F151" s="49" t="s">
        <v>68</v>
      </c>
      <c r="G151" s="21"/>
      <c r="H151" s="21">
        <v>1040000</v>
      </c>
      <c r="I151" s="21">
        <f>G151+H151</f>
        <v>1040000</v>
      </c>
      <c r="J151" s="113"/>
    </row>
    <row r="152" spans="2:10" ht="198" customHeight="1">
      <c r="B152" s="47" t="s">
        <v>253</v>
      </c>
      <c r="C152" s="47" t="s">
        <v>219</v>
      </c>
      <c r="D152" s="47" t="s">
        <v>33</v>
      </c>
      <c r="E152" s="48" t="s">
        <v>32</v>
      </c>
      <c r="F152" s="49" t="s">
        <v>68</v>
      </c>
      <c r="G152" s="21"/>
      <c r="H152" s="21">
        <v>308267</v>
      </c>
      <c r="I152" s="21">
        <f>G152+H152</f>
        <v>308267</v>
      </c>
      <c r="J152" s="113"/>
    </row>
    <row r="153" spans="2:10" ht="114.75" customHeight="1">
      <c r="B153" s="47" t="s">
        <v>354</v>
      </c>
      <c r="C153" s="47" t="s">
        <v>343</v>
      </c>
      <c r="D153" s="47"/>
      <c r="E153" s="48" t="s">
        <v>342</v>
      </c>
      <c r="F153" s="49"/>
      <c r="G153" s="21">
        <f>G154</f>
        <v>0</v>
      </c>
      <c r="H153" s="21">
        <f>H154</f>
        <v>-2104092</v>
      </c>
      <c r="I153" s="21">
        <f>I154</f>
        <v>-2104092</v>
      </c>
      <c r="J153" s="113"/>
    </row>
    <row r="154" spans="1:12" s="76" customFormat="1" ht="258" customHeight="1">
      <c r="A154" s="71"/>
      <c r="B154" s="72" t="s">
        <v>347</v>
      </c>
      <c r="C154" s="72" t="s">
        <v>349</v>
      </c>
      <c r="D154" s="72" t="s">
        <v>6</v>
      </c>
      <c r="E154" s="93" t="s">
        <v>348</v>
      </c>
      <c r="F154" s="73" t="s">
        <v>26</v>
      </c>
      <c r="G154" s="74"/>
      <c r="H154" s="74">
        <v>-2104092</v>
      </c>
      <c r="I154" s="74">
        <f>G154+H154</f>
        <v>-2104092</v>
      </c>
      <c r="J154" s="113"/>
      <c r="K154" s="132"/>
      <c r="L154" s="132"/>
    </row>
    <row r="155" spans="2:10" ht="118.5" customHeight="1">
      <c r="B155" s="95"/>
      <c r="C155" s="95"/>
      <c r="D155" s="95"/>
      <c r="E155" s="96" t="s">
        <v>99</v>
      </c>
      <c r="F155" s="98"/>
      <c r="G155" s="20">
        <f>G156+G158+G157</f>
        <v>685000</v>
      </c>
      <c r="H155" s="20">
        <f>H156+H158+H157</f>
        <v>50000</v>
      </c>
      <c r="I155" s="20">
        <f>I156+I158+I157</f>
        <v>735000</v>
      </c>
      <c r="J155" s="113"/>
    </row>
    <row r="156" spans="2:10" ht="365.25" customHeight="1">
      <c r="B156" s="47" t="s">
        <v>189</v>
      </c>
      <c r="C156" s="47" t="s">
        <v>188</v>
      </c>
      <c r="D156" s="47" t="s">
        <v>49</v>
      </c>
      <c r="E156" s="48" t="s">
        <v>171</v>
      </c>
      <c r="F156" s="49" t="s">
        <v>103</v>
      </c>
      <c r="G156" s="21">
        <v>28000</v>
      </c>
      <c r="H156" s="21">
        <v>50000</v>
      </c>
      <c r="I156" s="21">
        <f>G156+H156</f>
        <v>78000</v>
      </c>
      <c r="J156" s="113"/>
    </row>
    <row r="157" spans="2:10" ht="227.25" customHeight="1">
      <c r="B157" s="47" t="s">
        <v>324</v>
      </c>
      <c r="C157" s="47" t="s">
        <v>295</v>
      </c>
      <c r="D157" s="47" t="s">
        <v>7</v>
      </c>
      <c r="E157" s="48" t="s">
        <v>145</v>
      </c>
      <c r="F157" s="46" t="s">
        <v>325</v>
      </c>
      <c r="G157" s="21">
        <v>227000</v>
      </c>
      <c r="H157" s="21"/>
      <c r="I157" s="21">
        <f>G157+H157</f>
        <v>227000</v>
      </c>
      <c r="J157" s="113"/>
    </row>
    <row r="158" spans="2:10" ht="74.25" customHeight="1">
      <c r="B158" s="47" t="s">
        <v>191</v>
      </c>
      <c r="C158" s="47" t="s">
        <v>190</v>
      </c>
      <c r="D158" s="47" t="s">
        <v>25</v>
      </c>
      <c r="E158" s="48" t="s">
        <v>13</v>
      </c>
      <c r="F158" s="49"/>
      <c r="G158" s="21">
        <f>G159</f>
        <v>430000</v>
      </c>
      <c r="H158" s="21">
        <f>H159</f>
        <v>0</v>
      </c>
      <c r="I158" s="21">
        <f>I159</f>
        <v>430000</v>
      </c>
      <c r="J158" s="113"/>
    </row>
    <row r="159" spans="1:12" s="76" customFormat="1" ht="335.25" customHeight="1">
      <c r="A159" s="71"/>
      <c r="B159" s="72" t="s">
        <v>191</v>
      </c>
      <c r="C159" s="72" t="s">
        <v>190</v>
      </c>
      <c r="D159" s="72" t="s">
        <v>25</v>
      </c>
      <c r="E159" s="73" t="s">
        <v>374</v>
      </c>
      <c r="F159" s="77" t="s">
        <v>103</v>
      </c>
      <c r="G159" s="74">
        <v>430000</v>
      </c>
      <c r="H159" s="74"/>
      <c r="I159" s="75">
        <f>G159+H159</f>
        <v>430000</v>
      </c>
      <c r="J159" s="113"/>
      <c r="K159" s="132"/>
      <c r="L159" s="132"/>
    </row>
    <row r="160" spans="1:12" s="8" customFormat="1" ht="153.75" customHeight="1">
      <c r="A160" s="7"/>
      <c r="B160" s="95"/>
      <c r="C160" s="95"/>
      <c r="D160" s="95"/>
      <c r="E160" s="96" t="s">
        <v>53</v>
      </c>
      <c r="F160" s="98"/>
      <c r="G160" s="20">
        <f>G161+G162+G163+G164+G165+G166+G168+G170+G171+G172+G175+G179+G180</f>
        <v>50738000</v>
      </c>
      <c r="H160" s="20">
        <f>H161+H162+H163+H164+H165+H166+H168+H170+H171+H172+H175+H179+H180</f>
        <v>184409601</v>
      </c>
      <c r="I160" s="20">
        <f>I161+I162+I163+I164+I165+I166+I168+I170+I171+I172+I175+I179+I180</f>
        <v>235147601</v>
      </c>
      <c r="J160" s="113"/>
      <c r="K160" s="134"/>
      <c r="L160" s="134"/>
    </row>
    <row r="161" spans="2:10" ht="141" customHeight="1">
      <c r="B161" s="50" t="s">
        <v>135</v>
      </c>
      <c r="C161" s="50" t="s">
        <v>56</v>
      </c>
      <c r="D161" s="51" t="s">
        <v>2</v>
      </c>
      <c r="E161" s="48" t="s">
        <v>131</v>
      </c>
      <c r="F161" s="46" t="s">
        <v>102</v>
      </c>
      <c r="G161" s="21"/>
      <c r="H161" s="21">
        <v>10000</v>
      </c>
      <c r="I161" s="21">
        <f>G161+H161</f>
        <v>10000</v>
      </c>
      <c r="J161" s="113"/>
    </row>
    <row r="162" spans="2:10" ht="369.75" customHeight="1">
      <c r="B162" s="50" t="s">
        <v>202</v>
      </c>
      <c r="C162" s="50" t="s">
        <v>109</v>
      </c>
      <c r="D162" s="47" t="s">
        <v>35</v>
      </c>
      <c r="E162" s="48" t="s">
        <v>152</v>
      </c>
      <c r="F162" s="52" t="s">
        <v>82</v>
      </c>
      <c r="G162" s="21"/>
      <c r="H162" s="21">
        <v>5000000</v>
      </c>
      <c r="I162" s="21">
        <f aca="true" t="shared" si="6" ref="I162:I180">G162+H162</f>
        <v>5000000</v>
      </c>
      <c r="J162" s="113"/>
    </row>
    <row r="163" spans="2:10" ht="264" customHeight="1">
      <c r="B163" s="47" t="s">
        <v>203</v>
      </c>
      <c r="C163" s="47" t="s">
        <v>196</v>
      </c>
      <c r="D163" s="47" t="s">
        <v>15</v>
      </c>
      <c r="E163" s="48" t="s">
        <v>14</v>
      </c>
      <c r="F163" s="52" t="s">
        <v>26</v>
      </c>
      <c r="G163" s="21">
        <v>37238000</v>
      </c>
      <c r="H163" s="21">
        <v>62165698</v>
      </c>
      <c r="I163" s="21">
        <f t="shared" si="6"/>
        <v>99403698</v>
      </c>
      <c r="J163" s="113"/>
    </row>
    <row r="164" spans="2:10" ht="156" customHeight="1">
      <c r="B164" s="160" t="s">
        <v>205</v>
      </c>
      <c r="C164" s="160" t="s">
        <v>204</v>
      </c>
      <c r="D164" s="152" t="s">
        <v>6</v>
      </c>
      <c r="E164" s="150" t="s">
        <v>170</v>
      </c>
      <c r="F164" s="52" t="s">
        <v>327</v>
      </c>
      <c r="G164" s="21"/>
      <c r="H164" s="21">
        <f>81158102-10000000-300000+2000000+1000000+300000+100000+2000000+100000+96600+100000</f>
        <v>76554702</v>
      </c>
      <c r="I164" s="21">
        <f t="shared" si="6"/>
        <v>76554702</v>
      </c>
      <c r="J164" s="113"/>
    </row>
    <row r="165" spans="1:12" s="91" customFormat="1" ht="198.75" customHeight="1">
      <c r="A165" s="90"/>
      <c r="B165" s="160"/>
      <c r="C165" s="160"/>
      <c r="D165" s="152"/>
      <c r="E165" s="150"/>
      <c r="F165" s="52" t="s">
        <v>68</v>
      </c>
      <c r="G165" s="92"/>
      <c r="H165" s="92">
        <v>8300000</v>
      </c>
      <c r="I165" s="92">
        <f t="shared" si="6"/>
        <v>8300000</v>
      </c>
      <c r="J165" s="113"/>
      <c r="K165" s="138"/>
      <c r="L165" s="138"/>
    </row>
    <row r="166" spans="2:10" ht="63.75" customHeight="1">
      <c r="B166" s="47" t="s">
        <v>208</v>
      </c>
      <c r="C166" s="47" t="s">
        <v>207</v>
      </c>
      <c r="D166" s="47"/>
      <c r="E166" s="48" t="s">
        <v>206</v>
      </c>
      <c r="F166" s="52"/>
      <c r="G166" s="21">
        <f>G167</f>
        <v>0</v>
      </c>
      <c r="H166" s="21">
        <f>H167</f>
        <v>10000000</v>
      </c>
      <c r="I166" s="21">
        <f>I167</f>
        <v>10000000</v>
      </c>
      <c r="J166" s="113"/>
    </row>
    <row r="167" spans="1:12" s="76" customFormat="1" ht="131.25" customHeight="1">
      <c r="A167" s="71"/>
      <c r="B167" s="72" t="s">
        <v>210</v>
      </c>
      <c r="C167" s="72" t="s">
        <v>209</v>
      </c>
      <c r="D167" s="72" t="s">
        <v>5</v>
      </c>
      <c r="E167" s="70" t="s">
        <v>101</v>
      </c>
      <c r="F167" s="73" t="s">
        <v>327</v>
      </c>
      <c r="G167" s="74"/>
      <c r="H167" s="74">
        <v>10000000</v>
      </c>
      <c r="I167" s="74">
        <f t="shared" si="6"/>
        <v>10000000</v>
      </c>
      <c r="J167" s="113"/>
      <c r="K167" s="132"/>
      <c r="L167" s="132"/>
    </row>
    <row r="168" spans="1:12" s="10" customFormat="1" ht="101.25" customHeight="1">
      <c r="A168" s="1"/>
      <c r="B168" s="47" t="s">
        <v>213</v>
      </c>
      <c r="C168" s="47" t="s">
        <v>212</v>
      </c>
      <c r="D168" s="47"/>
      <c r="E168" s="48" t="s">
        <v>211</v>
      </c>
      <c r="F168" s="67"/>
      <c r="G168" s="21">
        <f>G169</f>
        <v>0</v>
      </c>
      <c r="H168" s="21">
        <f>H169</f>
        <v>208100</v>
      </c>
      <c r="I168" s="21">
        <f>I169</f>
        <v>208100</v>
      </c>
      <c r="J168" s="113"/>
      <c r="K168" s="128"/>
      <c r="L168" s="128"/>
    </row>
    <row r="169" spans="1:12" s="76" customFormat="1" ht="171.75" customHeight="1">
      <c r="A169" s="71"/>
      <c r="B169" s="72" t="s">
        <v>215</v>
      </c>
      <c r="C169" s="72" t="s">
        <v>214</v>
      </c>
      <c r="D169" s="72" t="s">
        <v>16</v>
      </c>
      <c r="E169" s="70" t="s">
        <v>173</v>
      </c>
      <c r="F169" s="82" t="s">
        <v>327</v>
      </c>
      <c r="G169" s="74"/>
      <c r="H169" s="74">
        <f>108100+100000</f>
        <v>208100</v>
      </c>
      <c r="I169" s="74">
        <f t="shared" si="6"/>
        <v>208100</v>
      </c>
      <c r="J169" s="113"/>
      <c r="K169" s="132"/>
      <c r="L169" s="132"/>
    </row>
    <row r="170" spans="2:10" ht="202.5" customHeight="1">
      <c r="B170" s="47" t="s">
        <v>341</v>
      </c>
      <c r="C170" s="47" t="s">
        <v>245</v>
      </c>
      <c r="D170" s="47" t="s">
        <v>50</v>
      </c>
      <c r="E170" s="48" t="s">
        <v>172</v>
      </c>
      <c r="F170" s="46" t="s">
        <v>386</v>
      </c>
      <c r="G170" s="21"/>
      <c r="H170" s="21">
        <v>16524000</v>
      </c>
      <c r="I170" s="21">
        <f t="shared" si="6"/>
        <v>16524000</v>
      </c>
      <c r="J170" s="113"/>
    </row>
    <row r="171" spans="2:10" ht="243.75" customHeight="1">
      <c r="B171" s="47" t="s">
        <v>216</v>
      </c>
      <c r="C171" s="47" t="s">
        <v>199</v>
      </c>
      <c r="D171" s="47" t="s">
        <v>6</v>
      </c>
      <c r="E171" s="48" t="s">
        <v>146</v>
      </c>
      <c r="F171" s="52" t="s">
        <v>90</v>
      </c>
      <c r="G171" s="21"/>
      <c r="H171" s="21">
        <f>13700000+2000000</f>
        <v>15700000</v>
      </c>
      <c r="I171" s="21">
        <f>G171+H171</f>
        <v>15700000</v>
      </c>
      <c r="J171" s="113"/>
    </row>
    <row r="172" spans="1:12" s="10" customFormat="1" ht="99.75" customHeight="1">
      <c r="A172" s="1"/>
      <c r="B172" s="47" t="s">
        <v>344</v>
      </c>
      <c r="C172" s="47" t="s">
        <v>343</v>
      </c>
      <c r="D172" s="47"/>
      <c r="E172" s="48" t="s">
        <v>342</v>
      </c>
      <c r="F172" s="52"/>
      <c r="G172" s="22">
        <f>G173+G174</f>
        <v>12000000</v>
      </c>
      <c r="H172" s="22">
        <f>H173+H174</f>
        <v>-12000000</v>
      </c>
      <c r="I172" s="22">
        <f>I173+I174</f>
        <v>0</v>
      </c>
      <c r="J172" s="113"/>
      <c r="K172" s="128"/>
      <c r="L172" s="128"/>
    </row>
    <row r="173" spans="1:12" s="76" customFormat="1" ht="225.75" customHeight="1">
      <c r="A173" s="71"/>
      <c r="B173" s="72" t="s">
        <v>329</v>
      </c>
      <c r="C173" s="72" t="s">
        <v>330</v>
      </c>
      <c r="D173" s="72" t="s">
        <v>6</v>
      </c>
      <c r="E173" s="70" t="s">
        <v>328</v>
      </c>
      <c r="F173" s="82" t="s">
        <v>90</v>
      </c>
      <c r="G173" s="80">
        <v>12000000</v>
      </c>
      <c r="H173" s="80"/>
      <c r="I173" s="87">
        <f t="shared" si="6"/>
        <v>12000000</v>
      </c>
      <c r="J173" s="113"/>
      <c r="K173" s="132"/>
      <c r="L173" s="132"/>
    </row>
    <row r="174" spans="1:12" s="76" customFormat="1" ht="225.75" customHeight="1">
      <c r="A174" s="71"/>
      <c r="B174" s="72" t="s">
        <v>350</v>
      </c>
      <c r="C174" s="72" t="s">
        <v>349</v>
      </c>
      <c r="D174" s="72" t="s">
        <v>6</v>
      </c>
      <c r="E174" s="93" t="s">
        <v>348</v>
      </c>
      <c r="F174" s="73" t="s">
        <v>26</v>
      </c>
      <c r="G174" s="80"/>
      <c r="H174" s="80">
        <v>-12000000</v>
      </c>
      <c r="I174" s="87">
        <f>G174+H174</f>
        <v>-12000000</v>
      </c>
      <c r="J174" s="113"/>
      <c r="K174" s="132"/>
      <c r="L174" s="132"/>
    </row>
    <row r="175" spans="1:12" s="10" customFormat="1" ht="141.75" customHeight="1">
      <c r="A175" s="1"/>
      <c r="B175" s="47" t="s">
        <v>225</v>
      </c>
      <c r="C175" s="47" t="s">
        <v>224</v>
      </c>
      <c r="D175" s="47"/>
      <c r="E175" s="48" t="s">
        <v>223</v>
      </c>
      <c r="F175" s="46"/>
      <c r="G175" s="22">
        <f>G176+G177+G178</f>
        <v>1500000</v>
      </c>
      <c r="H175" s="22">
        <f>H176+H177+H178</f>
        <v>1431</v>
      </c>
      <c r="I175" s="22">
        <f>I176+I177+I178</f>
        <v>1501431</v>
      </c>
      <c r="J175" s="113"/>
      <c r="K175" s="128"/>
      <c r="L175" s="128"/>
    </row>
    <row r="176" spans="1:12" s="76" customFormat="1" ht="155.25" customHeight="1">
      <c r="A176" s="71"/>
      <c r="B176" s="72" t="s">
        <v>331</v>
      </c>
      <c r="C176" s="72" t="s">
        <v>332</v>
      </c>
      <c r="D176" s="72" t="s">
        <v>5</v>
      </c>
      <c r="E176" s="73" t="s">
        <v>333</v>
      </c>
      <c r="F176" s="82" t="s">
        <v>54</v>
      </c>
      <c r="G176" s="80">
        <v>1415100</v>
      </c>
      <c r="H176" s="80">
        <v>541462</v>
      </c>
      <c r="I176" s="87">
        <f>SUM(G176:H176)</f>
        <v>1956562</v>
      </c>
      <c r="J176" s="113"/>
      <c r="K176" s="132"/>
      <c r="L176" s="132"/>
    </row>
    <row r="177" spans="1:12" s="76" customFormat="1" ht="155.25" customHeight="1">
      <c r="A177" s="71"/>
      <c r="B177" s="72" t="s">
        <v>352</v>
      </c>
      <c r="C177" s="72" t="s">
        <v>353</v>
      </c>
      <c r="D177" s="72" t="s">
        <v>5</v>
      </c>
      <c r="E177" s="73" t="s">
        <v>351</v>
      </c>
      <c r="F177" s="82" t="s">
        <v>54</v>
      </c>
      <c r="G177" s="22"/>
      <c r="H177" s="80">
        <v>-572519</v>
      </c>
      <c r="I177" s="87">
        <f>G177+H177</f>
        <v>-572519</v>
      </c>
      <c r="J177" s="113"/>
      <c r="K177" s="132"/>
      <c r="L177" s="132"/>
    </row>
    <row r="178" spans="1:12" s="10" customFormat="1" ht="177.75" customHeight="1">
      <c r="A178" s="1"/>
      <c r="B178" s="72" t="s">
        <v>345</v>
      </c>
      <c r="C178" s="72" t="s">
        <v>346</v>
      </c>
      <c r="D178" s="72" t="s">
        <v>5</v>
      </c>
      <c r="E178" s="70" t="s">
        <v>55</v>
      </c>
      <c r="F178" s="82" t="s">
        <v>54</v>
      </c>
      <c r="G178" s="80">
        <v>84900</v>
      </c>
      <c r="H178" s="80">
        <v>32488</v>
      </c>
      <c r="I178" s="87">
        <f>G178+H178</f>
        <v>117388</v>
      </c>
      <c r="J178" s="113"/>
      <c r="K178" s="128"/>
      <c r="L178" s="128"/>
    </row>
    <row r="179" spans="2:10" ht="207" customHeight="1">
      <c r="B179" s="50" t="s">
        <v>220</v>
      </c>
      <c r="C179" s="50" t="s">
        <v>217</v>
      </c>
      <c r="D179" s="47" t="s">
        <v>52</v>
      </c>
      <c r="E179" s="48" t="s">
        <v>51</v>
      </c>
      <c r="F179" s="52" t="s">
        <v>68</v>
      </c>
      <c r="G179" s="21"/>
      <c r="H179" s="21">
        <v>1230670</v>
      </c>
      <c r="I179" s="21">
        <f t="shared" si="6"/>
        <v>1230670</v>
      </c>
      <c r="J179" s="113"/>
    </row>
    <row r="180" spans="2:10" ht="192" customHeight="1">
      <c r="B180" s="47" t="s">
        <v>221</v>
      </c>
      <c r="C180" s="47" t="s">
        <v>218</v>
      </c>
      <c r="D180" s="47" t="s">
        <v>92</v>
      </c>
      <c r="E180" s="48" t="s">
        <v>91</v>
      </c>
      <c r="F180" s="49" t="s">
        <v>68</v>
      </c>
      <c r="G180" s="21"/>
      <c r="H180" s="21">
        <v>715000</v>
      </c>
      <c r="I180" s="21">
        <f t="shared" si="6"/>
        <v>715000</v>
      </c>
      <c r="J180" s="113"/>
    </row>
    <row r="181" spans="2:10" ht="108" customHeight="1">
      <c r="B181" s="47"/>
      <c r="C181" s="47"/>
      <c r="D181" s="47"/>
      <c r="E181" s="96" t="s">
        <v>96</v>
      </c>
      <c r="F181" s="52"/>
      <c r="G181" s="20">
        <f>G182+G183+G185</f>
        <v>289000</v>
      </c>
      <c r="H181" s="20">
        <f>H182+H183+H185</f>
        <v>342830</v>
      </c>
      <c r="I181" s="20">
        <f>I182+I183+I185</f>
        <v>631830</v>
      </c>
      <c r="J181" s="113"/>
    </row>
    <row r="182" spans="2:10" ht="180" customHeight="1">
      <c r="B182" s="47" t="s">
        <v>136</v>
      </c>
      <c r="C182" s="47" t="s">
        <v>56</v>
      </c>
      <c r="D182" s="47" t="s">
        <v>2</v>
      </c>
      <c r="E182" s="48" t="s">
        <v>131</v>
      </c>
      <c r="F182" s="46" t="s">
        <v>102</v>
      </c>
      <c r="G182" s="21">
        <v>49000</v>
      </c>
      <c r="H182" s="20"/>
      <c r="I182" s="21">
        <f>G182+H182</f>
        <v>49000</v>
      </c>
      <c r="J182" s="113"/>
    </row>
    <row r="183" spans="2:10" ht="75" customHeight="1">
      <c r="B183" s="50" t="s">
        <v>222</v>
      </c>
      <c r="C183" s="50" t="s">
        <v>190</v>
      </c>
      <c r="D183" s="47" t="s">
        <v>25</v>
      </c>
      <c r="E183" s="48" t="s">
        <v>13</v>
      </c>
      <c r="F183" s="49"/>
      <c r="G183" s="21">
        <f>G184</f>
        <v>240000</v>
      </c>
      <c r="H183" s="21">
        <f>H184</f>
        <v>0</v>
      </c>
      <c r="I183" s="21">
        <f>I184</f>
        <v>240000</v>
      </c>
      <c r="J183" s="113"/>
    </row>
    <row r="184" spans="1:12" s="76" customFormat="1" ht="234" customHeight="1">
      <c r="A184" s="71"/>
      <c r="B184" s="81" t="s">
        <v>222</v>
      </c>
      <c r="C184" s="81" t="s">
        <v>190</v>
      </c>
      <c r="D184" s="72" t="s">
        <v>25</v>
      </c>
      <c r="E184" s="73" t="s">
        <v>373</v>
      </c>
      <c r="F184" s="73" t="s">
        <v>26</v>
      </c>
      <c r="G184" s="74">
        <v>240000</v>
      </c>
      <c r="H184" s="74"/>
      <c r="I184" s="75">
        <f>G184+H184</f>
        <v>240000</v>
      </c>
      <c r="J184" s="113"/>
      <c r="K184" s="132"/>
      <c r="L184" s="132"/>
    </row>
    <row r="185" spans="1:12" s="76" customFormat="1" ht="249" customHeight="1">
      <c r="A185" s="71"/>
      <c r="B185" s="47" t="s">
        <v>201</v>
      </c>
      <c r="C185" s="47" t="s">
        <v>200</v>
      </c>
      <c r="D185" s="47" t="s">
        <v>25</v>
      </c>
      <c r="E185" s="48" t="s">
        <v>24</v>
      </c>
      <c r="F185" s="46" t="s">
        <v>26</v>
      </c>
      <c r="G185" s="21"/>
      <c r="H185" s="21">
        <v>342830</v>
      </c>
      <c r="I185" s="21">
        <f>G185+H185</f>
        <v>342830</v>
      </c>
      <c r="J185" s="116"/>
      <c r="K185" s="132"/>
      <c r="L185" s="132"/>
    </row>
    <row r="186" spans="2:10" ht="97.5" customHeight="1">
      <c r="B186" s="95"/>
      <c r="C186" s="95"/>
      <c r="D186" s="95"/>
      <c r="E186" s="96" t="s">
        <v>58</v>
      </c>
      <c r="F186" s="98"/>
      <c r="G186" s="20">
        <f>G187+G188</f>
        <v>776500</v>
      </c>
      <c r="H186" s="20">
        <f>H187+H188</f>
        <v>0</v>
      </c>
      <c r="I186" s="20">
        <f>I187+I188</f>
        <v>776500</v>
      </c>
      <c r="J186" s="116"/>
    </row>
    <row r="187" spans="2:10" ht="236.25" customHeight="1">
      <c r="B187" s="47" t="s">
        <v>197</v>
      </c>
      <c r="C187" s="47" t="s">
        <v>196</v>
      </c>
      <c r="D187" s="47" t="s">
        <v>15</v>
      </c>
      <c r="E187" s="48" t="s">
        <v>98</v>
      </c>
      <c r="F187" s="52" t="s">
        <v>26</v>
      </c>
      <c r="G187" s="21">
        <v>360000</v>
      </c>
      <c r="H187" s="21"/>
      <c r="I187" s="21">
        <f>G187+H187</f>
        <v>360000</v>
      </c>
      <c r="J187" s="116"/>
    </row>
    <row r="188" spans="2:10" ht="80.25" customHeight="1">
      <c r="B188" s="47" t="s">
        <v>198</v>
      </c>
      <c r="C188" s="47" t="s">
        <v>190</v>
      </c>
      <c r="D188" s="47" t="s">
        <v>25</v>
      </c>
      <c r="E188" s="48" t="s">
        <v>13</v>
      </c>
      <c r="F188" s="52"/>
      <c r="G188" s="21">
        <f>G189</f>
        <v>416500</v>
      </c>
      <c r="H188" s="21">
        <f>H189</f>
        <v>0</v>
      </c>
      <c r="I188" s="21">
        <f>I189</f>
        <v>416500</v>
      </c>
      <c r="J188" s="116"/>
    </row>
    <row r="189" spans="1:12" s="79" customFormat="1" ht="181.5" customHeight="1">
      <c r="A189" s="78"/>
      <c r="B189" s="72" t="s">
        <v>198</v>
      </c>
      <c r="C189" s="72" t="s">
        <v>190</v>
      </c>
      <c r="D189" s="72" t="s">
        <v>25</v>
      </c>
      <c r="E189" s="73" t="s">
        <v>375</v>
      </c>
      <c r="F189" s="46" t="s">
        <v>335</v>
      </c>
      <c r="G189" s="74">
        <v>416500</v>
      </c>
      <c r="H189" s="74"/>
      <c r="I189" s="75">
        <f>G189+H189</f>
        <v>416500</v>
      </c>
      <c r="J189" s="116"/>
      <c r="K189" s="139"/>
      <c r="L189" s="139"/>
    </row>
    <row r="190" spans="1:12" s="8" customFormat="1" ht="111.75" customHeight="1">
      <c r="A190" s="7"/>
      <c r="B190" s="47"/>
      <c r="C190" s="47"/>
      <c r="D190" s="47"/>
      <c r="E190" s="96" t="s">
        <v>94</v>
      </c>
      <c r="F190" s="52"/>
      <c r="G190" s="20">
        <f>G191</f>
        <v>0</v>
      </c>
      <c r="H190" s="20">
        <f>H191</f>
        <v>19000</v>
      </c>
      <c r="I190" s="20">
        <f>I191</f>
        <v>19000</v>
      </c>
      <c r="J190" s="116"/>
      <c r="K190" s="134"/>
      <c r="L190" s="134"/>
    </row>
    <row r="191" spans="2:10" ht="213.75" customHeight="1">
      <c r="B191" s="47" t="s">
        <v>195</v>
      </c>
      <c r="C191" s="47" t="s">
        <v>194</v>
      </c>
      <c r="D191" s="47" t="s">
        <v>23</v>
      </c>
      <c r="E191" s="48" t="s">
        <v>89</v>
      </c>
      <c r="F191" s="49" t="s">
        <v>68</v>
      </c>
      <c r="G191" s="21"/>
      <c r="H191" s="21">
        <v>19000</v>
      </c>
      <c r="I191" s="21">
        <f>G191+H191</f>
        <v>19000</v>
      </c>
      <c r="J191" s="116"/>
    </row>
    <row r="192" spans="2:10" ht="168.75" customHeight="1">
      <c r="B192" s="95"/>
      <c r="C192" s="95"/>
      <c r="D192" s="95"/>
      <c r="E192" s="96" t="s">
        <v>97</v>
      </c>
      <c r="F192" s="97"/>
      <c r="G192" s="20">
        <f aca="true" t="shared" si="7" ref="G192:I193">G193</f>
        <v>0</v>
      </c>
      <c r="H192" s="20">
        <f t="shared" si="7"/>
        <v>1000000</v>
      </c>
      <c r="I192" s="20">
        <f t="shared" si="7"/>
        <v>1000000</v>
      </c>
      <c r="J192" s="116"/>
    </row>
    <row r="193" spans="1:12" s="10" customFormat="1" ht="93.75" customHeight="1">
      <c r="A193" s="1"/>
      <c r="B193" s="47" t="s">
        <v>193</v>
      </c>
      <c r="C193" s="47" t="s">
        <v>192</v>
      </c>
      <c r="D193" s="47" t="s">
        <v>56</v>
      </c>
      <c r="E193" s="94" t="s">
        <v>57</v>
      </c>
      <c r="F193" s="52"/>
      <c r="G193" s="21">
        <f t="shared" si="7"/>
        <v>0</v>
      </c>
      <c r="H193" s="21">
        <f t="shared" si="7"/>
        <v>1000000</v>
      </c>
      <c r="I193" s="21">
        <f t="shared" si="7"/>
        <v>1000000</v>
      </c>
      <c r="J193" s="116"/>
      <c r="K193" s="128"/>
      <c r="L193" s="128"/>
    </row>
    <row r="194" spans="1:12" s="76" customFormat="1" ht="174" customHeight="1">
      <c r="A194" s="71"/>
      <c r="B194" s="72" t="s">
        <v>193</v>
      </c>
      <c r="C194" s="72" t="s">
        <v>192</v>
      </c>
      <c r="D194" s="72" t="s">
        <v>56</v>
      </c>
      <c r="E194" s="73" t="s">
        <v>385</v>
      </c>
      <c r="F194" s="77" t="s">
        <v>334</v>
      </c>
      <c r="G194" s="80"/>
      <c r="H194" s="80">
        <v>1000000</v>
      </c>
      <c r="I194" s="75">
        <f>G194+H194</f>
        <v>1000000</v>
      </c>
      <c r="J194" s="116"/>
      <c r="K194" s="132"/>
      <c r="L194" s="132"/>
    </row>
    <row r="195" spans="2:12" ht="96.75" customHeight="1">
      <c r="B195" s="32"/>
      <c r="C195" s="32"/>
      <c r="D195" s="31"/>
      <c r="E195" s="64" t="s">
        <v>3</v>
      </c>
      <c r="F195" s="65"/>
      <c r="G195" s="66">
        <f>G10+G60+G83+G90+G117+G120+G126+G155+G160+G181+G186+G190+G192</f>
        <v>207197154</v>
      </c>
      <c r="H195" s="66">
        <f>H10+H60+H83+H90+H117+H120+H126+H155+H160+H181+H186+H190+H192</f>
        <v>399945895</v>
      </c>
      <c r="I195" s="66">
        <f>I10+I60+I83+I90+I117+I120+I126+I155+I160+I181+I186+I190+I192</f>
        <v>607143049</v>
      </c>
      <c r="J195" s="125"/>
      <c r="K195" s="125"/>
      <c r="L195" s="125"/>
    </row>
    <row r="196" spans="2:10" ht="30.75" customHeight="1">
      <c r="B196" s="33"/>
      <c r="C196" s="33"/>
      <c r="D196" s="34"/>
      <c r="E196" s="35"/>
      <c r="F196" s="36"/>
      <c r="G196" s="37"/>
      <c r="H196" s="37"/>
      <c r="I196" s="37"/>
      <c r="J196" s="116"/>
    </row>
    <row r="197" spans="2:10" ht="47.25" customHeight="1">
      <c r="B197" s="33"/>
      <c r="C197" s="33"/>
      <c r="D197" s="34"/>
      <c r="E197" s="35"/>
      <c r="F197" s="36"/>
      <c r="G197" s="37"/>
      <c r="H197" s="37"/>
      <c r="I197" s="37"/>
      <c r="J197" s="116"/>
    </row>
    <row r="198" spans="2:10" ht="39.75" customHeight="1">
      <c r="B198" s="33"/>
      <c r="C198" s="33"/>
      <c r="D198" s="34"/>
      <c r="E198" s="35"/>
      <c r="F198" s="36"/>
      <c r="G198" s="37"/>
      <c r="H198" s="37"/>
      <c r="I198" s="37"/>
      <c r="J198" s="116"/>
    </row>
    <row r="199" spans="2:10" ht="34.5" customHeight="1" hidden="1">
      <c r="B199" s="41"/>
      <c r="C199" s="41"/>
      <c r="D199" s="42"/>
      <c r="E199" s="43"/>
      <c r="F199" s="44"/>
      <c r="G199" s="45"/>
      <c r="H199" s="45"/>
      <c r="I199" s="45"/>
      <c r="J199" s="116"/>
    </row>
    <row r="200" spans="1:20" s="13" customFormat="1" ht="68.25" customHeight="1">
      <c r="A200" s="12"/>
      <c r="B200" s="185" t="s">
        <v>416</v>
      </c>
      <c r="C200" s="185"/>
      <c r="D200" s="185"/>
      <c r="E200" s="185"/>
      <c r="F200" s="185"/>
      <c r="G200" s="186" t="s">
        <v>410</v>
      </c>
      <c r="H200" s="186"/>
      <c r="I200" s="186"/>
      <c r="J200" s="116"/>
      <c r="K200" s="117"/>
      <c r="L200" s="117"/>
      <c r="M200" s="2"/>
      <c r="N200" s="2"/>
      <c r="O200" s="2"/>
      <c r="P200" s="2"/>
      <c r="Q200" s="12"/>
      <c r="R200" s="2"/>
      <c r="T200" s="14"/>
    </row>
    <row r="201" spans="1:20" s="13" customFormat="1" ht="100.5" customHeight="1">
      <c r="A201" s="12"/>
      <c r="B201" s="55"/>
      <c r="C201" s="55"/>
      <c r="D201" s="56"/>
      <c r="E201" s="57"/>
      <c r="F201" s="58"/>
      <c r="G201" s="59"/>
      <c r="H201" s="59"/>
      <c r="I201" s="60"/>
      <c r="J201" s="116"/>
      <c r="K201" s="118"/>
      <c r="L201" s="118"/>
      <c r="M201" s="15"/>
      <c r="N201" s="15"/>
      <c r="O201" s="12"/>
      <c r="P201" s="12"/>
      <c r="Q201" s="12"/>
      <c r="R201" s="2"/>
      <c r="T201" s="14"/>
    </row>
    <row r="202" spans="1:18" s="19" customFormat="1" ht="78.75" customHeight="1">
      <c r="A202" s="16"/>
      <c r="B202" s="182" t="s">
        <v>411</v>
      </c>
      <c r="C202" s="182"/>
      <c r="D202" s="182"/>
      <c r="E202" s="182"/>
      <c r="F202" s="182"/>
      <c r="G202" s="60"/>
      <c r="H202" s="60"/>
      <c r="I202" s="60"/>
      <c r="J202" s="116"/>
      <c r="K202" s="118"/>
      <c r="L202" s="118"/>
      <c r="M202" s="17"/>
      <c r="N202" s="17"/>
      <c r="O202" s="17"/>
      <c r="P202" s="18"/>
      <c r="Q202" s="18"/>
      <c r="R202" s="11"/>
    </row>
    <row r="203" spans="2:10" ht="44.25">
      <c r="B203" s="140"/>
      <c r="J203" s="119"/>
    </row>
  </sheetData>
  <sheetProtection/>
  <mergeCells count="69">
    <mergeCell ref="D45:D46"/>
    <mergeCell ref="G4:I4"/>
    <mergeCell ref="B200:F200"/>
    <mergeCell ref="G200:I200"/>
    <mergeCell ref="C143:C144"/>
    <mergeCell ref="C136:C137"/>
    <mergeCell ref="C128:C129"/>
    <mergeCell ref="B128:B129"/>
    <mergeCell ref="B136:B137"/>
    <mergeCell ref="C102:C103"/>
    <mergeCell ref="B202:F202"/>
    <mergeCell ref="B66:B70"/>
    <mergeCell ref="D128:D129"/>
    <mergeCell ref="D143:D144"/>
    <mergeCell ref="B102:B103"/>
    <mergeCell ref="D136:D137"/>
    <mergeCell ref="B94:B95"/>
    <mergeCell ref="B92:B93"/>
    <mergeCell ref="C76:C77"/>
    <mergeCell ref="C94:C95"/>
    <mergeCell ref="B11:B12"/>
    <mergeCell ref="B13:B14"/>
    <mergeCell ref="C13:C14"/>
    <mergeCell ref="B76:B77"/>
    <mergeCell ref="B62:B65"/>
    <mergeCell ref="C62:C65"/>
    <mergeCell ref="C11:C12"/>
    <mergeCell ref="C66:C70"/>
    <mergeCell ref="B45:B46"/>
    <mergeCell ref="C45:C46"/>
    <mergeCell ref="D13:D14"/>
    <mergeCell ref="G13:G14"/>
    <mergeCell ref="D102:D103"/>
    <mergeCell ref="E62:E65"/>
    <mergeCell ref="E76:E77"/>
    <mergeCell ref="E66:E70"/>
    <mergeCell ref="D62:D65"/>
    <mergeCell ref="D66:D70"/>
    <mergeCell ref="D76:D77"/>
    <mergeCell ref="E45:E46"/>
    <mergeCell ref="H92:H93"/>
    <mergeCell ref="E102:E103"/>
    <mergeCell ref="G92:G93"/>
    <mergeCell ref="C164:C165"/>
    <mergeCell ref="D92:D93"/>
    <mergeCell ref="F92:F93"/>
    <mergeCell ref="E128:E129"/>
    <mergeCell ref="E136:E137"/>
    <mergeCell ref="C92:C93"/>
    <mergeCell ref="B164:B165"/>
    <mergeCell ref="B143:B144"/>
    <mergeCell ref="I94:I95"/>
    <mergeCell ref="D94:D95"/>
    <mergeCell ref="F94:F95"/>
    <mergeCell ref="G94:G95"/>
    <mergeCell ref="H94:H95"/>
    <mergeCell ref="E143:E144"/>
    <mergeCell ref="E164:E165"/>
    <mergeCell ref="D164:D165"/>
    <mergeCell ref="I92:I93"/>
    <mergeCell ref="G1:I1"/>
    <mergeCell ref="G2:I2"/>
    <mergeCell ref="G3:I3"/>
    <mergeCell ref="B7:I7"/>
    <mergeCell ref="E11:E12"/>
    <mergeCell ref="D11:D12"/>
    <mergeCell ref="F13:F14"/>
    <mergeCell ref="H13:H14"/>
    <mergeCell ref="I13:I14"/>
  </mergeCells>
  <printOptions horizontalCentered="1"/>
  <pageMargins left="0.9448818897637796" right="0.1968503937007874" top="1.1811023622047245" bottom="0.7874015748031497" header="0.6692913385826772" footer="0.4724409448818898"/>
  <pageSetup firstPageNumber="1" useFirstPageNumber="1" fitToHeight="18" horizontalDpi="600" verticalDpi="600" orientation="portrait" paperSize="9" scale="16" r:id="rId1"/>
  <headerFooter alignWithMargins="0">
    <oddFooter xml:space="preserve">&amp;R&amp;48Сторінка  &amp;P </oddFooter>
  </headerFooter>
  <rowBreaks count="1" manualBreakCount="1">
    <brk id="173" min="1" max="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2017-01-04T12:29:04Z</cp:lastPrinted>
  <dcterms:created xsi:type="dcterms:W3CDTF">2014-01-17T10:52:16Z</dcterms:created>
  <dcterms:modified xsi:type="dcterms:W3CDTF">2017-01-04T12:32:04Z</dcterms:modified>
  <cp:category/>
  <cp:version/>
  <cp:contentType/>
  <cp:contentStatus/>
</cp:coreProperties>
</file>