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85" windowWidth="12390" windowHeight="9255" tabRatio="246" activeTab="0"/>
  </bookViews>
  <sheets>
    <sheet name="додаток БР" sheetId="1" r:id="rId1"/>
  </sheets>
  <definedNames>
    <definedName name="_xlfn.AGGREGATE" hidden="1">#NAME?</definedName>
    <definedName name="_xlnm.Print_Titles" localSheetId="0">'додаток БР'!$13:$13</definedName>
    <definedName name="_xlnm.Print_Area" localSheetId="0">'додаток БР'!$A$1:$L$176</definedName>
  </definedNames>
  <calcPr fullCalcOnLoad="1"/>
</workbook>
</file>

<file path=xl/sharedStrings.xml><?xml version="1.0" encoding="utf-8"?>
<sst xmlns="http://schemas.openxmlformats.org/spreadsheetml/2006/main" count="433" uniqueCount="283">
  <si>
    <t>1410160</t>
  </si>
  <si>
    <t>7640</t>
  </si>
  <si>
    <t>7420</t>
  </si>
  <si>
    <t>7426</t>
  </si>
  <si>
    <t>7670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</si>
  <si>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</si>
  <si>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</si>
  <si>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</si>
  <si>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Інші заходи у сфері електротранспорту</t>
  </si>
  <si>
    <t>Утримання та навчально-тренувальна робота комунальних дитячо-юнацьких спортивних шкіл</t>
  </si>
  <si>
    <t>Управління  освіти і науки Сумської міської ради</t>
  </si>
  <si>
    <t xml:space="preserve">Відділ охорони здоров’я Сумської міської ради  </t>
  </si>
  <si>
    <t>Багатопрофільна стаціонарна медична допомога населенню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</si>
  <si>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</si>
  <si>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</si>
  <si>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</si>
  <si>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</si>
  <si>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</si>
  <si>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</si>
  <si>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</si>
  <si>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</si>
  <si>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</si>
  <si>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</si>
  <si>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</si>
  <si>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</si>
  <si>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0180</t>
  </si>
  <si>
    <t>0111</t>
  </si>
  <si>
    <t>Код функціональної класифікації видатків та кредитування бюджету</t>
  </si>
  <si>
    <t>1010</t>
  </si>
  <si>
    <t>0910</t>
  </si>
  <si>
    <t>1020</t>
  </si>
  <si>
    <t>0921</t>
  </si>
  <si>
    <t>1070</t>
  </si>
  <si>
    <t>0922</t>
  </si>
  <si>
    <t>1090</t>
  </si>
  <si>
    <t>0960</t>
  </si>
  <si>
    <t>1100</t>
  </si>
  <si>
    <t>0990</t>
  </si>
  <si>
    <t>2010</t>
  </si>
  <si>
    <t>0731</t>
  </si>
  <si>
    <t>6010</t>
  </si>
  <si>
    <t>0620</t>
  </si>
  <si>
    <t>4030</t>
  </si>
  <si>
    <t>0824</t>
  </si>
  <si>
    <t>0829</t>
  </si>
  <si>
    <t>0810</t>
  </si>
  <si>
    <t>5060</t>
  </si>
  <si>
    <t>0490</t>
  </si>
  <si>
    <t>0470</t>
  </si>
  <si>
    <t>1040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</si>
  <si>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</si>
  <si>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(КТПКВКМБ)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</si>
  <si>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</si>
  <si>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</si>
  <si>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</si>
  <si>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5030</t>
  </si>
  <si>
    <t>5031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</si>
  <si>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</si>
  <si>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</si>
  <si>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</si>
  <si>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</si>
  <si>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інших пільг окремим категоріям громадян відповідно до законодавства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</si>
  <si>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</si>
  <si>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</si>
  <si>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</si>
  <si>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</si>
  <si>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</si>
  <si>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</si>
  <si>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</si>
  <si>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7340</t>
  </si>
  <si>
    <t>1010160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</si>
  <si>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</si>
  <si>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</si>
  <si>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Надання позашкільної освіти позашкільними закладами освіти, заходи із позашкільної роботи з дітьми </t>
  </si>
  <si>
    <t>1017640</t>
  </si>
  <si>
    <t>1517640</t>
  </si>
  <si>
    <t>0210000</t>
  </si>
  <si>
    <t>0210160</t>
  </si>
  <si>
    <t>0213120</t>
  </si>
  <si>
    <t>0213121</t>
  </si>
  <si>
    <t>0214080</t>
  </si>
  <si>
    <t>0215030</t>
  </si>
  <si>
    <t>0215031</t>
  </si>
  <si>
    <t>0215060</t>
  </si>
  <si>
    <t>0215061</t>
  </si>
  <si>
    <t>0217420</t>
  </si>
  <si>
    <t>0217670</t>
  </si>
  <si>
    <t>0610000</t>
  </si>
  <si>
    <t>0610160</t>
  </si>
  <si>
    <t>0611010</t>
  </si>
  <si>
    <t>0611020</t>
  </si>
  <si>
    <t>0615030</t>
  </si>
  <si>
    <t>0615031</t>
  </si>
  <si>
    <t>0617640</t>
  </si>
  <si>
    <t>0710000</t>
  </si>
  <si>
    <t>0712010</t>
  </si>
  <si>
    <t>0717640</t>
  </si>
  <si>
    <t>0810000</t>
  </si>
  <si>
    <t>0810160</t>
  </si>
  <si>
    <t>0813030</t>
  </si>
  <si>
    <t>0813031</t>
  </si>
  <si>
    <t>0813100</t>
  </si>
  <si>
    <t>0813104</t>
  </si>
  <si>
    <t>1010000</t>
  </si>
  <si>
    <t>1014030</t>
  </si>
  <si>
    <t>1014080</t>
  </si>
  <si>
    <t>1210000</t>
  </si>
  <si>
    <t>1210160</t>
  </si>
  <si>
    <t>1216010</t>
  </si>
  <si>
    <t>1216011</t>
  </si>
  <si>
    <t>1216030</t>
  </si>
  <si>
    <t>1217340</t>
  </si>
  <si>
    <t>1219770</t>
  </si>
  <si>
    <t>1516030</t>
  </si>
  <si>
    <t>1710000</t>
  </si>
  <si>
    <t>1710160</t>
  </si>
  <si>
    <t>3110000</t>
  </si>
  <si>
    <t>3110160</t>
  </si>
  <si>
    <t>3710000</t>
  </si>
  <si>
    <t>3710160</t>
  </si>
  <si>
    <t>1011100</t>
  </si>
  <si>
    <t>0611070</t>
  </si>
  <si>
    <t>0611090</t>
  </si>
  <si>
    <t>0611160</t>
  </si>
  <si>
    <t>1160</t>
  </si>
  <si>
    <t>0217426</t>
  </si>
  <si>
    <t>1216015</t>
  </si>
  <si>
    <t>6015</t>
  </si>
  <si>
    <t>Забезпечення надійної та безперебійної експлуатації ліфтів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</si>
  <si>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</si>
  <si>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</si>
  <si>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</si>
  <si>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</si>
  <si>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</si>
  <si>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</si>
  <si>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</si>
  <si>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</si>
  <si>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</si>
  <si>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</si>
  <si>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7320</t>
  </si>
  <si>
    <t>7321</t>
  </si>
  <si>
    <t>7322</t>
  </si>
  <si>
    <t>7325</t>
  </si>
  <si>
    <t>1.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</si>
  <si>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</si>
  <si>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</si>
  <si>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доріг та ліній освітлення 12 МР</t>
  </si>
  <si>
    <t xml:space="preserve">2. Реконструкція інших об’єктів   </t>
  </si>
  <si>
    <t>Реконструкція дороги по вул. Ковпака</t>
  </si>
  <si>
    <t xml:space="preserve">Реконструкція лінії освітлення в районі житлових будинків №36, 42 по вул. Прокоф'єва </t>
  </si>
  <si>
    <t xml:space="preserve">Реконструкція лінії освітлення по вул.Партизанська </t>
  </si>
  <si>
    <t>Реконструкція лінії освітлення в районі житлових будинків №13, 15, 17 по вул. Заливна</t>
  </si>
  <si>
    <t xml:space="preserve">Реконструкція лінії освітлення по пер. Чугуївський </t>
  </si>
  <si>
    <t>Будівництво дитячого садка у 12 МР</t>
  </si>
  <si>
    <t>Будівництво дитячого майданчика на території ДНЗ №38 по вул. Серпнева, 1</t>
  </si>
  <si>
    <t>Реконструкція будівлі ССШ №29 по вул. Заливній, 25</t>
  </si>
  <si>
    <t>Реконструкція інженерних мереж (електрозабезпечення) КУ Піщанська ЗОШ І-ІІ ступенів по вул. Шкільна, 26</t>
  </si>
  <si>
    <t>Реконструкція будівлі міжшкільного навчально-виробничого комбінату з влаштуванням туалету по вул. М. Раскової, 72</t>
  </si>
  <si>
    <t>Реконструкція спортивного майданчика з влаштуванням штучного покриття на території КУ «Сумська СШ №9» по вул. Даргомижського, 3</t>
  </si>
  <si>
    <t xml:space="preserve">Будівництво амбулаторії по вул. Добровільна </t>
  </si>
  <si>
    <t>Реконструкція неврологічного відділення КУ  «СМКЛ №4» по вул. Металургів, 38</t>
  </si>
  <si>
    <t xml:space="preserve">Реконструкція лорвідділення  КУ  «Сумська міська дитяча лікарня Святої Зінаїди» </t>
  </si>
  <si>
    <t>Реконструкція грального поля по вул. Якіра</t>
  </si>
  <si>
    <t>Реконструкція стадіону «Авангард»</t>
  </si>
  <si>
    <t>Будівництво скверу по вул. Петропавлівська, 96</t>
  </si>
  <si>
    <t>Будівництво кладовища в районі 40-ї підстанції</t>
  </si>
  <si>
    <t>Полігон для складування твердих побутових відходів на території В. Бобрицької сільської ради Краснопільського району (3 черга)</t>
  </si>
  <si>
    <t>Будівництво тролейбусної лінії по вул. Набережна р. Сумки</t>
  </si>
  <si>
    <t>Реконструкція приміщення по вул. Шишкіна, 12</t>
  </si>
  <si>
    <t>Будівля Реального училища (школа №4), м. Суми - реконструкція</t>
  </si>
  <si>
    <t xml:space="preserve">Реконструкція будівлі молодіжного центру «Романтика» </t>
  </si>
  <si>
    <t>Реконструкція Театральної площі</t>
  </si>
  <si>
    <t xml:space="preserve">Реконструкція волейбольного майданчику в парку культури та відпочинку імені І. М. Кожедуба, м. Суми </t>
  </si>
  <si>
    <t>Реконструкція спортивного майданчика з влаштуванням штучного покриття в районі житлового будинку №13 по вул. Заливна</t>
  </si>
  <si>
    <t>Реконструкція спортивного майданчика з влаштуванням штучного покриття в районі житлового будинку №51 В по вул. Іллінська</t>
  </si>
  <si>
    <t>Реконструкція спортивного майданчика з влаштуванням штучного покриття в районі житлового будинку №27 по вул. Заливна</t>
  </si>
  <si>
    <t>Реконструкція спортивного майданчика з влаштуванням штучного покриття по пров. Чугуївський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</si>
  <si>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</si>
  <si>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</si>
  <si>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>Відсоток завершеності будівництва об’єктів на майбутні роки</t>
  </si>
  <si>
    <t>Всього видатків на завершення будівництва об’єктів на майбутні роки</t>
  </si>
  <si>
    <t>Разом видатків на поточний рік</t>
  </si>
  <si>
    <t>Реставрація споруди «Альтанка» в м.Суми</t>
  </si>
  <si>
    <t>Реконструкція операційного блоку КУ  «СМКЛ №5»</t>
  </si>
  <si>
    <t>Реконструкція ортопедичного відділення та сходових клітин КУ «Сумська міська клінічна лікарня №1» по вул. 20 років Перемоги, 13</t>
  </si>
  <si>
    <t>Реконструкція приміщень «Муніципальний спортивний клуб з хокею на траві «Сумчанка»</t>
  </si>
  <si>
    <t>Реконструкція теплиць КП  «Зелене будівництво»  Сумської міської ради по вул. Пролетарська,77</t>
  </si>
  <si>
    <t xml:space="preserve">Реконструкція фонтану в дитячому парку  «Казка»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</si>
  <si>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</si>
  <si>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 xml:space="preserve">Реконструкція (санація) самотічного каналізаційного колектора Д 500 мм по вул. Замостянській від перехрестя вул. Харківська та вул. СКД до перехрестя вул. Черкаська та вул. Лінійна в м. Суми </t>
  </si>
  <si>
    <t xml:space="preserve">Реконструкція (санація) самотічного каналізаційного колектора Д 600-800 мм від вул. Харківська, 32 по вул. СКД до КНС-6 </t>
  </si>
  <si>
    <t xml:space="preserve">Реконструкція (санація) самотічного каналізаційного колектора Д 400-500 мм від вул. Р.Атаманюка по вул. Чібісова, Новорічній до вул. Київської </t>
  </si>
  <si>
    <t xml:space="preserve">Будівництво зливної каналізації по вул. Косівщинській </t>
  </si>
  <si>
    <t>КП Сумської міської ради «Електроавтотранс»</t>
  </si>
  <si>
    <t>2. Реконструкція об'єктів житлового фонду</t>
  </si>
  <si>
    <t>Влаштування пандусів до житлового будинку      № 65/Б по вул. Інтернаціоналістів</t>
  </si>
  <si>
    <t>Влаштування пандусів до житлового будинку      № 2/6 по вул. Котляревського</t>
  </si>
  <si>
    <t>Влаштування пандусів до житлового будинку      № 70/1 по вул. Сергія Табали (Сєвєра)</t>
  </si>
  <si>
    <t>Влаштування пандусів до житлового будинку      № 10 по вул. СКД</t>
  </si>
  <si>
    <t>Влаштування пандусів до житлового будинку      № 10 по вул. Зеленко</t>
  </si>
  <si>
    <t>Влаштування пандусів до житлового будинку      № 25 по вул. Інтернаціоналістів</t>
  </si>
  <si>
    <t>Влаштування пандусів до житлового будинку      № 1/1 по вул. Харківська</t>
  </si>
  <si>
    <t>Влаштування пандусів до житлового будинку      № 144/2 по вул. Герасима Кондратьєва</t>
  </si>
  <si>
    <t>Влаштування пандусів до житлового будинку      № 8 по вул. Інтернаціоналістів</t>
  </si>
  <si>
    <t>Влаштування пандусів до житлового будинку      № 33 по вул. Івана Сірка</t>
  </si>
  <si>
    <t>Спортивні майданчики для міні-футболу, бадмінтону для дітей та молоді в ДП «Казка»</t>
  </si>
  <si>
    <t>Реставрація покрівлі та фасаду житлового будинку по вул.Соборна, 32 в м. Суми</t>
  </si>
  <si>
    <t>0214081</t>
  </si>
  <si>
    <t>4081</t>
  </si>
  <si>
    <t xml:space="preserve">Забезпечення діяльності інших закладів в галузі культури і мистецтва </t>
  </si>
  <si>
    <t>0611161</t>
  </si>
  <si>
    <t>1161</t>
  </si>
  <si>
    <t>Забезпечення діяльності інших закладів у сфері освіти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</si>
  <si>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</si>
  <si>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</si>
  <si>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</si>
  <si>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</si>
  <si>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1014081</t>
  </si>
  <si>
    <t>0217530</t>
  </si>
  <si>
    <t>7530</t>
  </si>
  <si>
    <t>Інші заходи у сфері зв'язку, телекомунікації та інформатики</t>
  </si>
  <si>
    <t>0460</t>
  </si>
  <si>
    <t>Будівництво дитячого майданчика в районі житлового будинку №51 А по вул. Інтернаціоналістів</t>
  </si>
  <si>
    <t>0453</t>
  </si>
  <si>
    <t>0813240</t>
  </si>
  <si>
    <t>Інші субвенції з місцевого бюджету</t>
  </si>
  <si>
    <t>Сумський міський голова</t>
  </si>
  <si>
    <t>О.М. Лисенко</t>
  </si>
  <si>
    <t>Виконавець: Липова С.А.</t>
  </si>
  <si>
    <t>3719770</t>
  </si>
  <si>
    <t>9770</t>
  </si>
  <si>
    <t xml:space="preserve">Інші субвенції сільському бюджету с. Піщане </t>
  </si>
  <si>
    <t>Будівництво міського пляжу в парку                                   ім. І.М. Кожедуба</t>
  </si>
  <si>
    <t xml:space="preserve">Реконструкція полігону для складування твердих побутових відходів на території В.Бобрицької сільської ради Краснопільського району Сумської області </t>
  </si>
  <si>
    <t>Реконструкція дитячого парку «Казка»</t>
  </si>
  <si>
    <t>Будівництво скейт-парку в міському парку                         ім. І.М. Кожедуба</t>
  </si>
  <si>
    <t>1517426</t>
  </si>
  <si>
    <t>1517420</t>
  </si>
  <si>
    <t>Здійснення соціальної роботи з вразливими категоріями населення, в т.ч.:</t>
  </si>
  <si>
    <t>Iншi заклади та заходи в галузі культури і мистецтва, в т.ч.:</t>
  </si>
  <si>
    <t>Розвиток дитячо-юнацького та резервного спорту, в т.ч:</t>
  </si>
  <si>
    <t>Інші заходи з розвитку фізичної культури та спорту, в т.ч.:</t>
  </si>
  <si>
    <t>Забезпечення надання послуг з перевезення пасажирів електротранспортом, в т.ч.:</t>
  </si>
  <si>
    <t>Внески до статутного капіталу суб’єктів господарювання, в т.ч.:</t>
  </si>
  <si>
    <t>Інші програми, заклади та заходи у сфері освіти, в т.ч.: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</si>
  <si>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громадян, в т.ч.: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</si>
  <si>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обслуговування, в т.ч.:</t>
  </si>
  <si>
    <t xml:space="preserve">Інші заклади та заходи, в т.ч.: </t>
  </si>
  <si>
    <t>Утримання та ефективна експлуатація об’єктів житлово-комунального господарства, в т.ч.:</t>
  </si>
  <si>
    <t>Влаштування пандусів до житлового будинку № 8 по вул. Інтернаціоналістів</t>
  </si>
  <si>
    <t>Влаштування пандусів до житлового будинку № 65/Б по вул. Інтернаціоналістів</t>
  </si>
  <si>
    <t>Влаштування пандусів до житлового будинку № 25 по вул. Інтернаціоналістів</t>
  </si>
  <si>
    <t>Влаштування пандусів до житлового будинку № 33 по вул. Івана Сірка</t>
  </si>
  <si>
    <t>Влаштування пандусів до житлового будинку № 70/1 по вул. Сергія Табали (Сєвєра)</t>
  </si>
  <si>
    <t>Влаштування пандусів до житлового будинку № 10 по вул. СКД</t>
  </si>
  <si>
    <t>Влаштування пандусів до житлового будинку № 10 по вул. Зеленко</t>
  </si>
  <si>
    <t>Влаштування пандусів до житлового будинку № 1/1 по вул. Харківська</t>
  </si>
  <si>
    <t>Влаштування пандусів до житлового будинку № 144/2 по вул. Герасима Кондратьєва</t>
  </si>
  <si>
    <t>Влаштування пандусів до житлового будинку № 2/6 по вул. Котляревського</t>
  </si>
  <si>
    <t>Будівництво міського пляжу в парку ім. І.М. Кожедуба</t>
  </si>
  <si>
    <t>Будівництво скейт-парку в міському парку ім. І.М. Кожедуба</t>
  </si>
  <si>
    <t>Проектування, реставрація та охорона пам'яток архітектури, в т.ч.:</t>
  </si>
  <si>
    <t>Інші субвенції з місцевого бюджету, в т.ч.:</t>
  </si>
  <si>
    <t>тис. грн.</t>
  </si>
  <si>
    <r>
      <t>Реконструкція дороги від Пришибської площі до вул. Прокоф</t>
    </r>
    <r>
      <rPr>
        <sz val="16"/>
        <rFont val="Arial Cyr"/>
        <family val="0"/>
      </rPr>
      <t>'</t>
    </r>
    <r>
      <rPr>
        <sz val="16"/>
        <rFont val="Times New Roman"/>
        <family val="1"/>
      </rPr>
      <t>єва з влаштуванням зливової каналізації</t>
    </r>
  </si>
  <si>
    <r>
      <t>Я люблю Чешку</t>
    </r>
    <r>
      <rPr>
        <b/>
        <sz val="16"/>
        <rFont val="Times New Roman"/>
        <family val="1"/>
      </rPr>
      <t xml:space="preserve"> </t>
    </r>
  </si>
  <si>
    <t>Всього за рахунок коштів бюджету розвитку міського бюджету</t>
  </si>
  <si>
    <t>Видатки передбачені на проведення природоохоронних заходів</t>
  </si>
  <si>
    <t xml:space="preserve">3. Реконструкція інших об’єктів   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</si>
  <si>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(ТПКВКМБ)/Назва об’єктів відповідно  до проектно- кошторисної документації тощо</t>
  </si>
  <si>
    <t>Перелік об'єктів, видатки на які у 2018 році</t>
  </si>
  <si>
    <t>будуть проводитися за рахунок коштів бюджету розвитку та інших коштів міського бюджету</t>
  </si>
  <si>
    <t>___________</t>
  </si>
  <si>
    <t xml:space="preserve">до Програми економічного і соціального    </t>
  </si>
  <si>
    <t xml:space="preserve">розвитку    м. Суми на  2018 рік та основних </t>
  </si>
  <si>
    <t>напрямів розвитку на 2019 - 2020 роки</t>
  </si>
  <si>
    <t xml:space="preserve">                           Додаток 8</t>
  </si>
  <si>
    <t>Будівництво об'єктів житлово-комунального господарства, в т.ч.:</t>
  </si>
  <si>
    <t>Будівництво інших об'єктів соціальної та виробничої інфраструктури комунальної власності, в т.ч.:</t>
  </si>
  <si>
    <t>Будівництво об'єктів соціально-культурного призначення, в т.ч.:</t>
  </si>
  <si>
    <t>Будівництво освітніх установ та закладів, в т.ч.:</t>
  </si>
  <si>
    <t>Будівництво медичних установ та закладів, в т.ч.:</t>
  </si>
  <si>
    <t>Будівництво споруд, установ та закладів фізичної культури і спорту, в т.ч.: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</si>
</sst>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</numFmts>
  <fonts count="5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20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6"/>
      <name val="Arial Cyr"/>
      <family val="0"/>
    </font>
    <font>
      <b/>
      <i/>
      <sz val="16"/>
      <name val="Times New Roman"/>
      <family val="1"/>
    </font>
    <font>
      <b/>
      <sz val="16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2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3" fillId="46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47" fillId="0" borderId="7" applyNumberFormat="0" applyFill="0" applyAlignment="0" applyProtection="0"/>
    <xf numFmtId="0" fontId="12" fillId="0" borderId="8" applyNumberFormat="0" applyFill="0" applyAlignment="0" applyProtection="0"/>
    <xf numFmtId="0" fontId="48" fillId="47" borderId="9" applyNumberFormat="0" applyAlignment="0" applyProtection="0"/>
    <xf numFmtId="0" fontId="10" fillId="48" borderId="10" applyNumberFormat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0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6" fillId="3" borderId="0" applyNumberFormat="0" applyBorder="0" applyAlignment="0" applyProtection="0"/>
    <xf numFmtId="0" fontId="5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3" fillId="50" borderId="14" applyNumberFormat="0" applyAlignment="0" applyProtection="0"/>
    <xf numFmtId="0" fontId="18" fillId="0" borderId="15" applyNumberFormat="0" applyFill="0" applyAlignment="0" applyProtection="0"/>
    <xf numFmtId="0" fontId="54" fillId="54" borderId="0" applyNumberFormat="0" applyBorder="0" applyAlignment="0" applyProtection="0"/>
    <xf numFmtId="0" fontId="19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28" fillId="0" borderId="0" xfId="0" applyNumberFormat="1" applyFont="1" applyFill="1" applyAlignment="1" applyProtection="1">
      <alignment horizontal="center"/>
      <protection/>
    </xf>
    <xf numFmtId="0" fontId="28" fillId="0" borderId="0" xfId="0" applyNumberFormat="1" applyFont="1" applyFill="1" applyAlignment="1" applyProtection="1">
      <alignment horizontal="center"/>
      <protection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 horizontal="left"/>
      <protection/>
    </xf>
    <xf numFmtId="0" fontId="28" fillId="0" borderId="0" xfId="0" applyFont="1" applyFill="1" applyAlignment="1">
      <alignment/>
    </xf>
    <xf numFmtId="0" fontId="28" fillId="0" borderId="0" xfId="0" applyNumberFormat="1" applyFont="1" applyFill="1" applyAlignment="1" applyProtection="1">
      <alignment vertical="top"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right"/>
    </xf>
    <xf numFmtId="0" fontId="28" fillId="0" borderId="16" xfId="0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 applyProtection="1">
      <alignment horizontal="center" vertical="center"/>
      <protection/>
    </xf>
    <xf numFmtId="0" fontId="29" fillId="0" borderId="16" xfId="0" applyFont="1" applyFill="1" applyBorder="1" applyAlignment="1">
      <alignment vertical="center" wrapText="1"/>
    </xf>
    <xf numFmtId="200" fontId="28" fillId="0" borderId="16" xfId="0" applyNumberFormat="1" applyFont="1" applyFill="1" applyBorder="1" applyAlignment="1">
      <alignment horizontal="center" vertical="center" wrapText="1"/>
    </xf>
    <xf numFmtId="4" fontId="29" fillId="0" borderId="16" xfId="0" applyNumberFormat="1" applyFont="1" applyFill="1" applyBorder="1" applyAlignment="1">
      <alignment horizontal="right" vertical="center"/>
    </xf>
    <xf numFmtId="200" fontId="29" fillId="0" borderId="16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49" fontId="28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16" xfId="0" applyFont="1" applyFill="1" applyBorder="1" applyAlignment="1">
      <alignment horizontal="left" vertical="center" wrapText="1"/>
    </xf>
    <xf numFmtId="4" fontId="28" fillId="0" borderId="16" xfId="0" applyNumberFormat="1" applyFont="1" applyFill="1" applyBorder="1" applyAlignment="1">
      <alignment horizontal="right" vertical="center"/>
    </xf>
    <xf numFmtId="200" fontId="28" fillId="0" borderId="16" xfId="0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200" fontId="28" fillId="0" borderId="16" xfId="0" applyNumberFormat="1" applyFont="1" applyFill="1" applyBorder="1" applyAlignment="1">
      <alignment horizontal="right" vertical="center"/>
    </xf>
    <xf numFmtId="49" fontId="30" fillId="0" borderId="16" xfId="0" applyNumberFormat="1" applyFont="1" applyFill="1" applyBorder="1" applyAlignment="1" applyProtection="1">
      <alignment horizontal="center" vertical="center"/>
      <protection/>
    </xf>
    <xf numFmtId="0" fontId="30" fillId="0" borderId="16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right" vertical="center" wrapText="1"/>
    </xf>
    <xf numFmtId="200" fontId="30" fillId="0" borderId="16" xfId="0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right" vertical="center"/>
    </xf>
    <xf numFmtId="200" fontId="30" fillId="0" borderId="16" xfId="0" applyNumberFormat="1" applyFont="1" applyFill="1" applyBorder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vertical="center"/>
    </xf>
    <xf numFmtId="49" fontId="28" fillId="0" borderId="16" xfId="0" applyNumberFormat="1" applyFont="1" applyFill="1" applyBorder="1" applyAlignment="1">
      <alignment horizontal="center" vertical="center"/>
    </xf>
    <xf numFmtId="49" fontId="30" fillId="0" borderId="16" xfId="0" applyNumberFormat="1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vertical="center" wrapText="1"/>
    </xf>
    <xf numFmtId="0" fontId="28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17" xfId="0" applyFont="1" applyFill="1" applyBorder="1" applyAlignment="1">
      <alignment vertical="center"/>
    </xf>
    <xf numFmtId="0" fontId="28" fillId="0" borderId="16" xfId="0" applyFont="1" applyFill="1" applyBorder="1" applyAlignment="1">
      <alignment vertical="center"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29" fillId="0" borderId="16" xfId="0" applyFont="1" applyFill="1" applyBorder="1" applyAlignment="1">
      <alignment horizontal="left" vertical="center"/>
    </xf>
    <xf numFmtId="0" fontId="28" fillId="0" borderId="16" xfId="0" applyFont="1" applyFill="1" applyBorder="1" applyAlignment="1">
      <alignment wrapText="1"/>
    </xf>
    <xf numFmtId="0" fontId="30" fillId="0" borderId="16" xfId="0" applyFont="1" applyFill="1" applyBorder="1" applyAlignment="1">
      <alignment wrapText="1"/>
    </xf>
    <xf numFmtId="0" fontId="29" fillId="0" borderId="16" xfId="0" applyNumberFormat="1" applyFont="1" applyFill="1" applyBorder="1" applyAlignment="1" applyProtection="1">
      <alignment horizontal="center" vertical="center"/>
      <protection/>
    </xf>
    <xf numFmtId="0" fontId="29" fillId="0" borderId="16" xfId="0" applyFont="1" applyFill="1" applyBorder="1" applyAlignment="1">
      <alignment horizontal="center" vertical="center" wrapText="1"/>
    </xf>
    <xf numFmtId="4" fontId="29" fillId="0" borderId="16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9" fillId="0" borderId="16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vertical="center"/>
    </xf>
    <xf numFmtId="3" fontId="28" fillId="0" borderId="16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28" fillId="0" borderId="16" xfId="0" applyFont="1" applyFill="1" applyBorder="1" applyAlignment="1">
      <alignment horizontal="justify" vertical="center" wrapText="1"/>
    </xf>
    <xf numFmtId="3" fontId="29" fillId="0" borderId="16" xfId="0" applyNumberFormat="1" applyFont="1" applyFill="1" applyBorder="1" applyAlignment="1">
      <alignment horizontal="center" vertical="center"/>
    </xf>
    <xf numFmtId="3" fontId="28" fillId="0" borderId="16" xfId="0" applyNumberFormat="1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vertical="center" wrapText="1"/>
    </xf>
    <xf numFmtId="0" fontId="32" fillId="0" borderId="16" xfId="0" applyFont="1" applyFill="1" applyBorder="1" applyAlignment="1">
      <alignment/>
    </xf>
    <xf numFmtId="3" fontId="32" fillId="0" borderId="16" xfId="0" applyNumberFormat="1" applyFont="1" applyFill="1" applyBorder="1" applyAlignment="1">
      <alignment horizontal="right" vertical="center"/>
    </xf>
    <xf numFmtId="4" fontId="32" fillId="0" borderId="16" xfId="0" applyNumberFormat="1" applyFont="1" applyFill="1" applyBorder="1" applyAlignment="1">
      <alignment horizontal="right" vertical="center"/>
    </xf>
    <xf numFmtId="200" fontId="32" fillId="0" borderId="16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3" fontId="28" fillId="0" borderId="16" xfId="0" applyNumberFormat="1" applyFont="1" applyFill="1" applyBorder="1" applyAlignment="1">
      <alignment horizontal="center" vertical="center" wrapText="1"/>
    </xf>
    <xf numFmtId="3" fontId="30" fillId="0" borderId="16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3" fontId="28" fillId="0" borderId="16" xfId="95" applyNumberFormat="1" applyFont="1" applyFill="1" applyBorder="1" applyAlignment="1">
      <alignment horizontal="center" vertical="center"/>
      <protection/>
    </xf>
    <xf numFmtId="200" fontId="28" fillId="0" borderId="16" xfId="95" applyNumberFormat="1" applyFont="1" applyFill="1" applyBorder="1" applyAlignment="1">
      <alignment horizontal="center" vertical="center"/>
      <protection/>
    </xf>
    <xf numFmtId="4" fontId="28" fillId="0" borderId="16" xfId="95" applyNumberFormat="1" applyFont="1" applyFill="1" applyBorder="1" applyAlignment="1">
      <alignment horizontal="center" vertical="center"/>
      <protection/>
    </xf>
    <xf numFmtId="0" fontId="32" fillId="0" borderId="16" xfId="0" applyFont="1" applyFill="1" applyBorder="1" applyAlignment="1">
      <alignment wrapText="1"/>
    </xf>
    <xf numFmtId="3" fontId="30" fillId="0" borderId="16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29" fillId="0" borderId="16" xfId="0" applyFont="1" applyFill="1" applyBorder="1" applyAlignment="1">
      <alignment wrapText="1"/>
    </xf>
    <xf numFmtId="0" fontId="28" fillId="0" borderId="16" xfId="0" applyFont="1" applyFill="1" applyBorder="1" applyAlignment="1">
      <alignment horizontal="center" wrapText="1"/>
    </xf>
    <xf numFmtId="3" fontId="29" fillId="0" borderId="16" xfId="0" applyNumberFormat="1" applyFont="1" applyFill="1" applyBorder="1" applyAlignment="1">
      <alignment horizontal="right" vertical="center"/>
    </xf>
    <xf numFmtId="0" fontId="28" fillId="0" borderId="16" xfId="0" applyFont="1" applyFill="1" applyBorder="1" applyAlignment="1">
      <alignment horizontal="left" vertical="center"/>
    </xf>
    <xf numFmtId="203" fontId="28" fillId="0" borderId="16" xfId="0" applyNumberFormat="1" applyFont="1" applyFill="1" applyBorder="1" applyAlignment="1">
      <alignment horizontal="center" vertical="center" wrapText="1"/>
    </xf>
    <xf numFmtId="3" fontId="29" fillId="0" borderId="16" xfId="0" applyNumberFormat="1" applyFont="1" applyFill="1" applyBorder="1" applyAlignment="1">
      <alignment horizontal="center" vertical="center" wrapText="1"/>
    </xf>
    <xf numFmtId="4" fontId="29" fillId="0" borderId="16" xfId="0" applyNumberFormat="1" applyFont="1" applyFill="1" applyBorder="1" applyAlignment="1">
      <alignment horizontal="right" vertical="center" wrapText="1"/>
    </xf>
    <xf numFmtId="200" fontId="29" fillId="0" borderId="16" xfId="0" applyNumberFormat="1" applyFont="1" applyFill="1" applyBorder="1" applyAlignment="1">
      <alignment horizontal="right" vertical="center" wrapText="1"/>
    </xf>
    <xf numFmtId="2" fontId="28" fillId="0" borderId="16" xfId="0" applyNumberFormat="1" applyFont="1" applyFill="1" applyBorder="1" applyAlignment="1">
      <alignment horizontal="center" vertical="center" wrapText="1"/>
    </xf>
    <xf numFmtId="3" fontId="28" fillId="0" borderId="16" xfId="0" applyNumberFormat="1" applyFont="1" applyFill="1" applyBorder="1" applyAlignment="1">
      <alignment horizontal="left" vertical="center" wrapText="1"/>
    </xf>
    <xf numFmtId="49" fontId="33" fillId="0" borderId="16" xfId="0" applyNumberFormat="1" applyFont="1" applyFill="1" applyBorder="1" applyAlignment="1" applyProtection="1">
      <alignment horizontal="center" vertical="center"/>
      <protection/>
    </xf>
    <xf numFmtId="49" fontId="29" fillId="0" borderId="0" xfId="0" applyNumberFormat="1" applyFont="1" applyFill="1" applyAlignment="1" applyProtection="1">
      <alignment horizontal="center"/>
      <protection/>
    </xf>
    <xf numFmtId="0" fontId="29" fillId="0" borderId="0" xfId="0" applyNumberFormat="1" applyFont="1" applyFill="1" applyAlignment="1" applyProtection="1">
      <alignment horizontal="center"/>
      <protection/>
    </xf>
    <xf numFmtId="0" fontId="29" fillId="0" borderId="16" xfId="0" applyNumberFormat="1" applyFont="1" applyFill="1" applyBorder="1" applyAlignment="1" applyProtection="1">
      <alignment/>
      <protection/>
    </xf>
    <xf numFmtId="0" fontId="29" fillId="0" borderId="16" xfId="0" applyFont="1" applyFill="1" applyBorder="1" applyAlignment="1">
      <alignment horizontal="right"/>
    </xf>
    <xf numFmtId="200" fontId="29" fillId="0" borderId="1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4" fontId="28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 vertical="top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 vertical="center" textRotation="180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 applyProtection="1">
      <alignment/>
      <protection/>
    </xf>
    <xf numFmtId="0" fontId="29" fillId="0" borderId="0" xfId="0" applyFont="1" applyFill="1" applyBorder="1" applyAlignment="1">
      <alignment horizontal="right"/>
    </xf>
    <xf numFmtId="200" fontId="29" fillId="0" borderId="0" xfId="0" applyNumberFormat="1" applyFont="1" applyFill="1" applyBorder="1" applyAlignment="1">
      <alignment/>
    </xf>
    <xf numFmtId="49" fontId="27" fillId="0" borderId="0" xfId="0" applyNumberFormat="1" applyFont="1" applyFill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 horizontal="center"/>
      <protection/>
    </xf>
    <xf numFmtId="49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/>
    </xf>
    <xf numFmtId="49" fontId="29" fillId="0" borderId="16" xfId="0" applyNumberFormat="1" applyFont="1" applyFill="1" applyBorder="1" applyAlignment="1" applyProtection="1">
      <alignment horizontal="center"/>
      <protection/>
    </xf>
    <xf numFmtId="0" fontId="29" fillId="0" borderId="16" xfId="0" applyNumberFormat="1" applyFont="1" applyFill="1" applyBorder="1" applyAlignment="1" applyProtection="1">
      <alignment horizontal="center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Alignment="1" applyProtection="1">
      <alignment horizontal="left"/>
      <protection/>
    </xf>
    <xf numFmtId="0" fontId="28" fillId="0" borderId="16" xfId="0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 applyProtection="1">
      <alignment horizontal="center" vertical="top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Font="1" applyFill="1" applyBorder="1" applyAlignment="1">
      <alignment horizontal="center" vertical="distributed" wrapText="1"/>
    </xf>
    <xf numFmtId="0" fontId="28" fillId="0" borderId="0" xfId="0" applyNumberFormat="1" applyFont="1" applyFill="1" applyAlignment="1" applyProtection="1">
      <alignment horizontal="left"/>
      <protection/>
    </xf>
    <xf numFmtId="49" fontId="28" fillId="0" borderId="16" xfId="0" applyNumberFormat="1" applyFont="1" applyFill="1" applyBorder="1" applyAlignment="1" applyProtection="1">
      <alignment horizontal="center" vertical="center" wrapText="1"/>
      <protection/>
    </xf>
    <xf numFmtId="200" fontId="29" fillId="0" borderId="16" xfId="0" applyNumberFormat="1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176"/>
  <sheetViews>
    <sheetView showGridLines="0" showZeros="0" tabSelected="1" view="pageBreakPreview" zoomScale="75" zoomScaleNormal="70" zoomScaleSheetLayoutView="75" zoomScalePageLayoutView="0" workbookViewId="0" topLeftCell="D167">
      <selection activeCell="D155" sqref="A155:IV155"/>
    </sheetView>
  </sheetViews>
  <sheetFormatPr defaultColWidth="9.16015625" defaultRowHeight="12.75"/>
  <cols>
    <col min="1" max="1" width="19.33203125" style="1" hidden="1" customWidth="1"/>
    <col min="2" max="2" width="17.33203125" style="2" hidden="1" customWidth="1"/>
    <col min="3" max="3" width="17.16015625" style="2" hidden="1" customWidth="1"/>
    <col min="4" max="4" width="137.5" style="3" customWidth="1"/>
    <col min="5" max="5" width="56.83203125" style="3" hidden="1" customWidth="1"/>
    <col min="6" max="6" width="20.16015625" style="3" hidden="1" customWidth="1"/>
    <col min="7" max="7" width="25" style="3" customWidth="1"/>
    <col min="8" max="8" width="25.66015625" style="3" customWidth="1"/>
    <col min="9" max="9" width="19.5" style="3" hidden="1" customWidth="1"/>
    <col min="10" max="10" width="27.33203125" style="3" customWidth="1"/>
    <col min="11" max="11" width="25.5" style="96" hidden="1" customWidth="1"/>
    <col min="12" max="12" width="26.33203125" style="5" customWidth="1"/>
    <col min="13" max="63" width="9.16015625" style="51" customWidth="1"/>
    <col min="64" max="16384" width="9.16015625" style="5" customWidth="1"/>
  </cols>
  <sheetData>
    <row r="1" spans="7:12" ht="26.25">
      <c r="G1" s="112" t="s">
        <v>276</v>
      </c>
      <c r="H1" s="112"/>
      <c r="I1" s="112"/>
      <c r="J1" s="112"/>
      <c r="K1" s="112"/>
      <c r="L1" s="112"/>
    </row>
    <row r="2" spans="7:12" ht="28.5" customHeight="1">
      <c r="G2" s="112" t="s">
        <v>273</v>
      </c>
      <c r="H2" s="112"/>
      <c r="I2" s="112"/>
      <c r="J2" s="112"/>
      <c r="K2" s="112"/>
      <c r="L2" s="112"/>
    </row>
    <row r="3" spans="7:12" ht="23.25" customHeight="1">
      <c r="G3" s="112" t="s">
        <v>274</v>
      </c>
      <c r="H3" s="112"/>
      <c r="I3" s="112"/>
      <c r="J3" s="112"/>
      <c r="K3" s="112"/>
      <c r="L3" s="112"/>
    </row>
    <row r="4" spans="7:12" ht="22.5" customHeight="1">
      <c r="G4" s="112" t="s">
        <v>275</v>
      </c>
      <c r="H4" s="112"/>
      <c r="I4" s="112"/>
      <c r="J4" s="112"/>
      <c r="K4" s="112"/>
      <c r="L4" s="112"/>
    </row>
    <row r="5" spans="4:11" ht="30.75" customHeight="1">
      <c r="D5" s="6"/>
      <c r="E5" s="6"/>
      <c r="F5" s="6"/>
      <c r="G5" s="6"/>
      <c r="H5" s="117"/>
      <c r="I5" s="117"/>
      <c r="J5" s="117"/>
      <c r="K5" s="117"/>
    </row>
    <row r="6" spans="4:11" ht="20.25">
      <c r="D6" s="6"/>
      <c r="E6" s="6"/>
      <c r="F6" s="6"/>
      <c r="G6" s="6"/>
      <c r="H6" s="4"/>
      <c r="I6" s="4"/>
      <c r="J6" s="4"/>
      <c r="K6" s="4"/>
    </row>
    <row r="7" spans="1:12" ht="27">
      <c r="A7" s="100"/>
      <c r="B7" s="101"/>
      <c r="C7" s="101"/>
      <c r="D7" s="114" t="s">
        <v>270</v>
      </c>
      <c r="E7" s="114"/>
      <c r="F7" s="114"/>
      <c r="G7" s="114"/>
      <c r="H7" s="114"/>
      <c r="I7" s="114"/>
      <c r="J7" s="114"/>
      <c r="K7" s="114"/>
      <c r="L7" s="114"/>
    </row>
    <row r="8" spans="1:12" ht="34.5" customHeight="1">
      <c r="A8" s="115" t="s">
        <v>271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</row>
    <row r="9" spans="4:12" ht="21" customHeight="1">
      <c r="D9" s="7"/>
      <c r="E9" s="7"/>
      <c r="F9" s="7"/>
      <c r="G9" s="7"/>
      <c r="H9" s="7"/>
      <c r="I9" s="7"/>
      <c r="J9" s="7"/>
      <c r="K9" s="7"/>
      <c r="L9" s="8" t="s">
        <v>263</v>
      </c>
    </row>
    <row r="10" spans="1:12" ht="42.75" customHeight="1">
      <c r="A10" s="118" t="s">
        <v>50</v>
      </c>
      <c r="B10" s="111" t="s">
        <v>51</v>
      </c>
      <c r="C10" s="111" t="s">
        <v>27</v>
      </c>
      <c r="D10" s="111" t="s">
        <v>269</v>
      </c>
      <c r="E10" s="113" t="s">
        <v>177</v>
      </c>
      <c r="F10" s="111" t="s">
        <v>178</v>
      </c>
      <c r="G10" s="111" t="s">
        <v>178</v>
      </c>
      <c r="H10" s="111" t="s">
        <v>179</v>
      </c>
      <c r="I10" s="111" t="s">
        <v>180</v>
      </c>
      <c r="J10" s="111" t="s">
        <v>180</v>
      </c>
      <c r="K10" s="111" t="s">
        <v>181</v>
      </c>
      <c r="L10" s="111" t="s">
        <v>181</v>
      </c>
    </row>
    <row r="11" spans="1:12" ht="42" customHeight="1">
      <c r="A11" s="118"/>
      <c r="B11" s="111"/>
      <c r="C11" s="111"/>
      <c r="D11" s="111"/>
      <c r="E11" s="113"/>
      <c r="F11" s="111"/>
      <c r="G11" s="111"/>
      <c r="H11" s="111"/>
      <c r="I11" s="111"/>
      <c r="J11" s="111"/>
      <c r="K11" s="111"/>
      <c r="L11" s="111"/>
    </row>
    <row r="12" spans="1:12" ht="53.25" customHeight="1">
      <c r="A12" s="118"/>
      <c r="B12" s="111"/>
      <c r="C12" s="111"/>
      <c r="D12" s="111"/>
      <c r="E12" s="113"/>
      <c r="F12" s="111"/>
      <c r="G12" s="111"/>
      <c r="H12" s="111"/>
      <c r="I12" s="111"/>
      <c r="J12" s="111"/>
      <c r="K12" s="111"/>
      <c r="L12" s="111"/>
    </row>
    <row r="13" spans="1:63" s="105" customFormat="1" ht="15.75" customHeight="1">
      <c r="A13" s="102"/>
      <c r="B13" s="103"/>
      <c r="C13" s="103"/>
      <c r="D13" s="103">
        <v>1</v>
      </c>
      <c r="E13" s="103"/>
      <c r="F13" s="103"/>
      <c r="G13" s="103">
        <v>2</v>
      </c>
      <c r="H13" s="103">
        <v>3</v>
      </c>
      <c r="I13" s="103"/>
      <c r="J13" s="103">
        <v>4</v>
      </c>
      <c r="K13" s="103"/>
      <c r="L13" s="104">
        <v>5</v>
      </c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</row>
    <row r="14" spans="1:63" s="15" customFormat="1" ht="29.25" customHeight="1">
      <c r="A14" s="10" t="s">
        <v>76</v>
      </c>
      <c r="B14" s="10"/>
      <c r="C14" s="10"/>
      <c r="D14" s="11" t="s">
        <v>20</v>
      </c>
      <c r="E14" s="11"/>
      <c r="F14" s="11"/>
      <c r="G14" s="12">
        <f>ROUND(F14/1000,1)</f>
        <v>0</v>
      </c>
      <c r="H14" s="11"/>
      <c r="I14" s="11"/>
      <c r="J14" s="12">
        <f>ROUND(I14/1000,1)</f>
        <v>0</v>
      </c>
      <c r="K14" s="13">
        <f>K15+K16+K18+K20+K22+K24+K27+K26</f>
        <v>37141500</v>
      </c>
      <c r="L14" s="14">
        <f>L15+L16+L18+L20+L22+L24+L27+L26</f>
        <v>37141.5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</row>
    <row r="15" spans="1:63" s="20" customFormat="1" ht="43.5" customHeight="1">
      <c r="A15" s="16" t="s">
        <v>77</v>
      </c>
      <c r="B15" s="16" t="s">
        <v>58</v>
      </c>
      <c r="C15" s="16" t="s">
        <v>26</v>
      </c>
      <c r="D15" s="17" t="s">
        <v>59</v>
      </c>
      <c r="E15" s="17"/>
      <c r="F15" s="17"/>
      <c r="G15" s="12">
        <f aca="true" t="shared" si="0" ref="G15:G78">ROUND(F15/1000,1)</f>
        <v>0</v>
      </c>
      <c r="H15" s="17"/>
      <c r="I15" s="17"/>
      <c r="J15" s="12">
        <f aca="true" t="shared" si="1" ref="J15:J78">ROUND(I15/1000,1)</f>
        <v>0</v>
      </c>
      <c r="K15" s="18">
        <f>4000000-1295000</f>
        <v>2705000</v>
      </c>
      <c r="L15" s="19">
        <f aca="true" t="shared" si="2" ref="L15:L78">ROUND(K15/1000,1)</f>
        <v>2705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</row>
    <row r="16" spans="1:63" s="20" customFormat="1" ht="45" customHeight="1">
      <c r="A16" s="16" t="s">
        <v>78</v>
      </c>
      <c r="B16" s="16" t="s">
        <v>62</v>
      </c>
      <c r="C16" s="16"/>
      <c r="D16" s="17" t="s">
        <v>238</v>
      </c>
      <c r="E16" s="17"/>
      <c r="F16" s="17"/>
      <c r="G16" s="12">
        <f t="shared" si="0"/>
        <v>0</v>
      </c>
      <c r="H16" s="17"/>
      <c r="I16" s="17"/>
      <c r="J16" s="12">
        <f t="shared" si="1"/>
        <v>0</v>
      </c>
      <c r="K16" s="18">
        <f>K17</f>
        <v>20500</v>
      </c>
      <c r="L16" s="21">
        <f>L17</f>
        <v>20.5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</row>
    <row r="17" spans="1:63" s="28" customFormat="1" ht="40.5" customHeight="1">
      <c r="A17" s="22" t="s">
        <v>79</v>
      </c>
      <c r="B17" s="22" t="s">
        <v>63</v>
      </c>
      <c r="C17" s="22" t="s">
        <v>49</v>
      </c>
      <c r="D17" s="23" t="s">
        <v>64</v>
      </c>
      <c r="E17" s="24"/>
      <c r="F17" s="24"/>
      <c r="G17" s="25">
        <f t="shared" si="0"/>
        <v>0</v>
      </c>
      <c r="H17" s="24"/>
      <c r="I17" s="24"/>
      <c r="J17" s="25">
        <f t="shared" si="1"/>
        <v>0</v>
      </c>
      <c r="K17" s="26">
        <v>20500</v>
      </c>
      <c r="L17" s="27">
        <f t="shared" si="2"/>
        <v>20.5</v>
      </c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</row>
    <row r="18" spans="1:63" s="20" customFormat="1" ht="33" customHeight="1">
      <c r="A18" s="16" t="s">
        <v>80</v>
      </c>
      <c r="B18" s="16" t="s">
        <v>7</v>
      </c>
      <c r="C18" s="16"/>
      <c r="D18" s="17" t="s">
        <v>239</v>
      </c>
      <c r="E18" s="17"/>
      <c r="F18" s="17"/>
      <c r="G18" s="12">
        <f t="shared" si="0"/>
        <v>0</v>
      </c>
      <c r="H18" s="17"/>
      <c r="I18" s="17"/>
      <c r="J18" s="12">
        <f t="shared" si="1"/>
        <v>0</v>
      </c>
      <c r="K18" s="18">
        <f>K19</f>
        <v>49000</v>
      </c>
      <c r="L18" s="21">
        <f>L19</f>
        <v>49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</row>
    <row r="19" spans="1:63" s="29" customFormat="1" ht="30" customHeight="1">
      <c r="A19" s="22" t="s">
        <v>207</v>
      </c>
      <c r="B19" s="22" t="s">
        <v>208</v>
      </c>
      <c r="C19" s="22" t="s">
        <v>44</v>
      </c>
      <c r="D19" s="23" t="s">
        <v>209</v>
      </c>
      <c r="E19" s="23"/>
      <c r="F19" s="23"/>
      <c r="G19" s="25">
        <f t="shared" si="0"/>
        <v>0</v>
      </c>
      <c r="H19" s="23"/>
      <c r="I19" s="23"/>
      <c r="J19" s="25">
        <f t="shared" si="1"/>
        <v>0</v>
      </c>
      <c r="K19" s="26">
        <v>49000</v>
      </c>
      <c r="L19" s="27">
        <f t="shared" si="2"/>
        <v>49</v>
      </c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</row>
    <row r="20" spans="1:63" s="20" customFormat="1" ht="40.5" customHeight="1">
      <c r="A20" s="30" t="s">
        <v>81</v>
      </c>
      <c r="B20" s="30" t="s">
        <v>55</v>
      </c>
      <c r="C20" s="30"/>
      <c r="D20" s="17" t="s">
        <v>240</v>
      </c>
      <c r="E20" s="17"/>
      <c r="F20" s="17"/>
      <c r="G20" s="12">
        <f t="shared" si="0"/>
        <v>0</v>
      </c>
      <c r="H20" s="17"/>
      <c r="I20" s="17"/>
      <c r="J20" s="12">
        <f t="shared" si="1"/>
        <v>0</v>
      </c>
      <c r="K20" s="18">
        <f>K21</f>
        <v>200000</v>
      </c>
      <c r="L20" s="21">
        <f>L21</f>
        <v>200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</row>
    <row r="21" spans="1:63" s="28" customFormat="1" ht="39" customHeight="1">
      <c r="A21" s="31" t="s">
        <v>82</v>
      </c>
      <c r="B21" s="31" t="s">
        <v>56</v>
      </c>
      <c r="C21" s="31" t="s">
        <v>45</v>
      </c>
      <c r="D21" s="23" t="s">
        <v>9</v>
      </c>
      <c r="E21" s="24"/>
      <c r="F21" s="24"/>
      <c r="G21" s="12">
        <f t="shared" si="0"/>
        <v>0</v>
      </c>
      <c r="H21" s="24"/>
      <c r="I21" s="24"/>
      <c r="J21" s="12">
        <f t="shared" si="1"/>
        <v>0</v>
      </c>
      <c r="K21" s="26">
        <v>200000</v>
      </c>
      <c r="L21" s="27">
        <f t="shared" si="2"/>
        <v>200</v>
      </c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</row>
    <row r="22" spans="1:63" s="29" customFormat="1" ht="30.75" customHeight="1">
      <c r="A22" s="30" t="s">
        <v>83</v>
      </c>
      <c r="B22" s="30" t="s">
        <v>46</v>
      </c>
      <c r="C22" s="30"/>
      <c r="D22" s="17" t="s">
        <v>241</v>
      </c>
      <c r="E22" s="17"/>
      <c r="F22" s="17"/>
      <c r="G22" s="12">
        <f t="shared" si="0"/>
        <v>0</v>
      </c>
      <c r="H22" s="17"/>
      <c r="I22" s="17"/>
      <c r="J22" s="12">
        <f t="shared" si="1"/>
        <v>0</v>
      </c>
      <c r="K22" s="18">
        <f>K23</f>
        <v>20000</v>
      </c>
      <c r="L22" s="21">
        <f>L23</f>
        <v>20</v>
      </c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</row>
    <row r="23" spans="1:63" s="29" customFormat="1" ht="43.5" customHeight="1">
      <c r="A23" s="31" t="s">
        <v>84</v>
      </c>
      <c r="B23" s="31" t="s">
        <v>53</v>
      </c>
      <c r="C23" s="31" t="s">
        <v>45</v>
      </c>
      <c r="D23" s="23" t="s">
        <v>54</v>
      </c>
      <c r="E23" s="23"/>
      <c r="F23" s="23"/>
      <c r="G23" s="12">
        <f t="shared" si="0"/>
        <v>0</v>
      </c>
      <c r="H23" s="23"/>
      <c r="I23" s="23"/>
      <c r="J23" s="12">
        <f t="shared" si="1"/>
        <v>0</v>
      </c>
      <c r="K23" s="26">
        <v>20000</v>
      </c>
      <c r="L23" s="27">
        <f t="shared" si="2"/>
        <v>20</v>
      </c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</row>
    <row r="24" spans="1:63" s="20" customFormat="1" ht="34.5" customHeight="1">
      <c r="A24" s="30" t="s">
        <v>85</v>
      </c>
      <c r="B24" s="30" t="s">
        <v>2</v>
      </c>
      <c r="C24" s="30"/>
      <c r="D24" s="17" t="s">
        <v>242</v>
      </c>
      <c r="E24" s="17"/>
      <c r="F24" s="17"/>
      <c r="G24" s="12">
        <f t="shared" si="0"/>
        <v>0</v>
      </c>
      <c r="H24" s="17"/>
      <c r="I24" s="17"/>
      <c r="J24" s="12">
        <f t="shared" si="1"/>
        <v>0</v>
      </c>
      <c r="K24" s="18">
        <f>K25</f>
        <v>810000</v>
      </c>
      <c r="L24" s="21">
        <f>L25</f>
        <v>810</v>
      </c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</row>
    <row r="25" spans="1:63" s="29" customFormat="1" ht="24.75" customHeight="1">
      <c r="A25" s="31" t="s">
        <v>125</v>
      </c>
      <c r="B25" s="31" t="s">
        <v>3</v>
      </c>
      <c r="C25" s="31" t="s">
        <v>223</v>
      </c>
      <c r="D25" s="23" t="s">
        <v>8</v>
      </c>
      <c r="E25" s="23"/>
      <c r="F25" s="23"/>
      <c r="G25" s="12">
        <f t="shared" si="0"/>
        <v>0</v>
      </c>
      <c r="H25" s="23"/>
      <c r="I25" s="23"/>
      <c r="J25" s="12">
        <f t="shared" si="1"/>
        <v>0</v>
      </c>
      <c r="K25" s="26">
        <f>810000</f>
        <v>810000</v>
      </c>
      <c r="L25" s="27">
        <f t="shared" si="2"/>
        <v>810</v>
      </c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</row>
    <row r="26" spans="1:63" s="20" customFormat="1" ht="31.5" customHeight="1">
      <c r="A26" s="30" t="s">
        <v>218</v>
      </c>
      <c r="B26" s="30" t="s">
        <v>219</v>
      </c>
      <c r="C26" s="30" t="s">
        <v>221</v>
      </c>
      <c r="D26" s="17" t="s">
        <v>220</v>
      </c>
      <c r="E26" s="17"/>
      <c r="F26" s="17"/>
      <c r="G26" s="12">
        <f t="shared" si="0"/>
        <v>0</v>
      </c>
      <c r="H26" s="17"/>
      <c r="I26" s="17"/>
      <c r="J26" s="12">
        <f t="shared" si="1"/>
        <v>0</v>
      </c>
      <c r="K26" s="18">
        <v>4897000</v>
      </c>
      <c r="L26" s="19">
        <f t="shared" si="2"/>
        <v>4897</v>
      </c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</row>
    <row r="27" spans="1:63" s="29" customFormat="1" ht="31.5" customHeight="1">
      <c r="A27" s="30" t="s">
        <v>86</v>
      </c>
      <c r="B27" s="30" t="s">
        <v>4</v>
      </c>
      <c r="C27" s="30" t="s">
        <v>47</v>
      </c>
      <c r="D27" s="17" t="s">
        <v>243</v>
      </c>
      <c r="E27" s="17" t="s">
        <v>193</v>
      </c>
      <c r="F27" s="17"/>
      <c r="G27" s="12">
        <f t="shared" si="0"/>
        <v>0</v>
      </c>
      <c r="H27" s="17"/>
      <c r="I27" s="17"/>
      <c r="J27" s="12">
        <f t="shared" si="1"/>
        <v>0</v>
      </c>
      <c r="K27" s="18">
        <f>K28</f>
        <v>28440000</v>
      </c>
      <c r="L27" s="21">
        <f>L28</f>
        <v>28440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</row>
    <row r="28" spans="1:63" s="29" customFormat="1" ht="32.25" customHeight="1">
      <c r="A28" s="31"/>
      <c r="B28" s="31"/>
      <c r="C28" s="31"/>
      <c r="D28" s="23" t="s">
        <v>193</v>
      </c>
      <c r="E28" s="23"/>
      <c r="F28" s="23"/>
      <c r="G28" s="12">
        <f t="shared" si="0"/>
        <v>0</v>
      </c>
      <c r="H28" s="23"/>
      <c r="I28" s="23"/>
      <c r="J28" s="12">
        <f t="shared" si="1"/>
        <v>0</v>
      </c>
      <c r="K28" s="18">
        <f>4220000+24220000</f>
        <v>28440000</v>
      </c>
      <c r="L28" s="27">
        <f t="shared" si="2"/>
        <v>28440</v>
      </c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</row>
    <row r="29" spans="1:63" s="15" customFormat="1" ht="28.5" customHeight="1">
      <c r="A29" s="32" t="s">
        <v>87</v>
      </c>
      <c r="B29" s="32"/>
      <c r="C29" s="32"/>
      <c r="D29" s="33" t="s">
        <v>10</v>
      </c>
      <c r="E29" s="33"/>
      <c r="F29" s="33"/>
      <c r="G29" s="12">
        <f t="shared" si="0"/>
        <v>0</v>
      </c>
      <c r="H29" s="33"/>
      <c r="I29" s="33"/>
      <c r="J29" s="12">
        <f t="shared" si="1"/>
        <v>0</v>
      </c>
      <c r="K29" s="13">
        <f>K30+K31+K32+K33+K34+K35+K37+K39</f>
        <v>24364000</v>
      </c>
      <c r="L29" s="14">
        <f>L30+L31+L32+L33+L34+L35+L37+L39</f>
        <v>24364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</row>
    <row r="30" spans="1:63" s="20" customFormat="1" ht="43.5" customHeight="1">
      <c r="A30" s="16" t="s">
        <v>88</v>
      </c>
      <c r="B30" s="16" t="s">
        <v>58</v>
      </c>
      <c r="C30" s="16" t="s">
        <v>26</v>
      </c>
      <c r="D30" s="17" t="s">
        <v>59</v>
      </c>
      <c r="E30" s="17"/>
      <c r="F30" s="17"/>
      <c r="G30" s="12">
        <f t="shared" si="0"/>
        <v>0</v>
      </c>
      <c r="H30" s="17"/>
      <c r="I30" s="17"/>
      <c r="J30" s="12">
        <f t="shared" si="1"/>
        <v>0</v>
      </c>
      <c r="K30" s="18">
        <v>16000</v>
      </c>
      <c r="L30" s="19">
        <f t="shared" si="2"/>
        <v>16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</row>
    <row r="31" spans="1:63" s="20" customFormat="1" ht="28.5" customHeight="1">
      <c r="A31" s="16" t="s">
        <v>89</v>
      </c>
      <c r="B31" s="16" t="s">
        <v>28</v>
      </c>
      <c r="C31" s="16" t="s">
        <v>29</v>
      </c>
      <c r="D31" s="17" t="s">
        <v>71</v>
      </c>
      <c r="E31" s="17"/>
      <c r="F31" s="17"/>
      <c r="G31" s="12">
        <f t="shared" si="0"/>
        <v>0</v>
      </c>
      <c r="H31" s="17"/>
      <c r="I31" s="17"/>
      <c r="J31" s="12">
        <f t="shared" si="1"/>
        <v>0</v>
      </c>
      <c r="K31" s="18">
        <v>3500000</v>
      </c>
      <c r="L31" s="19">
        <f t="shared" si="2"/>
        <v>3500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</row>
    <row r="32" spans="1:63" s="20" customFormat="1" ht="60.75" customHeight="1">
      <c r="A32" s="16" t="s">
        <v>90</v>
      </c>
      <c r="B32" s="16" t="s">
        <v>30</v>
      </c>
      <c r="C32" s="16" t="s">
        <v>31</v>
      </c>
      <c r="D32" s="17" t="s">
        <v>72</v>
      </c>
      <c r="E32" s="17"/>
      <c r="F32" s="17"/>
      <c r="G32" s="12">
        <f t="shared" si="0"/>
        <v>0</v>
      </c>
      <c r="H32" s="17"/>
      <c r="I32" s="17"/>
      <c r="J32" s="12">
        <f t="shared" si="1"/>
        <v>0</v>
      </c>
      <c r="K32" s="18">
        <v>7400000</v>
      </c>
      <c r="L32" s="19">
        <f t="shared" si="2"/>
        <v>7400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</row>
    <row r="33" spans="1:63" s="20" customFormat="1" ht="63.75" customHeight="1">
      <c r="A33" s="16" t="s">
        <v>121</v>
      </c>
      <c r="B33" s="16" t="s">
        <v>32</v>
      </c>
      <c r="C33" s="16" t="s">
        <v>33</v>
      </c>
      <c r="D33" s="17" t="s">
        <v>60</v>
      </c>
      <c r="E33" s="17"/>
      <c r="F33" s="17"/>
      <c r="G33" s="12">
        <f t="shared" si="0"/>
        <v>0</v>
      </c>
      <c r="H33" s="17"/>
      <c r="I33" s="17"/>
      <c r="J33" s="12">
        <f t="shared" si="1"/>
        <v>0</v>
      </c>
      <c r="K33" s="18">
        <v>100000</v>
      </c>
      <c r="L33" s="19">
        <f t="shared" si="2"/>
        <v>100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</row>
    <row r="34" spans="1:63" s="20" customFormat="1" ht="41.25" customHeight="1">
      <c r="A34" s="16" t="s">
        <v>122</v>
      </c>
      <c r="B34" s="16" t="s">
        <v>34</v>
      </c>
      <c r="C34" s="16" t="s">
        <v>35</v>
      </c>
      <c r="D34" s="17" t="s">
        <v>73</v>
      </c>
      <c r="E34" s="17"/>
      <c r="F34" s="17"/>
      <c r="G34" s="12">
        <f t="shared" si="0"/>
        <v>0</v>
      </c>
      <c r="H34" s="17"/>
      <c r="I34" s="17"/>
      <c r="J34" s="12">
        <f t="shared" si="1"/>
        <v>0</v>
      </c>
      <c r="K34" s="18">
        <v>400000</v>
      </c>
      <c r="L34" s="19">
        <f t="shared" si="2"/>
        <v>400</v>
      </c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</row>
    <row r="35" spans="1:63" s="20" customFormat="1" ht="33" customHeight="1">
      <c r="A35" s="16" t="s">
        <v>123</v>
      </c>
      <c r="B35" s="16" t="s">
        <v>124</v>
      </c>
      <c r="C35" s="16"/>
      <c r="D35" s="17" t="s">
        <v>244</v>
      </c>
      <c r="E35" s="17"/>
      <c r="F35" s="17"/>
      <c r="G35" s="12">
        <f t="shared" si="0"/>
        <v>0</v>
      </c>
      <c r="H35" s="17"/>
      <c r="I35" s="17"/>
      <c r="J35" s="12">
        <f t="shared" si="1"/>
        <v>0</v>
      </c>
      <c r="K35" s="18">
        <f>K36</f>
        <v>180000</v>
      </c>
      <c r="L35" s="21">
        <f>L36</f>
        <v>180</v>
      </c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</row>
    <row r="36" spans="1:63" s="29" customFormat="1" ht="33" customHeight="1">
      <c r="A36" s="22" t="s">
        <v>210</v>
      </c>
      <c r="B36" s="22" t="s">
        <v>211</v>
      </c>
      <c r="C36" s="22" t="s">
        <v>37</v>
      </c>
      <c r="D36" s="34" t="s">
        <v>212</v>
      </c>
      <c r="E36" s="23"/>
      <c r="F36" s="23"/>
      <c r="G36" s="12">
        <f t="shared" si="0"/>
        <v>0</v>
      </c>
      <c r="H36" s="23"/>
      <c r="I36" s="23"/>
      <c r="J36" s="12">
        <f t="shared" si="1"/>
        <v>0</v>
      </c>
      <c r="K36" s="26">
        <v>180000</v>
      </c>
      <c r="L36" s="27">
        <f t="shared" si="2"/>
        <v>180</v>
      </c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</row>
    <row r="37" spans="1:63" s="20" customFormat="1" ht="35.25" customHeight="1">
      <c r="A37" s="16" t="s">
        <v>91</v>
      </c>
      <c r="B37" s="16" t="s">
        <v>55</v>
      </c>
      <c r="C37" s="16"/>
      <c r="D37" s="35" t="s">
        <v>240</v>
      </c>
      <c r="E37" s="35"/>
      <c r="F37" s="35"/>
      <c r="G37" s="12">
        <f t="shared" si="0"/>
        <v>0</v>
      </c>
      <c r="H37" s="35"/>
      <c r="I37" s="35"/>
      <c r="J37" s="12">
        <f t="shared" si="1"/>
        <v>0</v>
      </c>
      <c r="K37" s="18">
        <f>K38</f>
        <v>100000</v>
      </c>
      <c r="L37" s="21">
        <f>L38</f>
        <v>100</v>
      </c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</row>
    <row r="38" spans="1:63" s="29" customFormat="1" ht="37.5" customHeight="1">
      <c r="A38" s="22" t="s">
        <v>92</v>
      </c>
      <c r="B38" s="22" t="s">
        <v>56</v>
      </c>
      <c r="C38" s="22" t="s">
        <v>45</v>
      </c>
      <c r="D38" s="34" t="s">
        <v>9</v>
      </c>
      <c r="E38" s="34"/>
      <c r="F38" s="34"/>
      <c r="G38" s="12">
        <f t="shared" si="0"/>
        <v>0</v>
      </c>
      <c r="H38" s="34"/>
      <c r="I38" s="34"/>
      <c r="J38" s="12">
        <f t="shared" si="1"/>
        <v>0</v>
      </c>
      <c r="K38" s="26">
        <v>100000</v>
      </c>
      <c r="L38" s="27">
        <f t="shared" si="2"/>
        <v>100</v>
      </c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</row>
    <row r="39" spans="1:63" s="29" customFormat="1" ht="25.5" customHeight="1">
      <c r="A39" s="16" t="s">
        <v>93</v>
      </c>
      <c r="B39" s="16" t="s">
        <v>1</v>
      </c>
      <c r="C39" s="16" t="s">
        <v>48</v>
      </c>
      <c r="D39" s="17" t="s">
        <v>17</v>
      </c>
      <c r="E39" s="17"/>
      <c r="F39" s="17"/>
      <c r="G39" s="12">
        <f t="shared" si="0"/>
        <v>0</v>
      </c>
      <c r="H39" s="17"/>
      <c r="I39" s="17"/>
      <c r="J39" s="12">
        <f t="shared" si="1"/>
        <v>0</v>
      </c>
      <c r="K39" s="18">
        <f>11768000+900000</f>
        <v>12668000</v>
      </c>
      <c r="L39" s="19">
        <f t="shared" si="2"/>
        <v>12668</v>
      </c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</row>
    <row r="40" spans="1:63" s="15" customFormat="1" ht="32.25" customHeight="1">
      <c r="A40" s="10" t="s">
        <v>94</v>
      </c>
      <c r="B40" s="10"/>
      <c r="C40" s="10"/>
      <c r="D40" s="33" t="s">
        <v>11</v>
      </c>
      <c r="E40" s="33"/>
      <c r="F40" s="33"/>
      <c r="G40" s="12">
        <f t="shared" si="0"/>
        <v>0</v>
      </c>
      <c r="H40" s="33"/>
      <c r="I40" s="33"/>
      <c r="J40" s="12">
        <f t="shared" si="1"/>
        <v>0</v>
      </c>
      <c r="K40" s="13">
        <f>K41+K42</f>
        <v>30197000</v>
      </c>
      <c r="L40" s="14">
        <f>L41+L42</f>
        <v>30197</v>
      </c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</row>
    <row r="41" spans="1:63" s="20" customFormat="1" ht="27" customHeight="1">
      <c r="A41" s="16" t="s">
        <v>95</v>
      </c>
      <c r="B41" s="16" t="s">
        <v>38</v>
      </c>
      <c r="C41" s="16" t="s">
        <v>39</v>
      </c>
      <c r="D41" s="17" t="s">
        <v>12</v>
      </c>
      <c r="E41" s="17"/>
      <c r="F41" s="17"/>
      <c r="G41" s="12">
        <f t="shared" si="0"/>
        <v>0</v>
      </c>
      <c r="H41" s="17"/>
      <c r="I41" s="17"/>
      <c r="J41" s="12">
        <f t="shared" si="1"/>
        <v>0</v>
      </c>
      <c r="K41" s="18">
        <f>20000000+350000</f>
        <v>20350000</v>
      </c>
      <c r="L41" s="19">
        <f t="shared" si="2"/>
        <v>20350</v>
      </c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</row>
    <row r="42" spans="1:63" s="20" customFormat="1" ht="26.25" customHeight="1">
      <c r="A42" s="16" t="s">
        <v>96</v>
      </c>
      <c r="B42" s="16" t="s">
        <v>1</v>
      </c>
      <c r="C42" s="16" t="s">
        <v>48</v>
      </c>
      <c r="D42" s="17" t="s">
        <v>17</v>
      </c>
      <c r="E42" s="17"/>
      <c r="F42" s="17"/>
      <c r="G42" s="12">
        <f t="shared" si="0"/>
        <v>0</v>
      </c>
      <c r="H42" s="17"/>
      <c r="I42" s="17"/>
      <c r="J42" s="12">
        <f t="shared" si="1"/>
        <v>0</v>
      </c>
      <c r="K42" s="18">
        <f>6847000+3000000</f>
        <v>9847000</v>
      </c>
      <c r="L42" s="19">
        <f t="shared" si="2"/>
        <v>9847</v>
      </c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</row>
    <row r="43" spans="1:63" s="15" customFormat="1" ht="31.5" customHeight="1">
      <c r="A43" s="10" t="s">
        <v>97</v>
      </c>
      <c r="B43" s="10"/>
      <c r="C43" s="10"/>
      <c r="D43" s="33" t="s">
        <v>21</v>
      </c>
      <c r="E43" s="33"/>
      <c r="F43" s="33"/>
      <c r="G43" s="12">
        <f t="shared" si="0"/>
        <v>0</v>
      </c>
      <c r="H43" s="33"/>
      <c r="I43" s="33"/>
      <c r="J43" s="12">
        <f t="shared" si="1"/>
        <v>0</v>
      </c>
      <c r="K43" s="13">
        <f>K44+K45+K49+K47</f>
        <v>1179500</v>
      </c>
      <c r="L43" s="14">
        <f>L44+L45+L49+L47</f>
        <v>1179.5</v>
      </c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</row>
    <row r="44" spans="1:63" s="20" customFormat="1" ht="44.25" customHeight="1">
      <c r="A44" s="16" t="s">
        <v>98</v>
      </c>
      <c r="B44" s="16" t="s">
        <v>58</v>
      </c>
      <c r="C44" s="16" t="s">
        <v>26</v>
      </c>
      <c r="D44" s="17" t="s">
        <v>59</v>
      </c>
      <c r="E44" s="17"/>
      <c r="F44" s="17"/>
      <c r="G44" s="12">
        <f t="shared" si="0"/>
        <v>0</v>
      </c>
      <c r="H44" s="17"/>
      <c r="I44" s="17"/>
      <c r="J44" s="12">
        <f t="shared" si="1"/>
        <v>0</v>
      </c>
      <c r="K44" s="18">
        <f>700000-128000</f>
        <v>572000</v>
      </c>
      <c r="L44" s="19">
        <f t="shared" si="2"/>
        <v>572</v>
      </c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</row>
    <row r="45" spans="1:64" s="38" customFormat="1" ht="47.25" customHeight="1">
      <c r="A45" s="16" t="s">
        <v>99</v>
      </c>
      <c r="B45" s="36">
        <v>3030</v>
      </c>
      <c r="C45" s="36"/>
      <c r="D45" s="17" t="s">
        <v>245</v>
      </c>
      <c r="E45" s="17"/>
      <c r="F45" s="17"/>
      <c r="G45" s="12">
        <f t="shared" si="0"/>
        <v>0</v>
      </c>
      <c r="H45" s="17"/>
      <c r="I45" s="17"/>
      <c r="J45" s="12">
        <f t="shared" si="1"/>
        <v>0</v>
      </c>
      <c r="K45" s="18">
        <f>K46</f>
        <v>214000</v>
      </c>
      <c r="L45" s="21">
        <f>L46</f>
        <v>214</v>
      </c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37"/>
    </row>
    <row r="46" spans="1:12" s="40" customFormat="1" ht="27.75" customHeight="1">
      <c r="A46" s="22" t="s">
        <v>100</v>
      </c>
      <c r="B46" s="39">
        <v>3031</v>
      </c>
      <c r="C46" s="39">
        <v>1030</v>
      </c>
      <c r="D46" s="23" t="s">
        <v>61</v>
      </c>
      <c r="E46" s="23"/>
      <c r="F46" s="23"/>
      <c r="G46" s="12">
        <f t="shared" si="0"/>
        <v>0</v>
      </c>
      <c r="H46" s="23"/>
      <c r="I46" s="23"/>
      <c r="J46" s="12">
        <f t="shared" si="1"/>
        <v>0</v>
      </c>
      <c r="K46" s="26">
        <v>214000</v>
      </c>
      <c r="L46" s="27">
        <f t="shared" si="2"/>
        <v>214</v>
      </c>
    </row>
    <row r="47" spans="1:12" s="40" customFormat="1" ht="49.5" customHeight="1">
      <c r="A47" s="16" t="s">
        <v>101</v>
      </c>
      <c r="B47" s="36">
        <v>3100</v>
      </c>
      <c r="C47" s="36"/>
      <c r="D47" s="17" t="s">
        <v>246</v>
      </c>
      <c r="E47" s="23"/>
      <c r="F47" s="23"/>
      <c r="G47" s="12">
        <f t="shared" si="0"/>
        <v>0</v>
      </c>
      <c r="H47" s="23"/>
      <c r="I47" s="23"/>
      <c r="J47" s="12">
        <f t="shared" si="1"/>
        <v>0</v>
      </c>
      <c r="K47" s="18">
        <f>K48</f>
        <v>18500</v>
      </c>
      <c r="L47" s="21">
        <f>L48</f>
        <v>18.5</v>
      </c>
    </row>
    <row r="48" spans="1:12" s="40" customFormat="1" ht="52.5" customHeight="1">
      <c r="A48" s="22" t="s">
        <v>102</v>
      </c>
      <c r="B48" s="39">
        <v>3104</v>
      </c>
      <c r="C48" s="39">
        <v>1020</v>
      </c>
      <c r="D48" s="23" t="s">
        <v>14</v>
      </c>
      <c r="E48" s="23"/>
      <c r="F48" s="23"/>
      <c r="G48" s="12">
        <f t="shared" si="0"/>
        <v>0</v>
      </c>
      <c r="H48" s="23"/>
      <c r="I48" s="23"/>
      <c r="J48" s="12">
        <f t="shared" si="1"/>
        <v>0</v>
      </c>
      <c r="K48" s="26">
        <v>18500</v>
      </c>
      <c r="L48" s="27">
        <f t="shared" si="2"/>
        <v>18.5</v>
      </c>
    </row>
    <row r="49" spans="1:63" s="20" customFormat="1" ht="26.25" customHeight="1">
      <c r="A49" s="16" t="s">
        <v>224</v>
      </c>
      <c r="B49" s="36">
        <v>3240</v>
      </c>
      <c r="C49" s="36"/>
      <c r="D49" s="17" t="s">
        <v>247</v>
      </c>
      <c r="E49" s="17"/>
      <c r="F49" s="17"/>
      <c r="G49" s="12">
        <f t="shared" si="0"/>
        <v>0</v>
      </c>
      <c r="H49" s="17"/>
      <c r="I49" s="17"/>
      <c r="J49" s="12">
        <f t="shared" si="1"/>
        <v>0</v>
      </c>
      <c r="K49" s="18">
        <f>K50+K51</f>
        <v>375000</v>
      </c>
      <c r="L49" s="21">
        <f>L50+L51</f>
        <v>375</v>
      </c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</row>
    <row r="50" spans="1:63" s="29" customFormat="1" ht="39.75" customHeight="1">
      <c r="A50" s="22" t="s">
        <v>213</v>
      </c>
      <c r="B50" s="39">
        <v>3241</v>
      </c>
      <c r="C50" s="39">
        <v>1090</v>
      </c>
      <c r="D50" s="23" t="s">
        <v>214</v>
      </c>
      <c r="E50" s="23"/>
      <c r="F50" s="23"/>
      <c r="G50" s="12">
        <f t="shared" si="0"/>
        <v>0</v>
      </c>
      <c r="H50" s="23"/>
      <c r="I50" s="23"/>
      <c r="J50" s="12">
        <f t="shared" si="1"/>
        <v>0</v>
      </c>
      <c r="K50" s="26">
        <v>300000</v>
      </c>
      <c r="L50" s="27">
        <f t="shared" si="2"/>
        <v>300</v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</row>
    <row r="51" spans="1:63" s="29" customFormat="1" ht="35.25" customHeight="1">
      <c r="A51" s="22" t="s">
        <v>215</v>
      </c>
      <c r="B51" s="39">
        <v>3242</v>
      </c>
      <c r="C51" s="39">
        <v>1090</v>
      </c>
      <c r="D51" s="23" t="s">
        <v>216</v>
      </c>
      <c r="E51" s="23"/>
      <c r="F51" s="23"/>
      <c r="G51" s="12">
        <f t="shared" si="0"/>
        <v>0</v>
      </c>
      <c r="H51" s="23"/>
      <c r="I51" s="23"/>
      <c r="J51" s="12">
        <f t="shared" si="1"/>
        <v>0</v>
      </c>
      <c r="K51" s="26">
        <v>75000</v>
      </c>
      <c r="L51" s="27">
        <f t="shared" si="2"/>
        <v>75</v>
      </c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</row>
    <row r="52" spans="1:63" s="15" customFormat="1" ht="33.75" customHeight="1">
      <c r="A52" s="10" t="s">
        <v>103</v>
      </c>
      <c r="B52" s="10"/>
      <c r="C52" s="10"/>
      <c r="D52" s="33" t="s">
        <v>15</v>
      </c>
      <c r="E52" s="33"/>
      <c r="F52" s="33"/>
      <c r="G52" s="12">
        <f t="shared" si="0"/>
        <v>0</v>
      </c>
      <c r="H52" s="33"/>
      <c r="I52" s="33"/>
      <c r="J52" s="12">
        <f t="shared" si="1"/>
        <v>0</v>
      </c>
      <c r="K52" s="13">
        <f>K53+K54+K55+K56+K58</f>
        <v>2208000</v>
      </c>
      <c r="L52" s="14">
        <f>L53+L54+L55+L56+L58</f>
        <v>2208</v>
      </c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</row>
    <row r="53" spans="1:63" s="20" customFormat="1" ht="42.75" customHeight="1">
      <c r="A53" s="16" t="s">
        <v>70</v>
      </c>
      <c r="B53" s="16" t="s">
        <v>58</v>
      </c>
      <c r="C53" s="16" t="s">
        <v>26</v>
      </c>
      <c r="D53" s="17" t="s">
        <v>59</v>
      </c>
      <c r="E53" s="17"/>
      <c r="F53" s="17"/>
      <c r="G53" s="12">
        <f t="shared" si="0"/>
        <v>0</v>
      </c>
      <c r="H53" s="17"/>
      <c r="I53" s="17"/>
      <c r="J53" s="12">
        <f t="shared" si="1"/>
        <v>0</v>
      </c>
      <c r="K53" s="18">
        <v>10000</v>
      </c>
      <c r="L53" s="19">
        <f t="shared" si="2"/>
        <v>10</v>
      </c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</row>
    <row r="54" spans="1:63" s="20" customFormat="1" ht="44.25" customHeight="1">
      <c r="A54" s="16" t="s">
        <v>120</v>
      </c>
      <c r="B54" s="16" t="s">
        <v>36</v>
      </c>
      <c r="C54" s="16" t="s">
        <v>35</v>
      </c>
      <c r="D54" s="17" t="s">
        <v>6</v>
      </c>
      <c r="E54" s="17"/>
      <c r="F54" s="17"/>
      <c r="G54" s="12">
        <f t="shared" si="0"/>
        <v>0</v>
      </c>
      <c r="H54" s="17"/>
      <c r="I54" s="17"/>
      <c r="J54" s="12">
        <f t="shared" si="1"/>
        <v>0</v>
      </c>
      <c r="K54" s="18">
        <v>200000</v>
      </c>
      <c r="L54" s="19">
        <f t="shared" si="2"/>
        <v>200</v>
      </c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</row>
    <row r="55" spans="1:63" s="20" customFormat="1" ht="27.75" customHeight="1">
      <c r="A55" s="16" t="s">
        <v>104</v>
      </c>
      <c r="B55" s="16" t="s">
        <v>42</v>
      </c>
      <c r="C55" s="16" t="s">
        <v>43</v>
      </c>
      <c r="D55" s="17" t="s">
        <v>5</v>
      </c>
      <c r="E55" s="17"/>
      <c r="F55" s="17"/>
      <c r="G55" s="12">
        <f t="shared" si="0"/>
        <v>0</v>
      </c>
      <c r="H55" s="17"/>
      <c r="I55" s="17"/>
      <c r="J55" s="12">
        <f t="shared" si="1"/>
        <v>0</v>
      </c>
      <c r="K55" s="18">
        <v>300000</v>
      </c>
      <c r="L55" s="19">
        <f t="shared" si="2"/>
        <v>300</v>
      </c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</row>
    <row r="56" spans="1:63" s="20" customFormat="1" ht="26.25" customHeight="1">
      <c r="A56" s="16" t="s">
        <v>105</v>
      </c>
      <c r="B56" s="16" t="s">
        <v>7</v>
      </c>
      <c r="C56" s="16"/>
      <c r="D56" s="17" t="s">
        <v>239</v>
      </c>
      <c r="E56" s="17"/>
      <c r="F56" s="17"/>
      <c r="G56" s="12">
        <f t="shared" si="0"/>
        <v>0</v>
      </c>
      <c r="H56" s="17"/>
      <c r="I56" s="17"/>
      <c r="J56" s="12">
        <f t="shared" si="1"/>
        <v>0</v>
      </c>
      <c r="K56" s="18">
        <f>K57</f>
        <v>50000</v>
      </c>
      <c r="L56" s="18">
        <f>L57</f>
        <v>50</v>
      </c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</row>
    <row r="57" spans="1:63" s="29" customFormat="1" ht="25.5" customHeight="1">
      <c r="A57" s="22" t="s">
        <v>217</v>
      </c>
      <c r="B57" s="22" t="s">
        <v>208</v>
      </c>
      <c r="C57" s="22" t="s">
        <v>44</v>
      </c>
      <c r="D57" s="23" t="s">
        <v>209</v>
      </c>
      <c r="E57" s="23"/>
      <c r="F57" s="23"/>
      <c r="G57" s="12">
        <f t="shared" si="0"/>
        <v>0</v>
      </c>
      <c r="H57" s="23"/>
      <c r="I57" s="23"/>
      <c r="J57" s="12">
        <f t="shared" si="1"/>
        <v>0</v>
      </c>
      <c r="K57" s="26">
        <v>50000</v>
      </c>
      <c r="L57" s="27">
        <f t="shared" si="2"/>
        <v>50</v>
      </c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</row>
    <row r="58" spans="1:63" s="20" customFormat="1" ht="24.75" customHeight="1">
      <c r="A58" s="16" t="s">
        <v>74</v>
      </c>
      <c r="B58" s="16" t="s">
        <v>1</v>
      </c>
      <c r="C58" s="16" t="s">
        <v>48</v>
      </c>
      <c r="D58" s="17" t="s">
        <v>17</v>
      </c>
      <c r="E58" s="17"/>
      <c r="F58" s="17"/>
      <c r="G58" s="12">
        <f t="shared" si="0"/>
        <v>0</v>
      </c>
      <c r="H58" s="17"/>
      <c r="I58" s="17"/>
      <c r="J58" s="12">
        <f t="shared" si="1"/>
        <v>0</v>
      </c>
      <c r="K58" s="18">
        <v>1648000</v>
      </c>
      <c r="L58" s="19">
        <f t="shared" si="2"/>
        <v>1648</v>
      </c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</row>
    <row r="59" spans="1:63" s="15" customFormat="1" ht="39" customHeight="1">
      <c r="A59" s="10" t="s">
        <v>106</v>
      </c>
      <c r="B59" s="10"/>
      <c r="C59" s="10"/>
      <c r="D59" s="33" t="s">
        <v>16</v>
      </c>
      <c r="E59" s="33"/>
      <c r="F59" s="33"/>
      <c r="G59" s="12">
        <f t="shared" si="0"/>
        <v>0</v>
      </c>
      <c r="H59" s="33"/>
      <c r="I59" s="33"/>
      <c r="J59" s="12">
        <f t="shared" si="1"/>
        <v>0</v>
      </c>
      <c r="K59" s="13">
        <f>K60+K61+K64+K91+K94+K65+K84</f>
        <v>130420604</v>
      </c>
      <c r="L59" s="14">
        <f>L60+L61+L64+L91+L94+L65+L84</f>
        <v>130420.6</v>
      </c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</row>
    <row r="60" spans="1:63" s="20" customFormat="1" ht="42.75" customHeight="1">
      <c r="A60" s="16" t="s">
        <v>107</v>
      </c>
      <c r="B60" s="16" t="s">
        <v>58</v>
      </c>
      <c r="C60" s="16" t="s">
        <v>26</v>
      </c>
      <c r="D60" s="17" t="s">
        <v>59</v>
      </c>
      <c r="E60" s="17"/>
      <c r="F60" s="17"/>
      <c r="G60" s="12">
        <f t="shared" si="0"/>
        <v>0</v>
      </c>
      <c r="H60" s="17"/>
      <c r="I60" s="17"/>
      <c r="J60" s="12">
        <f t="shared" si="1"/>
        <v>0</v>
      </c>
      <c r="K60" s="18">
        <f>200000-137500</f>
        <v>62500</v>
      </c>
      <c r="L60" s="19">
        <f t="shared" si="2"/>
        <v>62.5</v>
      </c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</row>
    <row r="61" spans="1:63" s="20" customFormat="1" ht="46.5" customHeight="1">
      <c r="A61" s="16" t="s">
        <v>108</v>
      </c>
      <c r="B61" s="16" t="s">
        <v>40</v>
      </c>
      <c r="C61" s="16"/>
      <c r="D61" s="17" t="s">
        <v>248</v>
      </c>
      <c r="E61" s="17"/>
      <c r="F61" s="17"/>
      <c r="G61" s="12">
        <f t="shared" si="0"/>
        <v>0</v>
      </c>
      <c r="H61" s="17"/>
      <c r="I61" s="17"/>
      <c r="J61" s="12">
        <f t="shared" si="1"/>
        <v>0</v>
      </c>
      <c r="K61" s="18">
        <f>K62+K63</f>
        <v>60750000</v>
      </c>
      <c r="L61" s="21">
        <f>L62+L63</f>
        <v>60750</v>
      </c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</row>
    <row r="62" spans="1:63" s="29" customFormat="1" ht="29.25" customHeight="1">
      <c r="A62" s="22" t="s">
        <v>109</v>
      </c>
      <c r="B62" s="22" t="s">
        <v>65</v>
      </c>
      <c r="C62" s="22" t="s">
        <v>41</v>
      </c>
      <c r="D62" s="23" t="s">
        <v>66</v>
      </c>
      <c r="E62" s="23"/>
      <c r="F62" s="23"/>
      <c r="G62" s="12">
        <f t="shared" si="0"/>
        <v>0</v>
      </c>
      <c r="H62" s="23"/>
      <c r="I62" s="23"/>
      <c r="J62" s="12">
        <f t="shared" si="1"/>
        <v>0</v>
      </c>
      <c r="K62" s="26">
        <f>20000000+15000000-150000-4100000</f>
        <v>30750000</v>
      </c>
      <c r="L62" s="27">
        <f t="shared" si="2"/>
        <v>30750</v>
      </c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</row>
    <row r="63" spans="1:63" s="29" customFormat="1" ht="29.25" customHeight="1">
      <c r="A63" s="22" t="s">
        <v>126</v>
      </c>
      <c r="B63" s="22" t="s">
        <v>127</v>
      </c>
      <c r="C63" s="22" t="s">
        <v>41</v>
      </c>
      <c r="D63" s="23" t="s">
        <v>128</v>
      </c>
      <c r="E63" s="23"/>
      <c r="F63" s="23"/>
      <c r="G63" s="12">
        <f t="shared" si="0"/>
        <v>0</v>
      </c>
      <c r="H63" s="23"/>
      <c r="I63" s="23"/>
      <c r="J63" s="12">
        <f t="shared" si="1"/>
        <v>0</v>
      </c>
      <c r="K63" s="26">
        <f>20000000+10000000</f>
        <v>30000000</v>
      </c>
      <c r="L63" s="27">
        <f t="shared" si="2"/>
        <v>30000</v>
      </c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</row>
    <row r="64" spans="1:63" s="20" customFormat="1" ht="27" customHeight="1">
      <c r="A64" s="16" t="s">
        <v>110</v>
      </c>
      <c r="B64" s="16" t="s">
        <v>67</v>
      </c>
      <c r="C64" s="16" t="s">
        <v>41</v>
      </c>
      <c r="D64" s="17" t="s">
        <v>68</v>
      </c>
      <c r="E64" s="17"/>
      <c r="F64" s="17"/>
      <c r="G64" s="12">
        <f t="shared" si="0"/>
        <v>0</v>
      </c>
      <c r="H64" s="17"/>
      <c r="I64" s="17"/>
      <c r="J64" s="12">
        <f t="shared" si="1"/>
        <v>0</v>
      </c>
      <c r="K64" s="18">
        <f>37188104+9000000+2000000+7000000-1000000+3150000</f>
        <v>57338104</v>
      </c>
      <c r="L64" s="19">
        <f t="shared" si="2"/>
        <v>57338.1</v>
      </c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</row>
    <row r="65" spans="1:63" s="20" customFormat="1" ht="33" customHeight="1">
      <c r="A65" s="16" t="s">
        <v>135</v>
      </c>
      <c r="B65" s="16" t="s">
        <v>136</v>
      </c>
      <c r="C65" s="16" t="s">
        <v>52</v>
      </c>
      <c r="D65" s="33" t="s">
        <v>277</v>
      </c>
      <c r="E65" s="17"/>
      <c r="F65" s="17"/>
      <c r="G65" s="12">
        <f t="shared" si="0"/>
        <v>0</v>
      </c>
      <c r="H65" s="17"/>
      <c r="I65" s="17"/>
      <c r="J65" s="12">
        <f t="shared" si="1"/>
        <v>0</v>
      </c>
      <c r="K65" s="13">
        <f>K66+K68+K79</f>
        <v>2500000</v>
      </c>
      <c r="L65" s="14">
        <f>L66+L68+L79</f>
        <v>2500</v>
      </c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</row>
    <row r="66" spans="1:63" s="20" customFormat="1" ht="20.25">
      <c r="A66" s="16"/>
      <c r="B66" s="16"/>
      <c r="C66" s="16"/>
      <c r="D66" s="41" t="s">
        <v>143</v>
      </c>
      <c r="E66" s="41" t="s">
        <v>143</v>
      </c>
      <c r="F66" s="17"/>
      <c r="G66" s="12">
        <f t="shared" si="0"/>
        <v>0</v>
      </c>
      <c r="H66" s="17"/>
      <c r="I66" s="17"/>
      <c r="J66" s="12">
        <f t="shared" si="1"/>
        <v>0</v>
      </c>
      <c r="K66" s="13">
        <f>K67</f>
        <v>1000000</v>
      </c>
      <c r="L66" s="14">
        <f>L67</f>
        <v>1000</v>
      </c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</row>
    <row r="67" spans="1:63" s="20" customFormat="1" ht="30" customHeight="1">
      <c r="A67" s="16"/>
      <c r="B67" s="16"/>
      <c r="C67" s="16"/>
      <c r="D67" s="17" t="s">
        <v>192</v>
      </c>
      <c r="E67" s="17" t="s">
        <v>192</v>
      </c>
      <c r="F67" s="17"/>
      <c r="G67" s="12">
        <f t="shared" si="0"/>
        <v>0</v>
      </c>
      <c r="H67" s="17"/>
      <c r="I67" s="17"/>
      <c r="J67" s="12">
        <f t="shared" si="1"/>
        <v>0</v>
      </c>
      <c r="K67" s="18">
        <v>1000000</v>
      </c>
      <c r="L67" s="19">
        <f t="shared" si="2"/>
        <v>1000</v>
      </c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</row>
    <row r="68" spans="1:63" s="20" customFormat="1" ht="27.75" customHeight="1">
      <c r="A68" s="16"/>
      <c r="B68" s="16"/>
      <c r="C68" s="16"/>
      <c r="D68" s="41" t="s">
        <v>194</v>
      </c>
      <c r="E68" s="41" t="s">
        <v>194</v>
      </c>
      <c r="F68" s="17"/>
      <c r="G68" s="12">
        <f t="shared" si="0"/>
        <v>0</v>
      </c>
      <c r="H68" s="17"/>
      <c r="I68" s="17"/>
      <c r="J68" s="12">
        <f t="shared" si="1"/>
        <v>0</v>
      </c>
      <c r="K68" s="13">
        <f>K69+K70+K71+K72+K73+K74+K75+K76+K77+K78</f>
        <v>500000</v>
      </c>
      <c r="L68" s="14">
        <f>L69+L70+L71+L72+L73+L74+L75+L76+L77+L78</f>
        <v>500</v>
      </c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</row>
    <row r="69" spans="1:63" s="20" customFormat="1" ht="33" customHeight="1">
      <c r="A69" s="16"/>
      <c r="B69" s="16"/>
      <c r="C69" s="16"/>
      <c r="D69" s="17" t="s">
        <v>249</v>
      </c>
      <c r="E69" s="17" t="s">
        <v>203</v>
      </c>
      <c r="F69" s="17"/>
      <c r="G69" s="12">
        <f t="shared" si="0"/>
        <v>0</v>
      </c>
      <c r="H69" s="17"/>
      <c r="I69" s="17"/>
      <c r="J69" s="12">
        <f t="shared" si="1"/>
        <v>0</v>
      </c>
      <c r="K69" s="18">
        <v>50000</v>
      </c>
      <c r="L69" s="19">
        <f t="shared" si="2"/>
        <v>50</v>
      </c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</row>
    <row r="70" spans="1:63" s="20" customFormat="1" ht="38.25" customHeight="1">
      <c r="A70" s="16"/>
      <c r="B70" s="16"/>
      <c r="C70" s="16"/>
      <c r="D70" s="17" t="s">
        <v>251</v>
      </c>
      <c r="E70" s="17" t="s">
        <v>200</v>
      </c>
      <c r="F70" s="17"/>
      <c r="G70" s="12">
        <f t="shared" si="0"/>
        <v>0</v>
      </c>
      <c r="H70" s="17"/>
      <c r="I70" s="17"/>
      <c r="J70" s="12">
        <f t="shared" si="1"/>
        <v>0</v>
      </c>
      <c r="K70" s="18">
        <v>50000</v>
      </c>
      <c r="L70" s="19">
        <f t="shared" si="2"/>
        <v>50</v>
      </c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</row>
    <row r="71" spans="1:63" s="20" customFormat="1" ht="38.25" customHeight="1">
      <c r="A71" s="16"/>
      <c r="B71" s="16"/>
      <c r="C71" s="16"/>
      <c r="D71" s="17" t="s">
        <v>250</v>
      </c>
      <c r="E71" s="17" t="s">
        <v>195</v>
      </c>
      <c r="F71" s="17"/>
      <c r="G71" s="12">
        <f t="shared" si="0"/>
        <v>0</v>
      </c>
      <c r="H71" s="17"/>
      <c r="I71" s="17"/>
      <c r="J71" s="12">
        <f t="shared" si="1"/>
        <v>0</v>
      </c>
      <c r="K71" s="18">
        <v>50000</v>
      </c>
      <c r="L71" s="19">
        <f t="shared" si="2"/>
        <v>50</v>
      </c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</row>
    <row r="72" spans="1:63" s="20" customFormat="1" ht="38.25" customHeight="1">
      <c r="A72" s="16"/>
      <c r="B72" s="16"/>
      <c r="C72" s="16"/>
      <c r="D72" s="17" t="s">
        <v>252</v>
      </c>
      <c r="E72" s="17" t="s">
        <v>204</v>
      </c>
      <c r="F72" s="17"/>
      <c r="G72" s="12">
        <f t="shared" si="0"/>
        <v>0</v>
      </c>
      <c r="H72" s="17"/>
      <c r="I72" s="17"/>
      <c r="J72" s="12">
        <f t="shared" si="1"/>
        <v>0</v>
      </c>
      <c r="K72" s="18">
        <v>50000</v>
      </c>
      <c r="L72" s="19">
        <f t="shared" si="2"/>
        <v>50</v>
      </c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</row>
    <row r="73" spans="1:63" s="20" customFormat="1" ht="35.25" customHeight="1">
      <c r="A73" s="16"/>
      <c r="B73" s="16"/>
      <c r="C73" s="16"/>
      <c r="D73" s="17" t="s">
        <v>253</v>
      </c>
      <c r="E73" s="17" t="s">
        <v>197</v>
      </c>
      <c r="F73" s="17"/>
      <c r="G73" s="12">
        <f t="shared" si="0"/>
        <v>0</v>
      </c>
      <c r="H73" s="17"/>
      <c r="I73" s="17"/>
      <c r="J73" s="12">
        <f t="shared" si="1"/>
        <v>0</v>
      </c>
      <c r="K73" s="18">
        <v>50000</v>
      </c>
      <c r="L73" s="19">
        <f t="shared" si="2"/>
        <v>50</v>
      </c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</row>
    <row r="74" spans="1:63" s="20" customFormat="1" ht="35.25" customHeight="1">
      <c r="A74" s="16"/>
      <c r="B74" s="16"/>
      <c r="C74" s="16"/>
      <c r="D74" s="17" t="s">
        <v>254</v>
      </c>
      <c r="E74" s="17" t="s">
        <v>198</v>
      </c>
      <c r="F74" s="17"/>
      <c r="G74" s="12">
        <f t="shared" si="0"/>
        <v>0</v>
      </c>
      <c r="H74" s="17"/>
      <c r="I74" s="17"/>
      <c r="J74" s="12">
        <f t="shared" si="1"/>
        <v>0</v>
      </c>
      <c r="K74" s="18">
        <v>50000</v>
      </c>
      <c r="L74" s="19">
        <f t="shared" si="2"/>
        <v>50</v>
      </c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</row>
    <row r="75" spans="1:63" s="20" customFormat="1" ht="35.25" customHeight="1">
      <c r="A75" s="16"/>
      <c r="B75" s="16"/>
      <c r="C75" s="16"/>
      <c r="D75" s="17" t="s">
        <v>255</v>
      </c>
      <c r="E75" s="17" t="s">
        <v>199</v>
      </c>
      <c r="F75" s="17"/>
      <c r="G75" s="12">
        <f t="shared" si="0"/>
        <v>0</v>
      </c>
      <c r="H75" s="17"/>
      <c r="I75" s="17"/>
      <c r="J75" s="12">
        <f t="shared" si="1"/>
        <v>0</v>
      </c>
      <c r="K75" s="18">
        <v>50000</v>
      </c>
      <c r="L75" s="19">
        <f t="shared" si="2"/>
        <v>50</v>
      </c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</row>
    <row r="76" spans="1:63" s="20" customFormat="1" ht="35.25" customHeight="1">
      <c r="A76" s="16"/>
      <c r="B76" s="16"/>
      <c r="C76" s="16"/>
      <c r="D76" s="17" t="s">
        <v>256</v>
      </c>
      <c r="E76" s="17" t="s">
        <v>201</v>
      </c>
      <c r="F76" s="17"/>
      <c r="G76" s="12">
        <f t="shared" si="0"/>
        <v>0</v>
      </c>
      <c r="H76" s="17"/>
      <c r="I76" s="17"/>
      <c r="J76" s="12">
        <f t="shared" si="1"/>
        <v>0</v>
      </c>
      <c r="K76" s="18">
        <v>50000</v>
      </c>
      <c r="L76" s="19">
        <f t="shared" si="2"/>
        <v>50</v>
      </c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</row>
    <row r="77" spans="1:63" s="20" customFormat="1" ht="35.25" customHeight="1">
      <c r="A77" s="16"/>
      <c r="B77" s="16"/>
      <c r="C77" s="16"/>
      <c r="D77" s="17" t="s">
        <v>257</v>
      </c>
      <c r="E77" s="17" t="s">
        <v>202</v>
      </c>
      <c r="F77" s="17"/>
      <c r="G77" s="12">
        <f t="shared" si="0"/>
        <v>0</v>
      </c>
      <c r="H77" s="17"/>
      <c r="I77" s="17"/>
      <c r="J77" s="12">
        <f t="shared" si="1"/>
        <v>0</v>
      </c>
      <c r="K77" s="18">
        <v>50000</v>
      </c>
      <c r="L77" s="19">
        <f t="shared" si="2"/>
        <v>50</v>
      </c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</row>
    <row r="78" spans="1:63" s="20" customFormat="1" ht="35.25" customHeight="1">
      <c r="A78" s="16"/>
      <c r="B78" s="16"/>
      <c r="C78" s="16"/>
      <c r="D78" s="17" t="s">
        <v>258</v>
      </c>
      <c r="E78" s="17" t="s">
        <v>196</v>
      </c>
      <c r="F78" s="17"/>
      <c r="G78" s="12">
        <f t="shared" si="0"/>
        <v>0</v>
      </c>
      <c r="H78" s="17"/>
      <c r="I78" s="17"/>
      <c r="J78" s="12">
        <f t="shared" si="1"/>
        <v>0</v>
      </c>
      <c r="K78" s="18">
        <v>50000</v>
      </c>
      <c r="L78" s="19">
        <f t="shared" si="2"/>
        <v>50</v>
      </c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</row>
    <row r="79" spans="1:63" s="20" customFormat="1" ht="24.75" customHeight="1">
      <c r="A79" s="16"/>
      <c r="B79" s="16"/>
      <c r="C79" s="16"/>
      <c r="D79" s="33" t="s">
        <v>268</v>
      </c>
      <c r="E79" s="33" t="s">
        <v>147</v>
      </c>
      <c r="F79" s="17"/>
      <c r="G79" s="12">
        <f aca="true" t="shared" si="3" ref="G79:G142">ROUND(F79/1000,1)</f>
        <v>0</v>
      </c>
      <c r="H79" s="17"/>
      <c r="I79" s="17"/>
      <c r="J79" s="12">
        <f aca="true" t="shared" si="4" ref="J79:J142">ROUND(I79/1000,1)</f>
        <v>0</v>
      </c>
      <c r="K79" s="13">
        <f>K80+K81+K82+K83</f>
        <v>1000000</v>
      </c>
      <c r="L79" s="14">
        <f>L80+L81+L82+L83</f>
        <v>1000</v>
      </c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</row>
    <row r="80" spans="1:63" s="20" customFormat="1" ht="50.25" customHeight="1">
      <c r="A80" s="16"/>
      <c r="B80" s="16"/>
      <c r="C80" s="16"/>
      <c r="D80" s="17" t="s">
        <v>188</v>
      </c>
      <c r="E80" s="17" t="s">
        <v>188</v>
      </c>
      <c r="F80" s="17"/>
      <c r="G80" s="12">
        <f t="shared" si="3"/>
        <v>0</v>
      </c>
      <c r="H80" s="17"/>
      <c r="I80" s="17"/>
      <c r="J80" s="12">
        <f t="shared" si="4"/>
        <v>0</v>
      </c>
      <c r="K80" s="18">
        <v>250000</v>
      </c>
      <c r="L80" s="19">
        <f aca="true" t="shared" si="5" ref="L80:L142">ROUND(K80/1000,1)</f>
        <v>250</v>
      </c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</row>
    <row r="81" spans="1:63" s="20" customFormat="1" ht="57" customHeight="1">
      <c r="A81" s="16"/>
      <c r="B81" s="16"/>
      <c r="C81" s="16"/>
      <c r="D81" s="17" t="s">
        <v>189</v>
      </c>
      <c r="E81" s="17" t="s">
        <v>189</v>
      </c>
      <c r="F81" s="17"/>
      <c r="G81" s="12">
        <f t="shared" si="3"/>
        <v>0</v>
      </c>
      <c r="H81" s="17"/>
      <c r="I81" s="17"/>
      <c r="J81" s="12">
        <f t="shared" si="4"/>
        <v>0</v>
      </c>
      <c r="K81" s="18">
        <v>250000</v>
      </c>
      <c r="L81" s="19">
        <f t="shared" si="5"/>
        <v>250</v>
      </c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</row>
    <row r="82" spans="1:63" s="20" customFormat="1" ht="42" customHeight="1">
      <c r="A82" s="16"/>
      <c r="B82" s="16"/>
      <c r="C82" s="16"/>
      <c r="D82" s="17" t="s">
        <v>190</v>
      </c>
      <c r="E82" s="17" t="s">
        <v>190</v>
      </c>
      <c r="F82" s="17"/>
      <c r="G82" s="12">
        <f t="shared" si="3"/>
        <v>0</v>
      </c>
      <c r="H82" s="17"/>
      <c r="I82" s="17"/>
      <c r="J82" s="12">
        <f t="shared" si="4"/>
        <v>0</v>
      </c>
      <c r="K82" s="18">
        <v>240000</v>
      </c>
      <c r="L82" s="19">
        <f t="shared" si="5"/>
        <v>240</v>
      </c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</row>
    <row r="83" spans="1:63" s="20" customFormat="1" ht="51" customHeight="1">
      <c r="A83" s="16"/>
      <c r="B83" s="16"/>
      <c r="C83" s="16"/>
      <c r="D83" s="17" t="s">
        <v>191</v>
      </c>
      <c r="E83" s="17" t="s">
        <v>191</v>
      </c>
      <c r="F83" s="17"/>
      <c r="G83" s="12">
        <f t="shared" si="3"/>
        <v>0</v>
      </c>
      <c r="H83" s="17"/>
      <c r="I83" s="17"/>
      <c r="J83" s="12">
        <f t="shared" si="4"/>
        <v>0</v>
      </c>
      <c r="K83" s="18">
        <v>260000</v>
      </c>
      <c r="L83" s="19">
        <f t="shared" si="5"/>
        <v>260</v>
      </c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</row>
    <row r="84" spans="1:63" s="20" customFormat="1" ht="42.75" customHeight="1">
      <c r="A84" s="16" t="s">
        <v>137</v>
      </c>
      <c r="B84" s="16" t="s">
        <v>138</v>
      </c>
      <c r="C84" s="16" t="s">
        <v>52</v>
      </c>
      <c r="D84" s="33" t="s">
        <v>278</v>
      </c>
      <c r="E84" s="17"/>
      <c r="F84" s="17"/>
      <c r="G84" s="12">
        <f t="shared" si="3"/>
        <v>0</v>
      </c>
      <c r="H84" s="17"/>
      <c r="I84" s="17"/>
      <c r="J84" s="12">
        <f t="shared" si="4"/>
        <v>0</v>
      </c>
      <c r="K84" s="13">
        <f>K85+K88</f>
        <v>5350000</v>
      </c>
      <c r="L84" s="14">
        <f>L85+L88</f>
        <v>5350</v>
      </c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</row>
    <row r="85" spans="1:63" s="20" customFormat="1" ht="20.25">
      <c r="A85" s="16"/>
      <c r="B85" s="16"/>
      <c r="C85" s="16"/>
      <c r="D85" s="41" t="s">
        <v>143</v>
      </c>
      <c r="E85" s="41" t="s">
        <v>143</v>
      </c>
      <c r="F85" s="17"/>
      <c r="G85" s="12">
        <f t="shared" si="3"/>
        <v>0</v>
      </c>
      <c r="H85" s="17"/>
      <c r="I85" s="17"/>
      <c r="J85" s="12">
        <f t="shared" si="4"/>
        <v>0</v>
      </c>
      <c r="K85" s="13">
        <f>K86+K87</f>
        <v>4000000</v>
      </c>
      <c r="L85" s="14">
        <f>L86+L87</f>
        <v>4000</v>
      </c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</row>
    <row r="86" spans="1:63" s="20" customFormat="1" ht="31.5" customHeight="1">
      <c r="A86" s="16"/>
      <c r="B86" s="16"/>
      <c r="C86" s="16"/>
      <c r="D86" s="17" t="s">
        <v>259</v>
      </c>
      <c r="E86" s="17" t="s">
        <v>232</v>
      </c>
      <c r="F86" s="17"/>
      <c r="G86" s="12">
        <f t="shared" si="3"/>
        <v>0</v>
      </c>
      <c r="H86" s="17"/>
      <c r="I86" s="17"/>
      <c r="J86" s="12">
        <f t="shared" si="4"/>
        <v>0</v>
      </c>
      <c r="K86" s="18">
        <v>1000000</v>
      </c>
      <c r="L86" s="19">
        <f t="shared" si="5"/>
        <v>1000</v>
      </c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</row>
    <row r="87" spans="1:63" s="20" customFormat="1" ht="30" customHeight="1">
      <c r="A87" s="16"/>
      <c r="B87" s="16"/>
      <c r="C87" s="16"/>
      <c r="D87" s="17" t="s">
        <v>260</v>
      </c>
      <c r="E87" s="17" t="s">
        <v>235</v>
      </c>
      <c r="F87" s="17"/>
      <c r="G87" s="12">
        <f t="shared" si="3"/>
        <v>0</v>
      </c>
      <c r="H87" s="17"/>
      <c r="I87" s="17"/>
      <c r="J87" s="12">
        <f t="shared" si="4"/>
        <v>0</v>
      </c>
      <c r="K87" s="18">
        <v>3000000</v>
      </c>
      <c r="L87" s="19">
        <f t="shared" si="5"/>
        <v>3000</v>
      </c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</row>
    <row r="88" spans="1:63" s="20" customFormat="1" ht="28.5" customHeight="1">
      <c r="A88" s="16"/>
      <c r="B88" s="16"/>
      <c r="C88" s="16"/>
      <c r="D88" s="33" t="s">
        <v>147</v>
      </c>
      <c r="E88" s="33" t="s">
        <v>147</v>
      </c>
      <c r="F88" s="17"/>
      <c r="G88" s="12">
        <f t="shared" si="3"/>
        <v>0</v>
      </c>
      <c r="H88" s="17"/>
      <c r="I88" s="17"/>
      <c r="J88" s="12">
        <f t="shared" si="4"/>
        <v>0</v>
      </c>
      <c r="K88" s="13">
        <f>K89+K90</f>
        <v>1350000</v>
      </c>
      <c r="L88" s="14">
        <f>L89+L90</f>
        <v>1350</v>
      </c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</row>
    <row r="89" spans="1:63" s="20" customFormat="1" ht="39.75" customHeight="1">
      <c r="A89" s="16"/>
      <c r="B89" s="16"/>
      <c r="C89" s="16"/>
      <c r="D89" s="17" t="s">
        <v>233</v>
      </c>
      <c r="E89" s="17" t="s">
        <v>233</v>
      </c>
      <c r="F89" s="17"/>
      <c r="G89" s="12">
        <f t="shared" si="3"/>
        <v>0</v>
      </c>
      <c r="H89" s="17"/>
      <c r="I89" s="17"/>
      <c r="J89" s="12">
        <f t="shared" si="4"/>
        <v>0</v>
      </c>
      <c r="K89" s="18">
        <v>1100000</v>
      </c>
      <c r="L89" s="19">
        <f t="shared" si="5"/>
        <v>1100</v>
      </c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</row>
    <row r="90" spans="1:63" s="20" customFormat="1" ht="24" customHeight="1">
      <c r="A90" s="16"/>
      <c r="B90" s="16"/>
      <c r="C90" s="16"/>
      <c r="D90" s="17" t="s">
        <v>234</v>
      </c>
      <c r="E90" s="17" t="s">
        <v>234</v>
      </c>
      <c r="F90" s="17"/>
      <c r="G90" s="12">
        <f t="shared" si="3"/>
        <v>0</v>
      </c>
      <c r="H90" s="17"/>
      <c r="I90" s="17"/>
      <c r="J90" s="12">
        <f t="shared" si="4"/>
        <v>0</v>
      </c>
      <c r="K90" s="18">
        <v>250000</v>
      </c>
      <c r="L90" s="19">
        <f t="shared" si="5"/>
        <v>250</v>
      </c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</row>
    <row r="91" spans="1:63" s="15" customFormat="1" ht="28.5" customHeight="1">
      <c r="A91" s="10" t="s">
        <v>111</v>
      </c>
      <c r="B91" s="10" t="s">
        <v>69</v>
      </c>
      <c r="C91" s="10" t="s">
        <v>52</v>
      </c>
      <c r="D91" s="11" t="s">
        <v>261</v>
      </c>
      <c r="E91" s="11"/>
      <c r="F91" s="72"/>
      <c r="G91" s="119">
        <f t="shared" si="3"/>
        <v>0</v>
      </c>
      <c r="H91" s="72"/>
      <c r="I91" s="72"/>
      <c r="J91" s="119">
        <f t="shared" si="4"/>
        <v>0</v>
      </c>
      <c r="K91" s="13">
        <f>K92+K93</f>
        <v>3200000</v>
      </c>
      <c r="L91" s="14">
        <f>L92+L93</f>
        <v>3200</v>
      </c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</row>
    <row r="92" spans="1:63" s="29" customFormat="1" ht="27.75" customHeight="1">
      <c r="A92" s="22"/>
      <c r="B92" s="22"/>
      <c r="C92" s="22"/>
      <c r="D92" s="34" t="s">
        <v>182</v>
      </c>
      <c r="E92" s="34" t="s">
        <v>182</v>
      </c>
      <c r="F92" s="43"/>
      <c r="G92" s="12">
        <f t="shared" si="3"/>
        <v>0</v>
      </c>
      <c r="H92" s="43"/>
      <c r="I92" s="43"/>
      <c r="J92" s="12">
        <f t="shared" si="4"/>
        <v>0</v>
      </c>
      <c r="K92" s="26">
        <v>1200000</v>
      </c>
      <c r="L92" s="27">
        <f t="shared" si="5"/>
        <v>1200</v>
      </c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</row>
    <row r="93" spans="1:63" s="29" customFormat="1" ht="27.75" customHeight="1">
      <c r="A93" s="22"/>
      <c r="B93" s="22"/>
      <c r="C93" s="22"/>
      <c r="D93" s="34" t="s">
        <v>206</v>
      </c>
      <c r="E93" s="34" t="s">
        <v>206</v>
      </c>
      <c r="F93" s="43"/>
      <c r="G93" s="12">
        <f t="shared" si="3"/>
        <v>0</v>
      </c>
      <c r="H93" s="43"/>
      <c r="I93" s="43"/>
      <c r="J93" s="12">
        <f t="shared" si="4"/>
        <v>0</v>
      </c>
      <c r="K93" s="26">
        <f>2000000</f>
        <v>2000000</v>
      </c>
      <c r="L93" s="27">
        <f t="shared" si="5"/>
        <v>2000</v>
      </c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</row>
    <row r="94" spans="1:63" s="20" customFormat="1" ht="25.5" customHeight="1">
      <c r="A94" s="16" t="s">
        <v>112</v>
      </c>
      <c r="B94" s="36">
        <v>9770</v>
      </c>
      <c r="C94" s="16" t="s">
        <v>25</v>
      </c>
      <c r="D94" s="35" t="s">
        <v>225</v>
      </c>
      <c r="E94" s="35"/>
      <c r="F94" s="35"/>
      <c r="G94" s="12">
        <f t="shared" si="3"/>
        <v>0</v>
      </c>
      <c r="H94" s="35"/>
      <c r="I94" s="35"/>
      <c r="J94" s="12">
        <f t="shared" si="4"/>
        <v>0</v>
      </c>
      <c r="K94" s="18">
        <v>1220000</v>
      </c>
      <c r="L94" s="19">
        <f t="shared" si="5"/>
        <v>1220</v>
      </c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</row>
    <row r="95" spans="1:63" s="15" customFormat="1" ht="33.75" customHeight="1">
      <c r="A95" s="10" t="s">
        <v>57</v>
      </c>
      <c r="B95" s="44"/>
      <c r="C95" s="44"/>
      <c r="D95" s="33" t="s">
        <v>19</v>
      </c>
      <c r="E95" s="33"/>
      <c r="F95" s="33"/>
      <c r="G95" s="12">
        <f t="shared" si="3"/>
        <v>0</v>
      </c>
      <c r="H95" s="33"/>
      <c r="I95" s="33"/>
      <c r="J95" s="12">
        <f t="shared" si="4"/>
        <v>0</v>
      </c>
      <c r="K95" s="13">
        <f>K96</f>
        <v>10000</v>
      </c>
      <c r="L95" s="14">
        <f>L96</f>
        <v>10</v>
      </c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</row>
    <row r="96" spans="1:63" s="20" customFormat="1" ht="43.5" customHeight="1">
      <c r="A96" s="16" t="s">
        <v>0</v>
      </c>
      <c r="B96" s="16" t="s">
        <v>58</v>
      </c>
      <c r="C96" s="16" t="s">
        <v>26</v>
      </c>
      <c r="D96" s="17" t="s">
        <v>59</v>
      </c>
      <c r="E96" s="17"/>
      <c r="F96" s="17"/>
      <c r="G96" s="12">
        <f t="shared" si="3"/>
        <v>0</v>
      </c>
      <c r="H96" s="17"/>
      <c r="I96" s="17"/>
      <c r="J96" s="12">
        <f t="shared" si="4"/>
        <v>0</v>
      </c>
      <c r="K96" s="18">
        <f>20000-10000</f>
        <v>10000</v>
      </c>
      <c r="L96" s="19">
        <f t="shared" si="5"/>
        <v>10</v>
      </c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</row>
    <row r="97" spans="1:63" s="15" customFormat="1" ht="52.5" customHeight="1">
      <c r="A97" s="10" t="s">
        <v>13</v>
      </c>
      <c r="B97" s="10"/>
      <c r="C97" s="10"/>
      <c r="D97" s="33" t="s">
        <v>18</v>
      </c>
      <c r="E97" s="33"/>
      <c r="F97" s="33"/>
      <c r="G97" s="12">
        <f t="shared" si="3"/>
        <v>0</v>
      </c>
      <c r="H97" s="33"/>
      <c r="I97" s="33"/>
      <c r="J97" s="12">
        <f t="shared" si="4"/>
        <v>0</v>
      </c>
      <c r="K97" s="13">
        <f>K98+K157+K99+K111+K134+K155</f>
        <v>173179000</v>
      </c>
      <c r="L97" s="14">
        <f>L98+L157+L99+L111+L134+L155</f>
        <v>173179</v>
      </c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</row>
    <row r="98" spans="1:63" s="20" customFormat="1" ht="30" customHeight="1">
      <c r="A98" s="16" t="s">
        <v>113</v>
      </c>
      <c r="B98" s="16" t="s">
        <v>67</v>
      </c>
      <c r="C98" s="16" t="s">
        <v>41</v>
      </c>
      <c r="D98" s="17" t="s">
        <v>68</v>
      </c>
      <c r="E98" s="17"/>
      <c r="F98" s="17"/>
      <c r="G98" s="12">
        <f t="shared" si="3"/>
        <v>0</v>
      </c>
      <c r="H98" s="17"/>
      <c r="I98" s="17"/>
      <c r="J98" s="12">
        <f t="shared" si="4"/>
        <v>0</v>
      </c>
      <c r="K98" s="18">
        <f>60000000+30000000-3248000</f>
        <v>86752000</v>
      </c>
      <c r="L98" s="19">
        <f t="shared" si="5"/>
        <v>86752</v>
      </c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</row>
    <row r="99" spans="1:154" s="15" customFormat="1" ht="23.25" customHeight="1">
      <c r="A99" s="45">
        <v>1517310</v>
      </c>
      <c r="B99" s="16" t="s">
        <v>136</v>
      </c>
      <c r="C99" s="16" t="s">
        <v>52</v>
      </c>
      <c r="D99" s="33" t="s">
        <v>277</v>
      </c>
      <c r="E99" s="33"/>
      <c r="F99" s="46"/>
      <c r="G99" s="12">
        <f t="shared" si="3"/>
        <v>0</v>
      </c>
      <c r="H99" s="46"/>
      <c r="I99" s="46"/>
      <c r="J99" s="12">
        <f t="shared" si="4"/>
        <v>0</v>
      </c>
      <c r="K99" s="13">
        <f>K100+K104</f>
        <v>9900000</v>
      </c>
      <c r="L99" s="14">
        <f>L100+L104</f>
        <v>9900</v>
      </c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</row>
    <row r="100" spans="1:154" s="20" customFormat="1" ht="20.25">
      <c r="A100" s="9"/>
      <c r="B100" s="48"/>
      <c r="C100" s="48"/>
      <c r="D100" s="41" t="s">
        <v>143</v>
      </c>
      <c r="E100" s="41" t="s">
        <v>143</v>
      </c>
      <c r="F100" s="46"/>
      <c r="G100" s="12">
        <f t="shared" si="3"/>
        <v>0</v>
      </c>
      <c r="H100" s="46"/>
      <c r="I100" s="46"/>
      <c r="J100" s="12">
        <f t="shared" si="4"/>
        <v>0</v>
      </c>
      <c r="K100" s="13">
        <f>K101+K102+K103</f>
        <v>5400000</v>
      </c>
      <c r="L100" s="14">
        <f>L101+L102+L103</f>
        <v>5400</v>
      </c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</row>
    <row r="101" spans="1:154" ht="24.75" customHeight="1">
      <c r="A101" s="9"/>
      <c r="B101" s="9"/>
      <c r="C101" s="9"/>
      <c r="D101" s="42" t="s">
        <v>144</v>
      </c>
      <c r="E101" s="42" t="s">
        <v>144</v>
      </c>
      <c r="F101" s="50">
        <v>9888427</v>
      </c>
      <c r="G101" s="12">
        <f t="shared" si="3"/>
        <v>9888.4</v>
      </c>
      <c r="H101" s="9">
        <v>97.9</v>
      </c>
      <c r="I101" s="50">
        <v>9684425</v>
      </c>
      <c r="J101" s="12">
        <f t="shared" si="4"/>
        <v>9684.4</v>
      </c>
      <c r="K101" s="18">
        <v>3000000</v>
      </c>
      <c r="L101" s="19">
        <f t="shared" si="5"/>
        <v>3000</v>
      </c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1"/>
      <c r="DX101" s="51"/>
      <c r="DY101" s="51"/>
      <c r="DZ101" s="51"/>
      <c r="EA101" s="51"/>
      <c r="EB101" s="51"/>
      <c r="EC101" s="51"/>
      <c r="ED101" s="51"/>
      <c r="EE101" s="51"/>
      <c r="EF101" s="51"/>
      <c r="EG101" s="51"/>
      <c r="EH101" s="51"/>
      <c r="EI101" s="51"/>
      <c r="EJ101" s="51"/>
      <c r="EK101" s="51"/>
      <c r="EL101" s="51"/>
      <c r="EM101" s="51"/>
      <c r="EN101" s="51"/>
      <c r="EO101" s="51"/>
      <c r="EP101" s="51"/>
      <c r="EQ101" s="51"/>
      <c r="ER101" s="51"/>
      <c r="ES101" s="51"/>
      <c r="ET101" s="51"/>
      <c r="EU101" s="51"/>
      <c r="EV101" s="51"/>
      <c r="EW101" s="51"/>
      <c r="EX101" s="51"/>
    </row>
    <row r="102" spans="1:154" ht="27" customHeight="1">
      <c r="A102" s="48"/>
      <c r="B102" s="48"/>
      <c r="C102" s="48"/>
      <c r="D102" s="52" t="s">
        <v>145</v>
      </c>
      <c r="E102" s="52" t="s">
        <v>145</v>
      </c>
      <c r="F102" s="50">
        <v>2186292</v>
      </c>
      <c r="G102" s="12">
        <f t="shared" si="3"/>
        <v>2186.3</v>
      </c>
      <c r="H102" s="12">
        <v>20.23</v>
      </c>
      <c r="I102" s="50">
        <v>442271</v>
      </c>
      <c r="J102" s="12">
        <f t="shared" si="4"/>
        <v>442.3</v>
      </c>
      <c r="K102" s="18">
        <v>400000</v>
      </c>
      <c r="L102" s="19">
        <f t="shared" si="5"/>
        <v>400</v>
      </c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  <c r="DW102" s="51"/>
      <c r="DX102" s="51"/>
      <c r="DY102" s="51"/>
      <c r="DZ102" s="51"/>
      <c r="EA102" s="51"/>
      <c r="EB102" s="51"/>
      <c r="EC102" s="51"/>
      <c r="ED102" s="51"/>
      <c r="EE102" s="51"/>
      <c r="EF102" s="51"/>
      <c r="EG102" s="51"/>
      <c r="EH102" s="51"/>
      <c r="EI102" s="51"/>
      <c r="EJ102" s="51"/>
      <c r="EK102" s="51"/>
      <c r="EL102" s="51"/>
      <c r="EM102" s="51"/>
      <c r="EN102" s="51"/>
      <c r="EO102" s="51"/>
      <c r="EP102" s="51"/>
      <c r="EQ102" s="51"/>
      <c r="ER102" s="51"/>
      <c r="ES102" s="51"/>
      <c r="ET102" s="51"/>
      <c r="EU102" s="51"/>
      <c r="EV102" s="51"/>
      <c r="EW102" s="51"/>
      <c r="EX102" s="51"/>
    </row>
    <row r="103" spans="1:12" s="51" customFormat="1" ht="30.75" customHeight="1">
      <c r="A103" s="48"/>
      <c r="B103" s="48"/>
      <c r="C103" s="48"/>
      <c r="D103" s="52" t="s">
        <v>146</v>
      </c>
      <c r="E103" s="52" t="s">
        <v>146</v>
      </c>
      <c r="F103" s="50">
        <v>41125371</v>
      </c>
      <c r="G103" s="12">
        <f t="shared" si="3"/>
        <v>41125.4</v>
      </c>
      <c r="H103" s="12">
        <v>52.38</v>
      </c>
      <c r="I103" s="50">
        <v>21542607</v>
      </c>
      <c r="J103" s="12">
        <f t="shared" si="4"/>
        <v>21542.6</v>
      </c>
      <c r="K103" s="18">
        <v>2000000</v>
      </c>
      <c r="L103" s="19">
        <f t="shared" si="5"/>
        <v>2000</v>
      </c>
    </row>
    <row r="104" spans="1:154" s="20" customFormat="1" ht="21.75" customHeight="1">
      <c r="A104" s="9"/>
      <c r="B104" s="48"/>
      <c r="C104" s="48"/>
      <c r="D104" s="33" t="s">
        <v>147</v>
      </c>
      <c r="E104" s="33" t="s">
        <v>147</v>
      </c>
      <c r="F104" s="53"/>
      <c r="G104" s="12">
        <f t="shared" si="3"/>
        <v>0</v>
      </c>
      <c r="H104" s="46"/>
      <c r="I104" s="50"/>
      <c r="J104" s="12">
        <f t="shared" si="4"/>
        <v>0</v>
      </c>
      <c r="K104" s="13">
        <f>K105+K106+K107+K108+K109+K110</f>
        <v>4500000</v>
      </c>
      <c r="L104" s="14">
        <f>L105+L106+L107+L108+L109+L110</f>
        <v>4500</v>
      </c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</row>
    <row r="105" spans="1:12" s="51" customFormat="1" ht="39" customHeight="1">
      <c r="A105" s="48"/>
      <c r="B105" s="48"/>
      <c r="C105" s="48"/>
      <c r="D105" s="52" t="s">
        <v>264</v>
      </c>
      <c r="E105" s="52" t="s">
        <v>264</v>
      </c>
      <c r="F105" s="54"/>
      <c r="G105" s="12">
        <f t="shared" si="3"/>
        <v>0</v>
      </c>
      <c r="H105" s="12"/>
      <c r="I105" s="50"/>
      <c r="J105" s="12">
        <f t="shared" si="4"/>
        <v>0</v>
      </c>
      <c r="K105" s="18">
        <v>500000</v>
      </c>
      <c r="L105" s="19">
        <f t="shared" si="5"/>
        <v>500</v>
      </c>
    </row>
    <row r="106" spans="1:12" s="51" customFormat="1" ht="24.75" customHeight="1">
      <c r="A106" s="48"/>
      <c r="B106" s="48"/>
      <c r="C106" s="48"/>
      <c r="D106" s="52" t="s">
        <v>148</v>
      </c>
      <c r="E106" s="52" t="s">
        <v>148</v>
      </c>
      <c r="F106" s="50">
        <v>16481572</v>
      </c>
      <c r="G106" s="12">
        <f t="shared" si="3"/>
        <v>16481.6</v>
      </c>
      <c r="H106" s="12">
        <v>86.059</v>
      </c>
      <c r="I106" s="50">
        <v>14184034</v>
      </c>
      <c r="J106" s="12">
        <f t="shared" si="4"/>
        <v>14184</v>
      </c>
      <c r="K106" s="18">
        <v>2000000</v>
      </c>
      <c r="L106" s="19">
        <f t="shared" si="5"/>
        <v>2000</v>
      </c>
    </row>
    <row r="107" spans="1:12" s="51" customFormat="1" ht="36" customHeight="1">
      <c r="A107" s="48"/>
      <c r="B107" s="48"/>
      <c r="C107" s="48"/>
      <c r="D107" s="35" t="s">
        <v>149</v>
      </c>
      <c r="E107" s="35" t="s">
        <v>149</v>
      </c>
      <c r="F107" s="54"/>
      <c r="G107" s="12">
        <f t="shared" si="3"/>
        <v>0</v>
      </c>
      <c r="H107" s="12"/>
      <c r="I107" s="50"/>
      <c r="J107" s="12">
        <f t="shared" si="4"/>
        <v>0</v>
      </c>
      <c r="K107" s="18">
        <v>500000</v>
      </c>
      <c r="L107" s="19">
        <f t="shared" si="5"/>
        <v>500</v>
      </c>
    </row>
    <row r="108" spans="1:12" s="51" customFormat="1" ht="27.75" customHeight="1">
      <c r="A108" s="48"/>
      <c r="B108" s="48"/>
      <c r="C108" s="48"/>
      <c r="D108" s="35" t="s">
        <v>150</v>
      </c>
      <c r="E108" s="35" t="s">
        <v>150</v>
      </c>
      <c r="F108" s="54"/>
      <c r="G108" s="12">
        <f t="shared" si="3"/>
        <v>0</v>
      </c>
      <c r="H108" s="12"/>
      <c r="I108" s="50"/>
      <c r="J108" s="12">
        <f t="shared" si="4"/>
        <v>0</v>
      </c>
      <c r="K108" s="18">
        <v>500000</v>
      </c>
      <c r="L108" s="19">
        <f t="shared" si="5"/>
        <v>500</v>
      </c>
    </row>
    <row r="109" spans="1:12" s="51" customFormat="1" ht="27.75" customHeight="1">
      <c r="A109" s="48"/>
      <c r="B109" s="48"/>
      <c r="C109" s="48"/>
      <c r="D109" s="35" t="s">
        <v>151</v>
      </c>
      <c r="E109" s="35" t="s">
        <v>151</v>
      </c>
      <c r="F109" s="54"/>
      <c r="G109" s="12">
        <f t="shared" si="3"/>
        <v>0</v>
      </c>
      <c r="H109" s="12"/>
      <c r="I109" s="50"/>
      <c r="J109" s="12">
        <f t="shared" si="4"/>
        <v>0</v>
      </c>
      <c r="K109" s="18">
        <v>500000</v>
      </c>
      <c r="L109" s="19">
        <f t="shared" si="5"/>
        <v>500</v>
      </c>
    </row>
    <row r="110" spans="1:12" s="51" customFormat="1" ht="36.75" customHeight="1">
      <c r="A110" s="48"/>
      <c r="B110" s="48"/>
      <c r="C110" s="48"/>
      <c r="D110" s="35" t="s">
        <v>152</v>
      </c>
      <c r="E110" s="35" t="s">
        <v>152</v>
      </c>
      <c r="F110" s="54"/>
      <c r="G110" s="12">
        <f t="shared" si="3"/>
        <v>0</v>
      </c>
      <c r="H110" s="12"/>
      <c r="I110" s="50"/>
      <c r="J110" s="12">
        <f t="shared" si="4"/>
        <v>0</v>
      </c>
      <c r="K110" s="18">
        <v>500000</v>
      </c>
      <c r="L110" s="19">
        <f t="shared" si="5"/>
        <v>500</v>
      </c>
    </row>
    <row r="111" spans="1:154" s="15" customFormat="1" ht="35.25" customHeight="1">
      <c r="A111" s="45">
        <v>1517320</v>
      </c>
      <c r="B111" s="16" t="s">
        <v>139</v>
      </c>
      <c r="C111" s="16"/>
      <c r="D111" s="33" t="s">
        <v>279</v>
      </c>
      <c r="E111" s="33"/>
      <c r="F111" s="53"/>
      <c r="G111" s="12">
        <f t="shared" si="3"/>
        <v>0</v>
      </c>
      <c r="H111" s="46"/>
      <c r="I111" s="50"/>
      <c r="J111" s="12">
        <f t="shared" si="4"/>
        <v>0</v>
      </c>
      <c r="K111" s="13">
        <f>K112+K121+K129</f>
        <v>24741000</v>
      </c>
      <c r="L111" s="14">
        <f>L112+L121+L129</f>
        <v>24741</v>
      </c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</row>
    <row r="112" spans="1:154" s="62" customFormat="1" ht="28.5" customHeight="1">
      <c r="A112" s="55">
        <v>1517321</v>
      </c>
      <c r="B112" s="22" t="s">
        <v>140</v>
      </c>
      <c r="C112" s="22" t="s">
        <v>52</v>
      </c>
      <c r="D112" s="56" t="s">
        <v>280</v>
      </c>
      <c r="E112" s="57"/>
      <c r="F112" s="58"/>
      <c r="G112" s="12">
        <f t="shared" si="3"/>
        <v>0</v>
      </c>
      <c r="H112" s="59"/>
      <c r="I112" s="50"/>
      <c r="J112" s="12">
        <f t="shared" si="4"/>
        <v>0</v>
      </c>
      <c r="K112" s="59">
        <f>K113+K116</f>
        <v>10741000</v>
      </c>
      <c r="L112" s="60">
        <f>L113+L116</f>
        <v>10741</v>
      </c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/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  <c r="DZ112" s="61"/>
      <c r="EA112" s="61"/>
      <c r="EB112" s="61"/>
      <c r="EC112" s="61"/>
      <c r="ED112" s="61"/>
      <c r="EE112" s="61"/>
      <c r="EF112" s="61"/>
      <c r="EG112" s="61"/>
      <c r="EH112" s="61"/>
      <c r="EI112" s="61"/>
      <c r="EJ112" s="61"/>
      <c r="EK112" s="61"/>
      <c r="EL112" s="61"/>
      <c r="EM112" s="61"/>
      <c r="EN112" s="61"/>
      <c r="EO112" s="61"/>
      <c r="EP112" s="61"/>
      <c r="EQ112" s="61"/>
      <c r="ER112" s="61"/>
      <c r="ES112" s="61"/>
      <c r="ET112" s="61"/>
      <c r="EU112" s="61"/>
      <c r="EV112" s="61"/>
      <c r="EW112" s="61"/>
      <c r="EX112" s="61"/>
    </row>
    <row r="113" spans="1:154" s="20" customFormat="1" ht="27" customHeight="1">
      <c r="A113" s="9"/>
      <c r="B113" s="48"/>
      <c r="C113" s="48"/>
      <c r="D113" s="41" t="s">
        <v>143</v>
      </c>
      <c r="E113" s="41" t="s">
        <v>143</v>
      </c>
      <c r="F113" s="53"/>
      <c r="G113" s="12">
        <f t="shared" si="3"/>
        <v>0</v>
      </c>
      <c r="H113" s="46"/>
      <c r="I113" s="50"/>
      <c r="J113" s="12">
        <f t="shared" si="4"/>
        <v>0</v>
      </c>
      <c r="K113" s="13">
        <f>K114+K115</f>
        <v>7750000</v>
      </c>
      <c r="L113" s="14">
        <f>L114+L115</f>
        <v>7750</v>
      </c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</row>
    <row r="114" spans="1:154" ht="30" customHeight="1">
      <c r="A114" s="9"/>
      <c r="B114" s="9"/>
      <c r="C114" s="9"/>
      <c r="D114" s="52" t="s">
        <v>153</v>
      </c>
      <c r="E114" s="52" t="s">
        <v>153</v>
      </c>
      <c r="F114" s="63"/>
      <c r="G114" s="12">
        <f t="shared" si="3"/>
        <v>0</v>
      </c>
      <c r="H114" s="9"/>
      <c r="I114" s="50"/>
      <c r="J114" s="12">
        <f t="shared" si="4"/>
        <v>0</v>
      </c>
      <c r="K114" s="18">
        <f>500000+7000000</f>
        <v>7500000</v>
      </c>
      <c r="L114" s="19">
        <f t="shared" si="5"/>
        <v>7500</v>
      </c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  <c r="DW114" s="51"/>
      <c r="DX114" s="51"/>
      <c r="DY114" s="51"/>
      <c r="DZ114" s="51"/>
      <c r="EA114" s="51"/>
      <c r="EB114" s="51"/>
      <c r="EC114" s="51"/>
      <c r="ED114" s="51"/>
      <c r="EE114" s="51"/>
      <c r="EF114" s="51"/>
      <c r="EG114" s="51"/>
      <c r="EH114" s="51"/>
      <c r="EI114" s="51"/>
      <c r="EJ114" s="51"/>
      <c r="EK114" s="51"/>
      <c r="EL114" s="51"/>
      <c r="EM114" s="51"/>
      <c r="EN114" s="51"/>
      <c r="EO114" s="51"/>
      <c r="EP114" s="51"/>
      <c r="EQ114" s="51"/>
      <c r="ER114" s="51"/>
      <c r="ES114" s="51"/>
      <c r="ET114" s="51"/>
      <c r="EU114" s="51"/>
      <c r="EV114" s="51"/>
      <c r="EW114" s="51"/>
      <c r="EX114" s="51"/>
    </row>
    <row r="115" spans="1:12" s="51" customFormat="1" ht="29.25" customHeight="1">
      <c r="A115" s="48"/>
      <c r="B115" s="48"/>
      <c r="C115" s="48"/>
      <c r="D115" s="52" t="s">
        <v>154</v>
      </c>
      <c r="E115" s="52" t="s">
        <v>154</v>
      </c>
      <c r="F115" s="50"/>
      <c r="G115" s="12">
        <f t="shared" si="3"/>
        <v>0</v>
      </c>
      <c r="H115" s="12"/>
      <c r="I115" s="50"/>
      <c r="J115" s="12">
        <f t="shared" si="4"/>
        <v>0</v>
      </c>
      <c r="K115" s="18">
        <v>250000</v>
      </c>
      <c r="L115" s="19">
        <f t="shared" si="5"/>
        <v>250</v>
      </c>
    </row>
    <row r="116" spans="1:154" s="20" customFormat="1" ht="25.5" customHeight="1">
      <c r="A116" s="9"/>
      <c r="B116" s="48"/>
      <c r="C116" s="48"/>
      <c r="D116" s="33" t="s">
        <v>147</v>
      </c>
      <c r="E116" s="33" t="s">
        <v>147</v>
      </c>
      <c r="F116" s="53"/>
      <c r="G116" s="12">
        <f t="shared" si="3"/>
        <v>0</v>
      </c>
      <c r="H116" s="46"/>
      <c r="I116" s="50"/>
      <c r="J116" s="12">
        <f t="shared" si="4"/>
        <v>0</v>
      </c>
      <c r="K116" s="13">
        <f>K117+K118+K119+K120</f>
        <v>2991000</v>
      </c>
      <c r="L116" s="14">
        <f>L117+L118+L119+L120</f>
        <v>2991</v>
      </c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</row>
    <row r="117" spans="1:12" s="51" customFormat="1" ht="24.75" customHeight="1">
      <c r="A117" s="48"/>
      <c r="B117" s="48"/>
      <c r="C117" s="48"/>
      <c r="D117" s="42" t="s">
        <v>155</v>
      </c>
      <c r="E117" s="42" t="s">
        <v>155</v>
      </c>
      <c r="F117" s="50">
        <v>5382485</v>
      </c>
      <c r="G117" s="12">
        <f t="shared" si="3"/>
        <v>5382.5</v>
      </c>
      <c r="H117" s="12">
        <v>59</v>
      </c>
      <c r="I117" s="50">
        <v>3175713</v>
      </c>
      <c r="J117" s="12">
        <f t="shared" si="4"/>
        <v>3175.7</v>
      </c>
      <c r="K117" s="18">
        <v>50000</v>
      </c>
      <c r="L117" s="19">
        <f t="shared" si="5"/>
        <v>50</v>
      </c>
    </row>
    <row r="118" spans="1:12" s="51" customFormat="1" ht="46.5" customHeight="1">
      <c r="A118" s="48"/>
      <c r="B118" s="48"/>
      <c r="C118" s="48"/>
      <c r="D118" s="35" t="s">
        <v>156</v>
      </c>
      <c r="E118" s="35" t="s">
        <v>156</v>
      </c>
      <c r="F118" s="63"/>
      <c r="G118" s="12">
        <f t="shared" si="3"/>
        <v>0</v>
      </c>
      <c r="H118" s="12"/>
      <c r="I118" s="50"/>
      <c r="J118" s="12">
        <f t="shared" si="4"/>
        <v>0</v>
      </c>
      <c r="K118" s="18">
        <v>500000</v>
      </c>
      <c r="L118" s="19">
        <f t="shared" si="5"/>
        <v>500</v>
      </c>
    </row>
    <row r="119" spans="1:12" s="51" customFormat="1" ht="45" customHeight="1">
      <c r="A119" s="48"/>
      <c r="B119" s="48"/>
      <c r="C119" s="48"/>
      <c r="D119" s="35" t="s">
        <v>157</v>
      </c>
      <c r="E119" s="35" t="s">
        <v>157</v>
      </c>
      <c r="F119" s="50">
        <v>1026354</v>
      </c>
      <c r="G119" s="12">
        <f t="shared" si="3"/>
        <v>1026.4</v>
      </c>
      <c r="H119" s="12">
        <v>96.099</v>
      </c>
      <c r="I119" s="50">
        <v>986321</v>
      </c>
      <c r="J119" s="12">
        <f t="shared" si="4"/>
        <v>986.3</v>
      </c>
      <c r="K119" s="18">
        <v>986000</v>
      </c>
      <c r="L119" s="19">
        <f t="shared" si="5"/>
        <v>986</v>
      </c>
    </row>
    <row r="120" spans="1:12" s="51" customFormat="1" ht="54.75" customHeight="1">
      <c r="A120" s="48"/>
      <c r="B120" s="48"/>
      <c r="C120" s="48"/>
      <c r="D120" s="35" t="s">
        <v>158</v>
      </c>
      <c r="E120" s="35" t="s">
        <v>158</v>
      </c>
      <c r="F120" s="50">
        <v>1479061</v>
      </c>
      <c r="G120" s="12">
        <f t="shared" si="3"/>
        <v>1479.1</v>
      </c>
      <c r="H120" s="12">
        <v>98.39</v>
      </c>
      <c r="I120" s="50">
        <v>1455282</v>
      </c>
      <c r="J120" s="12">
        <f t="shared" si="4"/>
        <v>1455.3</v>
      </c>
      <c r="K120" s="18">
        <v>1455000</v>
      </c>
      <c r="L120" s="19">
        <f t="shared" si="5"/>
        <v>1455</v>
      </c>
    </row>
    <row r="121" spans="1:12" s="65" customFormat="1" ht="30" customHeight="1">
      <c r="A121" s="55">
        <v>1517322</v>
      </c>
      <c r="B121" s="22" t="s">
        <v>141</v>
      </c>
      <c r="C121" s="22" t="s">
        <v>52</v>
      </c>
      <c r="D121" s="56" t="s">
        <v>281</v>
      </c>
      <c r="E121" s="57"/>
      <c r="F121" s="64"/>
      <c r="G121" s="12">
        <f t="shared" si="3"/>
        <v>0</v>
      </c>
      <c r="H121" s="25"/>
      <c r="I121" s="50"/>
      <c r="J121" s="12">
        <f t="shared" si="4"/>
        <v>0</v>
      </c>
      <c r="K121" s="59">
        <f>K122+K124</f>
        <v>5500000</v>
      </c>
      <c r="L121" s="60">
        <f>L122+L124</f>
        <v>5500</v>
      </c>
    </row>
    <row r="122" spans="1:154" s="20" customFormat="1" ht="24" customHeight="1">
      <c r="A122" s="9"/>
      <c r="B122" s="48"/>
      <c r="C122" s="48"/>
      <c r="D122" s="41" t="s">
        <v>143</v>
      </c>
      <c r="E122" s="41" t="s">
        <v>143</v>
      </c>
      <c r="F122" s="53"/>
      <c r="G122" s="12">
        <f t="shared" si="3"/>
        <v>0</v>
      </c>
      <c r="H122" s="46"/>
      <c r="I122" s="50"/>
      <c r="J122" s="12">
        <f t="shared" si="4"/>
        <v>0</v>
      </c>
      <c r="K122" s="13">
        <f>K123</f>
        <v>500000</v>
      </c>
      <c r="L122" s="14">
        <f>L123</f>
        <v>500</v>
      </c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  <c r="ET122" s="49"/>
      <c r="EU122" s="49"/>
      <c r="EV122" s="49"/>
      <c r="EW122" s="49"/>
      <c r="EX122" s="49"/>
    </row>
    <row r="123" spans="1:12" s="51" customFormat="1" ht="27.75" customHeight="1">
      <c r="A123" s="45"/>
      <c r="B123" s="48"/>
      <c r="C123" s="48"/>
      <c r="D123" s="52" t="s">
        <v>159</v>
      </c>
      <c r="E123" s="52" t="s">
        <v>159</v>
      </c>
      <c r="F123" s="50"/>
      <c r="G123" s="12">
        <f t="shared" si="3"/>
        <v>0</v>
      </c>
      <c r="H123" s="12"/>
      <c r="I123" s="50"/>
      <c r="J123" s="12">
        <f t="shared" si="4"/>
        <v>0</v>
      </c>
      <c r="K123" s="18">
        <v>500000</v>
      </c>
      <c r="L123" s="19">
        <f t="shared" si="5"/>
        <v>500</v>
      </c>
    </row>
    <row r="124" spans="1:154" s="20" customFormat="1" ht="28.5" customHeight="1">
      <c r="A124" s="9"/>
      <c r="B124" s="48"/>
      <c r="C124" s="48"/>
      <c r="D124" s="33" t="s">
        <v>147</v>
      </c>
      <c r="E124" s="33" t="s">
        <v>147</v>
      </c>
      <c r="F124" s="53"/>
      <c r="G124" s="12">
        <f t="shared" si="3"/>
        <v>0</v>
      </c>
      <c r="H124" s="46"/>
      <c r="I124" s="50"/>
      <c r="J124" s="12">
        <f t="shared" si="4"/>
        <v>0</v>
      </c>
      <c r="K124" s="13">
        <f>K125+K126+K127+K128</f>
        <v>5000000</v>
      </c>
      <c r="L124" s="14">
        <f>L125+L126+L127+L128</f>
        <v>5000</v>
      </c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49"/>
      <c r="ES124" s="49"/>
      <c r="ET124" s="49"/>
      <c r="EU124" s="49"/>
      <c r="EV124" s="49"/>
      <c r="EW124" s="49"/>
      <c r="EX124" s="49"/>
    </row>
    <row r="125" spans="1:12" s="51" customFormat="1" ht="25.5" customHeight="1">
      <c r="A125" s="45"/>
      <c r="B125" s="48"/>
      <c r="C125" s="48"/>
      <c r="D125" s="52" t="s">
        <v>183</v>
      </c>
      <c r="E125" s="52" t="s">
        <v>183</v>
      </c>
      <c r="F125" s="66">
        <v>16272770</v>
      </c>
      <c r="G125" s="12">
        <f t="shared" si="3"/>
        <v>16272.8</v>
      </c>
      <c r="H125" s="67">
        <v>98.66</v>
      </c>
      <c r="I125" s="50">
        <v>16054529</v>
      </c>
      <c r="J125" s="12">
        <f t="shared" si="4"/>
        <v>16054.5</v>
      </c>
      <c r="K125" s="18">
        <v>2000000</v>
      </c>
      <c r="L125" s="19">
        <f t="shared" si="5"/>
        <v>2000</v>
      </c>
    </row>
    <row r="126" spans="1:12" s="51" customFormat="1" ht="29.25" customHeight="1">
      <c r="A126" s="45"/>
      <c r="B126" s="48"/>
      <c r="C126" s="48"/>
      <c r="D126" s="17" t="s">
        <v>160</v>
      </c>
      <c r="E126" s="17" t="s">
        <v>160</v>
      </c>
      <c r="F126" s="66"/>
      <c r="G126" s="12">
        <f t="shared" si="3"/>
        <v>0</v>
      </c>
      <c r="H126" s="68"/>
      <c r="I126" s="50"/>
      <c r="J126" s="12">
        <f t="shared" si="4"/>
        <v>0</v>
      </c>
      <c r="K126" s="18">
        <v>1000000</v>
      </c>
      <c r="L126" s="19">
        <f t="shared" si="5"/>
        <v>1000</v>
      </c>
    </row>
    <row r="127" spans="1:12" s="51" customFormat="1" ht="31.5" customHeight="1">
      <c r="A127" s="45"/>
      <c r="B127" s="48"/>
      <c r="C127" s="48"/>
      <c r="D127" s="17" t="s">
        <v>161</v>
      </c>
      <c r="E127" s="17" t="s">
        <v>161</v>
      </c>
      <c r="F127" s="66"/>
      <c r="G127" s="12">
        <f t="shared" si="3"/>
        <v>0</v>
      </c>
      <c r="H127" s="68"/>
      <c r="I127" s="50"/>
      <c r="J127" s="12">
        <f t="shared" si="4"/>
        <v>0</v>
      </c>
      <c r="K127" s="18">
        <v>1000000</v>
      </c>
      <c r="L127" s="19">
        <f t="shared" si="5"/>
        <v>1000</v>
      </c>
    </row>
    <row r="128" spans="1:154" ht="48.75" customHeight="1">
      <c r="A128" s="45"/>
      <c r="B128" s="48"/>
      <c r="C128" s="48"/>
      <c r="D128" s="35" t="s">
        <v>184</v>
      </c>
      <c r="E128" s="35" t="s">
        <v>184</v>
      </c>
      <c r="F128" s="54"/>
      <c r="G128" s="12">
        <f t="shared" si="3"/>
        <v>0</v>
      </c>
      <c r="H128" s="12"/>
      <c r="I128" s="50"/>
      <c r="J128" s="12">
        <f t="shared" si="4"/>
        <v>0</v>
      </c>
      <c r="K128" s="18">
        <v>1000000</v>
      </c>
      <c r="L128" s="19">
        <f t="shared" si="5"/>
        <v>1000</v>
      </c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1"/>
      <c r="DS128" s="51"/>
      <c r="DT128" s="51"/>
      <c r="DU128" s="51"/>
      <c r="DV128" s="51"/>
      <c r="DW128" s="51"/>
      <c r="DX128" s="51"/>
      <c r="DY128" s="51"/>
      <c r="DZ128" s="51"/>
      <c r="EA128" s="51"/>
      <c r="EB128" s="51"/>
      <c r="EC128" s="51"/>
      <c r="ED128" s="51"/>
      <c r="EE128" s="51"/>
      <c r="EF128" s="51"/>
      <c r="EG128" s="51"/>
      <c r="EH128" s="51"/>
      <c r="EI128" s="51"/>
      <c r="EJ128" s="51"/>
      <c r="EK128" s="51"/>
      <c r="EL128" s="51"/>
      <c r="EM128" s="51"/>
      <c r="EN128" s="51"/>
      <c r="EO128" s="51"/>
      <c r="EP128" s="51"/>
      <c r="EQ128" s="51"/>
      <c r="ER128" s="51"/>
      <c r="ES128" s="51"/>
      <c r="ET128" s="51"/>
      <c r="EU128" s="51"/>
      <c r="EV128" s="51"/>
      <c r="EW128" s="51"/>
      <c r="EX128" s="51"/>
    </row>
    <row r="129" spans="1:154" s="71" customFormat="1" ht="34.5" customHeight="1">
      <c r="A129" s="55">
        <v>1517325</v>
      </c>
      <c r="B129" s="22" t="s">
        <v>142</v>
      </c>
      <c r="C129" s="22" t="s">
        <v>52</v>
      </c>
      <c r="D129" s="56" t="s">
        <v>282</v>
      </c>
      <c r="E129" s="69"/>
      <c r="F129" s="70"/>
      <c r="G129" s="12">
        <f t="shared" si="3"/>
        <v>0</v>
      </c>
      <c r="H129" s="25"/>
      <c r="I129" s="50"/>
      <c r="J129" s="12">
        <f t="shared" si="4"/>
        <v>0</v>
      </c>
      <c r="K129" s="59">
        <f>K130</f>
        <v>8500000</v>
      </c>
      <c r="L129" s="60">
        <f>L130</f>
        <v>8500</v>
      </c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  <c r="EN129" s="65"/>
      <c r="EO129" s="65"/>
      <c r="EP129" s="65"/>
      <c r="EQ129" s="65"/>
      <c r="ER129" s="65"/>
      <c r="ES129" s="65"/>
      <c r="ET129" s="65"/>
      <c r="EU129" s="65"/>
      <c r="EV129" s="65"/>
      <c r="EW129" s="65"/>
      <c r="EX129" s="65"/>
    </row>
    <row r="130" spans="1:154" s="20" customFormat="1" ht="22.5" customHeight="1">
      <c r="A130" s="9"/>
      <c r="B130" s="48"/>
      <c r="C130" s="48"/>
      <c r="D130" s="33" t="s">
        <v>147</v>
      </c>
      <c r="E130" s="33" t="s">
        <v>147</v>
      </c>
      <c r="F130" s="53"/>
      <c r="G130" s="12">
        <f t="shared" si="3"/>
        <v>0</v>
      </c>
      <c r="H130" s="46"/>
      <c r="I130" s="50"/>
      <c r="J130" s="12">
        <f t="shared" si="4"/>
        <v>0</v>
      </c>
      <c r="K130" s="13">
        <f>K131+K132+K133</f>
        <v>8500000</v>
      </c>
      <c r="L130" s="14">
        <f>L131+L132+L133</f>
        <v>8500</v>
      </c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</row>
    <row r="131" spans="1:12" s="51" customFormat="1" ht="25.5" customHeight="1">
      <c r="A131" s="48"/>
      <c r="B131" s="48"/>
      <c r="C131" s="48"/>
      <c r="D131" s="52" t="s">
        <v>162</v>
      </c>
      <c r="E131" s="52" t="s">
        <v>162</v>
      </c>
      <c r="F131" s="54">
        <v>8134171</v>
      </c>
      <c r="G131" s="12">
        <f t="shared" si="3"/>
        <v>8134.2</v>
      </c>
      <c r="H131" s="12">
        <v>49.28</v>
      </c>
      <c r="I131" s="50">
        <v>4008946</v>
      </c>
      <c r="J131" s="12">
        <f t="shared" si="4"/>
        <v>4008.9</v>
      </c>
      <c r="K131" s="18">
        <v>2000000</v>
      </c>
      <c r="L131" s="19">
        <f t="shared" si="5"/>
        <v>2000</v>
      </c>
    </row>
    <row r="132" spans="1:12" s="51" customFormat="1" ht="25.5" customHeight="1">
      <c r="A132" s="48"/>
      <c r="B132" s="48"/>
      <c r="C132" s="48"/>
      <c r="D132" s="52" t="s">
        <v>163</v>
      </c>
      <c r="E132" s="52" t="s">
        <v>163</v>
      </c>
      <c r="F132" s="63">
        <v>33898627</v>
      </c>
      <c r="G132" s="12">
        <f t="shared" si="3"/>
        <v>33898.6</v>
      </c>
      <c r="H132" s="12">
        <v>70.78</v>
      </c>
      <c r="I132" s="50">
        <v>23996736</v>
      </c>
      <c r="J132" s="12">
        <f t="shared" si="4"/>
        <v>23996.7</v>
      </c>
      <c r="K132" s="18">
        <v>4000000</v>
      </c>
      <c r="L132" s="19">
        <f t="shared" si="5"/>
        <v>4000</v>
      </c>
    </row>
    <row r="133" spans="1:12" s="51" customFormat="1" ht="28.5" customHeight="1">
      <c r="A133" s="48"/>
      <c r="B133" s="48"/>
      <c r="C133" s="48"/>
      <c r="D133" s="52" t="s">
        <v>185</v>
      </c>
      <c r="E133" s="52" t="s">
        <v>185</v>
      </c>
      <c r="F133" s="50"/>
      <c r="G133" s="12">
        <f t="shared" si="3"/>
        <v>0</v>
      </c>
      <c r="H133" s="12"/>
      <c r="I133" s="50"/>
      <c r="J133" s="12">
        <f t="shared" si="4"/>
        <v>0</v>
      </c>
      <c r="K133" s="18">
        <v>2500000</v>
      </c>
      <c r="L133" s="19">
        <f t="shared" si="5"/>
        <v>2500</v>
      </c>
    </row>
    <row r="134" spans="1:154" ht="40.5" customHeight="1">
      <c r="A134" s="45">
        <v>1517330</v>
      </c>
      <c r="B134" s="16" t="s">
        <v>138</v>
      </c>
      <c r="C134" s="16" t="s">
        <v>52</v>
      </c>
      <c r="D134" s="11" t="s">
        <v>278</v>
      </c>
      <c r="E134" s="72"/>
      <c r="F134" s="54"/>
      <c r="G134" s="12">
        <f t="shared" si="3"/>
        <v>0</v>
      </c>
      <c r="H134" s="12"/>
      <c r="I134" s="50"/>
      <c r="J134" s="12">
        <f t="shared" si="4"/>
        <v>0</v>
      </c>
      <c r="K134" s="13">
        <f>K135+K143</f>
        <v>31229000</v>
      </c>
      <c r="L134" s="14">
        <f>L135+L143</f>
        <v>31229</v>
      </c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  <c r="DH134" s="51"/>
      <c r="DI134" s="51"/>
      <c r="DJ134" s="51"/>
      <c r="DK134" s="51"/>
      <c r="DL134" s="51"/>
      <c r="DM134" s="51"/>
      <c r="DN134" s="51"/>
      <c r="DO134" s="51"/>
      <c r="DP134" s="51"/>
      <c r="DQ134" s="51"/>
      <c r="DR134" s="51"/>
      <c r="DS134" s="51"/>
      <c r="DT134" s="51"/>
      <c r="DU134" s="51"/>
      <c r="DV134" s="51"/>
      <c r="DW134" s="51"/>
      <c r="DX134" s="51"/>
      <c r="DY134" s="51"/>
      <c r="DZ134" s="51"/>
      <c r="EA134" s="51"/>
      <c r="EB134" s="51"/>
      <c r="EC134" s="51"/>
      <c r="ED134" s="51"/>
      <c r="EE134" s="51"/>
      <c r="EF134" s="51"/>
      <c r="EG134" s="51"/>
      <c r="EH134" s="51"/>
      <c r="EI134" s="51"/>
      <c r="EJ134" s="51"/>
      <c r="EK134" s="51"/>
      <c r="EL134" s="51"/>
      <c r="EM134" s="51"/>
      <c r="EN134" s="51"/>
      <c r="EO134" s="51"/>
      <c r="EP134" s="51"/>
      <c r="EQ134" s="51"/>
      <c r="ER134" s="51"/>
      <c r="ES134" s="51"/>
      <c r="ET134" s="51"/>
      <c r="EU134" s="51"/>
      <c r="EV134" s="51"/>
      <c r="EW134" s="51"/>
      <c r="EX134" s="51"/>
    </row>
    <row r="135" spans="1:154" ht="24.75" customHeight="1">
      <c r="A135" s="73"/>
      <c r="B135" s="48"/>
      <c r="C135" s="48"/>
      <c r="D135" s="41" t="s">
        <v>143</v>
      </c>
      <c r="E135" s="41" t="s">
        <v>143</v>
      </c>
      <c r="F135" s="53"/>
      <c r="G135" s="12">
        <f t="shared" si="3"/>
        <v>0</v>
      </c>
      <c r="H135" s="74"/>
      <c r="I135" s="50"/>
      <c r="J135" s="12">
        <f t="shared" si="4"/>
        <v>0</v>
      </c>
      <c r="K135" s="13">
        <f>K136+K137+K138+K139+K140+K142+K141</f>
        <v>13129000</v>
      </c>
      <c r="L135" s="14">
        <f>L136+L137+L138+L139+L140+L142+L141</f>
        <v>13129</v>
      </c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1"/>
      <c r="DE135" s="51"/>
      <c r="DF135" s="51"/>
      <c r="DG135" s="51"/>
      <c r="DH135" s="51"/>
      <c r="DI135" s="51"/>
      <c r="DJ135" s="51"/>
      <c r="DK135" s="51"/>
      <c r="DL135" s="51"/>
      <c r="DM135" s="51"/>
      <c r="DN135" s="51"/>
      <c r="DO135" s="51"/>
      <c r="DP135" s="51"/>
      <c r="DQ135" s="51"/>
      <c r="DR135" s="51"/>
      <c r="DS135" s="51"/>
      <c r="DT135" s="51"/>
      <c r="DU135" s="51"/>
      <c r="DV135" s="51"/>
      <c r="DW135" s="51"/>
      <c r="DX135" s="51"/>
      <c r="DY135" s="51"/>
      <c r="DZ135" s="51"/>
      <c r="EA135" s="51"/>
      <c r="EB135" s="51"/>
      <c r="EC135" s="51"/>
      <c r="ED135" s="51"/>
      <c r="EE135" s="51"/>
      <c r="EF135" s="51"/>
      <c r="EG135" s="51"/>
      <c r="EH135" s="51"/>
      <c r="EI135" s="51"/>
      <c r="EJ135" s="51"/>
      <c r="EK135" s="51"/>
      <c r="EL135" s="51"/>
      <c r="EM135" s="51"/>
      <c r="EN135" s="51"/>
      <c r="EO135" s="51"/>
      <c r="EP135" s="51"/>
      <c r="EQ135" s="51"/>
      <c r="ER135" s="51"/>
      <c r="ES135" s="51"/>
      <c r="ET135" s="51"/>
      <c r="EU135" s="51"/>
      <c r="EV135" s="51"/>
      <c r="EW135" s="51"/>
      <c r="EX135" s="51"/>
    </row>
    <row r="136" spans="1:154" ht="25.5" customHeight="1">
      <c r="A136" s="73"/>
      <c r="B136" s="48"/>
      <c r="C136" s="48"/>
      <c r="D136" s="75" t="s">
        <v>265</v>
      </c>
      <c r="E136" s="75" t="s">
        <v>265</v>
      </c>
      <c r="F136" s="53"/>
      <c r="G136" s="12">
        <f t="shared" si="3"/>
        <v>0</v>
      </c>
      <c r="H136" s="74"/>
      <c r="I136" s="50"/>
      <c r="J136" s="12">
        <f t="shared" si="4"/>
        <v>0</v>
      </c>
      <c r="K136" s="18">
        <v>1000000</v>
      </c>
      <c r="L136" s="19">
        <f t="shared" si="5"/>
        <v>1000</v>
      </c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  <c r="CZ136" s="51"/>
      <c r="DA136" s="51"/>
      <c r="DB136" s="51"/>
      <c r="DC136" s="51"/>
      <c r="DD136" s="51"/>
      <c r="DE136" s="51"/>
      <c r="DF136" s="51"/>
      <c r="DG136" s="51"/>
      <c r="DH136" s="51"/>
      <c r="DI136" s="51"/>
      <c r="DJ136" s="51"/>
      <c r="DK136" s="51"/>
      <c r="DL136" s="51"/>
      <c r="DM136" s="51"/>
      <c r="DN136" s="51"/>
      <c r="DO136" s="51"/>
      <c r="DP136" s="51"/>
      <c r="DQ136" s="51"/>
      <c r="DR136" s="51"/>
      <c r="DS136" s="51"/>
      <c r="DT136" s="51"/>
      <c r="DU136" s="51"/>
      <c r="DV136" s="51"/>
      <c r="DW136" s="51"/>
      <c r="DX136" s="51"/>
      <c r="DY136" s="51"/>
      <c r="DZ136" s="51"/>
      <c r="EA136" s="51"/>
      <c r="EB136" s="51"/>
      <c r="EC136" s="51"/>
      <c r="ED136" s="51"/>
      <c r="EE136" s="51"/>
      <c r="EF136" s="51"/>
      <c r="EG136" s="51"/>
      <c r="EH136" s="51"/>
      <c r="EI136" s="51"/>
      <c r="EJ136" s="51"/>
      <c r="EK136" s="51"/>
      <c r="EL136" s="51"/>
      <c r="EM136" s="51"/>
      <c r="EN136" s="51"/>
      <c r="EO136" s="51"/>
      <c r="EP136" s="51"/>
      <c r="EQ136" s="51"/>
      <c r="ER136" s="51"/>
      <c r="ES136" s="51"/>
      <c r="ET136" s="51"/>
      <c r="EU136" s="51"/>
      <c r="EV136" s="51"/>
      <c r="EW136" s="51"/>
      <c r="EX136" s="51"/>
    </row>
    <row r="137" spans="1:154" ht="27" customHeight="1">
      <c r="A137" s="73"/>
      <c r="B137" s="48"/>
      <c r="C137" s="48"/>
      <c r="D137" s="17" t="s">
        <v>164</v>
      </c>
      <c r="E137" s="17" t="s">
        <v>164</v>
      </c>
      <c r="F137" s="53"/>
      <c r="G137" s="12">
        <f t="shared" si="3"/>
        <v>0</v>
      </c>
      <c r="H137" s="74"/>
      <c r="I137" s="50"/>
      <c r="J137" s="12">
        <f t="shared" si="4"/>
        <v>0</v>
      </c>
      <c r="K137" s="18">
        <v>500000</v>
      </c>
      <c r="L137" s="19">
        <f t="shared" si="5"/>
        <v>500</v>
      </c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1"/>
      <c r="ED137" s="51"/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1"/>
      <c r="ES137" s="51"/>
      <c r="ET137" s="51"/>
      <c r="EU137" s="51"/>
      <c r="EV137" s="51"/>
      <c r="EW137" s="51"/>
      <c r="EX137" s="51"/>
    </row>
    <row r="138" spans="1:154" ht="33" customHeight="1">
      <c r="A138" s="9"/>
      <c r="B138" s="9"/>
      <c r="C138" s="9"/>
      <c r="D138" s="52" t="s">
        <v>165</v>
      </c>
      <c r="E138" s="52" t="s">
        <v>165</v>
      </c>
      <c r="F138" s="63">
        <v>28556946</v>
      </c>
      <c r="G138" s="12">
        <f t="shared" si="3"/>
        <v>28556.9</v>
      </c>
      <c r="H138" s="76">
        <v>74.44</v>
      </c>
      <c r="I138" s="50">
        <v>21259016.2</v>
      </c>
      <c r="J138" s="12">
        <f t="shared" si="4"/>
        <v>21259</v>
      </c>
      <c r="K138" s="18">
        <v>3000000</v>
      </c>
      <c r="L138" s="19">
        <f t="shared" si="5"/>
        <v>3000</v>
      </c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  <c r="DE138" s="51"/>
      <c r="DF138" s="51"/>
      <c r="DG138" s="51"/>
      <c r="DH138" s="51"/>
      <c r="DI138" s="51"/>
      <c r="DJ138" s="51"/>
      <c r="DK138" s="51"/>
      <c r="DL138" s="51"/>
      <c r="DM138" s="51"/>
      <c r="DN138" s="51"/>
      <c r="DO138" s="51"/>
      <c r="DP138" s="51"/>
      <c r="DQ138" s="51"/>
      <c r="DR138" s="51"/>
      <c r="DS138" s="51"/>
      <c r="DT138" s="51"/>
      <c r="DU138" s="51"/>
      <c r="DV138" s="51"/>
      <c r="DW138" s="51"/>
      <c r="DX138" s="51"/>
      <c r="DY138" s="51"/>
      <c r="DZ138" s="51"/>
      <c r="EA138" s="51"/>
      <c r="EB138" s="51"/>
      <c r="EC138" s="51"/>
      <c r="ED138" s="51"/>
      <c r="EE138" s="51"/>
      <c r="EF138" s="51"/>
      <c r="EG138" s="51"/>
      <c r="EH138" s="51"/>
      <c r="EI138" s="51"/>
      <c r="EJ138" s="51"/>
      <c r="EK138" s="51"/>
      <c r="EL138" s="51"/>
      <c r="EM138" s="51"/>
      <c r="EN138" s="51"/>
      <c r="EO138" s="51"/>
      <c r="EP138" s="51"/>
      <c r="EQ138" s="51"/>
      <c r="ER138" s="51"/>
      <c r="ES138" s="51"/>
      <c r="ET138" s="51"/>
      <c r="EU138" s="51"/>
      <c r="EV138" s="51"/>
      <c r="EW138" s="51"/>
      <c r="EX138" s="51"/>
    </row>
    <row r="139" spans="1:154" ht="43.5" customHeight="1">
      <c r="A139" s="9"/>
      <c r="B139" s="9"/>
      <c r="C139" s="9"/>
      <c r="D139" s="35" t="s">
        <v>166</v>
      </c>
      <c r="E139" s="35" t="s">
        <v>166</v>
      </c>
      <c r="F139" s="50"/>
      <c r="G139" s="12">
        <f t="shared" si="3"/>
        <v>0</v>
      </c>
      <c r="H139" s="9"/>
      <c r="I139" s="50"/>
      <c r="J139" s="12">
        <f t="shared" si="4"/>
        <v>0</v>
      </c>
      <c r="K139" s="18">
        <v>2659000</v>
      </c>
      <c r="L139" s="19">
        <f t="shared" si="5"/>
        <v>2659</v>
      </c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/>
      <c r="DH139" s="51"/>
      <c r="DI139" s="51"/>
      <c r="DJ139" s="51"/>
      <c r="DK139" s="51"/>
      <c r="DL139" s="51"/>
      <c r="DM139" s="51"/>
      <c r="DN139" s="51"/>
      <c r="DO139" s="51"/>
      <c r="DP139" s="51"/>
      <c r="DQ139" s="51"/>
      <c r="DR139" s="51"/>
      <c r="DS139" s="51"/>
      <c r="DT139" s="51"/>
      <c r="DU139" s="51"/>
      <c r="DV139" s="51"/>
      <c r="DW139" s="51"/>
      <c r="DX139" s="51"/>
      <c r="DY139" s="51"/>
      <c r="DZ139" s="51"/>
      <c r="EA139" s="51"/>
      <c r="EB139" s="51"/>
      <c r="EC139" s="51"/>
      <c r="ED139" s="51"/>
      <c r="EE139" s="51"/>
      <c r="EF139" s="51"/>
      <c r="EG139" s="51"/>
      <c r="EH139" s="51"/>
      <c r="EI139" s="51"/>
      <c r="EJ139" s="51"/>
      <c r="EK139" s="51"/>
      <c r="EL139" s="51"/>
      <c r="EM139" s="51"/>
      <c r="EN139" s="51"/>
      <c r="EO139" s="51"/>
      <c r="EP139" s="51"/>
      <c r="EQ139" s="51"/>
      <c r="ER139" s="51"/>
      <c r="ES139" s="51"/>
      <c r="ET139" s="51"/>
      <c r="EU139" s="51"/>
      <c r="EV139" s="51"/>
      <c r="EW139" s="51"/>
      <c r="EX139" s="51"/>
    </row>
    <row r="140" spans="1:12" s="51" customFormat="1" ht="45" customHeight="1">
      <c r="A140" s="48"/>
      <c r="B140" s="48"/>
      <c r="C140" s="48"/>
      <c r="D140" s="52" t="s">
        <v>222</v>
      </c>
      <c r="E140" s="52" t="s">
        <v>222</v>
      </c>
      <c r="F140" s="50"/>
      <c r="G140" s="12">
        <f t="shared" si="3"/>
        <v>0</v>
      </c>
      <c r="H140" s="12"/>
      <c r="I140" s="50"/>
      <c r="J140" s="12">
        <f t="shared" si="4"/>
        <v>0</v>
      </c>
      <c r="K140" s="18">
        <v>100000</v>
      </c>
      <c r="L140" s="19">
        <f t="shared" si="5"/>
        <v>100</v>
      </c>
    </row>
    <row r="141" spans="1:12" s="51" customFormat="1" ht="31.5" customHeight="1">
      <c r="A141" s="48"/>
      <c r="B141" s="48"/>
      <c r="C141" s="48"/>
      <c r="D141" s="52" t="s">
        <v>205</v>
      </c>
      <c r="E141" s="52" t="s">
        <v>205</v>
      </c>
      <c r="F141" s="50"/>
      <c r="G141" s="12">
        <f t="shared" si="3"/>
        <v>0</v>
      </c>
      <c r="H141" s="12"/>
      <c r="I141" s="50"/>
      <c r="J141" s="12">
        <f t="shared" si="4"/>
        <v>0</v>
      </c>
      <c r="K141" s="18">
        <v>870000</v>
      </c>
      <c r="L141" s="19">
        <f t="shared" si="5"/>
        <v>870</v>
      </c>
    </row>
    <row r="142" spans="1:12" s="51" customFormat="1" ht="24.75" customHeight="1">
      <c r="A142" s="48"/>
      <c r="B142" s="48"/>
      <c r="C142" s="48"/>
      <c r="D142" s="35" t="s">
        <v>167</v>
      </c>
      <c r="E142" s="35" t="s">
        <v>167</v>
      </c>
      <c r="F142" s="50"/>
      <c r="G142" s="12">
        <f t="shared" si="3"/>
        <v>0</v>
      </c>
      <c r="H142" s="12"/>
      <c r="I142" s="50"/>
      <c r="J142" s="12">
        <f t="shared" si="4"/>
        <v>0</v>
      </c>
      <c r="K142" s="18">
        <v>5000000</v>
      </c>
      <c r="L142" s="19">
        <f t="shared" si="5"/>
        <v>5000</v>
      </c>
    </row>
    <row r="143" spans="1:12" s="51" customFormat="1" ht="27" customHeight="1">
      <c r="A143" s="48"/>
      <c r="B143" s="48"/>
      <c r="C143" s="48"/>
      <c r="D143" s="33" t="s">
        <v>147</v>
      </c>
      <c r="E143" s="33" t="s">
        <v>147</v>
      </c>
      <c r="F143" s="77"/>
      <c r="G143" s="12">
        <f aca="true" t="shared" si="6" ref="G143:G168">ROUND(F143/1000,1)</f>
        <v>0</v>
      </c>
      <c r="H143" s="77"/>
      <c r="I143" s="50"/>
      <c r="J143" s="12">
        <f aca="true" t="shared" si="7" ref="J143:J168">ROUND(I143/1000,1)</f>
        <v>0</v>
      </c>
      <c r="K143" s="78">
        <f>K144+K145+K146+K147+K148+K149+K150+K151+K152+K153+K154</f>
        <v>18100000</v>
      </c>
      <c r="L143" s="79">
        <f>L144+L145+L146+L147+L148+L149+L150+L151+L152+L153+L154</f>
        <v>18100</v>
      </c>
    </row>
    <row r="144" spans="1:12" s="51" customFormat="1" ht="27" customHeight="1">
      <c r="A144" s="48"/>
      <c r="B144" s="48"/>
      <c r="C144" s="48"/>
      <c r="D144" s="52" t="s">
        <v>168</v>
      </c>
      <c r="E144" s="52" t="s">
        <v>168</v>
      </c>
      <c r="F144" s="50"/>
      <c r="G144" s="12">
        <f t="shared" si="6"/>
        <v>0</v>
      </c>
      <c r="H144" s="12"/>
      <c r="I144" s="50"/>
      <c r="J144" s="12">
        <f t="shared" si="7"/>
        <v>0</v>
      </c>
      <c r="K144" s="18">
        <v>100000</v>
      </c>
      <c r="L144" s="19">
        <f aca="true" t="shared" si="8" ref="L144:L167">ROUND(K144/1000,1)</f>
        <v>100</v>
      </c>
    </row>
    <row r="145" spans="1:12" s="51" customFormat="1" ht="46.5" customHeight="1">
      <c r="A145" s="48"/>
      <c r="B145" s="48"/>
      <c r="C145" s="48"/>
      <c r="D145" s="52" t="s">
        <v>186</v>
      </c>
      <c r="E145" s="52" t="s">
        <v>186</v>
      </c>
      <c r="F145" s="63">
        <v>7995986</v>
      </c>
      <c r="G145" s="12">
        <f t="shared" si="6"/>
        <v>7996</v>
      </c>
      <c r="H145" s="12">
        <v>95.32</v>
      </c>
      <c r="I145" s="50">
        <v>7621986</v>
      </c>
      <c r="J145" s="12">
        <f t="shared" si="7"/>
        <v>7622</v>
      </c>
      <c r="K145" s="18">
        <v>500000</v>
      </c>
      <c r="L145" s="19">
        <f t="shared" si="8"/>
        <v>500</v>
      </c>
    </row>
    <row r="146" spans="1:12" s="51" customFormat="1" ht="25.5" customHeight="1">
      <c r="A146" s="48"/>
      <c r="B146" s="48"/>
      <c r="C146" s="48"/>
      <c r="D146" s="35" t="s">
        <v>187</v>
      </c>
      <c r="E146" s="35" t="s">
        <v>187</v>
      </c>
      <c r="F146" s="63">
        <v>5617491</v>
      </c>
      <c r="G146" s="12">
        <f t="shared" si="6"/>
        <v>5617.5</v>
      </c>
      <c r="H146" s="12">
        <v>98</v>
      </c>
      <c r="I146" s="50">
        <v>5506604</v>
      </c>
      <c r="J146" s="12">
        <f t="shared" si="7"/>
        <v>5506.6</v>
      </c>
      <c r="K146" s="18">
        <v>3000000</v>
      </c>
      <c r="L146" s="19">
        <f t="shared" si="8"/>
        <v>3000</v>
      </c>
    </row>
    <row r="147" spans="1:12" s="51" customFormat="1" ht="24.75" customHeight="1">
      <c r="A147" s="48"/>
      <c r="B147" s="48"/>
      <c r="C147" s="48"/>
      <c r="D147" s="35" t="s">
        <v>169</v>
      </c>
      <c r="E147" s="35" t="s">
        <v>169</v>
      </c>
      <c r="F147" s="50">
        <v>9995386</v>
      </c>
      <c r="G147" s="12">
        <f t="shared" si="6"/>
        <v>9995.4</v>
      </c>
      <c r="H147" s="12">
        <v>22.026</v>
      </c>
      <c r="I147" s="50">
        <v>2201600</v>
      </c>
      <c r="J147" s="12">
        <f t="shared" si="7"/>
        <v>2201.6</v>
      </c>
      <c r="K147" s="18">
        <v>500000</v>
      </c>
      <c r="L147" s="19">
        <f t="shared" si="8"/>
        <v>500</v>
      </c>
    </row>
    <row r="148" spans="1:12" s="51" customFormat="1" ht="28.5" customHeight="1">
      <c r="A148" s="48"/>
      <c r="B148" s="48"/>
      <c r="C148" s="48"/>
      <c r="D148" s="35" t="s">
        <v>170</v>
      </c>
      <c r="E148" s="35" t="s">
        <v>170</v>
      </c>
      <c r="F148" s="63">
        <v>31834622</v>
      </c>
      <c r="G148" s="12">
        <f t="shared" si="6"/>
        <v>31834.6</v>
      </c>
      <c r="H148" s="12">
        <v>73.179</v>
      </c>
      <c r="I148" s="50">
        <v>23296543.2</v>
      </c>
      <c r="J148" s="12">
        <f t="shared" si="7"/>
        <v>23296.5</v>
      </c>
      <c r="K148" s="18">
        <v>7000000</v>
      </c>
      <c r="L148" s="19">
        <f t="shared" si="8"/>
        <v>7000</v>
      </c>
    </row>
    <row r="149" spans="1:12" s="51" customFormat="1" ht="30" customHeight="1">
      <c r="A149" s="48"/>
      <c r="B149" s="48"/>
      <c r="C149" s="48"/>
      <c r="D149" s="52" t="s">
        <v>171</v>
      </c>
      <c r="E149" s="52" t="s">
        <v>171</v>
      </c>
      <c r="F149" s="63">
        <v>14670250</v>
      </c>
      <c r="G149" s="12">
        <f t="shared" si="6"/>
        <v>14670.3</v>
      </c>
      <c r="H149" s="12">
        <v>50.836</v>
      </c>
      <c r="I149" s="50">
        <v>7457874</v>
      </c>
      <c r="J149" s="12">
        <f t="shared" si="7"/>
        <v>7457.9</v>
      </c>
      <c r="K149" s="18">
        <v>500000</v>
      </c>
      <c r="L149" s="19">
        <f t="shared" si="8"/>
        <v>500</v>
      </c>
    </row>
    <row r="150" spans="1:12" s="51" customFormat="1" ht="42.75" customHeight="1">
      <c r="A150" s="48"/>
      <c r="B150" s="48"/>
      <c r="C150" s="48"/>
      <c r="D150" s="35" t="s">
        <v>172</v>
      </c>
      <c r="E150" s="35" t="s">
        <v>172</v>
      </c>
      <c r="F150" s="63">
        <v>1581853</v>
      </c>
      <c r="G150" s="12">
        <f t="shared" si="6"/>
        <v>1581.9</v>
      </c>
      <c r="H150" s="12">
        <v>100</v>
      </c>
      <c r="I150" s="50">
        <v>1581853</v>
      </c>
      <c r="J150" s="12">
        <f t="shared" si="7"/>
        <v>1581.9</v>
      </c>
      <c r="K150" s="18">
        <v>500000</v>
      </c>
      <c r="L150" s="19">
        <f t="shared" si="8"/>
        <v>500</v>
      </c>
    </row>
    <row r="151" spans="1:12" s="51" customFormat="1" ht="45.75" customHeight="1">
      <c r="A151" s="48"/>
      <c r="B151" s="48"/>
      <c r="C151" s="48"/>
      <c r="D151" s="35" t="s">
        <v>173</v>
      </c>
      <c r="E151" s="35" t="s">
        <v>173</v>
      </c>
      <c r="F151" s="54"/>
      <c r="G151" s="12">
        <f t="shared" si="6"/>
        <v>0</v>
      </c>
      <c r="H151" s="12"/>
      <c r="I151" s="50"/>
      <c r="J151" s="12">
        <f t="shared" si="7"/>
        <v>0</v>
      </c>
      <c r="K151" s="18">
        <v>1500000</v>
      </c>
      <c r="L151" s="19">
        <f t="shared" si="8"/>
        <v>1500</v>
      </c>
    </row>
    <row r="152" spans="1:12" s="51" customFormat="1" ht="47.25" customHeight="1">
      <c r="A152" s="48"/>
      <c r="B152" s="48"/>
      <c r="C152" s="48"/>
      <c r="D152" s="35" t="s">
        <v>174</v>
      </c>
      <c r="E152" s="35" t="s">
        <v>174</v>
      </c>
      <c r="F152" s="54"/>
      <c r="G152" s="12">
        <f t="shared" si="6"/>
        <v>0</v>
      </c>
      <c r="H152" s="12"/>
      <c r="I152" s="50"/>
      <c r="J152" s="12">
        <f t="shared" si="7"/>
        <v>0</v>
      </c>
      <c r="K152" s="18">
        <v>1500000</v>
      </c>
      <c r="L152" s="19">
        <f t="shared" si="8"/>
        <v>1500</v>
      </c>
    </row>
    <row r="153" spans="1:12" s="51" customFormat="1" ht="48.75" customHeight="1">
      <c r="A153" s="48"/>
      <c r="B153" s="48"/>
      <c r="C153" s="48"/>
      <c r="D153" s="35" t="s">
        <v>175</v>
      </c>
      <c r="E153" s="35" t="s">
        <v>175</v>
      </c>
      <c r="F153" s="54"/>
      <c r="G153" s="12">
        <f t="shared" si="6"/>
        <v>0</v>
      </c>
      <c r="H153" s="12"/>
      <c r="I153" s="80"/>
      <c r="J153" s="12">
        <f t="shared" si="7"/>
        <v>0</v>
      </c>
      <c r="K153" s="18">
        <v>1500000</v>
      </c>
      <c r="L153" s="19">
        <f t="shared" si="8"/>
        <v>1500</v>
      </c>
    </row>
    <row r="154" spans="1:154" ht="42.75" customHeight="1">
      <c r="A154" s="48"/>
      <c r="B154" s="48"/>
      <c r="C154" s="48"/>
      <c r="D154" s="35" t="s">
        <v>176</v>
      </c>
      <c r="E154" s="35" t="s">
        <v>176</v>
      </c>
      <c r="F154" s="54"/>
      <c r="G154" s="12">
        <f t="shared" si="6"/>
        <v>0</v>
      </c>
      <c r="H154" s="12"/>
      <c r="I154" s="80"/>
      <c r="J154" s="12">
        <f t="shared" si="7"/>
        <v>0</v>
      </c>
      <c r="K154" s="18">
        <v>1500000</v>
      </c>
      <c r="L154" s="19">
        <f t="shared" si="8"/>
        <v>1500</v>
      </c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  <c r="DG154" s="51"/>
      <c r="DH154" s="51"/>
      <c r="DI154" s="51"/>
      <c r="DJ154" s="51"/>
      <c r="DK154" s="51"/>
      <c r="DL154" s="51"/>
      <c r="DM154" s="51"/>
      <c r="DN154" s="51"/>
      <c r="DO154" s="51"/>
      <c r="DP154" s="51"/>
      <c r="DQ154" s="51"/>
      <c r="DR154" s="51"/>
      <c r="DS154" s="51"/>
      <c r="DT154" s="51"/>
      <c r="DU154" s="51"/>
      <c r="DV154" s="51"/>
      <c r="DW154" s="51"/>
      <c r="DX154" s="51"/>
      <c r="DY154" s="51"/>
      <c r="DZ154" s="51"/>
      <c r="EA154" s="51"/>
      <c r="EB154" s="51"/>
      <c r="EC154" s="51"/>
      <c r="ED154" s="51"/>
      <c r="EE154" s="51"/>
      <c r="EF154" s="51"/>
      <c r="EG154" s="51"/>
      <c r="EH154" s="51"/>
      <c r="EI154" s="51"/>
      <c r="EJ154" s="51"/>
      <c r="EK154" s="51"/>
      <c r="EL154" s="51"/>
      <c r="EM154" s="51"/>
      <c r="EN154" s="51"/>
      <c r="EO154" s="51"/>
      <c r="EP154" s="51"/>
      <c r="EQ154" s="51"/>
      <c r="ER154" s="51"/>
      <c r="ES154" s="51"/>
      <c r="ET154" s="51"/>
      <c r="EU154" s="51"/>
      <c r="EV154" s="51"/>
      <c r="EW154" s="51"/>
      <c r="EX154" s="51"/>
    </row>
    <row r="155" spans="1:63" s="15" customFormat="1" ht="30.75" customHeight="1">
      <c r="A155" s="32" t="s">
        <v>237</v>
      </c>
      <c r="B155" s="32" t="s">
        <v>2</v>
      </c>
      <c r="C155" s="32"/>
      <c r="D155" s="33" t="s">
        <v>242</v>
      </c>
      <c r="E155" s="33"/>
      <c r="F155" s="33"/>
      <c r="G155" s="119">
        <f t="shared" si="6"/>
        <v>0</v>
      </c>
      <c r="H155" s="33"/>
      <c r="I155" s="33"/>
      <c r="J155" s="119">
        <f t="shared" si="7"/>
        <v>0</v>
      </c>
      <c r="K155" s="13">
        <f>K156</f>
        <v>2000000</v>
      </c>
      <c r="L155" s="14">
        <f>L156</f>
        <v>2000</v>
      </c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</row>
    <row r="156" spans="1:63" s="29" customFormat="1" ht="24.75" customHeight="1">
      <c r="A156" s="31" t="s">
        <v>236</v>
      </c>
      <c r="B156" s="31" t="s">
        <v>3</v>
      </c>
      <c r="C156" s="31" t="s">
        <v>223</v>
      </c>
      <c r="D156" s="23" t="s">
        <v>8</v>
      </c>
      <c r="E156" s="23"/>
      <c r="F156" s="23"/>
      <c r="G156" s="12">
        <f t="shared" si="6"/>
        <v>0</v>
      </c>
      <c r="H156" s="23"/>
      <c r="I156" s="23"/>
      <c r="J156" s="12">
        <f t="shared" si="7"/>
        <v>0</v>
      </c>
      <c r="K156" s="26">
        <v>2000000</v>
      </c>
      <c r="L156" s="27">
        <f t="shared" si="8"/>
        <v>2000</v>
      </c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</row>
    <row r="157" spans="1:63" s="20" customFormat="1" ht="30.75" customHeight="1">
      <c r="A157" s="16" t="s">
        <v>75</v>
      </c>
      <c r="B157" s="16" t="s">
        <v>1</v>
      </c>
      <c r="C157" s="16" t="s">
        <v>48</v>
      </c>
      <c r="D157" s="17" t="s">
        <v>17</v>
      </c>
      <c r="E157" s="17"/>
      <c r="F157" s="81"/>
      <c r="G157" s="12">
        <f t="shared" si="6"/>
        <v>0</v>
      </c>
      <c r="H157" s="17"/>
      <c r="I157" s="17"/>
      <c r="J157" s="12">
        <f t="shared" si="7"/>
        <v>0</v>
      </c>
      <c r="K157" s="18">
        <f>18557000</f>
        <v>18557000</v>
      </c>
      <c r="L157" s="19">
        <f t="shared" si="8"/>
        <v>18557</v>
      </c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</row>
    <row r="158" spans="1:63" s="15" customFormat="1" ht="39" customHeight="1">
      <c r="A158" s="10" t="s">
        <v>114</v>
      </c>
      <c r="B158" s="44"/>
      <c r="C158" s="44"/>
      <c r="D158" s="33" t="s">
        <v>24</v>
      </c>
      <c r="E158" s="33"/>
      <c r="F158" s="33"/>
      <c r="G158" s="12">
        <f t="shared" si="6"/>
        <v>0</v>
      </c>
      <c r="H158" s="33"/>
      <c r="I158" s="33"/>
      <c r="J158" s="12">
        <f t="shared" si="7"/>
        <v>0</v>
      </c>
      <c r="K158" s="13">
        <f>K159</f>
        <v>40000</v>
      </c>
      <c r="L158" s="14">
        <f>L159</f>
        <v>40</v>
      </c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</row>
    <row r="159" spans="1:63" s="29" customFormat="1" ht="41.25" customHeight="1">
      <c r="A159" s="16" t="s">
        <v>115</v>
      </c>
      <c r="B159" s="16" t="s">
        <v>58</v>
      </c>
      <c r="C159" s="16" t="s">
        <v>26</v>
      </c>
      <c r="D159" s="17" t="s">
        <v>59</v>
      </c>
      <c r="E159" s="17"/>
      <c r="F159" s="17"/>
      <c r="G159" s="12">
        <f t="shared" si="6"/>
        <v>0</v>
      </c>
      <c r="H159" s="17"/>
      <c r="I159" s="17"/>
      <c r="J159" s="12">
        <f t="shared" si="7"/>
        <v>0</v>
      </c>
      <c r="K159" s="18">
        <v>40000</v>
      </c>
      <c r="L159" s="19">
        <f t="shared" si="8"/>
        <v>40</v>
      </c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</row>
    <row r="160" spans="1:63" s="15" customFormat="1" ht="36" customHeight="1">
      <c r="A160" s="10" t="s">
        <v>116</v>
      </c>
      <c r="B160" s="10"/>
      <c r="C160" s="10"/>
      <c r="D160" s="33" t="s">
        <v>22</v>
      </c>
      <c r="E160" s="33"/>
      <c r="F160" s="33"/>
      <c r="G160" s="12">
        <f t="shared" si="6"/>
        <v>0</v>
      </c>
      <c r="H160" s="33"/>
      <c r="I160" s="33"/>
      <c r="J160" s="12">
        <f t="shared" si="7"/>
        <v>0</v>
      </c>
      <c r="K160" s="13">
        <f>K161+K162+K163</f>
        <v>69500</v>
      </c>
      <c r="L160" s="14">
        <f>L161+L162+L163</f>
        <v>69.5</v>
      </c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</row>
    <row r="161" spans="1:63" s="15" customFormat="1" ht="47.25" customHeight="1">
      <c r="A161" s="16" t="s">
        <v>117</v>
      </c>
      <c r="B161" s="16" t="s">
        <v>58</v>
      </c>
      <c r="C161" s="16" t="s">
        <v>26</v>
      </c>
      <c r="D161" s="17" t="s">
        <v>59</v>
      </c>
      <c r="E161" s="17"/>
      <c r="F161" s="17"/>
      <c r="G161" s="12">
        <f t="shared" si="6"/>
        <v>0</v>
      </c>
      <c r="H161" s="17"/>
      <c r="I161" s="17"/>
      <c r="J161" s="12">
        <f t="shared" si="7"/>
        <v>0</v>
      </c>
      <c r="K161" s="18">
        <f>150000-130500</f>
        <v>19500</v>
      </c>
      <c r="L161" s="19">
        <f t="shared" si="8"/>
        <v>19.5</v>
      </c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</row>
    <row r="162" spans="1:63" s="20" customFormat="1" ht="30.75" customHeight="1">
      <c r="A162" s="30" t="s">
        <v>129</v>
      </c>
      <c r="B162" s="30" t="s">
        <v>130</v>
      </c>
      <c r="C162" s="30" t="s">
        <v>47</v>
      </c>
      <c r="D162" s="17" t="s">
        <v>133</v>
      </c>
      <c r="E162" s="17"/>
      <c r="F162" s="17"/>
      <c r="G162" s="12">
        <f t="shared" si="6"/>
        <v>0</v>
      </c>
      <c r="H162" s="17"/>
      <c r="I162" s="17"/>
      <c r="J162" s="12">
        <f t="shared" si="7"/>
        <v>0</v>
      </c>
      <c r="K162" s="18">
        <v>25000</v>
      </c>
      <c r="L162" s="19">
        <f t="shared" si="8"/>
        <v>25</v>
      </c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</row>
    <row r="163" spans="1:63" s="20" customFormat="1" ht="46.5" customHeight="1">
      <c r="A163" s="30" t="s">
        <v>131</v>
      </c>
      <c r="B163" s="30" t="s">
        <v>132</v>
      </c>
      <c r="C163" s="30" t="s">
        <v>47</v>
      </c>
      <c r="D163" s="17" t="s">
        <v>134</v>
      </c>
      <c r="E163" s="17"/>
      <c r="F163" s="17"/>
      <c r="G163" s="12">
        <f t="shared" si="6"/>
        <v>0</v>
      </c>
      <c r="H163" s="17"/>
      <c r="I163" s="17"/>
      <c r="J163" s="12">
        <f t="shared" si="7"/>
        <v>0</v>
      </c>
      <c r="K163" s="18">
        <v>25000</v>
      </c>
      <c r="L163" s="19">
        <f t="shared" si="8"/>
        <v>25</v>
      </c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</row>
    <row r="164" spans="1:63" s="15" customFormat="1" ht="33" customHeight="1">
      <c r="A164" s="10" t="s">
        <v>118</v>
      </c>
      <c r="B164" s="10"/>
      <c r="C164" s="10"/>
      <c r="D164" s="33" t="s">
        <v>23</v>
      </c>
      <c r="E164" s="33"/>
      <c r="F164" s="33"/>
      <c r="G164" s="12">
        <f t="shared" si="6"/>
        <v>0</v>
      </c>
      <c r="H164" s="33"/>
      <c r="I164" s="33"/>
      <c r="J164" s="12">
        <f t="shared" si="7"/>
        <v>0</v>
      </c>
      <c r="K164" s="13">
        <f>K165+K166</f>
        <v>561000</v>
      </c>
      <c r="L164" s="14">
        <f>L165+L166</f>
        <v>561</v>
      </c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</row>
    <row r="165" spans="1:63" s="20" customFormat="1" ht="46.5" customHeight="1">
      <c r="A165" s="16" t="s">
        <v>119</v>
      </c>
      <c r="B165" s="16" t="s">
        <v>58</v>
      </c>
      <c r="C165" s="16" t="s">
        <v>26</v>
      </c>
      <c r="D165" s="17" t="s">
        <v>59</v>
      </c>
      <c r="E165" s="17"/>
      <c r="F165" s="17"/>
      <c r="G165" s="12">
        <f t="shared" si="6"/>
        <v>0</v>
      </c>
      <c r="H165" s="17"/>
      <c r="I165" s="17"/>
      <c r="J165" s="12">
        <f t="shared" si="7"/>
        <v>0</v>
      </c>
      <c r="K165" s="18">
        <f>184000-123000</f>
        <v>61000</v>
      </c>
      <c r="L165" s="19">
        <f t="shared" si="8"/>
        <v>61</v>
      </c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</row>
    <row r="166" spans="1:63" s="20" customFormat="1" ht="27" customHeight="1">
      <c r="A166" s="16" t="s">
        <v>229</v>
      </c>
      <c r="B166" s="16" t="s">
        <v>230</v>
      </c>
      <c r="C166" s="16" t="s">
        <v>25</v>
      </c>
      <c r="D166" s="17" t="s">
        <v>262</v>
      </c>
      <c r="E166" s="17"/>
      <c r="F166" s="17"/>
      <c r="G166" s="12">
        <f t="shared" si="6"/>
        <v>0</v>
      </c>
      <c r="H166" s="17"/>
      <c r="I166" s="17"/>
      <c r="J166" s="12">
        <f t="shared" si="7"/>
        <v>0</v>
      </c>
      <c r="K166" s="18">
        <f>K167</f>
        <v>500000</v>
      </c>
      <c r="L166" s="21">
        <f>L167</f>
        <v>500</v>
      </c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</row>
    <row r="167" spans="1:63" s="29" customFormat="1" ht="27" customHeight="1">
      <c r="A167" s="22" t="s">
        <v>229</v>
      </c>
      <c r="B167" s="22" t="s">
        <v>230</v>
      </c>
      <c r="C167" s="22" t="s">
        <v>25</v>
      </c>
      <c r="D167" s="23" t="s">
        <v>231</v>
      </c>
      <c r="E167" s="23"/>
      <c r="F167" s="23"/>
      <c r="G167" s="12">
        <f t="shared" si="6"/>
        <v>0</v>
      </c>
      <c r="H167" s="23"/>
      <c r="I167" s="23"/>
      <c r="J167" s="12">
        <f t="shared" si="7"/>
        <v>0</v>
      </c>
      <c r="K167" s="26">
        <v>500000</v>
      </c>
      <c r="L167" s="27">
        <f t="shared" si="8"/>
        <v>500</v>
      </c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</row>
    <row r="168" spans="1:63" s="15" customFormat="1" ht="29.25" customHeight="1">
      <c r="A168" s="82"/>
      <c r="B168" s="44"/>
      <c r="C168" s="44"/>
      <c r="D168" s="33" t="s">
        <v>266</v>
      </c>
      <c r="E168" s="33"/>
      <c r="F168" s="33"/>
      <c r="G168" s="12">
        <f t="shared" si="6"/>
        <v>0</v>
      </c>
      <c r="H168" s="33"/>
      <c r="I168" s="33"/>
      <c r="J168" s="12">
        <f t="shared" si="7"/>
        <v>0</v>
      </c>
      <c r="K168" s="13">
        <f>K14+K29+K40+K43+K52+K59+K95+K97+K158+K160+K164</f>
        <v>399370104</v>
      </c>
      <c r="L168" s="14">
        <f>L14+L29+L40+L43+L52+L59+L95+L97+L158+L160+L164</f>
        <v>399370.1</v>
      </c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</row>
    <row r="169" spans="1:63" s="88" customFormat="1" ht="20.25">
      <c r="A169" s="109"/>
      <c r="B169" s="110"/>
      <c r="C169" s="110"/>
      <c r="D169" s="85" t="s">
        <v>267</v>
      </c>
      <c r="E169" s="85"/>
      <c r="F169" s="85"/>
      <c r="G169" s="85"/>
      <c r="H169" s="85"/>
      <c r="I169" s="85"/>
      <c r="J169" s="85"/>
      <c r="K169" s="86"/>
      <c r="L169" s="87">
        <v>2856.6</v>
      </c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08"/>
      <c r="AS169" s="108"/>
      <c r="AT169" s="108"/>
      <c r="AU169" s="108"/>
      <c r="AV169" s="108"/>
      <c r="AW169" s="108"/>
      <c r="AX169" s="108"/>
      <c r="AY169" s="108"/>
      <c r="AZ169" s="108"/>
      <c r="BA169" s="108"/>
      <c r="BB169" s="108"/>
      <c r="BC169" s="108"/>
      <c r="BD169" s="108"/>
      <c r="BE169" s="108"/>
      <c r="BF169" s="108"/>
      <c r="BG169" s="108"/>
      <c r="BH169" s="108"/>
      <c r="BI169" s="108"/>
      <c r="BJ169" s="108"/>
      <c r="BK169" s="108"/>
    </row>
    <row r="170" spans="1:63" s="88" customFormat="1" ht="20.25">
      <c r="A170" s="83"/>
      <c r="B170" s="84"/>
      <c r="C170" s="84"/>
      <c r="D170" s="97"/>
      <c r="E170" s="97"/>
      <c r="F170" s="97"/>
      <c r="G170" s="97"/>
      <c r="H170" s="97"/>
      <c r="I170" s="97"/>
      <c r="J170" s="97"/>
      <c r="K170" s="98"/>
      <c r="L170" s="99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  <c r="AX170" s="108"/>
      <c r="AY170" s="108"/>
      <c r="AZ170" s="108"/>
      <c r="BA170" s="108"/>
      <c r="BB170" s="108"/>
      <c r="BC170" s="108"/>
      <c r="BD170" s="108"/>
      <c r="BE170" s="108"/>
      <c r="BF170" s="108"/>
      <c r="BG170" s="108"/>
      <c r="BH170" s="108"/>
      <c r="BI170" s="108"/>
      <c r="BJ170" s="108"/>
      <c r="BK170" s="108"/>
    </row>
    <row r="171" spans="1:63" s="88" customFormat="1" ht="20.25">
      <c r="A171" s="83"/>
      <c r="B171" s="84"/>
      <c r="C171" s="84"/>
      <c r="D171" s="97"/>
      <c r="E171" s="97"/>
      <c r="F171" s="97"/>
      <c r="G171" s="97"/>
      <c r="H171" s="97"/>
      <c r="I171" s="97"/>
      <c r="J171" s="97"/>
      <c r="K171" s="98"/>
      <c r="L171" s="99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  <c r="AT171" s="108"/>
      <c r="AU171" s="108"/>
      <c r="AV171" s="108"/>
      <c r="AW171" s="108"/>
      <c r="AX171" s="108"/>
      <c r="AY171" s="108"/>
      <c r="AZ171" s="108"/>
      <c r="BA171" s="108"/>
      <c r="BB171" s="108"/>
      <c r="BC171" s="108"/>
      <c r="BD171" s="108"/>
      <c r="BE171" s="108"/>
      <c r="BF171" s="108"/>
      <c r="BG171" s="108"/>
      <c r="BH171" s="108"/>
      <c r="BI171" s="108"/>
      <c r="BJ171" s="108"/>
      <c r="BK171" s="108"/>
    </row>
    <row r="173" spans="1:12" ht="26.25" customHeight="1">
      <c r="A173" s="112" t="s">
        <v>226</v>
      </c>
      <c r="B173" s="112"/>
      <c r="C173" s="112"/>
      <c r="D173" s="112"/>
      <c r="E173" s="112"/>
      <c r="F173" s="5"/>
      <c r="G173" s="5"/>
      <c r="H173" s="5"/>
      <c r="I173" s="116" t="s">
        <v>227</v>
      </c>
      <c r="J173" s="116"/>
      <c r="K173" s="116"/>
      <c r="L173" s="116"/>
    </row>
    <row r="174" spans="1:11" ht="20.25">
      <c r="A174" s="2"/>
      <c r="K174" s="89"/>
    </row>
    <row r="175" spans="1:11" ht="20.25">
      <c r="A175" s="5"/>
      <c r="B175" s="91"/>
      <c r="C175" s="92"/>
      <c r="D175" s="90" t="s">
        <v>228</v>
      </c>
      <c r="E175" s="93"/>
      <c r="F175" s="93"/>
      <c r="G175" s="93"/>
      <c r="H175" s="93"/>
      <c r="I175" s="94"/>
      <c r="J175" s="94"/>
      <c r="K175" s="95"/>
    </row>
    <row r="176" ht="20.25">
      <c r="D176" s="3" t="s">
        <v>272</v>
      </c>
    </row>
  </sheetData>
  <sheetProtection/>
  <mergeCells count="21">
    <mergeCell ref="A173:E173"/>
    <mergeCell ref="A10:A12"/>
    <mergeCell ref="B10:B12"/>
    <mergeCell ref="C10:C12"/>
    <mergeCell ref="D10:D12"/>
    <mergeCell ref="I173:L173"/>
    <mergeCell ref="H5:K5"/>
    <mergeCell ref="J10:J12"/>
    <mergeCell ref="H10:H12"/>
    <mergeCell ref="I10:I12"/>
    <mergeCell ref="K10:K12"/>
    <mergeCell ref="F10:F12"/>
    <mergeCell ref="G1:L1"/>
    <mergeCell ref="G2:L2"/>
    <mergeCell ref="G3:L3"/>
    <mergeCell ref="G4:L4"/>
    <mergeCell ref="E10:E12"/>
    <mergeCell ref="L10:L12"/>
    <mergeCell ref="D7:L7"/>
    <mergeCell ref="A8:L8"/>
    <mergeCell ref="G10:G12"/>
  </mergeCells>
  <printOptions horizontalCentered="1"/>
  <pageMargins left="0.1968503937007874" right="0.1968503937007874" top="1.1811023622047245" bottom="0.3937007874015748" header="0.1968503937007874" footer="0.15748031496062992"/>
  <pageSetup firstPageNumber="140" useFirstPageNumber="1" fitToHeight="11" horizontalDpi="600" verticalDpi="600" orientation="landscape" paperSize="9" scale="60" r:id="rId1"/>
  <headerFooter alignWithMargins="0">
    <oddFooter>&amp;R&amp;16&amp;P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2017-12-27T11:09:42Z</cp:lastPrinted>
  <dcterms:created xsi:type="dcterms:W3CDTF">2014-01-17T10:52:16Z</dcterms:created>
  <dcterms:modified xsi:type="dcterms:W3CDTF">2017-12-27T11:09:54Z</dcterms:modified>
  <cp:category/>
  <cp:version/>
  <cp:contentType/>
  <cp:contentStatus/>
</cp:coreProperties>
</file>