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activeTab="2"/>
  </bookViews>
  <sheets>
    <sheet name="Додаток3" sheetId="1" r:id="rId1"/>
    <sheet name="Додаток4" sheetId="2" r:id="rId2"/>
    <sheet name="Додаток 5" sheetId="3" r:id="rId3"/>
    <sheet name="Додаток2" sheetId="4" r:id="rId4"/>
  </sheets>
  <definedNames>
    <definedName name="_xlnm.Print_Titles" localSheetId="1">'Додаток4'!$9:$9</definedName>
    <definedName name="_xlnm.Print_Area" localSheetId="1">'Додаток4'!$A$1:$L$45</definedName>
  </definedNames>
  <calcPr fullCalcOnLoad="1"/>
</workbook>
</file>

<file path=xl/sharedStrings.xml><?xml version="1.0" encoding="utf-8"?>
<sst xmlns="http://schemas.openxmlformats.org/spreadsheetml/2006/main" count="469" uniqueCount="299">
  <si>
    <t>загальний фонд</t>
  </si>
  <si>
    <t>Джерела фінансу-вання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</si>
  <si>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</si>
  <si>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</si>
  <si>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</si>
  <si>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</si>
  <si>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</si>
  <si>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t>тис. грн.</t>
  </si>
  <si>
    <t>Додаток 4</t>
  </si>
  <si>
    <t>державний бюджет</t>
  </si>
  <si>
    <t>міський  бюджет</t>
  </si>
  <si>
    <t>інші джерела (власні кошти КП СМР «Електроав тотранс»)</t>
  </si>
  <si>
    <t xml:space="preserve"> міський бюджет</t>
  </si>
  <si>
    <t>міський бюджет</t>
  </si>
  <si>
    <t xml:space="preserve">Виконавчий комітет  Сумської міської ради, 
КП СМР
«Електроавтотранс» 
</t>
  </si>
  <si>
    <t xml:space="preserve">                                                                   </t>
  </si>
  <si>
    <t>спеціаль-ний фонд</t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</si>
  <si>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</si>
  <si>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</si>
  <si>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t>Додаток 2</t>
  </si>
  <si>
    <t>Напрями діяльності (підпрограми), завдання та заходи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</si>
  <si>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</si>
  <si>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</si>
  <si>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</si>
  <si>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</si>
  <si>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</si>
  <si>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</si>
  <si>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</si>
  <si>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</si>
  <si>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</si>
  <si>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</si>
  <si>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</si>
  <si>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</si>
  <si>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Підвищення ефективності роботи міського електротранспорту</t>
  </si>
  <si>
    <t xml:space="preserve">міський бюджет </t>
  </si>
  <si>
    <t>2.</t>
  </si>
  <si>
    <t>Скорочення споживання та плати за електроенергію за рахунок заміни застарілого обладнання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</si>
  <si>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</si>
  <si>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</si>
  <si>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</si>
  <si>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</si>
  <si>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</si>
  <si>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</si>
  <si>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</si>
  <si>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</si>
  <si>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</si>
  <si>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</si>
  <si>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</si>
  <si>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</si>
  <si>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</si>
  <si>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</si>
  <si>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</si>
  <si>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</si>
  <si>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протяжність контактної мережі, км</t>
  </si>
  <si>
    <t>протяжність контактної мережі, яку планується реконструювати, км</t>
  </si>
  <si>
    <t>середня вартість реконструкції 1 км контактної мережі, тис. грн.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</si>
  <si>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</si>
  <si>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</si>
  <si>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</si>
  <si>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</si>
  <si>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</si>
  <si>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</si>
  <si>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</si>
  <si>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</si>
  <si>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</si>
  <si>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</si>
  <si>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</si>
  <si>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</si>
  <si>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</si>
  <si>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</si>
  <si>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</si>
  <si>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</si>
  <si>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</si>
  <si>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</si>
  <si>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</si>
  <si>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</si>
  <si>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</si>
  <si>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</si>
  <si>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>Додаток 3</t>
  </si>
  <si>
    <t>Додаток 5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</si>
  <si>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</si>
  <si>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</si>
  <si>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</si>
  <si>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</si>
  <si>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</si>
  <si>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</si>
  <si>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</si>
  <si>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</si>
  <si>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</si>
  <si>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</si>
  <si>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</si>
  <si>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</si>
  <si>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 xml:space="preserve">                           </t>
  </si>
  <si>
    <t>середня вартість 1 нового тролейбусу, тис. грн.</t>
  </si>
  <si>
    <t>кількість електротранспорту, що буде придбана, од. у тому числі:</t>
  </si>
  <si>
    <r>
      <t>Показник затрат (вхідних ресурсів)</t>
    </r>
    <r>
      <rPr>
        <sz val="12"/>
        <rFont val="Times New Roman"/>
        <family val="1"/>
      </rPr>
      <t>:</t>
    </r>
  </si>
  <si>
    <t>середня вартість  1 машини для обслуговування контактної мережі, тис. грн.</t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</si>
  <si>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</si>
  <si>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</si>
  <si>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</si>
  <si>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</si>
  <si>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</si>
  <si>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</si>
  <si>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Забезпечення беззбиткового функціонування КП СМР "Електроавтотранс"</t>
  </si>
  <si>
    <t>Управління капітального будівництва та дорожнього господарства Сумської міської ради</t>
  </si>
  <si>
    <t>загальне збільшення кількості одиниць комунального автотранспорту до наявного, %</t>
  </si>
  <si>
    <t xml:space="preserve">Ресурсне забезпечення 
міської комплексної Програми розвитку міського пасажирського транспорту м. Суми 
на 2019 – 2021 роки  
</t>
  </si>
  <si>
    <t xml:space="preserve">2020 (прогноз) </t>
  </si>
  <si>
    <t xml:space="preserve">2019 (проект) </t>
  </si>
  <si>
    <t xml:space="preserve">2021 (прогноз) </t>
  </si>
  <si>
    <t xml:space="preserve">1.1.1.Придбання  рухомого складу тролейбусів 
</t>
  </si>
  <si>
    <t>2019-2021 роки</t>
  </si>
  <si>
    <t>1.1.2. Придбання  тролейбусів за залучені (кредитні) кошти</t>
  </si>
  <si>
    <t xml:space="preserve">2019 рік </t>
  </si>
  <si>
    <t>залучені (кредитні) кошти</t>
  </si>
  <si>
    <t>Підвищення якості та доступності транспортних послуг, що надаються міським електротранспортом, поліпшення екологічного стану міста</t>
  </si>
  <si>
    <t>2019 рік</t>
  </si>
  <si>
    <t xml:space="preserve"> КП СМР "Електроавтотранс"</t>
  </si>
  <si>
    <t xml:space="preserve">Підвищення якості та комфортабельності пасажирських перевезень, безпеки транспортних послуг, що надаються міським електротранс-портом; поліпшення екологічного стану міста </t>
  </si>
  <si>
    <t>2020 рік</t>
  </si>
  <si>
    <t xml:space="preserve">міський бюджет (шляхом поповнення статутного капіталу) </t>
  </si>
  <si>
    <t>Підвищення ефективності роботи КП СМР "Електроавтотранс"</t>
  </si>
  <si>
    <t>2021 рік</t>
  </si>
  <si>
    <t xml:space="preserve">Перелік завдань міської  комплексної Програми  розвитку міського пасажирського транспорту м. Суми на 2019 – 2021 роки  </t>
  </si>
  <si>
    <t>2019 рік (проект)</t>
  </si>
  <si>
    <t>2020 рік (прогноз)</t>
  </si>
  <si>
    <t>2021 рік (прогноз)</t>
  </si>
  <si>
    <r>
      <t xml:space="preserve">Завдання 6.  </t>
    </r>
    <r>
      <rPr>
        <sz val="12"/>
        <rFont val="Times New Roman"/>
        <family val="1"/>
      </rPr>
      <t>Модернізація електрообладнання підстанцій</t>
    </r>
  </si>
  <si>
    <t xml:space="preserve">КП СМР
«Електроавтотранс» </t>
  </si>
  <si>
    <t>КПКВК 0217422</t>
  </si>
  <si>
    <t>КПКВК 0217412</t>
  </si>
  <si>
    <t xml:space="preserve">Виконавчий комітет  Сумської міської ради,КП СМР
«Електроавтотранс» 
 </t>
  </si>
  <si>
    <t>Відповідальні виконавці, КПКВК, завдання програми, результативні показники</t>
  </si>
  <si>
    <r>
      <t>Завдання 1.</t>
    </r>
    <r>
      <rPr>
        <sz val="12"/>
        <rFont val="Times New Roman"/>
        <family val="1"/>
      </rPr>
      <t>Оновлення парку тролейбусів, тис. грн. КПКВК 0217670</t>
    </r>
  </si>
  <si>
    <t>2019-2020 роки</t>
  </si>
  <si>
    <t>2019 р.</t>
  </si>
  <si>
    <t>2020 р.</t>
  </si>
  <si>
    <t>2021 р.</t>
  </si>
  <si>
    <t>протяжність кабельних ліній 6 кВ, які планується капітально відремонтувати, тис. км</t>
  </si>
  <si>
    <t>протяжність кабельних ліній "+", "-" 0,6 кВ, які планується капітально відремонтувати, тис. км</t>
  </si>
  <si>
    <t>загальна протяжність кабельних ліній 6 кВ, тис. км</t>
  </si>
  <si>
    <t>загальна протяжність кабельних ліній "+", "-" 0,6 кВ, тис. км</t>
  </si>
  <si>
    <t>середня вартість капітального ремонту 1 км кабельних ліній, тис. грн.</t>
  </si>
  <si>
    <t>відсоток капітально відремонтованої довжини  кабельних ліній  до їх загальної протяжності, %</t>
  </si>
  <si>
    <t>кількість теплових мереж, які необхідно капітально відремонтувати, од.</t>
  </si>
  <si>
    <t>кількість тягових підстанцій, що потребують капітального ремонту електрообладнання, од.</t>
  </si>
  <si>
    <t>кількість вантажних автомобілів МАЗ, що необхідно придбати, од.</t>
  </si>
  <si>
    <t>кількість спецавтомобілів (пересувна електротехнічна лабораторія), що необхідно придбати, од.</t>
  </si>
  <si>
    <t>кількість вантажних автомобілів МАЗ, що планується придбати, од.</t>
  </si>
  <si>
    <t>кількість спецавтомобілів (пересувна електротехнічна лабораторія), що планується придбати, од.</t>
  </si>
  <si>
    <t>кількість обладнання (модульна комплектна тягова підстанція), що необхідно замінити, од.</t>
  </si>
  <si>
    <t>кількість комплектів для диспетчерського пункту телеуправління тяговими підстанціями (телемеханіка), що необхідно придбати, од.</t>
  </si>
  <si>
    <t>середня вартість  1 комплекту обладнання (модульна комплектна тягова підстанція), тис. грн.</t>
  </si>
  <si>
    <t>середня вартість  1 комплекту для диспетчерського пункту телеуправління тяговими підстанціями (телемеханіка), тис. грн.</t>
  </si>
  <si>
    <t>відсоток придбаних машин для обслуговування контактної мережі до їх загальної кількості,  %</t>
  </si>
  <si>
    <t>відсоток заміненого обладнання (модульна комплектна тягова підстанція), до його загальної кількості,  %</t>
  </si>
  <si>
    <t>відсоток придбаних комплектів для диспетчерського пункту телеуправління тяговими підстанціями (телемеханіка) до їх загальної кількості,  %</t>
  </si>
  <si>
    <t xml:space="preserve">середня вартість вантажного автомобіля МАЗ, тис. грн. </t>
  </si>
  <si>
    <t xml:space="preserve">середня вартість спецавтомобіля (пересувна електротехнічна лабораторія), 
тис. грн.
</t>
  </si>
  <si>
    <t>відсоток придбаних вантажних автомобілів МАЗ до потреби, %</t>
  </si>
  <si>
    <t>відсоток придбаних  спецавтомобілів (пересувна електротехнічна лабораторія) до потреби, %</t>
  </si>
  <si>
    <t>кількість теплових мереж, які планується капітально відремонтувати, од.</t>
  </si>
  <si>
    <t>кількість тягових підстанцій, в яких планується проведення капітального ремонту електрообладнання, од.</t>
  </si>
  <si>
    <t>середня вартість капітального ремонту теплової мережі, тис. грн.</t>
  </si>
  <si>
    <t>середня вартість проведення капітального ремонту електрообладнання з розрахунку на 1 тягову підстанцію, тис. грн.</t>
  </si>
  <si>
    <t>відсоток капітально відремонтованих комірок тягових підстанцій до потреби, %</t>
  </si>
  <si>
    <t>відсоток капітально відремонтованих теплових мереж до потреби, %</t>
  </si>
  <si>
    <t>відсоток тягових підстанцій, в яких  проведено капітальний ремонт електрообладнання до потреби, %</t>
  </si>
  <si>
    <t>кількість затверджених автобусних маршрутів руху міського пасажирського транспорту, од.</t>
  </si>
  <si>
    <t>кількість затверджених тролейбусних маршрутів руху міського пасажирського транспорту, од.</t>
  </si>
  <si>
    <t>середні затрати на виконання робіт із обстеження пасажиропотоку на  1 маршруті, грн.</t>
  </si>
  <si>
    <t>Відсток маршрутів руху, охоплених обстеженням пасажиропотоку, %</t>
  </si>
  <si>
    <t>=Додаток4!D460</t>
  </si>
  <si>
    <t>кількість цехів для ремонту і обслуговування автобусів, од.</t>
  </si>
  <si>
    <t>середня вартість будівництва нового цеху для ремонту і обслуговування автобусів, тис. грн.</t>
  </si>
  <si>
    <t>відсоток збільшення цехів для ремонту і обслуговування автобусів, %</t>
  </si>
  <si>
    <t>кількість цехів для ремонту і обслуговування автобусів, які планується побудувати, од.</t>
  </si>
  <si>
    <t>Кількість міського пасажирського транспорту, од.</t>
  </si>
  <si>
    <t>Кількість міського пасажирського транспорту, що будуть включені до єдиної міської системи GPS-контролю міського пасажирського транспорту, од.</t>
  </si>
  <si>
    <t>Середня вартість послуг по обслуговуванню єдиної міської системи GPS-контролю міського пасажирського транспорт з розрахунку на 1 транспортний засіб в місяць, грн.</t>
  </si>
  <si>
    <t>Відсоток міського пасажирського транспорту, включеного до єдиної міської системи GPS-контролю міського пасажирського транспорту, %</t>
  </si>
  <si>
    <t>Упраління капіталь-ного будівни-цтва та дорожньо-го госпо-дарства СМР</t>
  </si>
  <si>
    <t xml:space="preserve">до  міської комплексної Програми розвитку міського пасажирського транспорту м. Суми на 2019-2021 роки" </t>
  </si>
  <si>
    <t xml:space="preserve">до   міської комплексної Програми розвитку міського пасажирського транспорту м. Суми на 2019-2021 роки </t>
  </si>
  <si>
    <t>Виконком СМР, КП СМР "Електроавтотранс"</t>
  </si>
  <si>
    <t>Виконком СМР, КП СМР "Електроав-тотранс"</t>
  </si>
  <si>
    <t>Виконком СМР, відділ транспор-ту, зв'язку та телекомунікаційних послуг  СМР</t>
  </si>
  <si>
    <t>Виконком СМР, відділ транспор-ту, зв'язку та телекомуні-каційних послуг  СМР</t>
  </si>
  <si>
    <t>міської комплексної Програми розвитку міського пасажирського транспорту м. Суми на 2019-2021 роки</t>
  </si>
  <si>
    <t>до    міської комплексної Програми   розвитку  міського    пасажирського     транспорту     м. Суми на 2019-2021 роки</t>
  </si>
  <si>
    <t>Завдання, КПКВК</t>
  </si>
  <si>
    <r>
      <t>Завдання 1.</t>
    </r>
    <r>
      <rPr>
        <sz val="12"/>
        <rFont val="Times New Roman"/>
        <family val="1"/>
      </rPr>
      <t xml:space="preserve"> Оновлення парку тролейбусів          КПКВК 0217670</t>
    </r>
  </si>
  <si>
    <t xml:space="preserve">до    міської комплексної Програми розвитку міського пасажирського транспорту м. Суми на 2019-2021 роки </t>
  </si>
  <si>
    <t xml:space="preserve">    Результативні показники виконання завдань міської комплексної Програми розвитку міського пасажирського транспорту   м. Суми                на 2019 – 2021 роки
</t>
  </si>
  <si>
    <t>1.1.3. Сплата ПДВ за придбані тролейбуси за залучені (кредитні) кошти</t>
  </si>
  <si>
    <t>сума ПДВ, необхідна для сплати за придбані тролейбуси за залучені (кредитні) кошти, тис. грн.</t>
  </si>
  <si>
    <t>сума ПДВ, що буде сплачена за придбані тролейбуси за залучені (кредитні) кошти, тис. грн.</t>
  </si>
  <si>
    <t>сума ПДВ  за придбані тролейбуси за залучені (кредитні) кошти з розрахунку на 1 тролейбус, грн.</t>
  </si>
  <si>
    <t>відсоток сплаченого ПДВ за придбані тролейбуси за залучені (кредитні) кошти, %</t>
  </si>
  <si>
    <t>інші джерела (власні кошти КП СМР "Електроав-тотранс")</t>
  </si>
  <si>
    <t>інші джерела (власні кошти КП СМР «Електроав-тотранс»)</t>
  </si>
  <si>
    <r>
      <t xml:space="preserve">Завдання 3. </t>
    </r>
    <r>
      <rPr>
        <sz val="12"/>
        <rFont val="Times New Roman"/>
        <family val="1"/>
      </rPr>
      <t>Впровадження автоматизованої системи інформаційного забезпечення пасажирських перевезень КПКВК 0217450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</si>
  <si>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Оптимізація маршрутів руху міського пасажирського транспорту КПКВК 0217450</t>
    </r>
  </si>
  <si>
    <r>
      <rPr>
        <b/>
        <sz val="12"/>
        <rFont val="Times New Roman"/>
        <family val="1"/>
      </rPr>
      <t>Завдання 3.</t>
    </r>
    <r>
      <rPr>
        <sz val="12"/>
        <rFont val="Times New Roman"/>
        <family val="1"/>
      </rPr>
      <t xml:space="preserve"> Впровадження автоматизованої системи забезпечення пасажирських перевезень КПКВК 0217450</t>
    </r>
  </si>
  <si>
    <t>кількість  автомобілів місткістю до 12 місць, що необхідно придбати, од.</t>
  </si>
  <si>
    <t>кількість  автомобілів місткістю до 12 місць, що планується придбати, од.</t>
  </si>
  <si>
    <t xml:space="preserve"> середня вартість автомобіля місткістю до 12 місць, тис. грн.</t>
  </si>
  <si>
    <t>відсоток придбаних  автомобілів місткістю до 12 місць до потреби, %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</si>
  <si>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 КПКВК1517330</t>
    </r>
  </si>
  <si>
    <r>
      <t xml:space="preserve">Завдання 5.  </t>
    </r>
    <r>
      <rPr>
        <sz val="12"/>
        <rFont val="Times New Roman"/>
        <family val="1"/>
      </rPr>
      <t>Капітальний ремонт кабельних мереж КПКВК1517426</t>
    </r>
  </si>
  <si>
    <r>
      <t>Підпрограма 1. "Розвиток міськог</t>
    </r>
    <r>
      <rPr>
        <sz val="12"/>
        <rFont val="Times New Roman"/>
        <family val="1"/>
      </rPr>
      <t>о</t>
    </r>
    <r>
      <rPr>
        <b/>
        <sz val="12"/>
        <rFont val="Times New Roman"/>
        <family val="1"/>
      </rPr>
      <t xml:space="preserve"> комунального транспорту та стале функціонування КП СМР "Електроавтотранс"</t>
    </r>
  </si>
  <si>
    <t>1.2.Оновлення парку комунального автотранспорту</t>
  </si>
  <si>
    <t xml:space="preserve">1.2.1.Придбання рухомого складу автобусів середньої місткості </t>
  </si>
  <si>
    <t>1.2.2. Придбання рухомого складу автобусів великої місткості (з низьким рівнем підлоги)</t>
  </si>
  <si>
    <t>1.3. Зменшення витрат електроенергії на підприємстві</t>
  </si>
  <si>
    <t>1.3.1.Капітальний ремонт комірок тягових підстанцій із заміною масляних вимикачів на вакуумні</t>
  </si>
  <si>
    <t>1.3.2. Капітальний ремонт теплової мережі із встановленням котла та заміною теплоносіїв</t>
  </si>
  <si>
    <t>1.3.3. Капітальний ремонт електрообладнання тягових підстанцій з їх переведенням на автоматизований режим роботи №№ 2,3,4,5,6,8,12,14</t>
  </si>
  <si>
    <t>Підпрограма 2. "Утримання міського електротранспорту та комунального автотранспорту"</t>
  </si>
  <si>
    <t>2.1. Відновлення технічного  ресурсу існуючого парку рухомого складу міського електротранспорту</t>
  </si>
  <si>
    <t>2.1.1.Проведення капітальних ремонтів тролейбусів</t>
  </si>
  <si>
    <t>2.1.2.Проведення середніх  ремонтів тролейбусів</t>
  </si>
  <si>
    <t xml:space="preserve">2.2. Відновлення технічного ресурсу існуючого парку комунального автотранспорту
</t>
  </si>
  <si>
    <t>2.2.1. Проведення капітальних ремонтів автобусів</t>
  </si>
  <si>
    <t>2.3. Збереження і розвиток електротраспортної інфраструктури</t>
  </si>
  <si>
    <t>2.3.1.Придбання  машин типу АТ-70М для обслуговування контактної мережі</t>
  </si>
  <si>
    <t>2.3.2. Придбання модульної комплектної тягової підстанції для міського електротранспорту</t>
  </si>
  <si>
    <t>2.3.3. Придбання телемеханіки для диспетчерського пункту</t>
  </si>
  <si>
    <t>2.4.Реконструкція електротранспортної інфраструктури</t>
  </si>
  <si>
    <t xml:space="preserve">2.4.1.Реконструкція контактної мережі з заміною опор, контактного проводу, спецчастин та інших елементів (46,8 км) </t>
  </si>
  <si>
    <t>2.5. Капітальний ремонт кабельних мереж</t>
  </si>
  <si>
    <t>2.5.1. Капітальний ремонт кабельних ліній 6 кВ, "+", "-" 0,6 кВ (26,942 км)</t>
  </si>
  <si>
    <t>2.6.Модернізація електрообладнання підстанцій</t>
  </si>
  <si>
    <t>2.6.1. Модернізація електрообладнання підстанцій 6/0,4 кВ "Депо"</t>
  </si>
  <si>
    <t>2.7. Збереження і розвиток автотранспортної інфраструктури</t>
  </si>
  <si>
    <t>2.7.1. Будівництво нового цеху для ремонту та обслуговування автобусів</t>
  </si>
  <si>
    <t>2.8.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</si>
  <si>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 xml:space="preserve">2.8.1.Відшкодування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</si>
  <si>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t xml:space="preserve">2.8.2.Відшкодування різниці між встановленим та економічно обґрунтованим тарифом на послуги   з перевезення пасажирів на автобусних маршрутах загального користування КП СМР «Електроавтотранс» </t>
  </si>
  <si>
    <t>2.9.Придбання спеціалізованої техніки</t>
  </si>
  <si>
    <t>2.9.1. Придбання вантажного автомобіля МАЗ</t>
  </si>
  <si>
    <t>2.9.2. Придбання  автомобіля місткістю до 12 місць (для підвозу водіїв та кондукторів з роботи у нічний час)</t>
  </si>
  <si>
    <t>2.9.3. Придбання  спецавтомобіля  (пересувна електротехнічна лабораторія)</t>
  </si>
  <si>
    <r>
      <t>Підпрограма 3. "Організація перевезення пасажирів на постійних міських маршрутах"</t>
    </r>
  </si>
  <si>
    <t>3.</t>
  </si>
  <si>
    <t xml:space="preserve">3.3.Впровадження автоматизованої системи інформаційного забезпечення пасажирських перевезень </t>
  </si>
  <si>
    <t>3.3.1. Впровадження єдиної міської системи GPS-контролю міського пасажирського транспорту в режимі реального часу</t>
  </si>
  <si>
    <r>
      <t>Підпрограма 1.</t>
    </r>
    <r>
      <rPr>
        <sz val="12"/>
        <rFont val="Times New Roman"/>
        <family val="1"/>
      </rPr>
      <t xml:space="preserve"> "Розвиток міського комунального транспорту та стале функціонування КП СМР "Електроавтотранс"                                 </t>
    </r>
  </si>
  <si>
    <r>
      <t>Підпрограма 2.</t>
    </r>
    <r>
      <rPr>
        <sz val="12"/>
        <rFont val="Times New Roman"/>
        <family val="1"/>
      </rPr>
      <t xml:space="preserve">  "Утримання міського електротранспору та комунального автотранспорту"</t>
    </r>
  </si>
  <si>
    <r>
      <t>Завдання 1.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0217426</t>
    </r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</si>
  <si>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 КПКВК 0217670</t>
    </r>
  </si>
  <si>
    <r>
      <t xml:space="preserve">Завдання 2. </t>
    </r>
    <r>
      <rPr>
        <sz val="12"/>
        <rFont val="Times New Roman"/>
        <family val="1"/>
      </rPr>
      <t>Відновлення технічного ресурсу існуючого парку комунального автотранспорту</t>
    </r>
    <r>
      <rPr>
        <b/>
        <sz val="12"/>
        <rFont val="Times New Roman"/>
        <family val="1"/>
      </rPr>
      <t xml:space="preserve">
</t>
    </r>
  </si>
  <si>
    <r>
      <t>Завдання 3.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0217670</t>
    </r>
  </si>
  <si>
    <r>
      <t>Завдання 7.</t>
    </r>
    <r>
      <rPr>
        <sz val="12"/>
        <rFont val="Times New Roman"/>
        <family val="1"/>
      </rPr>
      <t xml:space="preserve"> Збереження і розвиток автотранспортної інфраструктури КПКВК 0217670</t>
    </r>
  </si>
  <si>
    <r>
      <t xml:space="preserve">Підпрограма3. </t>
    </r>
    <r>
      <rPr>
        <sz val="12"/>
        <rFont val="Times New Roman"/>
        <family val="1"/>
      </rPr>
      <t>"Організація перевезень на постійних міських маршрутах"</t>
    </r>
  </si>
  <si>
    <r>
      <t>Завдання 3</t>
    </r>
    <r>
      <rPr>
        <sz val="12"/>
        <rFont val="Times New Roman"/>
        <family val="1"/>
      </rPr>
      <t>. Зменшення витрат електроенергії на підприємстві КПКВК 0217670</t>
    </r>
  </si>
  <si>
    <r>
      <t>Завдання 8.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</si>
  <si>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 xml:space="preserve">Завдання 9. </t>
    </r>
    <r>
      <rPr>
        <sz val="12"/>
        <rFont val="Times New Roman"/>
        <family val="1"/>
      </rPr>
      <t>Придбання спецілізованої техніки КПКВК 0217670</t>
    </r>
  </si>
  <si>
    <t xml:space="preserve">Виконавчий комітет  Сумської міської ради, КП СМР
«Електроавтотранс» </t>
  </si>
  <si>
    <t>Виконавчий комітет Сумської міської ради, відділ транспорту, зв'язку та телекомунікаційних послуг  СМР</t>
  </si>
  <si>
    <r>
      <t>Відповідальний виконавець</t>
    </r>
    <r>
      <rPr>
        <sz val="12"/>
        <rFont val="Times New Roman"/>
        <family val="1"/>
      </rPr>
      <t>: Виконком Сумської міської ради,  КП СМР «Електроавтотранс», відділ транспорту, звязку та телекомунікаційних послуг, управління капітального будівництва та дорожнього господарства</t>
    </r>
  </si>
  <si>
    <t>загальна (балансова) кількість комунального електротранспорту, що забезпечує потреби населення, од.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</si>
  <si>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</t>
    </r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</si>
  <si>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</t>
    </r>
  </si>
  <si>
    <r>
      <t>Підпрограма 2.</t>
    </r>
    <r>
      <rPr>
        <b/>
        <sz val="12"/>
        <rFont val="Times New Roman"/>
        <family val="1"/>
      </rPr>
      <t xml:space="preserve"> «Утримання міського електротранспорту та комунального автотранспорту»
Мета: надання населенню міста Суми доступних і якісних послуг із пасажирських перевезень міським комунальним транспортом</t>
    </r>
  </si>
  <si>
    <r>
      <t>Підпрограма 1.</t>
    </r>
    <r>
      <rPr>
        <b/>
        <sz val="12"/>
        <rFont val="Times New Roman"/>
        <family val="1"/>
      </rPr>
      <t xml:space="preserve"> «Розвиток міського комунального транспорту та стале функціонування КП СМР "Електроавтотранс»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Мета: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
</t>
    </r>
  </si>
  <si>
    <t>загальна кількість машин для обслуговування контактної мережі на балансі підприємства, од.</t>
  </si>
  <si>
    <t>кількість машин для обслуговування контактної мережі, що буде придбана, од.</t>
  </si>
  <si>
    <t>кількість обладнання (модульна комплектна тягова підстанція), що буде замінена, од.</t>
  </si>
  <si>
    <t>кількість комплектів для диспетчерського пункту телеуправління тяговими підстанціями (телемеханіка), що буде придбана, од.</t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</si>
  <si>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автотранспорту, тис. грн. КПКВК 0217670</t>
    </r>
  </si>
  <si>
    <r>
      <t>Підпрограма 3.</t>
    </r>
    <r>
      <rPr>
        <b/>
        <sz val="12"/>
        <rFont val="Times New Roman"/>
        <family val="1"/>
      </rPr>
      <t xml:space="preserve"> "Організація перевезення пасажирів на постійних міських маршрутах" </t>
    </r>
    <r>
      <rPr>
        <sz val="12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</si>
  <si>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r>
      <t>Завдання 1</t>
    </r>
    <r>
      <rPr>
        <sz val="12"/>
        <rFont val="Times New Roman"/>
        <family val="1"/>
      </rPr>
      <t>. Збереження і розвиток електротранспортної інфраструктури, тис. грн. КПКВК 0217670</t>
    </r>
  </si>
  <si>
    <r>
      <t>Завдання 2.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>, тис. грн. КПКВК 1517330</t>
    </r>
  </si>
  <si>
    <r>
      <t>Завдання 3.</t>
    </r>
    <r>
      <rPr>
        <sz val="12"/>
        <color indexed="8"/>
        <rFont val="Times New Roman"/>
        <family val="1"/>
      </rPr>
      <t xml:space="preserve"> Капітальний ремонт кабельних мереж, тис. грн.              КПКВК 1517426</t>
    </r>
  </si>
  <si>
    <r>
      <t xml:space="preserve">Завдання 4. </t>
    </r>
    <r>
      <rPr>
        <sz val="12"/>
        <rFont val="Times New Roman"/>
        <family val="1"/>
      </rPr>
      <t>Збереження і розвиток автотранспортної інфраструктури КПКВК 0217670</t>
    </r>
  </si>
  <si>
    <r>
      <t>Завдання 5.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</si>
  <si>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 Зменшення витрат електроенергії на підприємстві, тис. грн.
 КПКВК 0217670
</t>
    </r>
  </si>
  <si>
    <r>
      <t>Завдання 6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Придбання спеціалізованої техніки</t>
    </r>
    <r>
      <rPr>
        <sz val="12"/>
        <color indexed="8"/>
        <rFont val="Times New Roman"/>
        <family val="1"/>
      </rPr>
      <t>, тис. грн. КПКВК 0217670</t>
    </r>
  </si>
  <si>
    <t>3.1.Вивчення транспортного попиту</t>
  </si>
  <si>
    <t>3.2.Оптимізація маршрутів руху міського пасажирського транспорту</t>
  </si>
  <si>
    <t>3.1.1.Проведення обстеження пасажиропотоку на міських маршрутах</t>
  </si>
  <si>
    <t>3.2.1.Коригування схеми руху громадського транспорту м. Суми</t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</si>
  <si>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</rPr>
      <t>. Вивчення транспортного попиту КПКВК 0217450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</si>
  <si>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>. Оптимізація маршрутів руху міського пасажирського транспорту КПКВК 0217450</t>
    </r>
  </si>
  <si>
    <t xml:space="preserve">Виконавчий комітет  Сумської міської ради, КП СМР
«Електроавтотранс» 
 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</si>
  <si>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Вивчення транспортного попиту КПКВК 0217450</t>
    </r>
  </si>
  <si>
    <t>Сумський міський голова</t>
  </si>
  <si>
    <t>О.М. Лисенко</t>
  </si>
  <si>
    <t xml:space="preserve">                    О.М. Лисенко</t>
  </si>
  <si>
    <t xml:space="preserve">                                   О.М. Лисенко</t>
  </si>
  <si>
    <t>Сумський  міський голова</t>
  </si>
  <si>
    <t xml:space="preserve">                      О.М. Лисенко</t>
  </si>
  <si>
    <t>Виконавець: Яковенко С.В..</t>
  </si>
  <si>
    <t xml:space="preserve">          </t>
  </si>
  <si>
    <t>Виконавець:Яковенко С.В.</t>
  </si>
  <si>
    <t xml:space="preserve">       </t>
  </si>
  <si>
    <t>Виконавець: Яковенко С.В.</t>
  </si>
  <si>
    <t xml:space="preserve">2019-2021 роки 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</si>
</sst>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0.0"/>
    <numFmt numFmtId="199" formatCode="#,##0.0&quot;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  <numFmt numFmtId="205" formatCode="#,##0.00&quot;р.&quot;"/>
    <numFmt numFmtId="206" formatCode="[$-422]d\ mmmm\ yyyy&quot; р.&quot;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vertical="top" wrapText="1"/>
    </xf>
    <xf numFmtId="2" fontId="2" fillId="32" borderId="0" xfId="0" applyNumberFormat="1" applyFont="1" applyFill="1" applyBorder="1" applyAlignment="1">
      <alignment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center"/>
    </xf>
    <xf numFmtId="49" fontId="2" fillId="32" borderId="0" xfId="0" applyNumberFormat="1" applyFont="1" applyFill="1" applyAlignment="1">
      <alignment/>
    </xf>
    <xf numFmtId="3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1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wrapText="1"/>
    </xf>
    <xf numFmtId="2" fontId="2" fillId="32" borderId="11" xfId="0" applyNumberFormat="1" applyFont="1" applyFill="1" applyBorder="1" applyAlignment="1">
      <alignment wrapText="1"/>
    </xf>
    <xf numFmtId="2" fontId="2" fillId="32" borderId="12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wrapText="1"/>
    </xf>
    <xf numFmtId="2" fontId="2" fillId="32" borderId="0" xfId="0" applyNumberFormat="1" applyFont="1" applyFill="1" applyBorder="1" applyAlignment="1">
      <alignment wrapText="1"/>
    </xf>
    <xf numFmtId="0" fontId="2" fillId="32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3" fontId="2" fillId="32" borderId="0" xfId="0" applyNumberFormat="1" applyFont="1" applyFill="1" applyAlignment="1">
      <alignment horizontal="justify" vertical="distributed" wrapText="1"/>
    </xf>
    <xf numFmtId="0" fontId="1" fillId="32" borderId="0" xfId="0" applyFont="1" applyFill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2" fontId="2" fillId="32" borderId="15" xfId="0" applyNumberFormat="1" applyFont="1" applyFill="1" applyBorder="1" applyAlignment="1">
      <alignment horizontal="center" vertical="center" wrapText="1"/>
    </xf>
    <xf numFmtId="2" fontId="1" fillId="32" borderId="17" xfId="0" applyNumberFormat="1" applyFont="1" applyFill="1" applyBorder="1" applyAlignment="1">
      <alignment horizontal="center" vertical="center" wrapText="1"/>
    </xf>
    <xf numFmtId="2" fontId="2" fillId="32" borderId="18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 vertical="top" wrapText="1"/>
    </xf>
    <xf numFmtId="49" fontId="2" fillId="32" borderId="19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/>
    </xf>
    <xf numFmtId="0" fontId="2" fillId="32" borderId="16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/>
    </xf>
    <xf numFmtId="0" fontId="1" fillId="32" borderId="10" xfId="0" applyFont="1" applyFill="1" applyBorder="1" applyAlignment="1">
      <alignment vertical="top" wrapText="1"/>
    </xf>
    <xf numFmtId="2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" fontId="2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justify" vertical="top" wrapText="1"/>
    </xf>
    <xf numFmtId="2" fontId="2" fillId="32" borderId="10" xfId="0" applyNumberFormat="1" applyFont="1" applyFill="1" applyBorder="1" applyAlignment="1">
      <alignment horizontal="justify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justify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center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justify"/>
    </xf>
    <xf numFmtId="0" fontId="2" fillId="32" borderId="16" xfId="0" applyFont="1" applyFill="1" applyBorder="1" applyAlignment="1">
      <alignment horizontal="left" vertical="top" wrapText="1"/>
    </xf>
    <xf numFmtId="49" fontId="1" fillId="32" borderId="19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32" borderId="13" xfId="0" applyFont="1" applyFill="1" applyBorder="1" applyAlignment="1">
      <alignment horizontal="left" vertical="center" wrapText="1"/>
    </xf>
    <xf numFmtId="2" fontId="2" fillId="0" borderId="13" xfId="0" applyNumberFormat="1" applyFont="1" applyBorder="1" applyAlignment="1">
      <alignment wrapText="1"/>
    </xf>
    <xf numFmtId="49" fontId="2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wrapText="1"/>
    </xf>
    <xf numFmtId="195" fontId="2" fillId="32" borderId="10" xfId="60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49" fontId="1" fillId="32" borderId="0" xfId="0" applyNumberFormat="1" applyFont="1" applyFill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2" fontId="2" fillId="32" borderId="12" xfId="0" applyNumberFormat="1" applyFont="1" applyFill="1" applyBorder="1" applyAlignment="1">
      <alignment wrapText="1"/>
    </xf>
    <xf numFmtId="0" fontId="2" fillId="32" borderId="20" xfId="0" applyFont="1" applyFill="1" applyBorder="1" applyAlignment="1">
      <alignment vertical="top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 vertical="top" wrapText="1"/>
    </xf>
    <xf numFmtId="2" fontId="2" fillId="33" borderId="17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2" fontId="2" fillId="32" borderId="12" xfId="0" applyNumberFormat="1" applyFont="1" applyFill="1" applyBorder="1" applyAlignment="1">
      <alignment wrapText="1"/>
    </xf>
    <xf numFmtId="0" fontId="0" fillId="0" borderId="13" xfId="0" applyBorder="1" applyAlignment="1">
      <alignment vertical="top" wrapText="1"/>
    </xf>
    <xf numFmtId="0" fontId="2" fillId="32" borderId="13" xfId="0" applyFont="1" applyFill="1" applyBorder="1" applyAlignment="1">
      <alignment wrapText="1"/>
    </xf>
    <xf numFmtId="0" fontId="6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32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Alignment="1">
      <alignment wrapText="1"/>
    </xf>
    <xf numFmtId="0" fontId="2" fillId="32" borderId="15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32" borderId="21" xfId="0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2" fillId="32" borderId="12" xfId="0" applyNumberFormat="1" applyFont="1" applyFill="1" applyBorder="1" applyAlignment="1">
      <alignment horizontal="center" wrapText="1"/>
    </xf>
    <xf numFmtId="0" fontId="1" fillId="32" borderId="12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0" fontId="1" fillId="32" borderId="17" xfId="0" applyFont="1" applyFill="1" applyBorder="1" applyAlignment="1">
      <alignment horizontal="center" wrapText="1"/>
    </xf>
    <xf numFmtId="0" fontId="1" fillId="32" borderId="21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2" fontId="2" fillId="32" borderId="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 wrapText="1"/>
    </xf>
    <xf numFmtId="0" fontId="1" fillId="32" borderId="12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1" fillId="32" borderId="17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vertical="top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vertical="justify" wrapText="1"/>
    </xf>
    <xf numFmtId="0" fontId="2" fillId="32" borderId="0" xfId="0" applyFont="1" applyFill="1" applyBorder="1" applyAlignment="1">
      <alignment horizontal="left" vertical="distributed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justify" wrapText="1"/>
    </xf>
    <xf numFmtId="0" fontId="1" fillId="32" borderId="10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vertical="top"/>
    </xf>
    <xf numFmtId="0" fontId="2" fillId="32" borderId="13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top" wrapText="1"/>
    </xf>
    <xf numFmtId="0" fontId="2" fillId="32" borderId="17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0" workbookViewId="0" topLeftCell="A1">
      <selection activeCell="C36" sqref="C36:C37"/>
    </sheetView>
  </sheetViews>
  <sheetFormatPr defaultColWidth="9.140625" defaultRowHeight="12.75"/>
  <cols>
    <col min="1" max="1" width="4.7109375" style="15" customWidth="1"/>
    <col min="2" max="2" width="30.140625" style="15" customWidth="1"/>
    <col min="3" max="3" width="24.7109375" style="15" customWidth="1"/>
    <col min="4" max="4" width="8.57421875" style="15" customWidth="1"/>
    <col min="5" max="5" width="12.00390625" style="15" customWidth="1"/>
    <col min="6" max="6" width="12.8515625" style="15" customWidth="1"/>
    <col min="7" max="7" width="14.140625" style="15" customWidth="1"/>
    <col min="8" max="9" width="12.28125" style="15" customWidth="1"/>
    <col min="10" max="10" width="10.8515625" style="15" customWidth="1"/>
    <col min="11" max="11" width="29.28125" style="15" customWidth="1"/>
    <col min="12" max="16384" width="9.140625" style="15" customWidth="1"/>
  </cols>
  <sheetData>
    <row r="1" spans="8:11" ht="15.75">
      <c r="H1" s="16"/>
      <c r="I1" s="16" t="s">
        <v>78</v>
      </c>
      <c r="J1" s="16"/>
      <c r="K1" s="16"/>
    </row>
    <row r="2" spans="8:11" ht="30.75" customHeight="1">
      <c r="H2" s="152" t="s">
        <v>183</v>
      </c>
      <c r="I2" s="152"/>
      <c r="J2" s="152"/>
      <c r="K2" s="152"/>
    </row>
    <row r="3" spans="8:11" ht="4.5" customHeight="1">
      <c r="H3" s="152" t="s">
        <v>296</v>
      </c>
      <c r="I3" s="152"/>
      <c r="J3" s="152"/>
      <c r="K3" s="152"/>
    </row>
    <row r="4" spans="3:10" ht="27.75" customHeight="1">
      <c r="C4" s="17"/>
      <c r="D4" s="170" t="s">
        <v>20</v>
      </c>
      <c r="E4" s="170"/>
      <c r="F4" s="170"/>
      <c r="G4" s="170"/>
      <c r="H4" s="170"/>
      <c r="I4" s="170"/>
      <c r="J4" s="170"/>
    </row>
    <row r="5" spans="3:11" ht="15.75" customHeight="1">
      <c r="C5" s="170" t="s">
        <v>188</v>
      </c>
      <c r="D5" s="170"/>
      <c r="E5" s="170"/>
      <c r="F5" s="170"/>
      <c r="G5" s="170"/>
      <c r="H5" s="170"/>
      <c r="I5" s="170"/>
      <c r="J5" s="170"/>
      <c r="K5" s="170"/>
    </row>
    <row r="6" ht="8.25" customHeight="1"/>
    <row r="7" spans="1:11" ht="45.75" customHeight="1">
      <c r="A7" s="160" t="s">
        <v>21</v>
      </c>
      <c r="B7" s="162" t="s">
        <v>22</v>
      </c>
      <c r="C7" s="162" t="s">
        <v>23</v>
      </c>
      <c r="D7" s="163" t="s">
        <v>24</v>
      </c>
      <c r="E7" s="171" t="s">
        <v>25</v>
      </c>
      <c r="F7" s="20" t="s">
        <v>1</v>
      </c>
      <c r="G7" s="173" t="s">
        <v>28</v>
      </c>
      <c r="H7" s="173"/>
      <c r="I7" s="173"/>
      <c r="J7" s="173"/>
      <c r="K7" s="163" t="s">
        <v>27</v>
      </c>
    </row>
    <row r="8" spans="1:11" ht="29.25" customHeight="1">
      <c r="A8" s="161"/>
      <c r="B8" s="163"/>
      <c r="C8" s="163"/>
      <c r="D8" s="163"/>
      <c r="E8" s="172"/>
      <c r="F8" s="20"/>
      <c r="G8" s="20" t="s">
        <v>26</v>
      </c>
      <c r="H8" s="22" t="s">
        <v>108</v>
      </c>
      <c r="I8" s="22" t="s">
        <v>107</v>
      </c>
      <c r="J8" s="22" t="s">
        <v>109</v>
      </c>
      <c r="K8" s="163"/>
    </row>
    <row r="9" spans="1:11" ht="13.5" customHeight="1">
      <c r="A9" s="164" t="s">
        <v>210</v>
      </c>
      <c r="B9" s="165"/>
      <c r="C9" s="165"/>
      <c r="D9" s="165"/>
      <c r="E9" s="165"/>
      <c r="F9" s="165"/>
      <c r="G9" s="165"/>
      <c r="H9" s="165"/>
      <c r="I9" s="165"/>
      <c r="J9" s="165"/>
      <c r="K9" s="166"/>
    </row>
    <row r="10" spans="1:11" ht="93" customHeight="1">
      <c r="A10" s="138" t="s">
        <v>29</v>
      </c>
      <c r="B10" s="138" t="s">
        <v>30</v>
      </c>
      <c r="C10" s="23" t="s">
        <v>110</v>
      </c>
      <c r="D10" s="4" t="s">
        <v>111</v>
      </c>
      <c r="E10" s="23" t="s">
        <v>184</v>
      </c>
      <c r="F10" s="23" t="s">
        <v>32</v>
      </c>
      <c r="G10" s="24">
        <f>H10+I10+J10</f>
        <v>158700</v>
      </c>
      <c r="H10" s="24">
        <f>5620*5</f>
        <v>28100</v>
      </c>
      <c r="I10" s="24">
        <f>6210*10</f>
        <v>62100</v>
      </c>
      <c r="J10" s="24">
        <f>6850*10</f>
        <v>68500</v>
      </c>
      <c r="K10" s="138" t="s">
        <v>115</v>
      </c>
    </row>
    <row r="11" spans="1:11" ht="35.25" customHeight="1">
      <c r="A11" s="139"/>
      <c r="B11" s="139"/>
      <c r="C11" s="145" t="s">
        <v>112</v>
      </c>
      <c r="D11" s="145" t="s">
        <v>113</v>
      </c>
      <c r="E11" s="145" t="s">
        <v>101</v>
      </c>
      <c r="F11" s="175" t="s">
        <v>114</v>
      </c>
      <c r="G11" s="141">
        <f>H11+I11+J11</f>
        <v>125446.4</v>
      </c>
      <c r="H11" s="141">
        <v>125446.4</v>
      </c>
      <c r="I11" s="141">
        <v>0</v>
      </c>
      <c r="J11" s="141">
        <v>0</v>
      </c>
      <c r="K11" s="180"/>
    </row>
    <row r="12" spans="1:11" ht="10.5" customHeight="1">
      <c r="A12" s="139"/>
      <c r="B12" s="139"/>
      <c r="C12" s="140"/>
      <c r="D12" s="140"/>
      <c r="E12" s="140"/>
      <c r="F12" s="176"/>
      <c r="G12" s="140"/>
      <c r="H12" s="140"/>
      <c r="I12" s="140"/>
      <c r="J12" s="140"/>
      <c r="K12" s="180"/>
    </row>
    <row r="13" spans="1:11" ht="91.5" customHeight="1">
      <c r="A13" s="139"/>
      <c r="B13" s="140"/>
      <c r="C13" s="115" t="s">
        <v>194</v>
      </c>
      <c r="D13" s="115" t="s">
        <v>116</v>
      </c>
      <c r="E13" s="115" t="s">
        <v>184</v>
      </c>
      <c r="F13" s="116" t="s">
        <v>32</v>
      </c>
      <c r="G13" s="117">
        <f>H13+I13+J13</f>
        <v>25089.3</v>
      </c>
      <c r="H13" s="117">
        <v>25089.3</v>
      </c>
      <c r="I13" s="117">
        <v>0</v>
      </c>
      <c r="J13" s="117">
        <v>0</v>
      </c>
      <c r="K13" s="142"/>
    </row>
    <row r="14" spans="1:11" ht="114.75" customHeight="1">
      <c r="A14" s="140"/>
      <c r="B14" s="169" t="s">
        <v>211</v>
      </c>
      <c r="C14" s="4" t="s">
        <v>212</v>
      </c>
      <c r="D14" s="169" t="s">
        <v>111</v>
      </c>
      <c r="E14" s="169" t="s">
        <v>100</v>
      </c>
      <c r="F14" s="4" t="s">
        <v>32</v>
      </c>
      <c r="G14" s="24">
        <f>H14+I14+J14</f>
        <v>48300</v>
      </c>
      <c r="H14" s="24">
        <v>14400</v>
      </c>
      <c r="I14" s="133">
        <v>15900</v>
      </c>
      <c r="J14" s="24">
        <v>18000</v>
      </c>
      <c r="K14" s="169" t="s">
        <v>102</v>
      </c>
    </row>
    <row r="15" spans="1:11" ht="13.5" customHeight="1" hidden="1" thickBot="1">
      <c r="A15" s="23"/>
      <c r="B15" s="169"/>
      <c r="C15" s="23"/>
      <c r="D15" s="174"/>
      <c r="E15" s="169"/>
      <c r="F15" s="23"/>
      <c r="G15" s="24"/>
      <c r="H15" s="24"/>
      <c r="I15" s="24"/>
      <c r="J15" s="24"/>
      <c r="K15" s="169"/>
    </row>
    <row r="16" spans="1:11" ht="12.75" customHeight="1" hidden="1">
      <c r="A16" s="23"/>
      <c r="B16" s="169"/>
      <c r="C16" s="23"/>
      <c r="D16" s="23"/>
      <c r="E16" s="23"/>
      <c r="F16" s="23"/>
      <c r="G16" s="24"/>
      <c r="H16" s="24"/>
      <c r="I16" s="24"/>
      <c r="J16" s="24"/>
      <c r="K16" s="23"/>
    </row>
    <row r="17" spans="1:11" ht="12.75" customHeight="1" hidden="1">
      <c r="A17" s="23"/>
      <c r="B17" s="169"/>
      <c r="C17" s="23"/>
      <c r="D17" s="23"/>
      <c r="E17" s="23"/>
      <c r="F17" s="23"/>
      <c r="G17" s="24"/>
      <c r="H17" s="24"/>
      <c r="I17" s="24"/>
      <c r="J17" s="24"/>
      <c r="K17" s="23"/>
    </row>
    <row r="18" spans="1:11" ht="12.75" customHeight="1" hidden="1">
      <c r="A18" s="23"/>
      <c r="B18" s="169"/>
      <c r="C18" s="23"/>
      <c r="D18" s="23"/>
      <c r="E18" s="23"/>
      <c r="F18" s="23"/>
      <c r="G18" s="24"/>
      <c r="H18" s="24"/>
      <c r="I18" s="24"/>
      <c r="J18" s="24"/>
      <c r="K18" s="23"/>
    </row>
    <row r="19" spans="1:11" ht="12.75" customHeight="1" hidden="1">
      <c r="A19" s="23"/>
      <c r="B19" s="169"/>
      <c r="C19" s="23"/>
      <c r="D19" s="23"/>
      <c r="E19" s="23"/>
      <c r="F19" s="23"/>
      <c r="G19" s="24"/>
      <c r="H19" s="24"/>
      <c r="I19" s="24"/>
      <c r="J19" s="24"/>
      <c r="K19" s="23"/>
    </row>
    <row r="20" spans="1:11" ht="12.75" customHeight="1" hidden="1">
      <c r="A20" s="23"/>
      <c r="B20" s="169"/>
      <c r="C20" s="23"/>
      <c r="D20" s="23"/>
      <c r="E20" s="23"/>
      <c r="F20" s="23"/>
      <c r="G20" s="24"/>
      <c r="H20" s="24"/>
      <c r="I20" s="24"/>
      <c r="J20" s="24"/>
      <c r="K20" s="23"/>
    </row>
    <row r="21" spans="1:11" ht="12.75" customHeight="1" hidden="1">
      <c r="A21" s="23"/>
      <c r="B21" s="169"/>
      <c r="C21" s="23"/>
      <c r="D21" s="23"/>
      <c r="E21" s="23"/>
      <c r="F21" s="23"/>
      <c r="G21" s="24"/>
      <c r="H21" s="24"/>
      <c r="I21" s="24"/>
      <c r="J21" s="24"/>
      <c r="K21" s="23"/>
    </row>
    <row r="22" spans="1:11" ht="12.75" customHeight="1" hidden="1">
      <c r="A22" s="23"/>
      <c r="B22" s="169"/>
      <c r="C22" s="23"/>
      <c r="D22" s="23"/>
      <c r="E22" s="23"/>
      <c r="F22" s="23"/>
      <c r="G22" s="24"/>
      <c r="H22" s="24"/>
      <c r="I22" s="24"/>
      <c r="J22" s="24"/>
      <c r="K22" s="23"/>
    </row>
    <row r="23" spans="1:11" ht="12.75" customHeight="1" hidden="1">
      <c r="A23" s="23"/>
      <c r="B23" s="169"/>
      <c r="C23" s="23"/>
      <c r="D23" s="23"/>
      <c r="E23" s="23"/>
      <c r="F23" s="23"/>
      <c r="G23" s="24"/>
      <c r="H23" s="24"/>
      <c r="I23" s="24"/>
      <c r="J23" s="24"/>
      <c r="K23" s="23"/>
    </row>
    <row r="24" spans="1:11" ht="2.25" customHeight="1" hidden="1">
      <c r="A24" s="33"/>
      <c r="B24" s="6"/>
      <c r="C24" s="27"/>
      <c r="D24" s="27"/>
      <c r="E24" s="27"/>
      <c r="F24" s="27"/>
      <c r="G24" s="34"/>
      <c r="H24" s="34"/>
      <c r="I24" s="34"/>
      <c r="J24" s="34"/>
      <c r="K24" s="27"/>
    </row>
    <row r="25" spans="1:11" ht="116.25" customHeight="1">
      <c r="A25" s="145"/>
      <c r="B25" s="4"/>
      <c r="C25" s="4" t="s">
        <v>213</v>
      </c>
      <c r="D25" s="4" t="s">
        <v>111</v>
      </c>
      <c r="E25" s="4" t="s">
        <v>100</v>
      </c>
      <c r="F25" s="4" t="s">
        <v>32</v>
      </c>
      <c r="G25" s="24">
        <f>H25+I25+J25</f>
        <v>86100</v>
      </c>
      <c r="H25" s="24">
        <v>25800</v>
      </c>
      <c r="I25" s="24">
        <v>28500</v>
      </c>
      <c r="J25" s="24">
        <v>31800</v>
      </c>
      <c r="K25" s="23" t="s">
        <v>102</v>
      </c>
    </row>
    <row r="26" spans="1:11" ht="116.25" customHeight="1">
      <c r="A26" s="139"/>
      <c r="B26" s="102" t="s">
        <v>214</v>
      </c>
      <c r="C26" s="130" t="s">
        <v>215</v>
      </c>
      <c r="D26" s="130" t="s">
        <v>116</v>
      </c>
      <c r="E26" s="102" t="s">
        <v>100</v>
      </c>
      <c r="F26" s="102" t="s">
        <v>32</v>
      </c>
      <c r="G26" s="129">
        <f>H26+I26+J26</f>
        <v>2040</v>
      </c>
      <c r="H26" s="129">
        <v>2040</v>
      </c>
      <c r="I26" s="129">
        <v>0</v>
      </c>
      <c r="J26" s="129">
        <v>0</v>
      </c>
      <c r="K26" s="102" t="s">
        <v>36</v>
      </c>
    </row>
    <row r="27" spans="1:11" ht="116.25" customHeight="1">
      <c r="A27" s="139"/>
      <c r="B27" s="4"/>
      <c r="C27" s="37" t="s">
        <v>216</v>
      </c>
      <c r="D27" s="37" t="s">
        <v>116</v>
      </c>
      <c r="E27" s="4" t="s">
        <v>100</v>
      </c>
      <c r="F27" s="4" t="s">
        <v>32</v>
      </c>
      <c r="G27" s="24">
        <f>H27+I27+J27</f>
        <v>3000</v>
      </c>
      <c r="H27" s="24">
        <v>3000</v>
      </c>
      <c r="I27" s="24">
        <v>0</v>
      </c>
      <c r="J27" s="24">
        <v>0</v>
      </c>
      <c r="K27" s="4" t="s">
        <v>36</v>
      </c>
    </row>
    <row r="28" spans="1:11" ht="127.5" customHeight="1">
      <c r="A28" s="140"/>
      <c r="B28" s="4"/>
      <c r="C28" s="4" t="s">
        <v>217</v>
      </c>
      <c r="D28" s="4" t="s">
        <v>111</v>
      </c>
      <c r="E28" s="4" t="s">
        <v>100</v>
      </c>
      <c r="F28" s="4" t="s">
        <v>32</v>
      </c>
      <c r="G28" s="24">
        <f>H28+I28+J28</f>
        <v>17000</v>
      </c>
      <c r="H28" s="24">
        <v>2000</v>
      </c>
      <c r="I28" s="24">
        <v>5000</v>
      </c>
      <c r="J28" s="24">
        <v>10000</v>
      </c>
      <c r="K28" s="4" t="s">
        <v>36</v>
      </c>
    </row>
    <row r="29" spans="1:11" ht="18.75" customHeight="1">
      <c r="A29" s="177" t="s">
        <v>218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9"/>
    </row>
    <row r="30" spans="1:11" ht="110.25" customHeight="1">
      <c r="A30" s="145" t="s">
        <v>35</v>
      </c>
      <c r="B30" s="138" t="s">
        <v>219</v>
      </c>
      <c r="C30" s="30" t="s">
        <v>220</v>
      </c>
      <c r="D30" s="4" t="s">
        <v>111</v>
      </c>
      <c r="E30" s="4" t="s">
        <v>117</v>
      </c>
      <c r="F30" s="4" t="s">
        <v>199</v>
      </c>
      <c r="G30" s="24">
        <f aca="true" t="shared" si="0" ref="G30:G36">H30+I30+J30</f>
        <v>7018</v>
      </c>
      <c r="H30" s="24">
        <v>2120</v>
      </c>
      <c r="I30" s="24">
        <v>2332</v>
      </c>
      <c r="J30" s="24">
        <v>2566</v>
      </c>
      <c r="K30" s="31" t="s">
        <v>99</v>
      </c>
    </row>
    <row r="31" spans="1:11" ht="110.25" customHeight="1">
      <c r="A31" s="139"/>
      <c r="B31" s="142"/>
      <c r="C31" s="23" t="s">
        <v>221</v>
      </c>
      <c r="D31" s="23" t="s">
        <v>111</v>
      </c>
      <c r="E31" s="23" t="s">
        <v>117</v>
      </c>
      <c r="F31" s="23" t="s">
        <v>199</v>
      </c>
      <c r="G31" s="24">
        <f t="shared" si="0"/>
        <v>9537.5</v>
      </c>
      <c r="H31" s="24">
        <v>2881.5</v>
      </c>
      <c r="I31" s="24">
        <v>3169.5</v>
      </c>
      <c r="J31" s="24">
        <v>3486.5</v>
      </c>
      <c r="K31" s="23" t="s">
        <v>118</v>
      </c>
    </row>
    <row r="32" spans="1:11" ht="110.25" customHeight="1">
      <c r="A32" s="139"/>
      <c r="B32" s="4" t="s">
        <v>222</v>
      </c>
      <c r="C32" s="128" t="s">
        <v>223</v>
      </c>
      <c r="D32" s="4" t="s">
        <v>111</v>
      </c>
      <c r="E32" s="4" t="s">
        <v>101</v>
      </c>
      <c r="F32" s="4" t="s">
        <v>200</v>
      </c>
      <c r="G32" s="24">
        <f t="shared" si="0"/>
        <v>5295</v>
      </c>
      <c r="H32" s="24">
        <v>1599.8</v>
      </c>
      <c r="I32" s="24">
        <v>1759.6</v>
      </c>
      <c r="J32" s="24">
        <v>1935.6</v>
      </c>
      <c r="K32" s="4" t="s">
        <v>102</v>
      </c>
    </row>
    <row r="33" spans="1:11" ht="110.25" customHeight="1">
      <c r="A33" s="139"/>
      <c r="B33" s="134" t="s">
        <v>224</v>
      </c>
      <c r="C33" s="23" t="s">
        <v>225</v>
      </c>
      <c r="D33" s="23" t="s">
        <v>134</v>
      </c>
      <c r="E33" s="23" t="s">
        <v>185</v>
      </c>
      <c r="F33" s="23" t="s">
        <v>32</v>
      </c>
      <c r="G33" s="24">
        <f t="shared" si="0"/>
        <v>2000</v>
      </c>
      <c r="H33" s="24">
        <v>2000</v>
      </c>
      <c r="I33" s="24">
        <v>0</v>
      </c>
      <c r="J33" s="24">
        <v>0</v>
      </c>
      <c r="K33" s="4" t="s">
        <v>33</v>
      </c>
    </row>
    <row r="34" spans="1:11" ht="110.25" customHeight="1">
      <c r="A34" s="139"/>
      <c r="B34" s="112"/>
      <c r="C34" s="23" t="s">
        <v>226</v>
      </c>
      <c r="D34" s="23" t="s">
        <v>119</v>
      </c>
      <c r="E34" s="23" t="s">
        <v>185</v>
      </c>
      <c r="F34" s="23" t="s">
        <v>32</v>
      </c>
      <c r="G34" s="24">
        <f t="shared" si="0"/>
        <v>35000</v>
      </c>
      <c r="H34" s="24">
        <v>0</v>
      </c>
      <c r="I34" s="24">
        <v>35000</v>
      </c>
      <c r="J34" s="24">
        <v>0</v>
      </c>
      <c r="K34" s="4" t="s">
        <v>33</v>
      </c>
    </row>
    <row r="35" spans="1:11" ht="110.25" customHeight="1">
      <c r="A35" s="140"/>
      <c r="B35" s="112"/>
      <c r="C35" s="23" t="s">
        <v>227</v>
      </c>
      <c r="D35" s="23" t="s">
        <v>122</v>
      </c>
      <c r="E35" s="23" t="s">
        <v>185</v>
      </c>
      <c r="F35" s="23" t="s">
        <v>32</v>
      </c>
      <c r="G35" s="24">
        <f t="shared" si="0"/>
        <v>5860</v>
      </c>
      <c r="H35" s="24">
        <v>0</v>
      </c>
      <c r="I35" s="24">
        <v>0</v>
      </c>
      <c r="J35" s="24">
        <v>5860</v>
      </c>
      <c r="K35" s="4" t="s">
        <v>33</v>
      </c>
    </row>
    <row r="36" spans="1:11" ht="110.25" customHeight="1">
      <c r="A36" s="145"/>
      <c r="B36" s="138" t="s">
        <v>228</v>
      </c>
      <c r="C36" s="144" t="s">
        <v>229</v>
      </c>
      <c r="D36" s="145" t="s">
        <v>298</v>
      </c>
      <c r="E36" s="138" t="s">
        <v>181</v>
      </c>
      <c r="F36" s="138" t="s">
        <v>34</v>
      </c>
      <c r="G36" s="141">
        <f t="shared" si="0"/>
        <v>39305.65</v>
      </c>
      <c r="H36" s="141">
        <v>2000</v>
      </c>
      <c r="I36" s="141">
        <v>10000</v>
      </c>
      <c r="J36" s="141">
        <v>27305.65</v>
      </c>
      <c r="K36" s="138" t="s">
        <v>33</v>
      </c>
    </row>
    <row r="37" spans="1:11" ht="33.75" customHeight="1">
      <c r="A37" s="139"/>
      <c r="B37" s="143"/>
      <c r="C37" s="142"/>
      <c r="D37" s="140"/>
      <c r="E37" s="142"/>
      <c r="F37" s="142"/>
      <c r="G37" s="140"/>
      <c r="H37" s="140"/>
      <c r="I37" s="140"/>
      <c r="J37" s="140"/>
      <c r="K37" s="142"/>
    </row>
    <row r="38" spans="1:11" ht="110.25" customHeight="1">
      <c r="A38" s="139"/>
      <c r="B38" s="23" t="s">
        <v>230</v>
      </c>
      <c r="C38" s="37" t="s">
        <v>231</v>
      </c>
      <c r="D38" s="32" t="s">
        <v>111</v>
      </c>
      <c r="E38" s="4" t="s">
        <v>181</v>
      </c>
      <c r="F38" s="4" t="s">
        <v>34</v>
      </c>
      <c r="G38" s="24">
        <f aca="true" t="shared" si="1" ref="G38:G45">H38+I38+J38</f>
        <v>22815</v>
      </c>
      <c r="H38" s="24">
        <v>5000</v>
      </c>
      <c r="I38" s="24">
        <v>7000</v>
      </c>
      <c r="J38" s="24">
        <v>10815</v>
      </c>
      <c r="K38" s="4" t="s">
        <v>33</v>
      </c>
    </row>
    <row r="39" spans="1:11" ht="110.25" customHeight="1">
      <c r="A39" s="139"/>
      <c r="B39" s="23" t="s">
        <v>232</v>
      </c>
      <c r="C39" s="37" t="s">
        <v>233</v>
      </c>
      <c r="D39" s="32" t="s">
        <v>119</v>
      </c>
      <c r="E39" s="4" t="s">
        <v>101</v>
      </c>
      <c r="F39" s="4" t="s">
        <v>199</v>
      </c>
      <c r="G39" s="24">
        <f t="shared" si="1"/>
        <v>60</v>
      </c>
      <c r="H39" s="24">
        <v>0</v>
      </c>
      <c r="I39" s="24">
        <v>60</v>
      </c>
      <c r="J39" s="24">
        <v>0</v>
      </c>
      <c r="K39" s="4" t="s">
        <v>33</v>
      </c>
    </row>
    <row r="40" spans="1:11" ht="110.25" customHeight="1">
      <c r="A40" s="140"/>
      <c r="B40" s="4" t="s">
        <v>234</v>
      </c>
      <c r="C40" s="4" t="s">
        <v>235</v>
      </c>
      <c r="D40" s="4" t="s">
        <v>119</v>
      </c>
      <c r="E40" s="4" t="s">
        <v>184</v>
      </c>
      <c r="F40" s="4" t="s">
        <v>32</v>
      </c>
      <c r="G40" s="24">
        <f t="shared" si="1"/>
        <v>3500</v>
      </c>
      <c r="H40" s="24">
        <v>0</v>
      </c>
      <c r="I40" s="24">
        <v>3500</v>
      </c>
      <c r="J40" s="24">
        <v>0</v>
      </c>
      <c r="K40" s="23" t="s">
        <v>102</v>
      </c>
    </row>
    <row r="41" spans="1:11" ht="158.25" customHeight="1">
      <c r="A41" s="138"/>
      <c r="B41" s="138" t="s">
        <v>236</v>
      </c>
      <c r="C41" s="4" t="s">
        <v>237</v>
      </c>
      <c r="D41" s="4" t="s">
        <v>111</v>
      </c>
      <c r="E41" s="4" t="s">
        <v>31</v>
      </c>
      <c r="F41" s="4" t="s">
        <v>34</v>
      </c>
      <c r="G41" s="24">
        <f t="shared" si="1"/>
        <v>48871.7</v>
      </c>
      <c r="H41" s="24">
        <v>15505.3</v>
      </c>
      <c r="I41" s="24">
        <v>16277.7</v>
      </c>
      <c r="J41" s="24">
        <v>17088.7</v>
      </c>
      <c r="K41" s="4" t="s">
        <v>103</v>
      </c>
    </row>
    <row r="42" spans="1:11" ht="178.5" customHeight="1">
      <c r="A42" s="140"/>
      <c r="B42" s="140"/>
      <c r="C42" s="4" t="s">
        <v>238</v>
      </c>
      <c r="D42" s="37" t="s">
        <v>111</v>
      </c>
      <c r="E42" s="4" t="s">
        <v>185</v>
      </c>
      <c r="F42" s="4" t="s">
        <v>34</v>
      </c>
      <c r="G42" s="24">
        <f t="shared" si="1"/>
        <v>55180.09999999999</v>
      </c>
      <c r="H42" s="24">
        <v>17503.6</v>
      </c>
      <c r="I42" s="100">
        <v>18378.8</v>
      </c>
      <c r="J42" s="24">
        <v>19297.7</v>
      </c>
      <c r="K42" s="29"/>
    </row>
    <row r="43" spans="1:11" ht="93.75" customHeight="1">
      <c r="A43" s="25"/>
      <c r="B43" s="154" t="s">
        <v>239</v>
      </c>
      <c r="C43" s="4" t="s">
        <v>240</v>
      </c>
      <c r="D43" s="4" t="s">
        <v>116</v>
      </c>
      <c r="E43" s="4" t="s">
        <v>185</v>
      </c>
      <c r="F43" s="4" t="s">
        <v>120</v>
      </c>
      <c r="G43" s="24">
        <f t="shared" si="1"/>
        <v>2000</v>
      </c>
      <c r="H43" s="24">
        <v>2000</v>
      </c>
      <c r="I43" s="24">
        <v>0</v>
      </c>
      <c r="J43" s="24">
        <v>0</v>
      </c>
      <c r="K43" s="4" t="s">
        <v>121</v>
      </c>
    </row>
    <row r="44" spans="1:11" ht="99" customHeight="1">
      <c r="A44" s="29"/>
      <c r="B44" s="154"/>
      <c r="C44" s="4" t="s">
        <v>241</v>
      </c>
      <c r="D44" s="38" t="s">
        <v>116</v>
      </c>
      <c r="E44" s="4" t="s">
        <v>185</v>
      </c>
      <c r="F44" s="4" t="s">
        <v>120</v>
      </c>
      <c r="G44" s="24">
        <f t="shared" si="1"/>
        <v>800</v>
      </c>
      <c r="H44" s="24">
        <v>800</v>
      </c>
      <c r="I44" s="24">
        <v>0</v>
      </c>
      <c r="J44" s="24">
        <v>0</v>
      </c>
      <c r="K44" s="4" t="s">
        <v>121</v>
      </c>
    </row>
    <row r="45" spans="1:11" ht="92.25" customHeight="1">
      <c r="A45" s="29"/>
      <c r="B45" s="155"/>
      <c r="C45" s="4" t="s">
        <v>242</v>
      </c>
      <c r="D45" s="38" t="s">
        <v>122</v>
      </c>
      <c r="E45" s="4" t="s">
        <v>185</v>
      </c>
      <c r="F45" s="4" t="s">
        <v>120</v>
      </c>
      <c r="G45" s="24">
        <f t="shared" si="1"/>
        <v>3200</v>
      </c>
      <c r="H45" s="24">
        <v>0</v>
      </c>
      <c r="I45" s="24">
        <v>0</v>
      </c>
      <c r="J45" s="24">
        <v>3200</v>
      </c>
      <c r="K45" s="4" t="s">
        <v>121</v>
      </c>
    </row>
    <row r="46" spans="1:11" ht="15.75">
      <c r="A46" s="39"/>
      <c r="B46" s="156" t="s">
        <v>243</v>
      </c>
      <c r="C46" s="157"/>
      <c r="D46" s="157"/>
      <c r="E46" s="157"/>
      <c r="F46" s="157"/>
      <c r="G46" s="157"/>
      <c r="H46" s="157"/>
      <c r="I46" s="157"/>
      <c r="J46" s="157"/>
      <c r="K46" s="158"/>
    </row>
    <row r="47" spans="1:11" ht="157.5">
      <c r="A47" s="138" t="s">
        <v>244</v>
      </c>
      <c r="B47" s="105" t="s">
        <v>279</v>
      </c>
      <c r="C47" s="106" t="s">
        <v>281</v>
      </c>
      <c r="D47" s="32" t="s">
        <v>122</v>
      </c>
      <c r="E47" s="32" t="s">
        <v>187</v>
      </c>
      <c r="F47" s="106" t="s">
        <v>13</v>
      </c>
      <c r="G47" s="24">
        <f>H47+I47+J47</f>
        <v>220</v>
      </c>
      <c r="H47" s="103">
        <v>0</v>
      </c>
      <c r="I47" s="103">
        <v>0</v>
      </c>
      <c r="J47" s="103">
        <v>220</v>
      </c>
      <c r="K47" s="107" t="s">
        <v>37</v>
      </c>
    </row>
    <row r="48" spans="1:11" ht="15.75">
      <c r="A48" s="139"/>
      <c r="B48" s="148" t="s">
        <v>280</v>
      </c>
      <c r="C48" s="146" t="s">
        <v>282</v>
      </c>
      <c r="D48" s="150" t="s">
        <v>122</v>
      </c>
      <c r="E48" s="150" t="s">
        <v>187</v>
      </c>
      <c r="F48" s="146" t="s">
        <v>13</v>
      </c>
      <c r="G48" s="141">
        <f>H48+I48+J48</f>
        <v>140</v>
      </c>
      <c r="H48" s="159">
        <v>0</v>
      </c>
      <c r="I48" s="159">
        <v>0</v>
      </c>
      <c r="J48" s="159">
        <v>140</v>
      </c>
      <c r="K48" s="146" t="s">
        <v>37</v>
      </c>
    </row>
    <row r="49" spans="1:11" ht="141" customHeight="1">
      <c r="A49" s="139"/>
      <c r="B49" s="149"/>
      <c r="C49" s="147"/>
      <c r="D49" s="151"/>
      <c r="E49" s="151"/>
      <c r="F49" s="147"/>
      <c r="G49" s="140"/>
      <c r="H49" s="151"/>
      <c r="I49" s="151"/>
      <c r="J49" s="151"/>
      <c r="K49" s="147"/>
    </row>
    <row r="50" spans="1:11" ht="156.75" customHeight="1">
      <c r="A50" s="140"/>
      <c r="B50" s="4" t="s">
        <v>245</v>
      </c>
      <c r="C50" s="30" t="s">
        <v>246</v>
      </c>
      <c r="D50" s="4" t="s">
        <v>111</v>
      </c>
      <c r="E50" s="4" t="s">
        <v>186</v>
      </c>
      <c r="F50" s="4" t="s">
        <v>34</v>
      </c>
      <c r="G50" s="24">
        <f>H50+I50+J50</f>
        <v>1836</v>
      </c>
      <c r="H50" s="24">
        <v>612</v>
      </c>
      <c r="I50" s="24">
        <f>$H$50</f>
        <v>612</v>
      </c>
      <c r="J50" s="24">
        <f>$H$50</f>
        <v>612</v>
      </c>
      <c r="K50" s="138" t="s">
        <v>37</v>
      </c>
    </row>
    <row r="51" spans="1:11" ht="15.75">
      <c r="A51" s="167" t="s">
        <v>38</v>
      </c>
      <c r="B51" s="157"/>
      <c r="C51" s="157"/>
      <c r="D51" s="157"/>
      <c r="E51" s="157"/>
      <c r="F51" s="158"/>
      <c r="G51" s="24">
        <f>H51+I51+J51</f>
        <v>708314.65</v>
      </c>
      <c r="H51" s="24">
        <f>H10+H11+H13+H14+H25+H26+H27+H28+H30+H31+H32+H33+H34+H35+H36+H38+H39+H40+H41+H42+H43+H44+H45+H48+H47+H50</f>
        <v>277897.89999999997</v>
      </c>
      <c r="I51" s="24">
        <f>I10+I11+I13+I14+I25+I26+I27+I28+I30+I31+I32+I33+I34+I35+I36+I38+I39+I40+I41+I42+I43+I44+I45+I48+I47+I50</f>
        <v>209589.6</v>
      </c>
      <c r="J51" s="24">
        <f>J10+J11+J13+J14+J25+J26+J27+J28+J30+J31+J32+J33+J34+J35+J36+J38+J39+J40+J41+J42+J43+J44+J45+J48+J47+J50</f>
        <v>220827.15000000002</v>
      </c>
      <c r="K51" s="143"/>
    </row>
    <row r="52" spans="1:11" ht="7.5" customHeight="1">
      <c r="A52" s="16"/>
      <c r="B52" s="16"/>
      <c r="C52" s="16"/>
      <c r="D52" s="16"/>
      <c r="E52" s="16"/>
      <c r="F52" s="16"/>
      <c r="G52" s="40"/>
      <c r="H52" s="40"/>
      <c r="I52" s="40"/>
      <c r="J52" s="40"/>
      <c r="K52" s="16"/>
    </row>
    <row r="53" spans="1:11" ht="28.5" customHeight="1">
      <c r="A53" s="152" t="s">
        <v>287</v>
      </c>
      <c r="B53" s="153"/>
      <c r="C53" s="153"/>
      <c r="D53" s="16"/>
      <c r="E53" s="16"/>
      <c r="F53" s="16"/>
      <c r="G53" s="40"/>
      <c r="H53" s="40"/>
      <c r="I53" s="40"/>
      <c r="J53" s="168" t="s">
        <v>290</v>
      </c>
      <c r="K53" s="168"/>
    </row>
    <row r="54" spans="1:11" ht="4.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8.75" customHeight="1">
      <c r="A55" s="152" t="s">
        <v>295</v>
      </c>
      <c r="B55" s="153"/>
      <c r="C55" s="153"/>
      <c r="D55" s="16"/>
      <c r="E55" s="16"/>
      <c r="F55" s="16"/>
      <c r="G55" s="16"/>
      <c r="H55" s="16"/>
      <c r="I55" s="16"/>
      <c r="J55" s="16"/>
      <c r="K55" s="16"/>
    </row>
    <row r="56" spans="1:11" ht="18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5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</sheetData>
  <sheetProtection/>
  <mergeCells count="62">
    <mergeCell ref="B41:B42"/>
    <mergeCell ref="A41:A42"/>
    <mergeCell ref="A36:A40"/>
    <mergeCell ref="A10:A14"/>
    <mergeCell ref="A25:A28"/>
    <mergeCell ref="A30:A35"/>
    <mergeCell ref="D14:D15"/>
    <mergeCell ref="K14:K15"/>
    <mergeCell ref="F11:F12"/>
    <mergeCell ref="K7:K8"/>
    <mergeCell ref="J48:J49"/>
    <mergeCell ref="A29:K29"/>
    <mergeCell ref="B30:B31"/>
    <mergeCell ref="K10:K13"/>
    <mergeCell ref="F36:F37"/>
    <mergeCell ref="B10:B13"/>
    <mergeCell ref="D4:J4"/>
    <mergeCell ref="C5:K5"/>
    <mergeCell ref="C11:C12"/>
    <mergeCell ref="H2:K2"/>
    <mergeCell ref="H3:K3"/>
    <mergeCell ref="C7:C8"/>
    <mergeCell ref="D7:D8"/>
    <mergeCell ref="E7:E8"/>
    <mergeCell ref="G7:J7"/>
    <mergeCell ref="A55:C55"/>
    <mergeCell ref="A7:A8"/>
    <mergeCell ref="B7:B8"/>
    <mergeCell ref="A9:K9"/>
    <mergeCell ref="A51:F51"/>
    <mergeCell ref="J11:J12"/>
    <mergeCell ref="J53:K53"/>
    <mergeCell ref="K50:K51"/>
    <mergeCell ref="B14:B23"/>
    <mergeCell ref="E14:E15"/>
    <mergeCell ref="A53:C53"/>
    <mergeCell ref="D11:D12"/>
    <mergeCell ref="E11:E12"/>
    <mergeCell ref="G11:G12"/>
    <mergeCell ref="H11:H12"/>
    <mergeCell ref="B43:B45"/>
    <mergeCell ref="B46:K46"/>
    <mergeCell ref="I11:I12"/>
    <mergeCell ref="H48:H49"/>
    <mergeCell ref="I48:I49"/>
    <mergeCell ref="K48:K49"/>
    <mergeCell ref="B48:B49"/>
    <mergeCell ref="C48:C49"/>
    <mergeCell ref="D48:D49"/>
    <mergeCell ref="E48:E49"/>
    <mergeCell ref="F48:F49"/>
    <mergeCell ref="G48:G49"/>
    <mergeCell ref="A47:A50"/>
    <mergeCell ref="G36:G37"/>
    <mergeCell ref="H36:H37"/>
    <mergeCell ref="I36:I37"/>
    <mergeCell ref="J36:J37"/>
    <mergeCell ref="K36:K37"/>
    <mergeCell ref="B36:B37"/>
    <mergeCell ref="C36:C37"/>
    <mergeCell ref="D36:D37"/>
    <mergeCell ref="E36:E37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9" r:id="rId1"/>
  <rowBreaks count="1" manualBreakCount="1"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4"/>
  <sheetViews>
    <sheetView view="pageBreakPreview" zoomScale="75" zoomScaleNormal="70" zoomScaleSheetLayoutView="75" zoomScalePageLayoutView="0" workbookViewId="0" topLeftCell="A1">
      <selection activeCell="B12" sqref="B11:B12"/>
    </sheetView>
  </sheetViews>
  <sheetFormatPr defaultColWidth="9.140625" defaultRowHeight="12.75"/>
  <cols>
    <col min="1" max="1" width="56.421875" style="12" customWidth="1"/>
    <col min="2" max="2" width="15.57421875" style="42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00390625" style="3" customWidth="1"/>
    <col min="11" max="11" width="12.7109375" style="3" customWidth="1"/>
    <col min="12" max="12" width="34.57421875" style="3" customWidth="1"/>
    <col min="13" max="16384" width="9.140625" style="1" customWidth="1"/>
  </cols>
  <sheetData>
    <row r="1" spans="1:12" ht="15.75">
      <c r="A1" s="41"/>
      <c r="C1" s="43"/>
      <c r="D1" s="43"/>
      <c r="E1" s="43"/>
      <c r="F1" s="43"/>
      <c r="G1" s="44" t="s">
        <v>4</v>
      </c>
      <c r="H1" s="45"/>
      <c r="I1" s="185" t="s">
        <v>8</v>
      </c>
      <c r="J1" s="185"/>
      <c r="K1" s="185"/>
      <c r="L1" s="185"/>
    </row>
    <row r="2" spans="6:13" ht="51.75" customHeight="1">
      <c r="F2" s="43"/>
      <c r="G2" s="43"/>
      <c r="H2" s="43"/>
      <c r="I2" s="182" t="s">
        <v>189</v>
      </c>
      <c r="J2" s="182"/>
      <c r="K2" s="182"/>
      <c r="L2" s="182"/>
      <c r="M2" s="47"/>
    </row>
    <row r="3" spans="1:12" ht="15.75">
      <c r="A3" s="41"/>
      <c r="C3" s="43"/>
      <c r="D3" s="43"/>
      <c r="E3" s="43"/>
      <c r="F3" s="43"/>
      <c r="G3" s="43"/>
      <c r="H3" s="43"/>
      <c r="I3" s="182"/>
      <c r="J3" s="182"/>
      <c r="K3" s="182"/>
      <c r="L3" s="182"/>
    </row>
    <row r="4" spans="1:12" ht="31.5" customHeight="1">
      <c r="A4" s="187" t="s">
        <v>123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ht="13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L5" s="3" t="s">
        <v>7</v>
      </c>
    </row>
    <row r="6" spans="1:12" ht="22.5" customHeight="1">
      <c r="A6" s="186" t="s">
        <v>190</v>
      </c>
      <c r="B6" s="190" t="s">
        <v>1</v>
      </c>
      <c r="C6" s="181" t="s">
        <v>124</v>
      </c>
      <c r="D6" s="181"/>
      <c r="E6" s="181"/>
      <c r="F6" s="181" t="s">
        <v>125</v>
      </c>
      <c r="G6" s="181"/>
      <c r="H6" s="181"/>
      <c r="I6" s="186" t="s">
        <v>126</v>
      </c>
      <c r="J6" s="186"/>
      <c r="K6" s="186"/>
      <c r="L6" s="186" t="s">
        <v>5</v>
      </c>
    </row>
    <row r="7" spans="1:12" ht="30.75" customHeight="1">
      <c r="A7" s="186"/>
      <c r="B7" s="190"/>
      <c r="C7" s="181" t="s">
        <v>2</v>
      </c>
      <c r="D7" s="181" t="s">
        <v>6</v>
      </c>
      <c r="E7" s="181"/>
      <c r="F7" s="181" t="s">
        <v>2</v>
      </c>
      <c r="G7" s="181" t="s">
        <v>6</v>
      </c>
      <c r="H7" s="181"/>
      <c r="I7" s="181" t="s">
        <v>2</v>
      </c>
      <c r="J7" s="181" t="s">
        <v>6</v>
      </c>
      <c r="K7" s="181"/>
      <c r="L7" s="186"/>
    </row>
    <row r="8" spans="1:12" ht="45.75" customHeight="1">
      <c r="A8" s="186"/>
      <c r="B8" s="190"/>
      <c r="C8" s="181"/>
      <c r="D8" s="50" t="s">
        <v>0</v>
      </c>
      <c r="E8" s="50" t="s">
        <v>16</v>
      </c>
      <c r="F8" s="181"/>
      <c r="G8" s="50" t="s">
        <v>0</v>
      </c>
      <c r="H8" s="50" t="s">
        <v>16</v>
      </c>
      <c r="I8" s="181"/>
      <c r="J8" s="50" t="s">
        <v>0</v>
      </c>
      <c r="K8" s="18" t="s">
        <v>16</v>
      </c>
      <c r="L8" s="186"/>
    </row>
    <row r="9" spans="1:12" ht="15.75">
      <c r="A9" s="51">
        <v>1</v>
      </c>
      <c r="B9" s="52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1">
        <v>11</v>
      </c>
      <c r="L9" s="51">
        <v>12</v>
      </c>
    </row>
    <row r="10" spans="1:12" ht="27.75" customHeight="1">
      <c r="A10" s="54" t="s">
        <v>3</v>
      </c>
      <c r="B10" s="19"/>
      <c r="C10" s="55">
        <f aca="true" t="shared" si="0" ref="C10:K10">C11+C19+C33</f>
        <v>277897.89999999997</v>
      </c>
      <c r="D10" s="55">
        <f t="shared" si="0"/>
        <v>33620.899999999994</v>
      </c>
      <c r="E10" s="55">
        <f t="shared" si="0"/>
        <v>112229.3</v>
      </c>
      <c r="F10" s="55">
        <f t="shared" si="0"/>
        <v>209589.6</v>
      </c>
      <c r="G10" s="55">
        <f t="shared" si="0"/>
        <v>35268.5</v>
      </c>
      <c r="H10" s="55">
        <f t="shared" si="0"/>
        <v>167000</v>
      </c>
      <c r="I10" s="55">
        <f t="shared" si="0"/>
        <v>220827.15</v>
      </c>
      <c r="J10" s="55">
        <f t="shared" si="0"/>
        <v>37358.4</v>
      </c>
      <c r="K10" s="55">
        <f t="shared" si="0"/>
        <v>175480.65</v>
      </c>
      <c r="L10" s="194" t="s">
        <v>14</v>
      </c>
    </row>
    <row r="11" spans="1:12" ht="46.5" customHeight="1">
      <c r="A11" s="56" t="s">
        <v>247</v>
      </c>
      <c r="C11" s="55">
        <f>C13+C14+C16+C17+C18</f>
        <v>225875.69999999998</v>
      </c>
      <c r="D11" s="55">
        <v>0</v>
      </c>
      <c r="E11" s="55">
        <f>E13+E14+E16+E17+E18</f>
        <v>100429.3</v>
      </c>
      <c r="F11" s="55">
        <f>F13+F14+F16+F17+F18</f>
        <v>111500</v>
      </c>
      <c r="G11" s="111">
        <v>0</v>
      </c>
      <c r="H11" s="111">
        <f>H13+H14+H16+H17+H18</f>
        <v>111500</v>
      </c>
      <c r="I11" s="55">
        <f>I13+I14+I16+I17+I18</f>
        <v>128300</v>
      </c>
      <c r="J11" s="111">
        <v>0</v>
      </c>
      <c r="K11" s="55">
        <f>K13+K14+K16+K17+K18</f>
        <v>128300</v>
      </c>
      <c r="L11" s="200"/>
    </row>
    <row r="12" spans="1:12" ht="70.5" customHeight="1">
      <c r="A12" s="54" t="s">
        <v>263</v>
      </c>
      <c r="B12" s="49"/>
      <c r="C12" s="35"/>
      <c r="D12" s="19"/>
      <c r="E12" s="19"/>
      <c r="F12" s="35"/>
      <c r="G12" s="18"/>
      <c r="H12" s="19"/>
      <c r="I12" s="35"/>
      <c r="J12" s="18"/>
      <c r="K12" s="19"/>
      <c r="L12" s="200"/>
    </row>
    <row r="13" spans="1:12" ht="49.5" customHeight="1">
      <c r="A13" s="196" t="s">
        <v>191</v>
      </c>
      <c r="B13" s="58" t="s">
        <v>114</v>
      </c>
      <c r="C13" s="19">
        <f>Додаток3!H11</f>
        <v>125446.4</v>
      </c>
      <c r="D13" s="59"/>
      <c r="E13" s="19">
        <v>0</v>
      </c>
      <c r="F13" s="19">
        <v>0</v>
      </c>
      <c r="G13" s="59"/>
      <c r="H13" s="19">
        <v>0</v>
      </c>
      <c r="I13" s="19">
        <v>0</v>
      </c>
      <c r="J13" s="59"/>
      <c r="K13" s="19">
        <v>0</v>
      </c>
      <c r="L13" s="200"/>
    </row>
    <row r="14" spans="1:12" ht="30.75" customHeight="1">
      <c r="A14" s="197"/>
      <c r="B14" s="198" t="s">
        <v>10</v>
      </c>
      <c r="C14" s="183">
        <f>E14</f>
        <v>28100</v>
      </c>
      <c r="D14" s="183"/>
      <c r="E14" s="183">
        <f>Додаток3!H10</f>
        <v>28100</v>
      </c>
      <c r="F14" s="183">
        <f>H14</f>
        <v>62100</v>
      </c>
      <c r="G14" s="183"/>
      <c r="H14" s="183">
        <f>Додаток3!I10</f>
        <v>62100</v>
      </c>
      <c r="I14" s="183">
        <f>K14</f>
        <v>68500</v>
      </c>
      <c r="J14" s="183"/>
      <c r="K14" s="183">
        <f>Додаток3!J10</f>
        <v>68500</v>
      </c>
      <c r="L14" s="200"/>
    </row>
    <row r="15" spans="1:12" ht="21.75" customHeight="1" hidden="1">
      <c r="A15" s="197"/>
      <c r="B15" s="199"/>
      <c r="C15" s="184"/>
      <c r="D15" s="184"/>
      <c r="E15" s="184"/>
      <c r="F15" s="184"/>
      <c r="G15" s="184"/>
      <c r="H15" s="184"/>
      <c r="I15" s="184"/>
      <c r="J15" s="184"/>
      <c r="K15" s="184"/>
      <c r="L15" s="195"/>
    </row>
    <row r="16" spans="1:12" ht="34.5" customHeight="1">
      <c r="A16" s="114"/>
      <c r="B16" s="49" t="s">
        <v>10</v>
      </c>
      <c r="C16" s="113">
        <f>E16</f>
        <v>25089.3</v>
      </c>
      <c r="D16" s="18"/>
      <c r="E16" s="113">
        <f>Додаток3!H13</f>
        <v>25089.3</v>
      </c>
      <c r="F16" s="113">
        <v>0</v>
      </c>
      <c r="G16" s="113"/>
      <c r="H16" s="113">
        <v>0</v>
      </c>
      <c r="I16" s="113">
        <v>0</v>
      </c>
      <c r="J16" s="113"/>
      <c r="K16" s="113">
        <v>0</v>
      </c>
      <c r="L16" s="28"/>
    </row>
    <row r="17" spans="1:12" ht="84" customHeight="1">
      <c r="A17" s="54" t="s">
        <v>250</v>
      </c>
      <c r="B17" s="49" t="s">
        <v>13</v>
      </c>
      <c r="C17" s="132">
        <f>E17</f>
        <v>40200</v>
      </c>
      <c r="D17" s="132"/>
      <c r="E17" s="132">
        <f>Додаток3!H14+Додаток3!H25</f>
        <v>40200</v>
      </c>
      <c r="F17" s="132">
        <f>H17</f>
        <v>44400</v>
      </c>
      <c r="G17" s="132"/>
      <c r="H17" s="132">
        <f>Додаток3!I14+Додаток3!I25</f>
        <v>44400</v>
      </c>
      <c r="I17" s="132">
        <f>K17</f>
        <v>49800</v>
      </c>
      <c r="J17" s="132"/>
      <c r="K17" s="132">
        <f>Додаток3!J14+Додаток3!J25</f>
        <v>49800</v>
      </c>
      <c r="L17" s="18" t="s">
        <v>18</v>
      </c>
    </row>
    <row r="18" spans="1:12" ht="56.25" customHeight="1">
      <c r="A18" s="73" t="s">
        <v>255</v>
      </c>
      <c r="B18" s="63" t="s">
        <v>10</v>
      </c>
      <c r="C18" s="35">
        <f>E18</f>
        <v>7040</v>
      </c>
      <c r="D18" s="35"/>
      <c r="E18" s="35">
        <f>Додаток3!H26+Додаток3!H27+Додаток3!H28</f>
        <v>7040</v>
      </c>
      <c r="F18" s="35">
        <f>Додаток3!I26+Додаток3!I27+Додаток3!I28</f>
        <v>5000</v>
      </c>
      <c r="G18" s="35"/>
      <c r="H18" s="35">
        <f>Додаток3!I26+Додаток3!I27+Додаток3!I28</f>
        <v>5000</v>
      </c>
      <c r="I18" s="35">
        <f>K18</f>
        <v>10000</v>
      </c>
      <c r="J18" s="35"/>
      <c r="K18" s="61">
        <f>Додаток3!J26+Додаток3!J27+Додаток3!J28</f>
        <v>10000</v>
      </c>
      <c r="L18" s="18" t="s">
        <v>258</v>
      </c>
    </row>
    <row r="19" spans="1:12" ht="40.5" customHeight="1">
      <c r="A19" s="56" t="s">
        <v>248</v>
      </c>
      <c r="B19" s="49"/>
      <c r="C19" s="55">
        <f>C21+C23+C24+C25+C26+C27+C28+C29+C32</f>
        <v>51410.2</v>
      </c>
      <c r="D19" s="55">
        <f>D29</f>
        <v>33008.899999999994</v>
      </c>
      <c r="E19" s="55">
        <f>E24+E25+E26+E28+E32</f>
        <v>11800</v>
      </c>
      <c r="F19" s="55">
        <f>F21+F23+F24+F25+F26+F27+F28+F29+F32</f>
        <v>97477.6</v>
      </c>
      <c r="G19" s="55">
        <f>G29</f>
        <v>34656.5</v>
      </c>
      <c r="H19" s="55">
        <f>H24+H25+H26+H28+H32</f>
        <v>55500</v>
      </c>
      <c r="I19" s="55">
        <f>I21+I23+I24+I25+I26+I27+I28+I29+I32</f>
        <v>91555.15</v>
      </c>
      <c r="J19" s="55">
        <f>J29</f>
        <v>36386.4</v>
      </c>
      <c r="K19" s="60">
        <f>K24+K25+K26+K32</f>
        <v>47180.65</v>
      </c>
      <c r="L19" s="26"/>
    </row>
    <row r="20" spans="1:12" ht="57" customHeight="1">
      <c r="A20" s="57" t="s">
        <v>262</v>
      </c>
      <c r="B20" s="36"/>
      <c r="C20" s="35"/>
      <c r="D20" s="35"/>
      <c r="E20" s="35"/>
      <c r="F20" s="35"/>
      <c r="G20" s="35"/>
      <c r="H20" s="35"/>
      <c r="I20" s="35"/>
      <c r="J20" s="35"/>
      <c r="K20" s="61"/>
      <c r="L20" s="28"/>
    </row>
    <row r="21" spans="1:12" ht="60" customHeight="1">
      <c r="A21" s="203" t="s">
        <v>249</v>
      </c>
      <c r="B21" s="190" t="s">
        <v>11</v>
      </c>
      <c r="C21" s="202">
        <f>Додаток3!H30+Додаток3!H31</f>
        <v>5001.5</v>
      </c>
      <c r="D21" s="202"/>
      <c r="E21" s="202"/>
      <c r="F21" s="202">
        <f>Додаток3!I30+Додаток3!I31</f>
        <v>5501.5</v>
      </c>
      <c r="G21" s="202"/>
      <c r="H21" s="202"/>
      <c r="I21" s="202">
        <f>Додаток3!J30+Додаток3!J31</f>
        <v>6052.5</v>
      </c>
      <c r="J21" s="202"/>
      <c r="K21" s="202"/>
      <c r="L21" s="186" t="s">
        <v>14</v>
      </c>
    </row>
    <row r="22" spans="1:12" ht="36.75" customHeight="1">
      <c r="A22" s="203"/>
      <c r="B22" s="186"/>
      <c r="C22" s="202"/>
      <c r="D22" s="202"/>
      <c r="E22" s="202"/>
      <c r="F22" s="202"/>
      <c r="G22" s="202"/>
      <c r="H22" s="202"/>
      <c r="I22" s="202"/>
      <c r="J22" s="202"/>
      <c r="K22" s="202"/>
      <c r="L22" s="186"/>
    </row>
    <row r="23" spans="1:12" ht="92.25" customHeight="1">
      <c r="A23" s="54" t="s">
        <v>251</v>
      </c>
      <c r="B23" s="49" t="s">
        <v>11</v>
      </c>
      <c r="C23" s="132">
        <f>Додаток3!H32</f>
        <v>1599.8</v>
      </c>
      <c r="D23" s="132"/>
      <c r="E23" s="132"/>
      <c r="F23" s="132">
        <f>Додаток3!I32</f>
        <v>1759.6</v>
      </c>
      <c r="G23" s="132"/>
      <c r="H23" s="132"/>
      <c r="I23" s="132">
        <f>Додаток3!J32</f>
        <v>1935.6</v>
      </c>
      <c r="J23" s="132"/>
      <c r="K23" s="132"/>
      <c r="L23" s="18" t="s">
        <v>128</v>
      </c>
    </row>
    <row r="24" spans="1:12" ht="92.25" customHeight="1">
      <c r="A24" s="57" t="s">
        <v>252</v>
      </c>
      <c r="B24" s="36" t="s">
        <v>10</v>
      </c>
      <c r="C24" s="131">
        <f>E24</f>
        <v>2000</v>
      </c>
      <c r="D24" s="131"/>
      <c r="E24" s="131">
        <f>Додаток3!H33+Додаток3!H34+Додаток3!H35</f>
        <v>2000</v>
      </c>
      <c r="F24" s="131">
        <f>H24</f>
        <v>35000</v>
      </c>
      <c r="G24" s="131"/>
      <c r="H24" s="131">
        <f>Додаток3!I33+Додаток3!I34+Додаток3!I35</f>
        <v>35000</v>
      </c>
      <c r="I24" s="131">
        <f>K24</f>
        <v>5860</v>
      </c>
      <c r="J24" s="131"/>
      <c r="K24" s="131">
        <f>Додаток3!J33+Додаток3!J34+Додаток3!J35</f>
        <v>5860</v>
      </c>
      <c r="L24" s="26" t="s">
        <v>17</v>
      </c>
    </row>
    <row r="25" spans="1:12" s="12" customFormat="1" ht="69.75" customHeight="1">
      <c r="A25" s="54" t="s">
        <v>208</v>
      </c>
      <c r="B25" s="49" t="s">
        <v>10</v>
      </c>
      <c r="C25" s="19">
        <f>E25</f>
        <v>2000</v>
      </c>
      <c r="D25" s="19"/>
      <c r="E25" s="19">
        <f>Додаток3!H36</f>
        <v>2000</v>
      </c>
      <c r="F25" s="19">
        <f>H25</f>
        <v>10000</v>
      </c>
      <c r="G25" s="19"/>
      <c r="H25" s="19">
        <f>Додаток3!I36</f>
        <v>10000</v>
      </c>
      <c r="I25" s="19">
        <f>K25</f>
        <v>27305.65</v>
      </c>
      <c r="J25" s="19"/>
      <c r="K25" s="19">
        <f>Додаток3!J36</f>
        <v>27305.65</v>
      </c>
      <c r="L25" s="18" t="s">
        <v>104</v>
      </c>
    </row>
    <row r="26" spans="1:12" s="12" customFormat="1" ht="69" customHeight="1">
      <c r="A26" s="54" t="s">
        <v>209</v>
      </c>
      <c r="B26" s="49" t="s">
        <v>10</v>
      </c>
      <c r="C26" s="19">
        <f>E26</f>
        <v>5000</v>
      </c>
      <c r="D26" s="19"/>
      <c r="E26" s="19">
        <f>Додаток3!H38</f>
        <v>5000</v>
      </c>
      <c r="F26" s="19">
        <f>H26</f>
        <v>7000</v>
      </c>
      <c r="G26" s="19"/>
      <c r="H26" s="19">
        <f>Додаток3!I38</f>
        <v>7000</v>
      </c>
      <c r="I26" s="19">
        <f>K26</f>
        <v>10815</v>
      </c>
      <c r="J26" s="19"/>
      <c r="K26" s="64">
        <f>Додаток3!J38</f>
        <v>10815</v>
      </c>
      <c r="L26" s="26" t="s">
        <v>104</v>
      </c>
    </row>
    <row r="27" spans="1:12" s="12" customFormat="1" ht="85.5" customHeight="1">
      <c r="A27" s="54" t="s">
        <v>127</v>
      </c>
      <c r="B27" s="49" t="s">
        <v>11</v>
      </c>
      <c r="C27" s="19">
        <f>Додаток3!H39</f>
        <v>0</v>
      </c>
      <c r="D27" s="19"/>
      <c r="E27" s="19"/>
      <c r="F27" s="19">
        <f>Додаток3!I39</f>
        <v>60</v>
      </c>
      <c r="G27" s="19"/>
      <c r="H27" s="19"/>
      <c r="I27" s="19">
        <f>Додаток3!J39</f>
        <v>0</v>
      </c>
      <c r="J27" s="19"/>
      <c r="K27" s="64"/>
      <c r="L27" s="18" t="s">
        <v>128</v>
      </c>
    </row>
    <row r="28" spans="1:12" s="12" customFormat="1" ht="71.25" customHeight="1">
      <c r="A28" s="54" t="s">
        <v>253</v>
      </c>
      <c r="B28" s="49" t="s">
        <v>10</v>
      </c>
      <c r="C28" s="132">
        <f>E28</f>
        <v>0</v>
      </c>
      <c r="D28" s="132"/>
      <c r="E28" s="132">
        <f>Додаток3!H40</f>
        <v>0</v>
      </c>
      <c r="F28" s="132">
        <f>H28</f>
        <v>3500</v>
      </c>
      <c r="G28" s="132"/>
      <c r="H28" s="132">
        <f>Додаток3!I40</f>
        <v>3500</v>
      </c>
      <c r="I28" s="132">
        <f>K28</f>
        <v>0</v>
      </c>
      <c r="J28" s="132"/>
      <c r="K28" s="135">
        <f>Додаток3!J40</f>
        <v>0</v>
      </c>
      <c r="L28" s="18" t="s">
        <v>285</v>
      </c>
    </row>
    <row r="29" spans="1:12" ht="94.5" customHeight="1">
      <c r="A29" s="62" t="s">
        <v>256</v>
      </c>
      <c r="B29" s="191" t="s">
        <v>12</v>
      </c>
      <c r="C29" s="19">
        <f>C30+C31</f>
        <v>33008.899999999994</v>
      </c>
      <c r="D29" s="19">
        <f>D30+D31</f>
        <v>33008.899999999994</v>
      </c>
      <c r="E29" s="19"/>
      <c r="F29" s="19">
        <f>F30+F31</f>
        <v>34656.5</v>
      </c>
      <c r="G29" s="19">
        <f>G30+G31</f>
        <v>34656.5</v>
      </c>
      <c r="H29" s="19"/>
      <c r="I29" s="19">
        <f>I30+I31</f>
        <v>36386.4</v>
      </c>
      <c r="J29" s="19">
        <f>J30+J31</f>
        <v>36386.4</v>
      </c>
      <c r="K29" s="19"/>
      <c r="L29" s="200" t="s">
        <v>131</v>
      </c>
    </row>
    <row r="30" spans="1:12" ht="15.75">
      <c r="A30" s="65" t="s">
        <v>129</v>
      </c>
      <c r="B30" s="192"/>
      <c r="C30" s="19">
        <f>D30</f>
        <v>15505.3</v>
      </c>
      <c r="D30" s="19">
        <f>Додаток3!H41</f>
        <v>15505.3</v>
      </c>
      <c r="E30" s="19"/>
      <c r="F30" s="19">
        <f>G30</f>
        <v>16277.7</v>
      </c>
      <c r="G30" s="19">
        <f>Додаток3!I41</f>
        <v>16277.7</v>
      </c>
      <c r="H30" s="19"/>
      <c r="I30" s="19">
        <f>J30</f>
        <v>17088.7</v>
      </c>
      <c r="J30" s="19">
        <f>Додаток3!J41</f>
        <v>17088.7</v>
      </c>
      <c r="K30" s="64"/>
      <c r="L30" s="204"/>
    </row>
    <row r="31" spans="1:12" ht="15.75">
      <c r="A31" s="67" t="s">
        <v>130</v>
      </c>
      <c r="B31" s="193"/>
      <c r="C31" s="19">
        <f>D31</f>
        <v>17503.6</v>
      </c>
      <c r="D31" s="19">
        <f>Додаток3!H42</f>
        <v>17503.6</v>
      </c>
      <c r="E31" s="19"/>
      <c r="F31" s="101">
        <f>G31</f>
        <v>18378.8</v>
      </c>
      <c r="G31" s="19">
        <f>Додаток3!I42</f>
        <v>18378.8</v>
      </c>
      <c r="H31" s="99"/>
      <c r="I31" s="19">
        <f>J31</f>
        <v>19297.7</v>
      </c>
      <c r="J31" s="19">
        <f>Додаток3!J42</f>
        <v>19297.7</v>
      </c>
      <c r="K31" s="64"/>
      <c r="L31" s="204"/>
    </row>
    <row r="32" spans="1:12" ht="63.75" customHeight="1">
      <c r="A32" s="108" t="s">
        <v>257</v>
      </c>
      <c r="B32" s="63" t="s">
        <v>10</v>
      </c>
      <c r="C32" s="19">
        <f>E32</f>
        <v>2800</v>
      </c>
      <c r="D32" s="19"/>
      <c r="E32" s="19">
        <f>Додаток3!H43+Додаток3!H44+Додаток3!H45</f>
        <v>2800</v>
      </c>
      <c r="F32" s="19">
        <f>H32</f>
        <v>0</v>
      </c>
      <c r="G32" s="19"/>
      <c r="H32" s="19">
        <f>Додаток3!I43+Додаток3!I44+Додаток3!I45</f>
        <v>0</v>
      </c>
      <c r="I32" s="19">
        <f>K32</f>
        <v>3200</v>
      </c>
      <c r="J32" s="19"/>
      <c r="K32" s="19">
        <f>Додаток3!J43+Додаток3!J44+Додаток3!J45</f>
        <v>3200</v>
      </c>
      <c r="L32" s="18" t="s">
        <v>17</v>
      </c>
    </row>
    <row r="33" spans="1:12" ht="63.75" customHeight="1">
      <c r="A33" s="108" t="s">
        <v>254</v>
      </c>
      <c r="B33" s="110"/>
      <c r="C33" s="111">
        <f>D33</f>
        <v>612</v>
      </c>
      <c r="D33" s="111">
        <f>SUM(D35:D38)</f>
        <v>612</v>
      </c>
      <c r="E33" s="111">
        <v>0</v>
      </c>
      <c r="F33" s="111">
        <f>G33</f>
        <v>612</v>
      </c>
      <c r="G33" s="111">
        <f>SUM(G35:G38)</f>
        <v>612</v>
      </c>
      <c r="H33" s="111">
        <v>0</v>
      </c>
      <c r="I33" s="111">
        <f>J33</f>
        <v>972</v>
      </c>
      <c r="J33" s="111">
        <f>SUM(J35:J38)</f>
        <v>972</v>
      </c>
      <c r="K33" s="111">
        <v>0</v>
      </c>
      <c r="L33" s="18"/>
    </row>
    <row r="34" spans="1:12" ht="43.5" customHeight="1">
      <c r="A34" s="54" t="s">
        <v>80</v>
      </c>
      <c r="B34" s="58"/>
      <c r="C34" s="64"/>
      <c r="D34" s="64"/>
      <c r="E34" s="64"/>
      <c r="F34" s="64"/>
      <c r="G34" s="64"/>
      <c r="H34" s="64"/>
      <c r="I34" s="64"/>
      <c r="J34" s="64"/>
      <c r="K34" s="19"/>
      <c r="L34" s="18"/>
    </row>
    <row r="35" spans="1:12" ht="63" customHeight="1">
      <c r="A35" s="109" t="s">
        <v>283</v>
      </c>
      <c r="B35" s="68" t="s">
        <v>10</v>
      </c>
      <c r="C35" s="104">
        <f>D35</f>
        <v>0</v>
      </c>
      <c r="D35" s="104">
        <f>Додаток3!H47</f>
        <v>0</v>
      </c>
      <c r="E35" s="104"/>
      <c r="F35" s="104">
        <f>G35</f>
        <v>0</v>
      </c>
      <c r="G35" s="104">
        <f>Додаток3!I47</f>
        <v>0</v>
      </c>
      <c r="H35" s="104"/>
      <c r="I35" s="104">
        <f>J35</f>
        <v>220</v>
      </c>
      <c r="J35" s="104">
        <f>Додаток3!J47</f>
        <v>220</v>
      </c>
      <c r="K35" s="28"/>
      <c r="L35" s="28" t="s">
        <v>259</v>
      </c>
    </row>
    <row r="36" spans="1:12" ht="69.75" customHeight="1">
      <c r="A36" s="105" t="s">
        <v>284</v>
      </c>
      <c r="B36" s="18" t="s">
        <v>10</v>
      </c>
      <c r="C36" s="104">
        <v>0</v>
      </c>
      <c r="D36" s="104">
        <f>Додаток3!H48</f>
        <v>0</v>
      </c>
      <c r="E36" s="104"/>
      <c r="F36" s="104">
        <f>G36</f>
        <v>0</v>
      </c>
      <c r="G36" s="104">
        <f>Додаток3!I48</f>
        <v>0</v>
      </c>
      <c r="H36" s="104"/>
      <c r="I36" s="104">
        <f>J36</f>
        <v>140</v>
      </c>
      <c r="J36" s="104">
        <f>Додаток3!J48</f>
        <v>140</v>
      </c>
      <c r="K36" s="104"/>
      <c r="L36" s="18" t="s">
        <v>259</v>
      </c>
    </row>
    <row r="37" spans="1:12" ht="15.75">
      <c r="A37" s="196" t="s">
        <v>201</v>
      </c>
      <c r="B37" s="198" t="s">
        <v>10</v>
      </c>
      <c r="C37" s="183">
        <f>D37</f>
        <v>612</v>
      </c>
      <c r="D37" s="183">
        <f>Додаток3!H50</f>
        <v>612</v>
      </c>
      <c r="E37" s="183"/>
      <c r="F37" s="183">
        <f>G37</f>
        <v>612</v>
      </c>
      <c r="G37" s="183">
        <f>Додаток3!I50</f>
        <v>612</v>
      </c>
      <c r="H37" s="183"/>
      <c r="I37" s="183">
        <f>J37</f>
        <v>612</v>
      </c>
      <c r="J37" s="183">
        <f>Додаток3!J50</f>
        <v>612</v>
      </c>
      <c r="K37" s="194"/>
      <c r="L37" s="194" t="s">
        <v>259</v>
      </c>
    </row>
    <row r="38" spans="1:12" ht="60.75" customHeight="1">
      <c r="A38" s="205"/>
      <c r="B38" s="201"/>
      <c r="C38" s="206"/>
      <c r="D38" s="201"/>
      <c r="E38" s="201"/>
      <c r="F38" s="201"/>
      <c r="G38" s="201"/>
      <c r="H38" s="201"/>
      <c r="I38" s="201"/>
      <c r="J38" s="201"/>
      <c r="K38" s="201"/>
      <c r="L38" s="195"/>
    </row>
    <row r="39" spans="1:12" ht="5.25" customHeight="1">
      <c r="A39" s="69"/>
      <c r="B39" s="66"/>
      <c r="C39" s="70"/>
      <c r="D39" s="70"/>
      <c r="E39" s="70"/>
      <c r="F39" s="70"/>
      <c r="G39" s="70"/>
      <c r="H39" s="70"/>
      <c r="I39" s="70"/>
      <c r="J39" s="70"/>
      <c r="K39" s="45"/>
      <c r="L39" s="45"/>
    </row>
    <row r="40" spans="1:12" ht="12.75" customHeight="1">
      <c r="A40" s="69"/>
      <c r="B40" s="66"/>
      <c r="C40" s="70"/>
      <c r="D40" s="70"/>
      <c r="E40" s="70"/>
      <c r="F40" s="70"/>
      <c r="G40" s="70"/>
      <c r="H40" s="70"/>
      <c r="I40" s="70"/>
      <c r="J40" s="70"/>
      <c r="K40" s="45"/>
      <c r="L40" s="45"/>
    </row>
    <row r="41" spans="1:12" ht="15.75">
      <c r="A41" s="137" t="s">
        <v>291</v>
      </c>
      <c r="B41" s="66"/>
      <c r="C41" s="70"/>
      <c r="D41" s="70"/>
      <c r="E41" s="70"/>
      <c r="F41" s="70"/>
      <c r="G41" s="70"/>
      <c r="H41" s="70"/>
      <c r="I41" s="70"/>
      <c r="J41" s="70"/>
      <c r="K41" s="45"/>
      <c r="L41" s="45" t="s">
        <v>292</v>
      </c>
    </row>
    <row r="42" spans="1:11" ht="15.75">
      <c r="A42" s="11"/>
      <c r="B42" s="3"/>
      <c r="H42" s="3" t="s">
        <v>15</v>
      </c>
      <c r="J42" s="44"/>
      <c r="K42" s="45"/>
    </row>
    <row r="43" spans="1:11" ht="15.75">
      <c r="A43" s="11"/>
      <c r="B43" s="3"/>
      <c r="J43" s="44"/>
      <c r="K43" s="45"/>
    </row>
    <row r="44" ht="15.75">
      <c r="A44" s="12" t="s">
        <v>295</v>
      </c>
    </row>
    <row r="45" spans="1:11" ht="18.75" customHeight="1">
      <c r="A45" s="11"/>
      <c r="B45" s="3"/>
      <c r="J45" s="44"/>
      <c r="K45" s="45"/>
    </row>
    <row r="46" spans="1:11" ht="15.75">
      <c r="A46" s="46"/>
      <c r="B46" s="66"/>
      <c r="C46" s="71"/>
      <c r="D46" s="72"/>
      <c r="E46" s="44"/>
      <c r="F46" s="72"/>
      <c r="G46" s="43"/>
      <c r="H46" s="44"/>
      <c r="I46" s="72"/>
      <c r="J46" s="44"/>
      <c r="K46" s="45"/>
    </row>
    <row r="47" spans="1:11" ht="15.75">
      <c r="A47" s="189"/>
      <c r="B47" s="189"/>
      <c r="C47" s="44"/>
      <c r="D47" s="44"/>
      <c r="E47" s="72"/>
      <c r="F47" s="43"/>
      <c r="G47" s="44"/>
      <c r="H47" s="44"/>
      <c r="I47" s="44"/>
      <c r="J47" s="44"/>
      <c r="K47" s="45"/>
    </row>
    <row r="48" ht="15.75">
      <c r="E48" s="44"/>
    </row>
    <row r="49" spans="1:2" ht="15.75">
      <c r="A49" s="188"/>
      <c r="B49" s="188"/>
    </row>
    <row r="174" ht="31.5">
      <c r="B174" s="124" t="s">
        <v>172</v>
      </c>
    </row>
  </sheetData>
  <sheetProtection/>
  <mergeCells count="56">
    <mergeCell ref="L21:L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21:A22"/>
    <mergeCell ref="L29:L31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G7:H7"/>
    <mergeCell ref="D14:D15"/>
    <mergeCell ref="C14:C15"/>
    <mergeCell ref="C7:C8"/>
    <mergeCell ref="F7:F8"/>
    <mergeCell ref="I14:I15"/>
    <mergeCell ref="L37:L38"/>
    <mergeCell ref="G14:G15"/>
    <mergeCell ref="H14:H15"/>
    <mergeCell ref="A13:A15"/>
    <mergeCell ref="B14:B15"/>
    <mergeCell ref="L10:L15"/>
    <mergeCell ref="J37:J38"/>
    <mergeCell ref="K37:K38"/>
    <mergeCell ref="J14:J15"/>
    <mergeCell ref="K14:K15"/>
    <mergeCell ref="A49:B49"/>
    <mergeCell ref="A47:B47"/>
    <mergeCell ref="A6:A8"/>
    <mergeCell ref="B6:B8"/>
    <mergeCell ref="C6:E6"/>
    <mergeCell ref="D7:E7"/>
    <mergeCell ref="E14:E15"/>
    <mergeCell ref="B29:B31"/>
    <mergeCell ref="J7:K7"/>
    <mergeCell ref="I7:I8"/>
    <mergeCell ref="I2:L2"/>
    <mergeCell ref="I3:L3"/>
    <mergeCell ref="F14:F15"/>
    <mergeCell ref="I1:L1"/>
    <mergeCell ref="F6:H6"/>
    <mergeCell ref="I6:K6"/>
    <mergeCell ref="A4:L4"/>
    <mergeCell ref="L6:L8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6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41.140625" style="1" customWidth="1"/>
    <col min="2" max="2" width="11.57421875" style="1" customWidth="1"/>
    <col min="3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12.7109375" style="1" customWidth="1"/>
    <col min="10" max="10" width="11.57421875" style="1" customWidth="1"/>
    <col min="11" max="16384" width="9.140625" style="1" customWidth="1"/>
  </cols>
  <sheetData>
    <row r="1" spans="6:10" ht="15.75">
      <c r="F1" s="210" t="s">
        <v>79</v>
      </c>
      <c r="G1" s="211"/>
      <c r="H1" s="211"/>
      <c r="I1" s="211"/>
      <c r="J1" s="211"/>
    </row>
    <row r="2" spans="6:10" ht="35.25" customHeight="1">
      <c r="F2" s="219" t="s">
        <v>192</v>
      </c>
      <c r="G2" s="219"/>
      <c r="H2" s="219"/>
      <c r="I2" s="219"/>
      <c r="J2" s="211"/>
    </row>
    <row r="3" spans="6:10" ht="15.75" customHeight="1">
      <c r="F3" s="219" t="s">
        <v>294</v>
      </c>
      <c r="G3" s="211"/>
      <c r="H3" s="211"/>
      <c r="I3" s="211"/>
      <c r="J3" s="211"/>
    </row>
    <row r="4" spans="6:10" ht="0.75" customHeight="1">
      <c r="F4" s="9"/>
      <c r="G4" s="2"/>
      <c r="H4" s="2"/>
      <c r="I4" s="2"/>
      <c r="J4" s="2"/>
    </row>
    <row r="5" spans="1:10" ht="30" customHeight="1">
      <c r="A5" s="220" t="s">
        <v>193</v>
      </c>
      <c r="B5" s="220"/>
      <c r="C5" s="220"/>
      <c r="D5" s="220"/>
      <c r="E5" s="220"/>
      <c r="F5" s="220"/>
      <c r="G5" s="220"/>
      <c r="H5" s="220"/>
      <c r="I5" s="220"/>
      <c r="J5" s="220"/>
    </row>
    <row r="6" ht="6.75" customHeight="1" hidden="1"/>
    <row r="7" spans="1:10" ht="14.25" customHeight="1">
      <c r="A7" s="209" t="s">
        <v>132</v>
      </c>
      <c r="B7" s="207" t="s">
        <v>124</v>
      </c>
      <c r="C7" s="207"/>
      <c r="D7" s="207"/>
      <c r="E7" s="207" t="s">
        <v>125</v>
      </c>
      <c r="F7" s="207"/>
      <c r="G7" s="207"/>
      <c r="H7" s="207" t="s">
        <v>126</v>
      </c>
      <c r="I7" s="207"/>
      <c r="J7" s="207"/>
    </row>
    <row r="8" spans="1:10" ht="19.5" customHeight="1">
      <c r="A8" s="208"/>
      <c r="B8" s="208" t="s">
        <v>40</v>
      </c>
      <c r="C8" s="208" t="s">
        <v>39</v>
      </c>
      <c r="D8" s="208"/>
      <c r="E8" s="208" t="s">
        <v>40</v>
      </c>
      <c r="F8" s="208" t="s">
        <v>39</v>
      </c>
      <c r="G8" s="208"/>
      <c r="H8" s="208" t="s">
        <v>40</v>
      </c>
      <c r="I8" s="208" t="s">
        <v>39</v>
      </c>
      <c r="J8" s="208"/>
    </row>
    <row r="9" spans="1:10" ht="31.5" customHeight="1">
      <c r="A9" s="208"/>
      <c r="B9" s="208"/>
      <c r="C9" s="4" t="s">
        <v>41</v>
      </c>
      <c r="D9" s="4" t="s">
        <v>68</v>
      </c>
      <c r="E9" s="208"/>
      <c r="F9" s="4" t="s">
        <v>41</v>
      </c>
      <c r="G9" s="4" t="s">
        <v>68</v>
      </c>
      <c r="H9" s="208"/>
      <c r="I9" s="4" t="s">
        <v>41</v>
      </c>
      <c r="J9" s="4" t="s">
        <v>68</v>
      </c>
    </row>
    <row r="10" spans="1:10" ht="30" customHeight="1">
      <c r="A10" s="74" t="s">
        <v>42</v>
      </c>
      <c r="B10" s="75">
        <f>C10+D10</f>
        <v>145850.2</v>
      </c>
      <c r="C10" s="75">
        <f>C13+C64+C148</f>
        <v>33620.899999999994</v>
      </c>
      <c r="D10" s="75">
        <f>D13+D64+D148</f>
        <v>112229.3</v>
      </c>
      <c r="E10" s="75">
        <f>F10+G10</f>
        <v>202268.5</v>
      </c>
      <c r="F10" s="127">
        <f>F13+F64+F148</f>
        <v>35268.5</v>
      </c>
      <c r="G10" s="75">
        <f>G13+G64+G148</f>
        <v>167000</v>
      </c>
      <c r="H10" s="75">
        <f>I10+J10</f>
        <v>212839.05</v>
      </c>
      <c r="I10" s="75">
        <f>I13+I64+I148</f>
        <v>37358.4</v>
      </c>
      <c r="J10" s="75">
        <f>J13+J64+J148</f>
        <v>175480.65</v>
      </c>
    </row>
    <row r="11" spans="1:10" ht="46.5" customHeight="1">
      <c r="A11" s="214" t="s">
        <v>43</v>
      </c>
      <c r="B11" s="169"/>
      <c r="C11" s="169"/>
      <c r="D11" s="169"/>
      <c r="E11" s="169"/>
      <c r="F11" s="169"/>
      <c r="G11" s="169"/>
      <c r="H11" s="169"/>
      <c r="I11" s="169"/>
      <c r="J11" s="169"/>
    </row>
    <row r="12" spans="1:10" ht="51.75" customHeight="1">
      <c r="A12" s="169" t="s">
        <v>265</v>
      </c>
      <c r="B12" s="169"/>
      <c r="C12" s="169"/>
      <c r="D12" s="169"/>
      <c r="E12" s="169"/>
      <c r="F12" s="169"/>
      <c r="G12" s="169"/>
      <c r="H12" s="169"/>
      <c r="I12" s="169"/>
      <c r="J12" s="169"/>
    </row>
    <row r="13" spans="1:10" ht="36.75" customHeight="1">
      <c r="A13" s="21" t="s">
        <v>44</v>
      </c>
      <c r="B13" s="77">
        <f>$D$13</f>
        <v>100429.3</v>
      </c>
      <c r="C13" s="126">
        <v>0</v>
      </c>
      <c r="D13" s="126">
        <f>D15+D32+D45</f>
        <v>100429.3</v>
      </c>
      <c r="E13" s="126">
        <f>F13+G13</f>
        <v>111500</v>
      </c>
      <c r="F13" s="127">
        <v>0</v>
      </c>
      <c r="G13" s="126">
        <f>G15+G32+G45</f>
        <v>111500</v>
      </c>
      <c r="H13" s="126">
        <f>$J$13</f>
        <v>128300</v>
      </c>
      <c r="I13" s="127">
        <v>0</v>
      </c>
      <c r="J13" s="126">
        <f>J15+J32+J45</f>
        <v>128300</v>
      </c>
    </row>
    <row r="14" spans="1:10" ht="99" customHeight="1">
      <c r="A14" s="74" t="s">
        <v>260</v>
      </c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15.75">
      <c r="A15" s="171" t="s">
        <v>133</v>
      </c>
      <c r="B15" s="215">
        <f>D15</f>
        <v>53189.3</v>
      </c>
      <c r="C15" s="215"/>
      <c r="D15" s="215">
        <f>Додаток3!H10+Додаток3!H13</f>
        <v>53189.3</v>
      </c>
      <c r="E15" s="215">
        <f>G15</f>
        <v>62100</v>
      </c>
      <c r="F15" s="216"/>
      <c r="G15" s="215">
        <f>Додаток4!H14</f>
        <v>62100</v>
      </c>
      <c r="H15" s="215">
        <f>J15</f>
        <v>68500</v>
      </c>
      <c r="I15" s="216"/>
      <c r="J15" s="213">
        <f>Додаток4!K14</f>
        <v>68500</v>
      </c>
    </row>
    <row r="16" spans="1:10" ht="18.75" customHeight="1">
      <c r="A16" s="218"/>
      <c r="B16" s="215"/>
      <c r="C16" s="215"/>
      <c r="D16" s="215"/>
      <c r="E16" s="215"/>
      <c r="F16" s="216"/>
      <c r="G16" s="215"/>
      <c r="H16" s="215"/>
      <c r="I16" s="216"/>
      <c r="J16" s="213"/>
    </row>
    <row r="17" spans="1:10" ht="15.75">
      <c r="A17" s="79" t="s">
        <v>45</v>
      </c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15.75">
      <c r="A18" s="79" t="s">
        <v>95</v>
      </c>
      <c r="B18" s="80"/>
      <c r="C18" s="80"/>
      <c r="D18" s="80"/>
      <c r="E18" s="80"/>
      <c r="F18" s="80"/>
      <c r="G18" s="80"/>
      <c r="H18" s="80"/>
      <c r="I18" s="80"/>
      <c r="J18" s="78"/>
    </row>
    <row r="19" spans="1:10" ht="48" customHeight="1">
      <c r="A19" s="78" t="s">
        <v>261</v>
      </c>
      <c r="B19" s="80">
        <v>73</v>
      </c>
      <c r="C19" s="80"/>
      <c r="D19" s="80">
        <v>73</v>
      </c>
      <c r="E19" s="80">
        <f>D19-D21+D24+22</f>
        <v>97</v>
      </c>
      <c r="F19" s="80"/>
      <c r="G19" s="80">
        <v>97</v>
      </c>
      <c r="H19" s="80">
        <f>E19-E21+E24</f>
        <v>104</v>
      </c>
      <c r="I19" s="80"/>
      <c r="J19" s="38">
        <f>G19-G21+G24</f>
        <v>104</v>
      </c>
    </row>
    <row r="20" spans="1:10" ht="48.75" customHeight="1">
      <c r="A20" s="81" t="s">
        <v>46</v>
      </c>
      <c r="B20" s="80">
        <v>113</v>
      </c>
      <c r="C20" s="80"/>
      <c r="D20" s="80">
        <v>113</v>
      </c>
      <c r="E20" s="80">
        <v>113</v>
      </c>
      <c r="F20" s="80"/>
      <c r="G20" s="80">
        <v>113</v>
      </c>
      <c r="H20" s="80">
        <v>113</v>
      </c>
      <c r="I20" s="80"/>
      <c r="J20" s="78">
        <v>113</v>
      </c>
    </row>
    <row r="21" spans="1:10" ht="48" customHeight="1">
      <c r="A21" s="78" t="s">
        <v>47</v>
      </c>
      <c r="B21" s="80">
        <v>3</v>
      </c>
      <c r="C21" s="80"/>
      <c r="D21" s="80">
        <v>3</v>
      </c>
      <c r="E21" s="80">
        <v>3</v>
      </c>
      <c r="F21" s="80"/>
      <c r="G21" s="80">
        <v>3</v>
      </c>
      <c r="H21" s="80">
        <v>3</v>
      </c>
      <c r="I21" s="80"/>
      <c r="J21" s="78">
        <v>3</v>
      </c>
    </row>
    <row r="22" spans="1:10" ht="48" customHeight="1">
      <c r="A22" s="78" t="s">
        <v>195</v>
      </c>
      <c r="B22" s="82">
        <f>D22</f>
        <v>25089.3</v>
      </c>
      <c r="C22" s="80"/>
      <c r="D22" s="82">
        <f>Додаток3!H13</f>
        <v>25089.3</v>
      </c>
      <c r="E22" s="82">
        <v>0</v>
      </c>
      <c r="F22" s="82"/>
      <c r="G22" s="82">
        <v>0</v>
      </c>
      <c r="H22" s="82">
        <v>0</v>
      </c>
      <c r="I22" s="82"/>
      <c r="J22" s="87">
        <v>0</v>
      </c>
    </row>
    <row r="23" spans="1:10" ht="15.75">
      <c r="A23" s="76" t="s">
        <v>48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33.75" customHeight="1">
      <c r="A24" s="78" t="s">
        <v>94</v>
      </c>
      <c r="B24" s="80">
        <v>5</v>
      </c>
      <c r="C24" s="80"/>
      <c r="D24" s="80">
        <v>5</v>
      </c>
      <c r="E24" s="80">
        <v>10</v>
      </c>
      <c r="F24" s="80"/>
      <c r="G24" s="80">
        <v>10</v>
      </c>
      <c r="H24" s="80">
        <v>10</v>
      </c>
      <c r="I24" s="80"/>
      <c r="J24" s="78">
        <v>10</v>
      </c>
    </row>
    <row r="25" spans="1:10" ht="49.5" customHeight="1">
      <c r="A25" s="78" t="s">
        <v>196</v>
      </c>
      <c r="B25" s="82">
        <f>B22</f>
        <v>25089.3</v>
      </c>
      <c r="C25" s="80"/>
      <c r="D25" s="82">
        <f>D22</f>
        <v>25089.3</v>
      </c>
      <c r="E25" s="82">
        <v>0</v>
      </c>
      <c r="F25" s="82"/>
      <c r="G25" s="82">
        <v>0</v>
      </c>
      <c r="H25" s="82">
        <v>0</v>
      </c>
      <c r="I25" s="82"/>
      <c r="J25" s="87">
        <v>0</v>
      </c>
    </row>
    <row r="26" spans="1:10" ht="28.5" customHeight="1">
      <c r="A26" s="20" t="s">
        <v>49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32.25" customHeight="1">
      <c r="A27" s="4" t="s">
        <v>93</v>
      </c>
      <c r="B27" s="82">
        <f>Додаток3!H10/B24</f>
        <v>5620</v>
      </c>
      <c r="C27" s="80"/>
      <c r="D27" s="82">
        <f>$B$27</f>
        <v>5620</v>
      </c>
      <c r="E27" s="82">
        <f>Додаток3!I10/E24</f>
        <v>6210</v>
      </c>
      <c r="F27" s="80"/>
      <c r="G27" s="82">
        <f>G15/G24</f>
        <v>6210</v>
      </c>
      <c r="H27" s="82">
        <f>Додаток3!J10/H24</f>
        <v>6850</v>
      </c>
      <c r="I27" s="80"/>
      <c r="J27" s="82">
        <f>J15/J24</f>
        <v>6850</v>
      </c>
    </row>
    <row r="28" spans="1:10" ht="48.75" customHeight="1">
      <c r="A28" s="4" t="s">
        <v>197</v>
      </c>
      <c r="B28" s="82">
        <f>D28</f>
        <v>1140.4227272727273</v>
      </c>
      <c r="C28" s="80"/>
      <c r="D28" s="82">
        <f>D25/22</f>
        <v>1140.4227272727273</v>
      </c>
      <c r="E28" s="82">
        <v>0</v>
      </c>
      <c r="F28" s="80"/>
      <c r="G28" s="82">
        <v>0</v>
      </c>
      <c r="H28" s="82">
        <v>0</v>
      </c>
      <c r="I28" s="80"/>
      <c r="J28" s="82">
        <v>0</v>
      </c>
    </row>
    <row r="29" spans="1:10" ht="15.75">
      <c r="A29" s="76" t="s">
        <v>50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33" customHeight="1">
      <c r="A30" s="78" t="s">
        <v>51</v>
      </c>
      <c r="B30" s="82">
        <f>B24/B19*100</f>
        <v>6.8493150684931505</v>
      </c>
      <c r="C30" s="82"/>
      <c r="D30" s="82">
        <f>D24/D19*100</f>
        <v>6.8493150684931505</v>
      </c>
      <c r="E30" s="82">
        <f>E24/E19*100</f>
        <v>10.309278350515463</v>
      </c>
      <c r="F30" s="82"/>
      <c r="G30" s="82">
        <f>G24/G19*100</f>
        <v>10.309278350515463</v>
      </c>
      <c r="H30" s="82">
        <f>H24/H19*100</f>
        <v>9.615384615384617</v>
      </c>
      <c r="I30" s="82"/>
      <c r="J30" s="82">
        <f>J24/J19*100</f>
        <v>9.615384615384617</v>
      </c>
    </row>
    <row r="31" spans="1:10" ht="47.25" customHeight="1">
      <c r="A31" s="78" t="s">
        <v>198</v>
      </c>
      <c r="B31" s="82">
        <f>D31</f>
        <v>100</v>
      </c>
      <c r="C31" s="82"/>
      <c r="D31" s="82">
        <f>D25/D22*100</f>
        <v>100</v>
      </c>
      <c r="E31" s="82">
        <v>0</v>
      </c>
      <c r="F31" s="82"/>
      <c r="G31" s="82">
        <v>0</v>
      </c>
      <c r="H31" s="82">
        <v>0</v>
      </c>
      <c r="I31" s="82"/>
      <c r="J31" s="82">
        <v>0</v>
      </c>
    </row>
    <row r="32" spans="1:10" ht="47.25">
      <c r="A32" s="79" t="s">
        <v>270</v>
      </c>
      <c r="B32" s="82">
        <f>D32</f>
        <v>40200</v>
      </c>
      <c r="C32" s="82"/>
      <c r="D32" s="82">
        <f>Додаток4!E17</f>
        <v>40200</v>
      </c>
      <c r="E32" s="82">
        <f>G32</f>
        <v>44400</v>
      </c>
      <c r="F32" s="82"/>
      <c r="G32" s="82">
        <f>Додаток4!H17</f>
        <v>44400</v>
      </c>
      <c r="H32" s="82">
        <f>J32</f>
        <v>49800</v>
      </c>
      <c r="I32" s="82"/>
      <c r="J32" s="82">
        <f>Додаток4!K17</f>
        <v>49800</v>
      </c>
    </row>
    <row r="33" spans="1:10" ht="15.75">
      <c r="A33" s="76" t="s">
        <v>45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5.75">
      <c r="A34" s="76" t="s">
        <v>52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47.25">
      <c r="A35" s="31" t="s">
        <v>58</v>
      </c>
      <c r="B35" s="80">
        <v>28</v>
      </c>
      <c r="C35" s="80"/>
      <c r="D35" s="80">
        <v>28</v>
      </c>
      <c r="E35" s="80">
        <f>D35+D38+D39</f>
        <v>40</v>
      </c>
      <c r="F35" s="80"/>
      <c r="G35" s="98">
        <f>$E$87</f>
        <v>0</v>
      </c>
      <c r="H35" s="80">
        <f>E35+E38+E39</f>
        <v>52</v>
      </c>
      <c r="I35" s="80"/>
      <c r="J35" s="78">
        <f>$H$87</f>
        <v>0</v>
      </c>
    </row>
    <row r="36" spans="1:10" ht="47.25">
      <c r="A36" s="31" t="s">
        <v>59</v>
      </c>
      <c r="B36" s="80">
        <v>340</v>
      </c>
      <c r="C36" s="80"/>
      <c r="D36" s="80">
        <v>340</v>
      </c>
      <c r="E36" s="80">
        <v>340</v>
      </c>
      <c r="F36" s="80"/>
      <c r="G36" s="80">
        <v>340</v>
      </c>
      <c r="H36" s="80">
        <v>340</v>
      </c>
      <c r="I36" s="80"/>
      <c r="J36" s="78">
        <v>340</v>
      </c>
    </row>
    <row r="37" spans="1:10" ht="15.75">
      <c r="A37" s="76" t="s">
        <v>60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31.5">
      <c r="A38" s="31" t="s">
        <v>85</v>
      </c>
      <c r="B38" s="80">
        <v>6</v>
      </c>
      <c r="C38" s="80"/>
      <c r="D38" s="80">
        <v>6</v>
      </c>
      <c r="E38" s="80">
        <v>6</v>
      </c>
      <c r="F38" s="80"/>
      <c r="G38" s="98">
        <v>6</v>
      </c>
      <c r="H38" s="80">
        <v>6</v>
      </c>
      <c r="I38" s="80"/>
      <c r="J38" s="78">
        <v>6</v>
      </c>
    </row>
    <row r="39" spans="1:10" ht="46.5" customHeight="1">
      <c r="A39" s="31" t="s">
        <v>87</v>
      </c>
      <c r="B39" s="80">
        <v>6</v>
      </c>
      <c r="C39" s="80"/>
      <c r="D39" s="80">
        <v>6</v>
      </c>
      <c r="E39" s="80">
        <v>6</v>
      </c>
      <c r="F39" s="80"/>
      <c r="G39" s="80">
        <v>6</v>
      </c>
      <c r="H39" s="80">
        <v>6</v>
      </c>
      <c r="I39" s="80"/>
      <c r="J39" s="78">
        <v>6</v>
      </c>
    </row>
    <row r="40" spans="1:10" ht="31.5">
      <c r="A40" s="20" t="s">
        <v>61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31.5">
      <c r="A41" s="31" t="s">
        <v>86</v>
      </c>
      <c r="B41" s="82">
        <f>D41</f>
        <v>2400</v>
      </c>
      <c r="C41" s="82"/>
      <c r="D41" s="82">
        <f>Додаток3!H14/'Додаток 5'!D38</f>
        <v>2400</v>
      </c>
      <c r="E41" s="82">
        <f>G41</f>
        <v>2650</v>
      </c>
      <c r="F41" s="82"/>
      <c r="G41" s="82">
        <f>Додаток3!I14/'Додаток 5'!G38</f>
        <v>2650</v>
      </c>
      <c r="H41" s="82">
        <f>J41</f>
        <v>3000</v>
      </c>
      <c r="I41" s="82"/>
      <c r="J41" s="87">
        <f>Додаток3!J14/'Додаток 5'!J38</f>
        <v>3000</v>
      </c>
    </row>
    <row r="42" spans="1:10" ht="32.25" customHeight="1">
      <c r="A42" s="31" t="s">
        <v>88</v>
      </c>
      <c r="B42" s="82">
        <f>D42</f>
        <v>4300</v>
      </c>
      <c r="C42" s="82"/>
      <c r="D42" s="82">
        <f>Додаток3!H25/'Додаток 5'!D39</f>
        <v>4300</v>
      </c>
      <c r="E42" s="82">
        <f>G42</f>
        <v>4750</v>
      </c>
      <c r="F42" s="82"/>
      <c r="G42" s="82">
        <f>Додаток3!I25/'Додаток 5'!G39</f>
        <v>4750</v>
      </c>
      <c r="H42" s="82">
        <f>J42</f>
        <v>5300</v>
      </c>
      <c r="I42" s="82"/>
      <c r="J42" s="87">
        <f>Додаток3!J25/'Додаток 5'!J39</f>
        <v>5300</v>
      </c>
    </row>
    <row r="43" spans="1:10" ht="15.75">
      <c r="A43" s="76" t="s">
        <v>62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ht="47.25">
      <c r="A44" s="31" t="s">
        <v>105</v>
      </c>
      <c r="B44" s="82">
        <f>(B38+B39)/B35*100</f>
        <v>42.857142857142854</v>
      </c>
      <c r="C44" s="82"/>
      <c r="D44" s="87">
        <f>B44</f>
        <v>42.857142857142854</v>
      </c>
      <c r="E44" s="82">
        <f>(E38+E39)/E35*100</f>
        <v>30</v>
      </c>
      <c r="F44" s="82"/>
      <c r="G44" s="97">
        <f>E44</f>
        <v>30</v>
      </c>
      <c r="H44" s="82">
        <f>(H38+H39)/H35*100</f>
        <v>23.076923076923077</v>
      </c>
      <c r="I44" s="82"/>
      <c r="J44" s="87">
        <f>H44</f>
        <v>23.076923076923077</v>
      </c>
    </row>
    <row r="45" spans="1:10" ht="48" customHeight="1">
      <c r="A45" s="136" t="s">
        <v>277</v>
      </c>
      <c r="B45" s="82">
        <f>D45</f>
        <v>7040</v>
      </c>
      <c r="C45" s="82"/>
      <c r="D45" s="87">
        <f>Додаток4!E18</f>
        <v>7040</v>
      </c>
      <c r="E45" s="82">
        <f>G45</f>
        <v>5000</v>
      </c>
      <c r="F45" s="82"/>
      <c r="G45" s="82">
        <f>Додаток4!H18</f>
        <v>5000</v>
      </c>
      <c r="H45" s="82">
        <f>J45</f>
        <v>10000</v>
      </c>
      <c r="I45" s="82"/>
      <c r="J45" s="82">
        <f>Додаток4!K18</f>
        <v>10000</v>
      </c>
    </row>
    <row r="46" spans="1:10" ht="15.75">
      <c r="A46" s="76" t="s">
        <v>45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.75">
      <c r="A47" s="76" t="s">
        <v>52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63">
      <c r="A48" s="78" t="s">
        <v>89</v>
      </c>
      <c r="B48" s="80">
        <v>12</v>
      </c>
      <c r="C48" s="122"/>
      <c r="D48" s="78">
        <v>12</v>
      </c>
      <c r="E48" s="80"/>
      <c r="F48" s="80"/>
      <c r="G48" s="80"/>
      <c r="H48" s="80"/>
      <c r="I48" s="80"/>
      <c r="J48" s="78"/>
    </row>
    <row r="49" spans="1:10" ht="31.5">
      <c r="A49" s="78" t="s">
        <v>144</v>
      </c>
      <c r="B49" s="80">
        <v>1</v>
      </c>
      <c r="C49" s="122"/>
      <c r="D49" s="78">
        <v>1</v>
      </c>
      <c r="E49" s="80"/>
      <c r="F49" s="80"/>
      <c r="G49" s="80"/>
      <c r="H49" s="80"/>
      <c r="I49" s="80"/>
      <c r="J49" s="78"/>
    </row>
    <row r="50" spans="1:10" ht="47.25">
      <c r="A50" s="78" t="s">
        <v>145</v>
      </c>
      <c r="B50" s="80">
        <v>1</v>
      </c>
      <c r="C50" s="122"/>
      <c r="D50" s="78">
        <v>1</v>
      </c>
      <c r="E50" s="80">
        <v>3</v>
      </c>
      <c r="F50" s="80"/>
      <c r="G50" s="80">
        <v>3</v>
      </c>
      <c r="H50" s="80">
        <v>4</v>
      </c>
      <c r="I50" s="80"/>
      <c r="J50" s="78">
        <v>4</v>
      </c>
    </row>
    <row r="51" spans="1:10" ht="15.75">
      <c r="A51" s="76" t="s">
        <v>48</v>
      </c>
      <c r="B51" s="8"/>
      <c r="C51" s="8"/>
      <c r="D51" s="8"/>
      <c r="E51" s="8"/>
      <c r="F51" s="8"/>
      <c r="G51" s="8"/>
      <c r="H51" s="8"/>
      <c r="I51" s="8"/>
      <c r="J51" s="8"/>
    </row>
    <row r="52" spans="1:10" ht="67.5" customHeight="1">
      <c r="A52" s="78" t="s">
        <v>90</v>
      </c>
      <c r="B52" s="80">
        <v>12</v>
      </c>
      <c r="C52" s="80"/>
      <c r="D52" s="78">
        <v>12</v>
      </c>
      <c r="E52" s="80"/>
      <c r="F52" s="80"/>
      <c r="G52" s="80"/>
      <c r="H52" s="80"/>
      <c r="I52" s="80"/>
      <c r="J52" s="78"/>
    </row>
    <row r="53" spans="1:10" ht="31.5">
      <c r="A53" s="78" t="s">
        <v>161</v>
      </c>
      <c r="B53" s="80">
        <v>1</v>
      </c>
      <c r="C53" s="80"/>
      <c r="D53" s="78">
        <v>1</v>
      </c>
      <c r="E53" s="80"/>
      <c r="F53" s="80"/>
      <c r="G53" s="80"/>
      <c r="H53" s="80"/>
      <c r="I53" s="80"/>
      <c r="J53" s="78"/>
    </row>
    <row r="54" spans="1:10" ht="47.25">
      <c r="A54" s="78" t="s">
        <v>162</v>
      </c>
      <c r="B54" s="80">
        <v>1</v>
      </c>
      <c r="C54" s="80"/>
      <c r="D54" s="78">
        <v>1</v>
      </c>
      <c r="E54" s="80">
        <v>3</v>
      </c>
      <c r="F54" s="80"/>
      <c r="G54" s="80">
        <v>3</v>
      </c>
      <c r="H54" s="80">
        <v>4</v>
      </c>
      <c r="I54" s="80"/>
      <c r="J54" s="78">
        <v>4</v>
      </c>
    </row>
    <row r="55" spans="1:10" ht="31.5">
      <c r="A55" s="20" t="s">
        <v>49</v>
      </c>
      <c r="B55" s="8"/>
      <c r="C55" s="8"/>
      <c r="D55" s="8"/>
      <c r="E55" s="8"/>
      <c r="F55" s="8"/>
      <c r="G55" s="8"/>
      <c r="H55" s="8"/>
      <c r="I55" s="8"/>
      <c r="J55" s="8"/>
    </row>
    <row r="56" spans="1:10" ht="36" customHeight="1">
      <c r="A56" s="4" t="s">
        <v>91</v>
      </c>
      <c r="B56" s="82">
        <f>D56</f>
        <v>170</v>
      </c>
      <c r="C56" s="82"/>
      <c r="D56" s="87">
        <f>Додаток3!H26/'Додаток 5'!D52</f>
        <v>170</v>
      </c>
      <c r="E56" s="82"/>
      <c r="F56" s="82"/>
      <c r="G56" s="82"/>
      <c r="H56" s="82"/>
      <c r="I56" s="82"/>
      <c r="J56" s="87"/>
    </row>
    <row r="57" spans="1:10" ht="31.5">
      <c r="A57" s="89" t="s">
        <v>163</v>
      </c>
      <c r="B57" s="82">
        <f>D57</f>
        <v>3000</v>
      </c>
      <c r="C57" s="82"/>
      <c r="D57" s="87">
        <v>3000</v>
      </c>
      <c r="E57" s="82"/>
      <c r="F57" s="82"/>
      <c r="G57" s="82"/>
      <c r="H57" s="82"/>
      <c r="I57" s="82"/>
      <c r="J57" s="87"/>
    </row>
    <row r="58" spans="1:10" ht="63">
      <c r="A58" s="89" t="s">
        <v>164</v>
      </c>
      <c r="B58" s="82">
        <f>D58</f>
        <v>2000</v>
      </c>
      <c r="C58" s="82"/>
      <c r="D58" s="87">
        <f>Додаток3!H28/'Додаток 5'!D54</f>
        <v>2000</v>
      </c>
      <c r="E58" s="82">
        <f>G58</f>
        <v>1666.6666666666667</v>
      </c>
      <c r="F58" s="82"/>
      <c r="G58" s="82">
        <f>Додаток3!I28/'Додаток 5'!G54</f>
        <v>1666.6666666666667</v>
      </c>
      <c r="H58" s="82">
        <f>J58</f>
        <v>2500</v>
      </c>
      <c r="I58" s="82"/>
      <c r="J58" s="87">
        <f>Додаток3!J28/'Додаток 5'!J54</f>
        <v>2500</v>
      </c>
    </row>
    <row r="59" spans="1:10" ht="15.75">
      <c r="A59" s="76" t="s">
        <v>50</v>
      </c>
      <c r="B59" s="82"/>
      <c r="C59" s="82"/>
      <c r="D59" s="87"/>
      <c r="E59" s="82"/>
      <c r="F59" s="82"/>
      <c r="G59" s="82"/>
      <c r="H59" s="82"/>
      <c r="I59" s="82"/>
      <c r="J59" s="87"/>
    </row>
    <row r="60" spans="1:10" ht="33.75" customHeight="1">
      <c r="A60" s="78" t="s">
        <v>165</v>
      </c>
      <c r="B60" s="82">
        <f>B52/B48*100</f>
        <v>100</v>
      </c>
      <c r="C60" s="82"/>
      <c r="D60" s="82">
        <f>D52/D48*100</f>
        <v>100</v>
      </c>
      <c r="E60" s="82"/>
      <c r="F60" s="82"/>
      <c r="G60" s="82"/>
      <c r="H60" s="82"/>
      <c r="I60" s="82"/>
      <c r="J60" s="87"/>
    </row>
    <row r="61" spans="1:10" ht="30.75" customHeight="1">
      <c r="A61" s="78" t="s">
        <v>166</v>
      </c>
      <c r="B61" s="82">
        <f>B53/B50*100</f>
        <v>100</v>
      </c>
      <c r="C61" s="82"/>
      <c r="D61" s="82">
        <f>D53/D50*100</f>
        <v>100</v>
      </c>
      <c r="E61" s="82"/>
      <c r="F61" s="82"/>
      <c r="G61" s="82"/>
      <c r="H61" s="82"/>
      <c r="I61" s="82"/>
      <c r="J61" s="87"/>
    </row>
    <row r="62" spans="1:10" ht="47.25">
      <c r="A62" s="78" t="s">
        <v>167</v>
      </c>
      <c r="B62" s="82">
        <f>B54/B50*100</f>
        <v>100</v>
      </c>
      <c r="C62" s="82"/>
      <c r="D62" s="87">
        <v>100</v>
      </c>
      <c r="E62" s="87">
        <v>100</v>
      </c>
      <c r="F62" s="82"/>
      <c r="G62" s="82">
        <v>100</v>
      </c>
      <c r="H62" s="82">
        <v>100</v>
      </c>
      <c r="I62" s="82"/>
      <c r="J62" s="87">
        <v>100</v>
      </c>
    </row>
    <row r="63" spans="1:10" ht="33.75" customHeight="1">
      <c r="A63" s="138" t="s">
        <v>264</v>
      </c>
      <c r="B63" s="217"/>
      <c r="C63" s="217"/>
      <c r="D63" s="217"/>
      <c r="E63" s="217"/>
      <c r="F63" s="217"/>
      <c r="G63" s="217"/>
      <c r="H63" s="217"/>
      <c r="I63" s="217"/>
      <c r="J63" s="217"/>
    </row>
    <row r="64" spans="1:10" ht="33" customHeight="1">
      <c r="A64" s="79" t="s">
        <v>57</v>
      </c>
      <c r="B64" s="88">
        <f>C64+D64</f>
        <v>44808.899999999994</v>
      </c>
      <c r="C64" s="88">
        <f>C116+C117</f>
        <v>33008.899999999994</v>
      </c>
      <c r="D64" s="88">
        <f>D65+D83+D93+D105+D129</f>
        <v>11800</v>
      </c>
      <c r="E64" s="88">
        <f>F64+G64</f>
        <v>90156.5</v>
      </c>
      <c r="F64" s="88">
        <f>F116+F117</f>
        <v>34656.5</v>
      </c>
      <c r="G64" s="88">
        <f>G65+G83+G93+G105+G129</f>
        <v>55500</v>
      </c>
      <c r="H64" s="88">
        <f>I64+J64</f>
        <v>83567.05</v>
      </c>
      <c r="I64" s="88">
        <f>I116+I117</f>
        <v>36386.4</v>
      </c>
      <c r="J64" s="88">
        <f>J65+J83+J93+J105+J129</f>
        <v>47180.65</v>
      </c>
    </row>
    <row r="65" spans="1:10" ht="49.5" customHeight="1">
      <c r="A65" s="79" t="s">
        <v>272</v>
      </c>
      <c r="B65" s="82">
        <f>D65</f>
        <v>2000</v>
      </c>
      <c r="C65" s="82"/>
      <c r="D65" s="82">
        <f>Додаток4!E24</f>
        <v>2000</v>
      </c>
      <c r="E65" s="82">
        <f>G65</f>
        <v>35000</v>
      </c>
      <c r="F65" s="82"/>
      <c r="G65" s="82">
        <f>Додаток4!H24</f>
        <v>35000</v>
      </c>
      <c r="H65" s="82">
        <f>J65</f>
        <v>5860</v>
      </c>
      <c r="I65" s="82"/>
      <c r="J65" s="82">
        <f>Додаток4!K24</f>
        <v>5860</v>
      </c>
    </row>
    <row r="66" spans="1:10" ht="18" customHeight="1">
      <c r="A66" s="79" t="s">
        <v>45</v>
      </c>
      <c r="B66" s="82"/>
      <c r="C66" s="82"/>
      <c r="D66" s="82"/>
      <c r="E66" s="82"/>
      <c r="F66" s="82"/>
      <c r="G66" s="82"/>
      <c r="H66" s="82"/>
      <c r="I66" s="82"/>
      <c r="J66" s="82"/>
    </row>
    <row r="67" spans="1:10" ht="15.75" customHeight="1">
      <c r="A67" s="79" t="s">
        <v>52</v>
      </c>
      <c r="B67" s="82"/>
      <c r="C67" s="82"/>
      <c r="D67" s="82"/>
      <c r="E67" s="82"/>
      <c r="F67" s="82"/>
      <c r="G67" s="82"/>
      <c r="H67" s="82"/>
      <c r="I67" s="82"/>
      <c r="J67" s="82"/>
    </row>
    <row r="68" spans="1:10" ht="49.5" customHeight="1">
      <c r="A68" s="78" t="s">
        <v>266</v>
      </c>
      <c r="B68" s="83">
        <f>D68</f>
        <v>3</v>
      </c>
      <c r="C68" s="83"/>
      <c r="D68" s="83">
        <v>3</v>
      </c>
      <c r="E68" s="84"/>
      <c r="F68" s="85"/>
      <c r="G68" s="85"/>
      <c r="H68" s="82"/>
      <c r="I68" s="82"/>
      <c r="J68" s="82"/>
    </row>
    <row r="69" spans="1:10" ht="45" customHeight="1">
      <c r="A69" s="78" t="s">
        <v>150</v>
      </c>
      <c r="B69" s="83"/>
      <c r="C69" s="83"/>
      <c r="D69" s="83"/>
      <c r="E69" s="84">
        <f>G69</f>
        <v>1</v>
      </c>
      <c r="F69" s="85"/>
      <c r="G69" s="85">
        <v>1</v>
      </c>
      <c r="H69" s="82"/>
      <c r="I69" s="82"/>
      <c r="J69" s="82"/>
    </row>
    <row r="70" spans="1:10" ht="63" customHeight="1">
      <c r="A70" s="78" t="s">
        <v>151</v>
      </c>
      <c r="B70" s="83"/>
      <c r="C70" s="83"/>
      <c r="D70" s="83"/>
      <c r="E70" s="84"/>
      <c r="F70" s="85"/>
      <c r="G70" s="85"/>
      <c r="H70" s="83">
        <v>1</v>
      </c>
      <c r="I70" s="83"/>
      <c r="J70" s="83">
        <v>1</v>
      </c>
    </row>
    <row r="71" spans="1:10" ht="17.25" customHeight="1">
      <c r="A71" s="79" t="s">
        <v>48</v>
      </c>
      <c r="B71" s="83"/>
      <c r="C71" s="83"/>
      <c r="D71" s="83"/>
      <c r="E71" s="85"/>
      <c r="F71" s="85"/>
      <c r="G71" s="85"/>
      <c r="H71" s="82"/>
      <c r="I71" s="82"/>
      <c r="J71" s="82"/>
    </row>
    <row r="72" spans="1:10" ht="34.5" customHeight="1">
      <c r="A72" s="78" t="s">
        <v>267</v>
      </c>
      <c r="B72" s="83">
        <v>1</v>
      </c>
      <c r="C72" s="83"/>
      <c r="D72" s="83">
        <v>1</v>
      </c>
      <c r="E72" s="85"/>
      <c r="F72" s="85"/>
      <c r="G72" s="85"/>
      <c r="H72" s="82"/>
      <c r="I72" s="82"/>
      <c r="J72" s="82"/>
    </row>
    <row r="73" spans="1:10" ht="47.25" customHeight="1">
      <c r="A73" s="78" t="s">
        <v>268</v>
      </c>
      <c r="B73" s="82"/>
      <c r="C73" s="82"/>
      <c r="D73" s="82"/>
      <c r="E73" s="85">
        <v>1</v>
      </c>
      <c r="F73" s="85"/>
      <c r="G73" s="85">
        <v>1</v>
      </c>
      <c r="H73" s="82"/>
      <c r="I73" s="82"/>
      <c r="J73" s="82"/>
    </row>
    <row r="74" spans="1:10" ht="61.5" customHeight="1">
      <c r="A74" s="78" t="s">
        <v>269</v>
      </c>
      <c r="B74" s="83"/>
      <c r="C74" s="83"/>
      <c r="D74" s="83"/>
      <c r="E74" s="85"/>
      <c r="F74" s="85"/>
      <c r="G74" s="85"/>
      <c r="H74" s="83">
        <v>1</v>
      </c>
      <c r="I74" s="83"/>
      <c r="J74" s="83">
        <v>1</v>
      </c>
    </row>
    <row r="75" spans="1:10" ht="33" customHeight="1">
      <c r="A75" s="79" t="s">
        <v>49</v>
      </c>
      <c r="B75" s="82"/>
      <c r="C75" s="82"/>
      <c r="D75" s="82"/>
      <c r="E75" s="82"/>
      <c r="F75" s="82"/>
      <c r="G75" s="82"/>
      <c r="H75" s="82"/>
      <c r="I75" s="82"/>
      <c r="J75" s="82"/>
    </row>
    <row r="76" spans="1:10" ht="46.5" customHeight="1">
      <c r="A76" s="4" t="s">
        <v>96</v>
      </c>
      <c r="B76" s="82">
        <f>D76</f>
        <v>2000</v>
      </c>
      <c r="C76" s="82"/>
      <c r="D76" s="82">
        <f>D65/D72</f>
        <v>2000</v>
      </c>
      <c r="E76" s="82"/>
      <c r="F76" s="82"/>
      <c r="G76" s="82"/>
      <c r="H76" s="82"/>
      <c r="I76" s="82"/>
      <c r="J76" s="82"/>
    </row>
    <row r="77" spans="1:10" ht="45.75" customHeight="1">
      <c r="A77" s="78" t="s">
        <v>152</v>
      </c>
      <c r="B77" s="82"/>
      <c r="C77" s="82"/>
      <c r="D77" s="82"/>
      <c r="E77" s="82">
        <f>G77</f>
        <v>35000</v>
      </c>
      <c r="F77" s="82"/>
      <c r="G77" s="82">
        <f>G65/G73</f>
        <v>35000</v>
      </c>
      <c r="H77" s="82"/>
      <c r="I77" s="82"/>
      <c r="J77" s="82"/>
    </row>
    <row r="78" spans="1:10" ht="61.5" customHeight="1">
      <c r="A78" s="78" t="s">
        <v>153</v>
      </c>
      <c r="B78" s="82"/>
      <c r="C78" s="82"/>
      <c r="D78" s="82"/>
      <c r="E78" s="82"/>
      <c r="F78" s="82"/>
      <c r="G78" s="82"/>
      <c r="H78" s="82">
        <f>H65</f>
        <v>5860</v>
      </c>
      <c r="I78" s="82"/>
      <c r="J78" s="82">
        <f>J65/J70</f>
        <v>5860</v>
      </c>
    </row>
    <row r="79" spans="1:10" ht="15" customHeight="1">
      <c r="A79" s="79" t="s">
        <v>50</v>
      </c>
      <c r="B79" s="82"/>
      <c r="C79" s="82"/>
      <c r="D79" s="82"/>
      <c r="E79" s="82"/>
      <c r="F79" s="82"/>
      <c r="G79" s="82"/>
      <c r="H79" s="82"/>
      <c r="I79" s="82"/>
      <c r="J79" s="82"/>
    </row>
    <row r="80" spans="1:10" ht="47.25" customHeight="1">
      <c r="A80" s="78" t="s">
        <v>154</v>
      </c>
      <c r="B80" s="82">
        <f>D80</f>
        <v>33.33333333333333</v>
      </c>
      <c r="C80" s="82"/>
      <c r="D80" s="82">
        <f>D72/D68*100</f>
        <v>33.33333333333333</v>
      </c>
      <c r="E80" s="82"/>
      <c r="F80" s="82"/>
      <c r="G80" s="82"/>
      <c r="H80" s="82"/>
      <c r="I80" s="82"/>
      <c r="J80" s="82"/>
    </row>
    <row r="81" spans="1:10" ht="49.5" customHeight="1">
      <c r="A81" s="78" t="s">
        <v>155</v>
      </c>
      <c r="B81" s="82"/>
      <c r="C81" s="82"/>
      <c r="D81" s="82"/>
      <c r="E81" s="82">
        <f>G81</f>
        <v>100</v>
      </c>
      <c r="F81" s="82"/>
      <c r="G81" s="82">
        <f>G73/G69*100</f>
        <v>100</v>
      </c>
      <c r="H81" s="82"/>
      <c r="I81" s="82"/>
      <c r="J81" s="82"/>
    </row>
    <row r="82" spans="1:10" ht="66" customHeight="1">
      <c r="A82" s="78" t="s">
        <v>156</v>
      </c>
      <c r="B82" s="82"/>
      <c r="C82" s="82"/>
      <c r="D82" s="82"/>
      <c r="E82" s="82"/>
      <c r="F82" s="82"/>
      <c r="G82" s="82"/>
      <c r="H82" s="82">
        <f>H74/H70*100</f>
        <v>100</v>
      </c>
      <c r="I82" s="82"/>
      <c r="J82" s="82">
        <f>$H$62</f>
        <v>100</v>
      </c>
    </row>
    <row r="83" spans="1:10" ht="45.75" customHeight="1">
      <c r="A83" s="86" t="s">
        <v>273</v>
      </c>
      <c r="B83" s="82">
        <f>D83</f>
        <v>2000</v>
      </c>
      <c r="C83" s="82"/>
      <c r="D83" s="87">
        <f>Додаток4!E25</f>
        <v>2000</v>
      </c>
      <c r="E83" s="82">
        <f>G83</f>
        <v>10000</v>
      </c>
      <c r="F83" s="82"/>
      <c r="G83" s="82">
        <f>Додаток3!I36</f>
        <v>10000</v>
      </c>
      <c r="H83" s="82">
        <f>J83</f>
        <v>27305.65</v>
      </c>
      <c r="I83" s="82"/>
      <c r="J83" s="87">
        <f>Додаток3!J36</f>
        <v>27305.65</v>
      </c>
    </row>
    <row r="84" spans="1:10" ht="15" customHeight="1">
      <c r="A84" s="76" t="s">
        <v>45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3.5" customHeight="1">
      <c r="A85" s="76" t="s">
        <v>52</v>
      </c>
      <c r="B85" s="8"/>
      <c r="C85" s="8"/>
      <c r="D85" s="8"/>
      <c r="E85" s="8"/>
      <c r="F85" s="8"/>
      <c r="G85" s="8"/>
      <c r="H85" s="8"/>
      <c r="I85" s="8"/>
      <c r="J85" s="8"/>
    </row>
    <row r="86" spans="1:10" ht="30.75" customHeight="1">
      <c r="A86" s="78" t="s">
        <v>53</v>
      </c>
      <c r="B86" s="80">
        <v>103.1</v>
      </c>
      <c r="C86" s="80"/>
      <c r="D86" s="80">
        <v>103.1</v>
      </c>
      <c r="E86" s="80">
        <v>103.1</v>
      </c>
      <c r="F86" s="80"/>
      <c r="G86" s="80">
        <v>103.1</v>
      </c>
      <c r="H86" s="80">
        <v>103.1</v>
      </c>
      <c r="I86" s="80"/>
      <c r="J86" s="78">
        <v>103.1</v>
      </c>
    </row>
    <row r="87" spans="1:10" ht="17.25" customHeight="1">
      <c r="A87" s="76" t="s">
        <v>48</v>
      </c>
      <c r="B87" s="8"/>
      <c r="C87" s="8"/>
      <c r="D87" s="8"/>
      <c r="E87" s="8"/>
      <c r="F87" s="8"/>
      <c r="G87" s="8"/>
      <c r="H87" s="8"/>
      <c r="I87" s="8"/>
      <c r="J87" s="8"/>
    </row>
    <row r="88" spans="1:10" ht="33.75" customHeight="1">
      <c r="A88" s="78" t="s">
        <v>54</v>
      </c>
      <c r="B88" s="80">
        <v>15.6</v>
      </c>
      <c r="C88" s="80"/>
      <c r="D88" s="80">
        <v>15.6</v>
      </c>
      <c r="E88" s="80">
        <v>15.6</v>
      </c>
      <c r="F88" s="80"/>
      <c r="G88" s="80">
        <v>15.6</v>
      </c>
      <c r="H88" s="80">
        <v>15.6</v>
      </c>
      <c r="I88" s="80"/>
      <c r="J88" s="78">
        <v>15.6</v>
      </c>
    </row>
    <row r="89" spans="1:10" ht="31.5" customHeight="1">
      <c r="A89" s="20" t="s">
        <v>49</v>
      </c>
      <c r="B89" s="8"/>
      <c r="C89" s="8"/>
      <c r="D89" s="8"/>
      <c r="E89" s="8"/>
      <c r="F89" s="8"/>
      <c r="G89" s="8"/>
      <c r="H89" s="8"/>
      <c r="I89" s="8"/>
      <c r="J89" s="8"/>
    </row>
    <row r="90" spans="1:10" ht="32.25" customHeight="1">
      <c r="A90" s="4" t="s">
        <v>55</v>
      </c>
      <c r="B90" s="82">
        <f>D90</f>
        <v>128.2051282051282</v>
      </c>
      <c r="C90" s="82"/>
      <c r="D90" s="87">
        <f>D83/D88</f>
        <v>128.2051282051282</v>
      </c>
      <c r="E90" s="87">
        <f>G90</f>
        <v>641.025641025641</v>
      </c>
      <c r="F90" s="82"/>
      <c r="G90" s="87">
        <f>G83/G88</f>
        <v>641.025641025641</v>
      </c>
      <c r="H90" s="82">
        <f>J90</f>
        <v>1750.3621794871797</v>
      </c>
      <c r="I90" s="82"/>
      <c r="J90" s="82">
        <f>J83/J88</f>
        <v>1750.3621794871797</v>
      </c>
    </row>
    <row r="91" spans="1:10" ht="16.5" customHeight="1">
      <c r="A91" s="76" t="s">
        <v>50</v>
      </c>
      <c r="B91" s="8"/>
      <c r="C91" s="8"/>
      <c r="D91" s="8"/>
      <c r="E91" s="8"/>
      <c r="F91" s="8"/>
      <c r="G91" s="8"/>
      <c r="H91" s="8"/>
      <c r="I91" s="8"/>
      <c r="J91" s="8"/>
    </row>
    <row r="92" spans="1:10" ht="48" customHeight="1">
      <c r="A92" s="78" t="s">
        <v>56</v>
      </c>
      <c r="B92" s="82">
        <v>15.13094083414161</v>
      </c>
      <c r="C92" s="82"/>
      <c r="D92" s="87">
        <v>15.13094083414161</v>
      </c>
      <c r="E92" s="82">
        <v>15.13094083414161</v>
      </c>
      <c r="F92" s="82"/>
      <c r="G92" s="82">
        <v>15.13094083414161</v>
      </c>
      <c r="H92" s="82">
        <v>15.13094083414161</v>
      </c>
      <c r="I92" s="82"/>
      <c r="J92" s="87">
        <v>15.13094083414161</v>
      </c>
    </row>
    <row r="93" spans="1:10" ht="30.75" customHeight="1">
      <c r="A93" s="86" t="s">
        <v>274</v>
      </c>
      <c r="B93" s="82">
        <f>D93</f>
        <v>5000</v>
      </c>
      <c r="C93" s="82"/>
      <c r="D93" s="87">
        <f>Додаток4!E26</f>
        <v>5000</v>
      </c>
      <c r="E93" s="82">
        <f>G93</f>
        <v>7000</v>
      </c>
      <c r="F93" s="82"/>
      <c r="G93" s="82">
        <f>Додаток4!H26</f>
        <v>7000</v>
      </c>
      <c r="H93" s="82">
        <f>J93</f>
        <v>10815</v>
      </c>
      <c r="I93" s="82"/>
      <c r="J93" s="87">
        <f>Додаток4!K26</f>
        <v>10815</v>
      </c>
    </row>
    <row r="94" spans="1:10" ht="15.75" customHeight="1">
      <c r="A94" s="79" t="s">
        <v>45</v>
      </c>
      <c r="B94" s="82"/>
      <c r="C94" s="82"/>
      <c r="D94" s="87"/>
      <c r="E94" s="82"/>
      <c r="F94" s="82"/>
      <c r="G94" s="82"/>
      <c r="H94" s="82"/>
      <c r="I94" s="82"/>
      <c r="J94" s="87"/>
    </row>
    <row r="95" spans="1:10" ht="17.25" customHeight="1">
      <c r="A95" s="79" t="s">
        <v>52</v>
      </c>
      <c r="B95" s="82"/>
      <c r="C95" s="82"/>
      <c r="D95" s="87"/>
      <c r="E95" s="82"/>
      <c r="F95" s="82"/>
      <c r="G95" s="82"/>
      <c r="H95" s="82"/>
      <c r="I95" s="82"/>
      <c r="J95" s="87"/>
    </row>
    <row r="96" spans="1:10" ht="33.75" customHeight="1">
      <c r="A96" s="78" t="s">
        <v>140</v>
      </c>
      <c r="B96" s="82">
        <v>30.1</v>
      </c>
      <c r="C96" s="82"/>
      <c r="D96" s="87">
        <v>30.1</v>
      </c>
      <c r="E96" s="87">
        <v>30.1</v>
      </c>
      <c r="F96" s="82"/>
      <c r="G96" s="87">
        <v>30.1</v>
      </c>
      <c r="H96" s="87">
        <v>30.1</v>
      </c>
      <c r="I96" s="82"/>
      <c r="J96" s="87">
        <v>30.1</v>
      </c>
    </row>
    <row r="97" spans="1:10" ht="32.25" customHeight="1">
      <c r="A97" s="78" t="s">
        <v>141</v>
      </c>
      <c r="B97" s="82">
        <v>34.698</v>
      </c>
      <c r="C97" s="82"/>
      <c r="D97" s="87">
        <v>34.7</v>
      </c>
      <c r="E97" s="87">
        <v>34.7</v>
      </c>
      <c r="F97" s="82"/>
      <c r="G97" s="87">
        <v>34.7</v>
      </c>
      <c r="H97" s="87">
        <v>34.7</v>
      </c>
      <c r="I97" s="82"/>
      <c r="J97" s="87">
        <v>34.7</v>
      </c>
    </row>
    <row r="98" spans="1:10" ht="16.5" customHeight="1">
      <c r="A98" s="76" t="s">
        <v>48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48" customHeight="1">
      <c r="A99" s="78" t="s">
        <v>138</v>
      </c>
      <c r="B99" s="80">
        <v>3.45</v>
      </c>
      <c r="C99" s="80"/>
      <c r="D99" s="80">
        <v>3.45</v>
      </c>
      <c r="E99" s="80">
        <v>4.83</v>
      </c>
      <c r="F99" s="80"/>
      <c r="G99" s="80">
        <v>4.83</v>
      </c>
      <c r="H99" s="80">
        <v>7.46</v>
      </c>
      <c r="I99" s="80"/>
      <c r="J99" s="78">
        <v>7.46</v>
      </c>
    </row>
    <row r="100" spans="1:10" ht="48" customHeight="1">
      <c r="A100" s="78" t="s">
        <v>139</v>
      </c>
      <c r="B100" s="80">
        <v>2.46</v>
      </c>
      <c r="C100" s="80"/>
      <c r="D100" s="80">
        <v>2.46</v>
      </c>
      <c r="E100" s="80">
        <v>3.44</v>
      </c>
      <c r="F100" s="80"/>
      <c r="G100" s="80">
        <v>3.44</v>
      </c>
      <c r="H100" s="80">
        <v>5.31</v>
      </c>
      <c r="I100" s="80"/>
      <c r="J100" s="78">
        <v>5.31</v>
      </c>
    </row>
    <row r="101" spans="1:10" ht="31.5" customHeight="1">
      <c r="A101" s="119" t="s">
        <v>49</v>
      </c>
      <c r="B101" s="82"/>
      <c r="C101" s="82"/>
      <c r="D101" s="87"/>
      <c r="E101" s="82"/>
      <c r="F101" s="82"/>
      <c r="G101" s="82"/>
      <c r="H101" s="82"/>
      <c r="I101" s="82"/>
      <c r="J101" s="87"/>
    </row>
    <row r="102" spans="1:10" ht="32.25" customHeight="1">
      <c r="A102" s="78" t="s">
        <v>142</v>
      </c>
      <c r="B102" s="82">
        <f>D102</f>
        <v>846.0236886632825</v>
      </c>
      <c r="C102" s="82"/>
      <c r="D102" s="87">
        <f>D93/(D99+D100)</f>
        <v>846.0236886632825</v>
      </c>
      <c r="E102" s="82">
        <f>G102</f>
        <v>846.4328899637244</v>
      </c>
      <c r="F102" s="82"/>
      <c r="G102" s="82">
        <f>G93/(G99+G100)</f>
        <v>846.4328899637244</v>
      </c>
      <c r="H102" s="82">
        <f>J102</f>
        <v>846.9068128425998</v>
      </c>
      <c r="I102" s="82"/>
      <c r="J102" s="87">
        <f>J93/(J99+J100)</f>
        <v>846.9068128425998</v>
      </c>
    </row>
    <row r="103" spans="1:10" ht="19.5" customHeight="1">
      <c r="A103" s="119" t="s">
        <v>50</v>
      </c>
      <c r="B103" s="82"/>
      <c r="C103" s="82"/>
      <c r="D103" s="87"/>
      <c r="E103" s="82"/>
      <c r="F103" s="82"/>
      <c r="G103" s="82"/>
      <c r="H103" s="82"/>
      <c r="I103" s="82"/>
      <c r="J103" s="87"/>
    </row>
    <row r="104" spans="1:10" ht="45" customHeight="1">
      <c r="A104" s="120" t="s">
        <v>143</v>
      </c>
      <c r="B104" s="82">
        <f>(B100+B99)/(B97+B96)*100</f>
        <v>9.120651871971356</v>
      </c>
      <c r="C104" s="82"/>
      <c r="D104" s="87">
        <f>(D99+D100)/(D96+D97)*100</f>
        <v>9.120370370370368</v>
      </c>
      <c r="E104" s="82">
        <f>(E100+E99)/(E97+E96)*100</f>
        <v>12.762345679012343</v>
      </c>
      <c r="F104" s="82"/>
      <c r="G104" s="87">
        <f>(G99+G100)/(G96+G97)*100</f>
        <v>12.762345679012343</v>
      </c>
      <c r="H104" s="82">
        <f>(H100+H99)/(H97+H96)*100</f>
        <v>19.706790123456784</v>
      </c>
      <c r="I104" s="82"/>
      <c r="J104" s="82">
        <f>(J100+J99)/(J97+J96)*100</f>
        <v>19.706790123456784</v>
      </c>
    </row>
    <row r="105" spans="1:10" ht="47.25">
      <c r="A105" s="93" t="s">
        <v>275</v>
      </c>
      <c r="B105" s="82">
        <f>D105</f>
        <v>0</v>
      </c>
      <c r="C105" s="82"/>
      <c r="D105" s="87">
        <f>Додаток3!H40</f>
        <v>0</v>
      </c>
      <c r="E105" s="97">
        <f>G105</f>
        <v>3500</v>
      </c>
      <c r="F105" s="82"/>
      <c r="G105" s="97">
        <f>Додаток4!H28</f>
        <v>3500</v>
      </c>
      <c r="H105" s="97">
        <f>J105</f>
        <v>0</v>
      </c>
      <c r="I105" s="82"/>
      <c r="J105" s="97">
        <f>Додаток4!K28</f>
        <v>0</v>
      </c>
    </row>
    <row r="106" spans="1:10" ht="15.75">
      <c r="A106" s="76" t="s">
        <v>45</v>
      </c>
      <c r="B106" s="82"/>
      <c r="C106" s="82"/>
      <c r="D106" s="87"/>
      <c r="E106" s="82"/>
      <c r="F106" s="82"/>
      <c r="G106" s="97"/>
      <c r="H106" s="82"/>
      <c r="I106" s="82"/>
      <c r="J106" s="87"/>
    </row>
    <row r="107" spans="1:10" ht="14.25" customHeight="1">
      <c r="A107" s="76" t="s">
        <v>52</v>
      </c>
      <c r="B107" s="82"/>
      <c r="C107" s="82"/>
      <c r="D107" s="87"/>
      <c r="E107" s="82"/>
      <c r="F107" s="82"/>
      <c r="G107" s="97"/>
      <c r="H107" s="82"/>
      <c r="I107" s="82"/>
      <c r="J107" s="87"/>
    </row>
    <row r="108" spans="1:10" ht="32.25" customHeight="1">
      <c r="A108" s="92" t="s">
        <v>173</v>
      </c>
      <c r="B108" s="82"/>
      <c r="C108" s="82"/>
      <c r="D108" s="87"/>
      <c r="E108" s="83">
        <v>1</v>
      </c>
      <c r="F108" s="83"/>
      <c r="G108" s="125">
        <v>1</v>
      </c>
      <c r="H108" s="82"/>
      <c r="I108" s="82"/>
      <c r="J108" s="87"/>
    </row>
    <row r="109" spans="1:10" ht="13.5" customHeight="1">
      <c r="A109" s="76" t="s">
        <v>48</v>
      </c>
      <c r="B109" s="82"/>
      <c r="C109" s="82"/>
      <c r="D109" s="87"/>
      <c r="E109" s="82"/>
      <c r="F109" s="82"/>
      <c r="G109" s="97"/>
      <c r="H109" s="82"/>
      <c r="I109" s="82"/>
      <c r="J109" s="87"/>
    </row>
    <row r="110" spans="1:10" ht="46.5" customHeight="1">
      <c r="A110" s="92" t="s">
        <v>176</v>
      </c>
      <c r="B110" s="82"/>
      <c r="C110" s="82"/>
      <c r="D110" s="87"/>
      <c r="E110" s="83">
        <v>1</v>
      </c>
      <c r="F110" s="83"/>
      <c r="G110" s="125">
        <v>1</v>
      </c>
      <c r="H110" s="82"/>
      <c r="I110" s="82"/>
      <c r="J110" s="87"/>
    </row>
    <row r="111" spans="1:10" ht="31.5">
      <c r="A111" s="20" t="s">
        <v>49</v>
      </c>
      <c r="B111" s="82"/>
      <c r="C111" s="82"/>
      <c r="D111" s="87"/>
      <c r="E111" s="82"/>
      <c r="F111" s="82"/>
      <c r="G111" s="97"/>
      <c r="H111" s="82"/>
      <c r="I111" s="82"/>
      <c r="J111" s="87"/>
    </row>
    <row r="112" spans="1:10" ht="45.75" customHeight="1">
      <c r="A112" s="92" t="s">
        <v>174</v>
      </c>
      <c r="B112" s="82"/>
      <c r="C112" s="82"/>
      <c r="D112" s="87"/>
      <c r="E112" s="97">
        <f>E105/E110</f>
        <v>3500</v>
      </c>
      <c r="F112" s="82"/>
      <c r="G112" s="97">
        <f>G105/G110</f>
        <v>3500</v>
      </c>
      <c r="H112" s="82"/>
      <c r="I112" s="82"/>
      <c r="J112" s="87"/>
    </row>
    <row r="113" spans="1:10" ht="15.75" customHeight="1">
      <c r="A113" s="76" t="s">
        <v>50</v>
      </c>
      <c r="B113" s="82"/>
      <c r="C113" s="82"/>
      <c r="D113" s="87"/>
      <c r="E113" s="82"/>
      <c r="F113" s="82"/>
      <c r="G113" s="97"/>
      <c r="H113" s="82"/>
      <c r="I113" s="82"/>
      <c r="J113" s="87"/>
    </row>
    <row r="114" spans="1:10" ht="30" customHeight="1">
      <c r="A114" s="121" t="s">
        <v>175</v>
      </c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5.25" customHeight="1">
      <c r="A115" s="79" t="s">
        <v>276</v>
      </c>
      <c r="B115" s="80"/>
      <c r="C115" s="80"/>
      <c r="D115" s="78"/>
      <c r="E115" s="80"/>
      <c r="F115" s="80"/>
      <c r="G115" s="80"/>
      <c r="H115" s="80"/>
      <c r="I115" s="80"/>
      <c r="J115" s="78"/>
    </row>
    <row r="116" spans="1:10" ht="16.5" customHeight="1">
      <c r="A116" s="8" t="s">
        <v>129</v>
      </c>
      <c r="B116" s="7">
        <f>$C$116</f>
        <v>15505.3</v>
      </c>
      <c r="C116" s="7">
        <f>Додаток4!D30</f>
        <v>15505.3</v>
      </c>
      <c r="D116" s="7"/>
      <c r="E116" s="7">
        <f>$F$116</f>
        <v>16277.7</v>
      </c>
      <c r="F116" s="7">
        <f>Додаток4!G30</f>
        <v>16277.7</v>
      </c>
      <c r="G116" s="7"/>
      <c r="H116" s="7">
        <f>$I$116</f>
        <v>17088.7</v>
      </c>
      <c r="I116" s="7">
        <f>Додаток4!J30</f>
        <v>17088.7</v>
      </c>
      <c r="J116" s="7"/>
    </row>
    <row r="117" spans="1:10" ht="15.75">
      <c r="A117" s="8" t="s">
        <v>130</v>
      </c>
      <c r="B117" s="7">
        <f>$C$117</f>
        <v>17503.6</v>
      </c>
      <c r="C117" s="7">
        <f>Додаток4!D31</f>
        <v>17503.6</v>
      </c>
      <c r="D117" s="7"/>
      <c r="E117" s="7">
        <f>F117</f>
        <v>18378.8</v>
      </c>
      <c r="F117" s="7">
        <f>Додаток4!G31</f>
        <v>18378.8</v>
      </c>
      <c r="G117" s="7"/>
      <c r="H117" s="7">
        <f>$I$117</f>
        <v>19297.7</v>
      </c>
      <c r="I117" s="7">
        <f>Додаток4!J31</f>
        <v>19297.7</v>
      </c>
      <c r="J117" s="7"/>
    </row>
    <row r="118" spans="1:10" ht="15.75">
      <c r="A118" s="76" t="s">
        <v>45</v>
      </c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5.75">
      <c r="A119" s="76" t="s">
        <v>52</v>
      </c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63">
      <c r="A120" s="78" t="s">
        <v>97</v>
      </c>
      <c r="B120" s="82">
        <f>B116+B117</f>
        <v>33008.899999999994</v>
      </c>
      <c r="C120" s="82">
        <f>$B$120</f>
        <v>33008.899999999994</v>
      </c>
      <c r="D120" s="82"/>
      <c r="E120" s="82">
        <f>E116+E117</f>
        <v>34656.5</v>
      </c>
      <c r="F120" s="82">
        <f>$E$120</f>
        <v>34656.5</v>
      </c>
      <c r="G120" s="82"/>
      <c r="H120" s="82">
        <f>H116+H117</f>
        <v>36386.4</v>
      </c>
      <c r="I120" s="82">
        <f>$H$120</f>
        <v>36386.4</v>
      </c>
      <c r="J120" s="82"/>
    </row>
    <row r="121" spans="1:10" ht="15.75">
      <c r="A121" s="76" t="s">
        <v>48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48" customHeight="1">
      <c r="A122" s="78" t="s">
        <v>64</v>
      </c>
      <c r="B122" s="80">
        <v>1</v>
      </c>
      <c r="C122" s="80">
        <v>1</v>
      </c>
      <c r="D122" s="78"/>
      <c r="E122" s="80">
        <v>1</v>
      </c>
      <c r="F122" s="80">
        <v>1</v>
      </c>
      <c r="G122" s="80"/>
      <c r="H122" s="80">
        <v>1</v>
      </c>
      <c r="I122" s="80">
        <v>1</v>
      </c>
      <c r="J122" s="78"/>
    </row>
    <row r="123" spans="1:10" ht="31.5" customHeight="1">
      <c r="A123" s="74" t="s">
        <v>49</v>
      </c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63" customHeight="1">
      <c r="A124" s="4" t="s">
        <v>65</v>
      </c>
      <c r="B124" s="82">
        <f>B116*1000/12</f>
        <v>1292108.3333333333</v>
      </c>
      <c r="C124" s="82">
        <v>1292108.3333333333</v>
      </c>
      <c r="D124" s="82"/>
      <c r="E124" s="82">
        <f>E116/12*1000</f>
        <v>1356475.0000000002</v>
      </c>
      <c r="F124" s="82">
        <f>$E$124</f>
        <v>1356475.0000000002</v>
      </c>
      <c r="G124" s="82"/>
      <c r="H124" s="82">
        <f>H116/12*1000</f>
        <v>1424058.3333333335</v>
      </c>
      <c r="I124" s="82">
        <f>I116/12*1000</f>
        <v>1424058.3333333335</v>
      </c>
      <c r="J124" s="87"/>
    </row>
    <row r="125" spans="1:10" ht="78.75" customHeight="1">
      <c r="A125" s="4" t="s">
        <v>66</v>
      </c>
      <c r="B125" s="82">
        <f>B117*1000/12</f>
        <v>1458633.3333333333</v>
      </c>
      <c r="C125" s="82">
        <f>$B$125</f>
        <v>1458633.3333333333</v>
      </c>
      <c r="D125" s="82"/>
      <c r="E125" s="82">
        <f>E117/12*1000</f>
        <v>1531566.6666666665</v>
      </c>
      <c r="F125" s="82">
        <f>$E$125</f>
        <v>1531566.6666666665</v>
      </c>
      <c r="G125" s="82"/>
      <c r="H125" s="82">
        <f>H117/12*1000</f>
        <v>1608141.6666666667</v>
      </c>
      <c r="I125" s="82">
        <f>$H$125</f>
        <v>1608141.6666666667</v>
      </c>
      <c r="J125" s="87"/>
    </row>
    <row r="126" spans="1:10" ht="17.25" customHeight="1">
      <c r="A126" s="76" t="s">
        <v>50</v>
      </c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78.75">
      <c r="A127" s="78" t="s">
        <v>67</v>
      </c>
      <c r="B127" s="82">
        <v>0</v>
      </c>
      <c r="C127" s="82">
        <v>0</v>
      </c>
      <c r="D127" s="87"/>
      <c r="E127" s="82">
        <f>(E116-C116)/C116*100</f>
        <v>4.981522447163238</v>
      </c>
      <c r="F127" s="82">
        <v>4.981522447163238</v>
      </c>
      <c r="G127" s="82"/>
      <c r="H127" s="82">
        <f>(H116-F116)/F116*100</f>
        <v>4.982276365825639</v>
      </c>
      <c r="I127" s="82">
        <v>4.982276365825639</v>
      </c>
      <c r="J127" s="82"/>
    </row>
    <row r="128" spans="1:10" ht="94.5">
      <c r="A128" s="78" t="s">
        <v>98</v>
      </c>
      <c r="B128" s="82">
        <v>0</v>
      </c>
      <c r="C128" s="82">
        <v>0</v>
      </c>
      <c r="D128" s="87"/>
      <c r="E128" s="82">
        <f>(E117-B117)/B117*100</f>
        <v>5.000114262208922</v>
      </c>
      <c r="F128" s="82">
        <v>5.000114262208922</v>
      </c>
      <c r="G128" s="82"/>
      <c r="H128" s="82">
        <f>(H117-E117)/E117*100</f>
        <v>4.99978235793415</v>
      </c>
      <c r="I128" s="82">
        <v>4.99978235793415</v>
      </c>
      <c r="J128" s="87"/>
    </row>
    <row r="129" spans="1:10" ht="30.75" customHeight="1">
      <c r="A129" s="79" t="s">
        <v>278</v>
      </c>
      <c r="B129" s="82">
        <f>$D$129</f>
        <v>2800</v>
      </c>
      <c r="C129" s="82"/>
      <c r="D129" s="87">
        <f>Додаток4!E32</f>
        <v>2800</v>
      </c>
      <c r="E129" s="82">
        <f>G129</f>
        <v>0</v>
      </c>
      <c r="F129" s="82"/>
      <c r="G129" s="82">
        <f>Додаток4!H32</f>
        <v>0</v>
      </c>
      <c r="H129" s="82">
        <f>J129</f>
        <v>3200</v>
      </c>
      <c r="I129" s="82"/>
      <c r="J129" s="87">
        <f>Додаток4!K32</f>
        <v>3200</v>
      </c>
    </row>
    <row r="130" spans="1:10" ht="12.75" customHeight="1">
      <c r="A130" s="76" t="s">
        <v>45</v>
      </c>
      <c r="B130" s="76"/>
      <c r="C130" s="76"/>
      <c r="D130" s="76"/>
      <c r="E130" s="76"/>
      <c r="F130" s="76"/>
      <c r="G130" s="76"/>
      <c r="H130" s="76"/>
      <c r="I130" s="76"/>
      <c r="J130" s="76"/>
    </row>
    <row r="131" spans="1:10" ht="15.75" customHeight="1">
      <c r="A131" s="76" t="s">
        <v>95</v>
      </c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32.25" customHeight="1">
      <c r="A132" s="121" t="s">
        <v>146</v>
      </c>
      <c r="B132" s="8">
        <v>1</v>
      </c>
      <c r="C132" s="8"/>
      <c r="D132" s="8">
        <v>1</v>
      </c>
      <c r="E132" s="8"/>
      <c r="F132" s="8"/>
      <c r="G132" s="8"/>
      <c r="H132" s="8"/>
      <c r="I132" s="8"/>
      <c r="J132" s="8"/>
    </row>
    <row r="133" spans="1:10" ht="31.5" customHeight="1">
      <c r="A133" s="121" t="s">
        <v>204</v>
      </c>
      <c r="B133" s="8">
        <v>1</v>
      </c>
      <c r="C133" s="8"/>
      <c r="D133" s="8">
        <v>1</v>
      </c>
      <c r="E133" s="8"/>
      <c r="F133" s="8"/>
      <c r="G133" s="8"/>
      <c r="H133" s="8"/>
      <c r="I133" s="8"/>
      <c r="J133" s="8"/>
    </row>
    <row r="134" spans="1:10" ht="46.5" customHeight="1">
      <c r="A134" s="78" t="s">
        <v>147</v>
      </c>
      <c r="B134" s="78"/>
      <c r="C134" s="80"/>
      <c r="D134" s="80"/>
      <c r="E134" s="80"/>
      <c r="F134" s="80"/>
      <c r="G134" s="80"/>
      <c r="H134" s="80">
        <v>1</v>
      </c>
      <c r="I134" s="80"/>
      <c r="J134" s="78">
        <v>1</v>
      </c>
    </row>
    <row r="135" spans="1:10" ht="15" customHeight="1">
      <c r="A135" s="76" t="s">
        <v>48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30.75" customHeight="1">
      <c r="A136" s="121" t="s">
        <v>148</v>
      </c>
      <c r="B136" s="8">
        <v>1</v>
      </c>
      <c r="C136" s="8"/>
      <c r="D136" s="8">
        <v>1</v>
      </c>
      <c r="E136" s="8"/>
      <c r="F136" s="8"/>
      <c r="G136" s="8"/>
      <c r="H136" s="8"/>
      <c r="I136" s="8"/>
      <c r="J136" s="8"/>
    </row>
    <row r="137" spans="1:10" ht="31.5" customHeight="1">
      <c r="A137" s="121" t="s">
        <v>205</v>
      </c>
      <c r="B137" s="8">
        <v>1</v>
      </c>
      <c r="C137" s="8"/>
      <c r="D137" s="8">
        <v>1</v>
      </c>
      <c r="E137" s="8"/>
      <c r="F137" s="8"/>
      <c r="G137" s="8"/>
      <c r="H137" s="8"/>
      <c r="I137" s="8"/>
      <c r="J137" s="8"/>
    </row>
    <row r="138" spans="1:10" ht="47.25">
      <c r="A138" s="78" t="s">
        <v>149</v>
      </c>
      <c r="B138" s="78"/>
      <c r="C138" s="80"/>
      <c r="D138" s="80"/>
      <c r="E138" s="80"/>
      <c r="F138" s="80"/>
      <c r="G138" s="80"/>
      <c r="H138" s="80">
        <v>1</v>
      </c>
      <c r="I138" s="80"/>
      <c r="J138" s="78">
        <v>1</v>
      </c>
    </row>
    <row r="139" spans="1:10" ht="15.75">
      <c r="A139" s="76" t="s">
        <v>49</v>
      </c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30" customHeight="1">
      <c r="A140" s="136" t="s">
        <v>157</v>
      </c>
      <c r="B140" s="7">
        <f>$D$140</f>
        <v>2000</v>
      </c>
      <c r="C140" s="8"/>
      <c r="D140" s="7">
        <f>Додаток3!H43</f>
        <v>2000</v>
      </c>
      <c r="E140" s="8"/>
      <c r="F140" s="8"/>
      <c r="G140" s="8"/>
      <c r="H140" s="8"/>
      <c r="I140" s="8"/>
      <c r="J140" s="8"/>
    </row>
    <row r="141" spans="1:10" ht="31.5">
      <c r="A141" s="121" t="s">
        <v>206</v>
      </c>
      <c r="B141" s="7">
        <f>$D$141</f>
        <v>800</v>
      </c>
      <c r="C141" s="8"/>
      <c r="D141" s="7">
        <f>Додаток3!H44</f>
        <v>800</v>
      </c>
      <c r="E141" s="8"/>
      <c r="F141" s="8"/>
      <c r="G141" s="8"/>
      <c r="H141" s="8"/>
      <c r="I141" s="8"/>
      <c r="J141" s="8"/>
    </row>
    <row r="142" spans="1:10" ht="46.5" customHeight="1">
      <c r="A142" s="4" t="s">
        <v>158</v>
      </c>
      <c r="B142" s="90"/>
      <c r="C142" s="91"/>
      <c r="D142" s="91"/>
      <c r="E142" s="91"/>
      <c r="F142" s="91"/>
      <c r="G142" s="91"/>
      <c r="H142" s="91">
        <f>$J$142</f>
        <v>3200</v>
      </c>
      <c r="I142" s="91"/>
      <c r="J142" s="90">
        <f>Додаток3!J45</f>
        <v>3200</v>
      </c>
    </row>
    <row r="143" spans="1:10" ht="15.75">
      <c r="A143" s="76" t="s">
        <v>50</v>
      </c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31.5">
      <c r="A144" s="121" t="s">
        <v>159</v>
      </c>
      <c r="B144" s="7">
        <f>B136/B132*100</f>
        <v>100</v>
      </c>
      <c r="C144" s="7"/>
      <c r="D144" s="7">
        <f>$B$144</f>
        <v>100</v>
      </c>
      <c r="E144" s="8"/>
      <c r="F144" s="8"/>
      <c r="G144" s="8"/>
      <c r="H144" s="8"/>
      <c r="I144" s="8"/>
      <c r="J144" s="8"/>
    </row>
    <row r="145" spans="1:10" ht="31.5">
      <c r="A145" s="121" t="s">
        <v>207</v>
      </c>
      <c r="B145" s="7">
        <f>B137/B133*100</f>
        <v>100</v>
      </c>
      <c r="C145" s="7"/>
      <c r="D145" s="7">
        <f>$B$145</f>
        <v>100</v>
      </c>
      <c r="E145" s="8"/>
      <c r="F145" s="8"/>
      <c r="G145" s="8"/>
      <c r="H145" s="8"/>
      <c r="I145" s="8"/>
      <c r="J145" s="8"/>
    </row>
    <row r="146" spans="1:10" ht="47.25">
      <c r="A146" s="4" t="s">
        <v>160</v>
      </c>
      <c r="B146" s="87"/>
      <c r="C146" s="82"/>
      <c r="D146" s="82"/>
      <c r="E146" s="82"/>
      <c r="F146" s="82"/>
      <c r="G146" s="82"/>
      <c r="H146" s="82">
        <f>H138/H134*100</f>
        <v>100</v>
      </c>
      <c r="I146" s="82"/>
      <c r="J146" s="87">
        <f>$H$146</f>
        <v>100</v>
      </c>
    </row>
    <row r="147" spans="1:10" ht="30" customHeight="1">
      <c r="A147" s="169" t="s">
        <v>271</v>
      </c>
      <c r="B147" s="169"/>
      <c r="C147" s="169"/>
      <c r="D147" s="169"/>
      <c r="E147" s="169"/>
      <c r="F147" s="169"/>
      <c r="G147" s="169"/>
      <c r="H147" s="169"/>
      <c r="I147" s="169"/>
      <c r="J147" s="169"/>
    </row>
    <row r="148" spans="1:10" ht="31.5" customHeight="1">
      <c r="A148" s="93" t="s">
        <v>63</v>
      </c>
      <c r="B148" s="94">
        <f>Додаток4!C33</f>
        <v>612</v>
      </c>
      <c r="C148" s="94">
        <f>C171</f>
        <v>612</v>
      </c>
      <c r="D148" s="94">
        <v>0</v>
      </c>
      <c r="E148" s="94">
        <f>Додаток4!F33</f>
        <v>612</v>
      </c>
      <c r="F148" s="94">
        <f>F171</f>
        <v>612</v>
      </c>
      <c r="G148" s="94">
        <v>0</v>
      </c>
      <c r="H148" s="94">
        <f>Додаток4!I33</f>
        <v>972</v>
      </c>
      <c r="I148" s="94">
        <f>I161+I149+I171</f>
        <v>972</v>
      </c>
      <c r="J148" s="94">
        <v>0</v>
      </c>
    </row>
    <row r="149" spans="1:10" ht="31.5" customHeight="1">
      <c r="A149" s="123" t="s">
        <v>286</v>
      </c>
      <c r="B149" s="7"/>
      <c r="C149" s="7"/>
      <c r="D149" s="8"/>
      <c r="E149" s="7"/>
      <c r="F149" s="7"/>
      <c r="G149" s="7"/>
      <c r="H149" s="7">
        <f>I149</f>
        <v>220</v>
      </c>
      <c r="I149" s="7">
        <f>Додаток4!J35</f>
        <v>220</v>
      </c>
      <c r="J149" s="7"/>
    </row>
    <row r="150" spans="1:10" ht="17.25" customHeight="1">
      <c r="A150" s="76" t="s">
        <v>45</v>
      </c>
      <c r="B150" s="7"/>
      <c r="C150" s="7"/>
      <c r="D150" s="8"/>
      <c r="E150" s="7"/>
      <c r="F150" s="7"/>
      <c r="G150" s="7"/>
      <c r="H150" s="7"/>
      <c r="I150" s="7"/>
      <c r="J150" s="7"/>
    </row>
    <row r="151" spans="1:10" ht="15.75" customHeight="1">
      <c r="A151" s="76" t="s">
        <v>52</v>
      </c>
      <c r="B151" s="7"/>
      <c r="C151" s="7"/>
      <c r="D151" s="8"/>
      <c r="E151" s="7"/>
      <c r="F151" s="7"/>
      <c r="G151" s="7"/>
      <c r="H151" s="7"/>
      <c r="I151" s="7"/>
      <c r="J151" s="7"/>
    </row>
    <row r="152" spans="1:10" ht="31.5" customHeight="1">
      <c r="A152" s="92" t="s">
        <v>168</v>
      </c>
      <c r="B152" s="7"/>
      <c r="C152" s="7"/>
      <c r="D152" s="8"/>
      <c r="E152" s="7"/>
      <c r="F152" s="7"/>
      <c r="G152" s="7"/>
      <c r="H152" s="95">
        <v>45</v>
      </c>
      <c r="I152" s="95">
        <v>45</v>
      </c>
      <c r="J152" s="7"/>
    </row>
    <row r="153" spans="1:10" ht="31.5" customHeight="1">
      <c r="A153" s="92" t="s">
        <v>169</v>
      </c>
      <c r="B153" s="7"/>
      <c r="C153" s="7"/>
      <c r="D153" s="8"/>
      <c r="E153" s="7"/>
      <c r="F153" s="7"/>
      <c r="G153" s="7"/>
      <c r="H153" s="95">
        <v>20</v>
      </c>
      <c r="I153" s="95">
        <v>20</v>
      </c>
      <c r="J153" s="7"/>
    </row>
    <row r="154" spans="1:10" ht="14.25" customHeight="1">
      <c r="A154" s="76" t="s">
        <v>48</v>
      </c>
      <c r="B154" s="7"/>
      <c r="C154" s="7"/>
      <c r="D154" s="8"/>
      <c r="E154" s="7"/>
      <c r="F154" s="7"/>
      <c r="G154" s="7"/>
      <c r="H154" s="7"/>
      <c r="I154" s="7"/>
      <c r="J154" s="7"/>
    </row>
    <row r="155" spans="1:10" ht="31.5" customHeight="1">
      <c r="A155" s="121" t="s">
        <v>82</v>
      </c>
      <c r="B155" s="7"/>
      <c r="C155" s="7"/>
      <c r="D155" s="8"/>
      <c r="E155" s="7"/>
      <c r="F155" s="7"/>
      <c r="G155" s="7"/>
      <c r="H155" s="95">
        <f>H152</f>
        <v>45</v>
      </c>
      <c r="I155" s="95">
        <f>I152</f>
        <v>45</v>
      </c>
      <c r="J155" s="7"/>
    </row>
    <row r="156" spans="1:10" ht="31.5" customHeight="1">
      <c r="A156" s="92" t="s">
        <v>82</v>
      </c>
      <c r="B156" s="7"/>
      <c r="C156" s="7"/>
      <c r="D156" s="8"/>
      <c r="E156" s="7"/>
      <c r="F156" s="7"/>
      <c r="G156" s="7"/>
      <c r="H156" s="95">
        <v>16</v>
      </c>
      <c r="I156" s="95">
        <v>16</v>
      </c>
      <c r="J156" s="7"/>
    </row>
    <row r="157" spans="1:10" ht="31.5" customHeight="1">
      <c r="A157" s="74" t="s">
        <v>49</v>
      </c>
      <c r="B157" s="7"/>
      <c r="C157" s="7"/>
      <c r="D157" s="8"/>
      <c r="E157" s="7"/>
      <c r="F157" s="7"/>
      <c r="G157" s="7"/>
      <c r="H157" s="7"/>
      <c r="I157" s="7"/>
      <c r="J157" s="7"/>
    </row>
    <row r="158" spans="1:10" ht="31.5" customHeight="1">
      <c r="A158" s="92" t="s">
        <v>170</v>
      </c>
      <c r="B158" s="7"/>
      <c r="C158" s="7"/>
      <c r="D158" s="8"/>
      <c r="E158" s="7"/>
      <c r="F158" s="7"/>
      <c r="G158" s="7"/>
      <c r="H158" s="7">
        <f>H149/(H155+H156)*1000</f>
        <v>3606.5573770491806</v>
      </c>
      <c r="I158" s="7">
        <f>$H$158</f>
        <v>3606.5573770491806</v>
      </c>
      <c r="J158" s="7"/>
    </row>
    <row r="159" spans="1:10" ht="16.5" customHeight="1">
      <c r="A159" s="76" t="s">
        <v>50</v>
      </c>
      <c r="B159" s="7"/>
      <c r="C159" s="7"/>
      <c r="D159" s="8"/>
      <c r="E159" s="7"/>
      <c r="F159" s="7"/>
      <c r="G159" s="7"/>
      <c r="H159" s="7"/>
      <c r="I159" s="7"/>
      <c r="J159" s="7"/>
    </row>
    <row r="160" spans="1:10" ht="31.5" customHeight="1">
      <c r="A160" s="121" t="s">
        <v>171</v>
      </c>
      <c r="B160" s="7"/>
      <c r="C160" s="7"/>
      <c r="D160" s="8"/>
      <c r="E160" s="7"/>
      <c r="F160" s="7"/>
      <c r="G160" s="7"/>
      <c r="H160" s="7">
        <f>(H156+H155)/(H153+H152)*100</f>
        <v>93.84615384615384</v>
      </c>
      <c r="I160" s="7">
        <f>(I156+I155)/(I153+I152)*100</f>
        <v>93.84615384615384</v>
      </c>
      <c r="J160" s="7"/>
    </row>
    <row r="161" spans="1:10" ht="47.25" customHeight="1">
      <c r="A161" s="123" t="s">
        <v>202</v>
      </c>
      <c r="B161" s="7">
        <v>0</v>
      </c>
      <c r="C161" s="7">
        <v>0</v>
      </c>
      <c r="D161" s="8"/>
      <c r="E161" s="7">
        <v>0</v>
      </c>
      <c r="F161" s="7">
        <v>0</v>
      </c>
      <c r="G161" s="7"/>
      <c r="H161" s="7">
        <f>Додаток4!J36</f>
        <v>140</v>
      </c>
      <c r="I161" s="7">
        <f>$H$161</f>
        <v>140</v>
      </c>
      <c r="J161" s="7"/>
    </row>
    <row r="162" spans="1:10" ht="16.5" customHeight="1">
      <c r="A162" s="76" t="s">
        <v>45</v>
      </c>
      <c r="B162" s="7"/>
      <c r="C162" s="7"/>
      <c r="D162" s="8"/>
      <c r="E162" s="7"/>
      <c r="F162" s="7"/>
      <c r="G162" s="7"/>
      <c r="H162" s="7"/>
      <c r="I162" s="7"/>
      <c r="J162" s="7"/>
    </row>
    <row r="163" spans="1:10" ht="14.25" customHeight="1">
      <c r="A163" s="76" t="s">
        <v>52</v>
      </c>
      <c r="B163" s="7"/>
      <c r="C163" s="7"/>
      <c r="D163" s="8"/>
      <c r="E163" s="7"/>
      <c r="F163" s="7"/>
      <c r="G163" s="7"/>
      <c r="H163" s="7"/>
      <c r="I163" s="7"/>
      <c r="J163" s="7"/>
    </row>
    <row r="164" spans="1:10" ht="30.75" customHeight="1">
      <c r="A164" s="92" t="s">
        <v>81</v>
      </c>
      <c r="B164" s="95">
        <v>0</v>
      </c>
      <c r="C164" s="95">
        <v>0</v>
      </c>
      <c r="D164" s="95"/>
      <c r="E164" s="95">
        <v>0</v>
      </c>
      <c r="F164" s="95">
        <v>0</v>
      </c>
      <c r="G164" s="95"/>
      <c r="H164" s="95">
        <v>65</v>
      </c>
      <c r="I164" s="95">
        <v>65</v>
      </c>
      <c r="J164" s="95"/>
    </row>
    <row r="165" spans="1:10" ht="15" customHeight="1">
      <c r="A165" s="76" t="s">
        <v>48</v>
      </c>
      <c r="B165" s="95"/>
      <c r="C165" s="95"/>
      <c r="D165" s="95"/>
      <c r="E165" s="95"/>
      <c r="F165" s="95"/>
      <c r="G165" s="95"/>
      <c r="H165" s="95"/>
      <c r="I165" s="95"/>
      <c r="J165" s="95"/>
    </row>
    <row r="166" spans="1:10" ht="47.25" customHeight="1">
      <c r="A166" s="92" t="s">
        <v>82</v>
      </c>
      <c r="B166" s="95">
        <v>0</v>
      </c>
      <c r="C166" s="95">
        <v>0</v>
      </c>
      <c r="D166" s="95"/>
      <c r="E166" s="95"/>
      <c r="F166" s="95">
        <v>0</v>
      </c>
      <c r="G166" s="95"/>
      <c r="H166" s="95">
        <v>45</v>
      </c>
      <c r="I166" s="95">
        <v>45</v>
      </c>
      <c r="J166" s="95"/>
    </row>
    <row r="167" spans="1:10" ht="29.25" customHeight="1">
      <c r="A167" s="20" t="s">
        <v>49</v>
      </c>
      <c r="B167" s="7"/>
      <c r="C167" s="7"/>
      <c r="D167" s="8"/>
      <c r="E167" s="7"/>
      <c r="F167" s="7"/>
      <c r="G167" s="7"/>
      <c r="H167" s="7"/>
      <c r="I167" s="7"/>
      <c r="J167" s="7"/>
    </row>
    <row r="168" spans="1:10" ht="33.75" customHeight="1">
      <c r="A168" s="92" t="s">
        <v>83</v>
      </c>
      <c r="B168" s="7"/>
      <c r="C168" s="7"/>
      <c r="D168" s="8"/>
      <c r="E168" s="7"/>
      <c r="F168" s="7"/>
      <c r="G168" s="7"/>
      <c r="H168" s="7">
        <f>H161/H166*1000</f>
        <v>3111.1111111111113</v>
      </c>
      <c r="I168" s="7">
        <f>$H$168</f>
        <v>3111.1111111111113</v>
      </c>
      <c r="J168" s="7"/>
    </row>
    <row r="169" spans="1:10" ht="15" customHeight="1">
      <c r="A169" s="76" t="s">
        <v>50</v>
      </c>
      <c r="B169" s="7"/>
      <c r="C169" s="7"/>
      <c r="D169" s="8"/>
      <c r="E169" s="7"/>
      <c r="F169" s="7"/>
      <c r="G169" s="7"/>
      <c r="H169" s="7"/>
      <c r="I169" s="7"/>
      <c r="J169" s="7"/>
    </row>
    <row r="170" spans="1:10" ht="31.5" customHeight="1">
      <c r="A170" s="121" t="s">
        <v>84</v>
      </c>
      <c r="B170" s="7"/>
      <c r="C170" s="7"/>
      <c r="D170" s="8"/>
      <c r="E170" s="7"/>
      <c r="F170" s="7"/>
      <c r="G170" s="7"/>
      <c r="H170" s="7">
        <v>69.23076923076923</v>
      </c>
      <c r="I170" s="7">
        <v>69.23076923076923</v>
      </c>
      <c r="J170" s="7"/>
    </row>
    <row r="171" spans="1:10" ht="63">
      <c r="A171" s="121" t="s">
        <v>203</v>
      </c>
      <c r="B171" s="7">
        <f>Додаток4!C37</f>
        <v>612</v>
      </c>
      <c r="C171" s="7">
        <f>Додаток4!D37</f>
        <v>612</v>
      </c>
      <c r="D171" s="8"/>
      <c r="E171" s="7">
        <f>B171</f>
        <v>612</v>
      </c>
      <c r="F171" s="7">
        <f>C171</f>
        <v>612</v>
      </c>
      <c r="G171" s="7"/>
      <c r="H171" s="7">
        <f>B171</f>
        <v>612</v>
      </c>
      <c r="I171" s="7">
        <f>C171</f>
        <v>612</v>
      </c>
      <c r="J171" s="7"/>
    </row>
    <row r="172" spans="1:10" ht="15.75">
      <c r="A172" s="76" t="s">
        <v>45</v>
      </c>
      <c r="B172" s="7"/>
      <c r="C172" s="7"/>
      <c r="D172" s="8"/>
      <c r="E172" s="7"/>
      <c r="F172" s="7"/>
      <c r="G172" s="7"/>
      <c r="H172" s="7"/>
      <c r="I172" s="7"/>
      <c r="J172" s="7"/>
    </row>
    <row r="173" spans="1:10" ht="15.75">
      <c r="A173" s="76" t="s">
        <v>52</v>
      </c>
      <c r="B173" s="7"/>
      <c r="C173" s="7"/>
      <c r="D173" s="8"/>
      <c r="E173" s="7"/>
      <c r="F173" s="7"/>
      <c r="G173" s="7"/>
      <c r="H173" s="7"/>
      <c r="I173" s="7"/>
      <c r="J173" s="7"/>
    </row>
    <row r="174" spans="1:10" ht="29.25" customHeight="1">
      <c r="A174" s="92" t="s">
        <v>177</v>
      </c>
      <c r="B174" s="95">
        <v>408</v>
      </c>
      <c r="C174" s="95">
        <v>408</v>
      </c>
      <c r="D174" s="8"/>
      <c r="E174" s="95">
        <v>408</v>
      </c>
      <c r="F174" s="95">
        <v>408</v>
      </c>
      <c r="G174" s="7"/>
      <c r="H174" s="95">
        <v>408</v>
      </c>
      <c r="I174" s="95">
        <v>408</v>
      </c>
      <c r="J174" s="7"/>
    </row>
    <row r="175" spans="1:10" ht="15.75">
      <c r="A175" s="76" t="s">
        <v>48</v>
      </c>
      <c r="B175" s="7"/>
      <c r="C175" s="7"/>
      <c r="D175" s="8"/>
      <c r="E175" s="7"/>
      <c r="F175" s="7"/>
      <c r="G175" s="7"/>
      <c r="H175" s="7"/>
      <c r="I175" s="7"/>
      <c r="J175" s="7"/>
    </row>
    <row r="176" spans="1:10" ht="63">
      <c r="A176" s="92" t="s">
        <v>178</v>
      </c>
      <c r="B176" s="95">
        <v>408</v>
      </c>
      <c r="C176" s="95">
        <v>408</v>
      </c>
      <c r="D176" s="8"/>
      <c r="E176" s="95">
        <v>408</v>
      </c>
      <c r="F176" s="95">
        <v>408</v>
      </c>
      <c r="G176" s="7"/>
      <c r="H176" s="95">
        <v>408</v>
      </c>
      <c r="I176" s="95">
        <v>408</v>
      </c>
      <c r="J176" s="7"/>
    </row>
    <row r="177" spans="1:10" ht="31.5">
      <c r="A177" s="20" t="s">
        <v>49</v>
      </c>
      <c r="B177" s="7"/>
      <c r="C177" s="7"/>
      <c r="D177" s="8"/>
      <c r="E177" s="7"/>
      <c r="F177" s="7"/>
      <c r="G177" s="7"/>
      <c r="H177" s="7"/>
      <c r="I177" s="7"/>
      <c r="J177" s="7"/>
    </row>
    <row r="178" spans="1:10" ht="78.75">
      <c r="A178" s="92" t="s">
        <v>179</v>
      </c>
      <c r="B178" s="7">
        <f>B171/408/12*1000</f>
        <v>125</v>
      </c>
      <c r="C178" s="7">
        <v>125</v>
      </c>
      <c r="D178" s="8"/>
      <c r="E178" s="7">
        <f>$B$178</f>
        <v>125</v>
      </c>
      <c r="F178" s="7">
        <f>$B$178</f>
        <v>125</v>
      </c>
      <c r="G178" s="7"/>
      <c r="H178" s="7">
        <f>$B$178</f>
        <v>125</v>
      </c>
      <c r="I178" s="7">
        <f>$B$178</f>
        <v>125</v>
      </c>
      <c r="J178" s="7"/>
    </row>
    <row r="179" spans="1:10" ht="15.75">
      <c r="A179" s="76" t="s">
        <v>50</v>
      </c>
      <c r="B179" s="7"/>
      <c r="C179" s="7"/>
      <c r="D179" s="8"/>
      <c r="E179" s="7"/>
      <c r="F179" s="7"/>
      <c r="G179" s="7"/>
      <c r="H179" s="7"/>
      <c r="I179" s="7"/>
      <c r="J179" s="7"/>
    </row>
    <row r="180" spans="1:10" ht="65.25" customHeight="1">
      <c r="A180" s="121" t="s">
        <v>180</v>
      </c>
      <c r="B180" s="7">
        <f>B176/408*100</f>
        <v>100</v>
      </c>
      <c r="C180" s="7">
        <f>$B$180</f>
        <v>100</v>
      </c>
      <c r="D180" s="8"/>
      <c r="E180" s="7">
        <f>$B$180</f>
        <v>100</v>
      </c>
      <c r="F180" s="7">
        <f>$B$180</f>
        <v>100</v>
      </c>
      <c r="G180" s="7"/>
      <c r="H180" s="7">
        <f>$B$180</f>
        <v>100</v>
      </c>
      <c r="I180" s="7">
        <f>$B$180</f>
        <v>100</v>
      </c>
      <c r="J180" s="7"/>
    </row>
    <row r="181" ht="30" customHeight="1"/>
    <row r="183" spans="1:10" ht="15.75">
      <c r="A183" s="11" t="s">
        <v>287</v>
      </c>
      <c r="H183" s="212" t="s">
        <v>288</v>
      </c>
      <c r="I183" s="211"/>
      <c r="J183" s="211"/>
    </row>
    <row r="184" spans="1:2" ht="15.75">
      <c r="A184" s="12"/>
      <c r="B184" s="13"/>
    </row>
    <row r="185" ht="15.75">
      <c r="J185" s="14"/>
    </row>
    <row r="186" ht="15.75">
      <c r="A186" s="1" t="s">
        <v>293</v>
      </c>
    </row>
    <row r="187" ht="15.75">
      <c r="A187" s="11"/>
    </row>
    <row r="190" ht="34.5" customHeight="1"/>
    <row r="191" ht="25.5" customHeight="1"/>
    <row r="192" ht="9.75" customHeight="1"/>
    <row r="193" ht="9.75" customHeight="1"/>
    <row r="194" ht="42" customHeight="1">
      <c r="K194" s="96"/>
    </row>
    <row r="195" ht="15.75">
      <c r="L195" s="3"/>
    </row>
    <row r="196" spans="11:12" ht="15.75">
      <c r="K196" s="96"/>
      <c r="L196" s="3"/>
    </row>
  </sheetData>
  <sheetProtection/>
  <mergeCells count="29">
    <mergeCell ref="A63:J63"/>
    <mergeCell ref="A15:A16"/>
    <mergeCell ref="F2:J2"/>
    <mergeCell ref="F3:J3"/>
    <mergeCell ref="A5:J5"/>
    <mergeCell ref="G15:G16"/>
    <mergeCell ref="H15:H16"/>
    <mergeCell ref="I15:I16"/>
    <mergeCell ref="C8:D8"/>
    <mergeCell ref="F1:J1"/>
    <mergeCell ref="H183:J183"/>
    <mergeCell ref="J15:J16"/>
    <mergeCell ref="A11:J11"/>
    <mergeCell ref="A12:J12"/>
    <mergeCell ref="B15:B16"/>
    <mergeCell ref="C15:C16"/>
    <mergeCell ref="D15:D16"/>
    <mergeCell ref="E15:E16"/>
    <mergeCell ref="F15:F16"/>
    <mergeCell ref="A147:J147"/>
    <mergeCell ref="B7:D7"/>
    <mergeCell ref="B8:B9"/>
    <mergeCell ref="A7:A9"/>
    <mergeCell ref="E7:G7"/>
    <mergeCell ref="H7:J7"/>
    <mergeCell ref="F8:G8"/>
    <mergeCell ref="I8:J8"/>
    <mergeCell ref="E8:E9"/>
    <mergeCell ref="H8:H9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75" r:id="rId1"/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44.57421875" style="1" customWidth="1"/>
    <col min="2" max="2" width="19.57421875" style="1" customWidth="1"/>
    <col min="3" max="3" width="17.8515625" style="1" customWidth="1"/>
    <col min="4" max="4" width="19.421875" style="1" customWidth="1"/>
    <col min="5" max="5" width="27.7109375" style="1" customWidth="1"/>
    <col min="6" max="7" width="9.140625" style="1" customWidth="1"/>
    <col min="8" max="8" width="8.421875" style="1" customWidth="1"/>
    <col min="9" max="9" width="9.140625" style="1" hidden="1" customWidth="1"/>
    <col min="10" max="16384" width="9.140625" style="1" customWidth="1"/>
  </cols>
  <sheetData>
    <row r="1" spans="5:9" ht="15.75">
      <c r="E1" s="210" t="s">
        <v>19</v>
      </c>
      <c r="F1" s="211"/>
      <c r="G1" s="211"/>
      <c r="H1" s="211"/>
      <c r="I1" s="211"/>
    </row>
    <row r="2" spans="5:7" ht="98.25" customHeight="1">
      <c r="E2" s="222" t="s">
        <v>182</v>
      </c>
      <c r="F2" s="222"/>
      <c r="G2" s="222"/>
    </row>
    <row r="3" spans="5:7" ht="15.75">
      <c r="E3" s="2"/>
      <c r="F3" s="2"/>
      <c r="G3" s="2"/>
    </row>
    <row r="4" spans="5:7" ht="15.75">
      <c r="E4" s="2"/>
      <c r="F4" s="2"/>
      <c r="G4" s="2"/>
    </row>
    <row r="5" spans="1:7" ht="46.5" customHeight="1">
      <c r="A5" s="220" t="s">
        <v>106</v>
      </c>
      <c r="B5" s="220"/>
      <c r="C5" s="220"/>
      <c r="D5" s="220"/>
      <c r="E5" s="220"/>
      <c r="F5" s="220"/>
      <c r="G5" s="220"/>
    </row>
    <row r="6" ht="15.75">
      <c r="E6" s="3" t="s">
        <v>7</v>
      </c>
    </row>
    <row r="7" spans="1:5" ht="15.75">
      <c r="A7" s="169" t="s">
        <v>69</v>
      </c>
      <c r="B7" s="223" t="s">
        <v>76</v>
      </c>
      <c r="C7" s="224"/>
      <c r="D7" s="225"/>
      <c r="E7" s="138" t="s">
        <v>77</v>
      </c>
    </row>
    <row r="8" spans="1:5" ht="15.75">
      <c r="A8" s="208"/>
      <c r="B8" s="5" t="s">
        <v>73</v>
      </c>
      <c r="C8" s="5" t="s">
        <v>74</v>
      </c>
      <c r="D8" s="5" t="s">
        <v>75</v>
      </c>
      <c r="E8" s="226"/>
    </row>
    <row r="9" spans="1:5" ht="21" customHeight="1">
      <c r="A9" s="208"/>
      <c r="B9" s="118" t="s">
        <v>135</v>
      </c>
      <c r="C9" s="118" t="s">
        <v>136</v>
      </c>
      <c r="D9" s="118" t="s">
        <v>137</v>
      </c>
      <c r="E9" s="218"/>
    </row>
    <row r="10" spans="1:5" ht="15.75">
      <c r="A10" s="4" t="s">
        <v>70</v>
      </c>
      <c r="B10" s="7">
        <f>SUM(B11:B15)</f>
        <v>277897.89999999997</v>
      </c>
      <c r="C10" s="7">
        <f>SUM(C11:C15)</f>
        <v>209589.6</v>
      </c>
      <c r="D10" s="7">
        <f>SUM(D11:D15)</f>
        <v>220827.15</v>
      </c>
      <c r="E10" s="7">
        <f>B10+C10+D10</f>
        <v>708314.65</v>
      </c>
    </row>
    <row r="11" spans="1:5" ht="15.75">
      <c r="A11" s="8" t="s">
        <v>9</v>
      </c>
      <c r="B11" s="7">
        <v>0</v>
      </c>
      <c r="C11" s="7">
        <v>0</v>
      </c>
      <c r="D11" s="7">
        <v>0</v>
      </c>
      <c r="E11" s="7">
        <f>B11+C11+D11</f>
        <v>0</v>
      </c>
    </row>
    <row r="12" spans="1:5" ht="15.75">
      <c r="A12" s="8" t="s">
        <v>71</v>
      </c>
      <c r="B12" s="7">
        <v>0</v>
      </c>
      <c r="C12" s="7">
        <v>0</v>
      </c>
      <c r="D12" s="7">
        <v>0</v>
      </c>
      <c r="E12" s="7">
        <f>B12+C12+D12</f>
        <v>0</v>
      </c>
    </row>
    <row r="13" spans="1:5" ht="15.75">
      <c r="A13" s="8" t="s">
        <v>13</v>
      </c>
      <c r="B13" s="7">
        <f>Додаток4!D10+Додаток4!E10</f>
        <v>145850.2</v>
      </c>
      <c r="C13" s="7">
        <f>Додаток4!G10+Додаток4!H10</f>
        <v>202268.5</v>
      </c>
      <c r="D13" s="7">
        <f>Додаток4!J10+Додаток4!K10</f>
        <v>212839.05</v>
      </c>
      <c r="E13" s="7">
        <f>B13+C13+D13</f>
        <v>560957.75</v>
      </c>
    </row>
    <row r="14" spans="1:5" ht="15.75">
      <c r="A14" s="8" t="s">
        <v>114</v>
      </c>
      <c r="B14" s="7">
        <f>Додаток3!H11</f>
        <v>125446.4</v>
      </c>
      <c r="C14" s="7">
        <v>0</v>
      </c>
      <c r="D14" s="7">
        <v>0</v>
      </c>
      <c r="E14" s="7">
        <f>B14</f>
        <v>125446.4</v>
      </c>
    </row>
    <row r="15" spans="1:5" ht="15.75">
      <c r="A15" s="4" t="s">
        <v>72</v>
      </c>
      <c r="B15" s="7">
        <f>Додаток3!H30+Додаток3!H31+Додаток3!H32+Додаток3!H39</f>
        <v>6601.3</v>
      </c>
      <c r="C15" s="7">
        <f>Додаток3!I30+Додаток3!I31+Додаток3!I32+Додаток3!I39</f>
        <v>7321.1</v>
      </c>
      <c r="D15" s="7">
        <f>Додаток3!J30+Додаток3!J31+Додаток3!J32+Додаток3!J39</f>
        <v>7988.1</v>
      </c>
      <c r="E15" s="7">
        <f>B15+C15+D15</f>
        <v>21910.5</v>
      </c>
    </row>
    <row r="16" spans="1:5" ht="31.5" customHeight="1">
      <c r="A16" s="9"/>
      <c r="B16" s="10"/>
      <c r="C16" s="10"/>
      <c r="D16" s="10"/>
      <c r="E16" s="10"/>
    </row>
    <row r="17" spans="1:5" ht="19.5" customHeight="1">
      <c r="A17" s="1" t="s">
        <v>287</v>
      </c>
      <c r="B17" s="10"/>
      <c r="E17" s="1" t="s">
        <v>289</v>
      </c>
    </row>
    <row r="18" spans="1:7" ht="15.75">
      <c r="A18" s="11"/>
      <c r="E18" s="212"/>
      <c r="F18" s="211"/>
      <c r="G18" s="211"/>
    </row>
    <row r="19" spans="1:2" ht="19.5" customHeight="1">
      <c r="A19" s="12" t="s">
        <v>297</v>
      </c>
      <c r="B19" s="13"/>
    </row>
    <row r="20" spans="1:10" ht="15.75">
      <c r="A20" s="221"/>
      <c r="B20" s="211"/>
      <c r="J20" s="14"/>
    </row>
    <row r="23" ht="15.75">
      <c r="C23" s="1" t="s">
        <v>92</v>
      </c>
    </row>
  </sheetData>
  <sheetProtection/>
  <mergeCells count="8">
    <mergeCell ref="E18:G18"/>
    <mergeCell ref="A20:B20"/>
    <mergeCell ref="E2:G2"/>
    <mergeCell ref="E1:I1"/>
    <mergeCell ref="A5:G5"/>
    <mergeCell ref="B7:D7"/>
    <mergeCell ref="A7:A9"/>
    <mergeCell ref="E7:E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scale="87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Чірка Інна Вікторівна</cp:lastModifiedBy>
  <cp:lastPrinted>2018-12-20T09:11:50Z</cp:lastPrinted>
  <dcterms:created xsi:type="dcterms:W3CDTF">1996-10-08T23:32:33Z</dcterms:created>
  <dcterms:modified xsi:type="dcterms:W3CDTF">2018-12-20T12:01:18Z</dcterms:modified>
  <cp:category/>
  <cp:version/>
  <cp:contentType/>
  <cp:contentStatus/>
</cp:coreProperties>
</file>