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05" activeTab="1"/>
  </bookViews>
  <sheets>
    <sheet name="завд 1 " sheetId="1" r:id="rId1"/>
    <sheet name="Завд. 2" sheetId="2" r:id="rId2"/>
    <sheet name="завд3" sheetId="3" r:id="rId3"/>
    <sheet name="завд 4" sheetId="4" r:id="rId4"/>
    <sheet name="завд 5" sheetId="5" r:id="rId5"/>
    <sheet name="завд 6" sheetId="6" r:id="rId6"/>
    <sheet name="завд8" sheetId="7" r:id="rId7"/>
    <sheet name="завд7" sheetId="8" r:id="rId8"/>
    <sheet name="завд. 9" sheetId="9" r:id="rId9"/>
    <sheet name="завд 10" sheetId="10" r:id="rId10"/>
    <sheet name="завд 11" sheetId="11" r:id="rId11"/>
  </sheets>
  <definedNames>
    <definedName name="_xlnm.Print_Area" localSheetId="0">'завд 1 '!$A$1:$M$27</definedName>
    <definedName name="_xlnm.Print_Area" localSheetId="9">'завд 10'!$A$1:$O$19</definedName>
    <definedName name="_xlnm.Print_Area" localSheetId="3">'завд 4'!$A$1:$N$44</definedName>
    <definedName name="_xlnm.Print_Area" localSheetId="4">'завд 5'!$A$1:$O$41</definedName>
    <definedName name="_xlnm.Print_Area" localSheetId="5">'завд 6'!$A$1:$N$70</definedName>
    <definedName name="_xlnm.Print_Area" localSheetId="1">'Завд. 2'!$A$1:$M$63</definedName>
    <definedName name="_xlnm.Print_Area" localSheetId="8">'завд. 9'!$A$1:$N$27</definedName>
    <definedName name="_xlnm.Print_Area" localSheetId="7">'завд7'!$A$1:$N$37</definedName>
    <definedName name="_xlnm.Print_Area" localSheetId="6">'завд8'!$A$1:$N$27</definedName>
  </definedNames>
  <calcPr fullCalcOnLoad="1"/>
</workbook>
</file>

<file path=xl/sharedStrings.xml><?xml version="1.0" encoding="utf-8"?>
<sst xmlns="http://schemas.openxmlformats.org/spreadsheetml/2006/main" count="647" uniqueCount="182">
  <si>
    <t>Капітальний ремонт ліфтового обладнання</t>
  </si>
  <si>
    <t>1.1.</t>
  </si>
  <si>
    <t>1.2.</t>
  </si>
  <si>
    <t>2.1.</t>
  </si>
  <si>
    <t>1.1.1</t>
  </si>
  <si>
    <t>1.1.3</t>
  </si>
  <si>
    <t>1.1.4</t>
  </si>
  <si>
    <t>2.1.1</t>
  </si>
  <si>
    <t>2.1.3</t>
  </si>
  <si>
    <t>2.1.4</t>
  </si>
  <si>
    <t>1.2.1</t>
  </si>
  <si>
    <t>Площа, кв.м</t>
  </si>
  <si>
    <t>Капітальний ремонт мереж теплопостачання</t>
  </si>
  <si>
    <t>Встановлення АВР</t>
  </si>
  <si>
    <t>Встановлення дизельного джерела електропостачання</t>
  </si>
  <si>
    <t>Кількість, од./ площа, кв.м</t>
  </si>
  <si>
    <t>3.1.</t>
  </si>
  <si>
    <t>3.1.1</t>
  </si>
  <si>
    <t>Капітальний ремонт оцинкованої, шиферної покрівлі</t>
  </si>
  <si>
    <t>2.</t>
  </si>
  <si>
    <t>1.1.2</t>
  </si>
  <si>
    <t>Придбання автотранспорту</t>
  </si>
  <si>
    <t>1.1.1.</t>
  </si>
  <si>
    <t>1.</t>
  </si>
  <si>
    <t>КУ "Сумська міська клінічна лікарня №1"</t>
  </si>
  <si>
    <t>Кількість, кв.м</t>
  </si>
  <si>
    <t>2.1.2</t>
  </si>
  <si>
    <t>2.1.1.</t>
  </si>
  <si>
    <t>Завдання 2. Забезпечити придбання  обладнання лікувально-профілактичними закладами для надання необхідної допомоги дорослому населенню міста</t>
  </si>
  <si>
    <t>Завдання Програми, КТКВК та перелік обладнання</t>
  </si>
  <si>
    <t>Завдання Програми, КТКВК та перелік послуг</t>
  </si>
  <si>
    <t>Сума, тис. грн.</t>
  </si>
  <si>
    <t>2.2.</t>
  </si>
  <si>
    <t>КУ "Сумська міська дитяча клінічна лікарня Святої Зінаїди"</t>
  </si>
  <si>
    <t>Середні витрати на 1 од./на 1 кв.м, тис.грн.</t>
  </si>
  <si>
    <t>1.3.</t>
  </si>
  <si>
    <t>1.3.1</t>
  </si>
  <si>
    <t>1.4.</t>
  </si>
  <si>
    <t>Середні витрати на ремонт 1 кв.м.</t>
  </si>
  <si>
    <t>Вартість, тис.         грн.</t>
  </si>
  <si>
    <t>Кіль-        кість, од.</t>
  </si>
  <si>
    <t>КУ "Сумська міська клінічна лікарня № 4"</t>
  </si>
  <si>
    <t>КУ "Сумська міська клінічна лікарня № 5"</t>
  </si>
  <si>
    <t>№ з/п</t>
  </si>
  <si>
    <t>КУ "Сумська міська клінічна лікарня № 1"</t>
  </si>
  <si>
    <t>Інше обладнання</t>
  </si>
  <si>
    <t>___________</t>
  </si>
  <si>
    <t>Придбання обладнання для встановлення пожежної сигналізації</t>
  </si>
  <si>
    <t>Придбання ліфтового обладнання</t>
  </si>
  <si>
    <t>1.1.2.</t>
  </si>
  <si>
    <t>2.3.</t>
  </si>
  <si>
    <t>Вартість тис.         грн.</t>
  </si>
  <si>
    <t>КЗ "Центр первинної медикосанітарної допомоги №3"</t>
  </si>
  <si>
    <t>____________</t>
  </si>
  <si>
    <t>1.4.1</t>
  </si>
  <si>
    <t>2.2.1</t>
  </si>
  <si>
    <t>2.3.1</t>
  </si>
  <si>
    <t>Вартість, тис.    грн.</t>
  </si>
  <si>
    <t>Вартість, тис. грн.</t>
  </si>
  <si>
    <t>Сума, тис.грн.</t>
  </si>
  <si>
    <t>Вартість тис.грн.</t>
  </si>
  <si>
    <t>3.</t>
  </si>
  <si>
    <t xml:space="preserve">Капітальний ремонт електричних мереж </t>
  </si>
  <si>
    <t>3.1</t>
  </si>
  <si>
    <t>КЗ "Центр первинної медикосанітарної допомоги №3 м. Суми"</t>
  </si>
  <si>
    <t>КЗ"Центр первинної медико-санітарної допомоги №3            м. Суми"</t>
  </si>
  <si>
    <t>2018 - прогноз</t>
  </si>
  <si>
    <t>2019 - прогноз</t>
  </si>
  <si>
    <t>2020 - прогноз</t>
  </si>
  <si>
    <t>3.2.</t>
  </si>
  <si>
    <t>3.2.1</t>
  </si>
  <si>
    <t xml:space="preserve">  3.1.1</t>
  </si>
  <si>
    <t>4.</t>
  </si>
  <si>
    <t xml:space="preserve">Капітальний ремонт вентиляційних мереж </t>
  </si>
  <si>
    <t>4.1.</t>
  </si>
  <si>
    <t>4.1.1</t>
  </si>
  <si>
    <t xml:space="preserve">  3.1.2</t>
  </si>
  <si>
    <t xml:space="preserve">                                           Розвиток матеріально-технічної бази лікувально-профілактичних закладів міста </t>
  </si>
  <si>
    <t>Додаток 3.14 до додатку 3</t>
  </si>
  <si>
    <t xml:space="preserve">Завдання 3. Забезпечити  проведення капітальних ремонтів та придбання ліфтового обладнання лікувально-профілактичних закладів міста </t>
  </si>
  <si>
    <t>Додаток 3.15 до додатку 3</t>
  </si>
  <si>
    <t>Додаток 3.16 до додатку 3</t>
  </si>
  <si>
    <t>Додаток 3.17 до додатку 3</t>
  </si>
  <si>
    <t>Додаток 3.18 до додатку 3</t>
  </si>
  <si>
    <t>0 / 0,110</t>
  </si>
  <si>
    <t xml:space="preserve"> </t>
  </si>
  <si>
    <t xml:space="preserve">Завдання 8. Забезпечити  придбання та переобладнання автотранспорту для лікувально-профілактичних закладів міста </t>
  </si>
  <si>
    <t>3.1.1.</t>
  </si>
  <si>
    <t>3.2</t>
  </si>
  <si>
    <t>3.3</t>
  </si>
  <si>
    <t>3.3.1</t>
  </si>
  <si>
    <t>Завдання 7. Забезпечити приведення системи пожежної сигналізації та категорійності електропостачання до вимог чинного заканодавства, тис. грн.</t>
  </si>
  <si>
    <t>Додаток 3.19 до додатку 3</t>
  </si>
  <si>
    <t>Завдання1.Забезпечити придбання медичного обладнання для надання медичної допомоги дитячому населенню міста</t>
  </si>
  <si>
    <t xml:space="preserve">                                                               Розрахунок орієнтовних витрат на виконання Підпрограми VII. </t>
  </si>
  <si>
    <t>КУ "Сумський міський клінічний пологовий будинок"</t>
  </si>
  <si>
    <t>КУ "Сумська міська клінічна стоматологічна поліклініка"</t>
  </si>
  <si>
    <t xml:space="preserve">                                                               Розрахунок орієнтовних витрат на виконання Підпрограми VII </t>
  </si>
  <si>
    <t>4.1.2</t>
  </si>
  <si>
    <t>КУ "Сумський міський клінічний пологовий будинок Пресвятої Діви Марії"</t>
  </si>
  <si>
    <t>3.1.2</t>
  </si>
  <si>
    <t>0 /2727,3</t>
  </si>
  <si>
    <t>0 /300,0</t>
  </si>
  <si>
    <t>0 /7727,3</t>
  </si>
  <si>
    <t>0 /850,0</t>
  </si>
  <si>
    <t>Капітальний ремонт медичного обладнання</t>
  </si>
  <si>
    <t>КУ "Сумська міська клінічна  стоматологічна поліклініка"</t>
  </si>
  <si>
    <t>4.2</t>
  </si>
  <si>
    <t>4.2.1</t>
  </si>
  <si>
    <t>2017 - план</t>
  </si>
  <si>
    <t>Поточний ремонт медичного обладнання</t>
  </si>
  <si>
    <t xml:space="preserve">                                            міської комплексної програми "Охорона здоров'я на 2017-2020 роки"</t>
  </si>
  <si>
    <t xml:space="preserve">                                            міської комплексної Програми "Охорона здоров'я на 2017-2020 роки"</t>
  </si>
  <si>
    <t>КУ "Сумський міський клінічний пологовий будинок Пресвятої Діви Маірії"</t>
  </si>
  <si>
    <t>Комп'ютерне обладнання</t>
  </si>
  <si>
    <t>Технічне обладнання</t>
  </si>
  <si>
    <t>0 / 0,076</t>
  </si>
  <si>
    <t>КУ "Сумський міський клінічний пологовий будинок Пресвятої Діви Марії""</t>
  </si>
  <si>
    <t>Додаток 3.20 до додатку 3</t>
  </si>
  <si>
    <t>Додаток 3.21 до додатку 3</t>
  </si>
  <si>
    <t>Додаток 3.22 до додатку 3</t>
  </si>
  <si>
    <t>0 /2108,0</t>
  </si>
  <si>
    <t>0 /25080</t>
  </si>
  <si>
    <t>1,0/0</t>
  </si>
  <si>
    <t>500,0/0</t>
  </si>
  <si>
    <t xml:space="preserve">спеціальний фонд </t>
  </si>
  <si>
    <t>загальний фонд</t>
  </si>
  <si>
    <t>Додаток 3.23 до додатку 3</t>
  </si>
  <si>
    <t>КПКВК 1412010/КПКВК0712010  Багатопрофільна стаціонарна медична допомога населенню</t>
  </si>
  <si>
    <t>КПКВК 1412010/ КПКВК0712010  Багатопрофільна стаціонарна медична допомога населенню</t>
  </si>
  <si>
    <t>КПКВК 1412050КПКВК/0712030 Лікарсько-акушерська допомога  вагітним, породіллям та новонародженим</t>
  </si>
  <si>
    <t>КПКВК 1412050/КПКВК0712030 Лікарсько-акушерська допомога  вагітним, породіллям та новонародженим</t>
  </si>
  <si>
    <t>КПКВК 1412050/ КПКВК0712030 Лікарсько-акушерська допомога  вагітним, породіллям та новонародженим</t>
  </si>
  <si>
    <t>КПКВК 1412180/КПКВК0712111 Первинна медична допомога населенню</t>
  </si>
  <si>
    <t xml:space="preserve"> КПКВК1412010/КПКВК 0712010  Багатопрофільна стаціонарна медична допомога населенню (КУ "Сумська міська дитяча клінічна лікарня Святої Зінаїди")</t>
  </si>
  <si>
    <t>КПКВК 1412140 Надання стоматологічної допомоги населенню/КПКВК 0712100 Стоматологічна допомога населенню</t>
  </si>
  <si>
    <t>КПКВК 1412180 "Первинна медико -санітарна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</si>
  <si>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Завдання 10. На виконання підпрограми 8    Реалізація пілотних проектів щодо впровадження електронних сервісів в місті Суми Міської програми «Автоматизація муніципальних телекомунікаційних систем на 2017-2019 роки в м. Суми»</t>
  </si>
  <si>
    <t>Виконавець: Чумаченко О.Ю.</t>
  </si>
  <si>
    <t>Медичне обладнання</t>
  </si>
  <si>
    <t>Спеціальний фонд</t>
  </si>
  <si>
    <t>Загальний фонд</t>
  </si>
  <si>
    <t>в т.ч. за рахунок державного бюджету</t>
  </si>
  <si>
    <t>в т. ч. за рахунок державного бюджету</t>
  </si>
  <si>
    <t>Медичне обладнання (спеціальний фонд)</t>
  </si>
  <si>
    <t>Інше обладнання (спеціальний фонд)</t>
  </si>
  <si>
    <t>в т. ч. кошти державного бюджету</t>
  </si>
  <si>
    <t>КПКВК 1412180 "Первинна медико - 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</si>
  <si>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КЗ "Центр первинної медико - санітарної допомоги №3"</t>
  </si>
  <si>
    <t>Капітальний ремонт</t>
  </si>
  <si>
    <t>поточний ремонт</t>
  </si>
  <si>
    <t>Завдання 9. Забезпечити  проведення капітальних та поточний ремонтів медичного обладнання лікувально - профілактичними закладами міста</t>
  </si>
  <si>
    <t>Завдання 6. Забезпечити проведення капітальних та поточних ремонтів інженерних мереж лікувально-профілактичних закладів міста</t>
  </si>
  <si>
    <t>Завдання 4. Забезпечити проведення капітальних  та  поточних ремонтів приміщень лікувально-профілактичних закладів міста</t>
  </si>
  <si>
    <t>Поточний ремонт</t>
  </si>
  <si>
    <t>капітальний ремонт</t>
  </si>
  <si>
    <t>Завдання 5. Забезпечити проведення капітальних та поточних ремонтів покрівель лікувально-профілактичних закладів міста</t>
  </si>
  <si>
    <t>Капітальний та поточний ремонт  м'якої покрівлі</t>
  </si>
  <si>
    <t>КУ "Сумська міська клінічна лікарня № 1" (капітальний ремонт)</t>
  </si>
  <si>
    <t xml:space="preserve">КУ "Сумська міська клінічна лікарня № 4" </t>
  </si>
  <si>
    <t>КУ "Сумська міська клінічна лікарня № 5" (капітальний ремонт)</t>
  </si>
  <si>
    <t>КУ "Сумська міська дитяча клінічна лікарня Святої Зінаїди" (капітальний ремонт)</t>
  </si>
  <si>
    <t>КУ "Сумський міський клінічний пологовий будинок Пресвятої Діви Марії" (капітальний ремонт)</t>
  </si>
  <si>
    <t>КЗ "Центр первинної медикосанітарної допомоги №3 м. Суми" (капітальний ремонт)</t>
  </si>
  <si>
    <t>КПКВК 1412010/КПКВК0712010  Багатопрофільна стаціонарна медична допомога населенню (капітальні ремонти)</t>
  </si>
  <si>
    <t>Капітальний та поточний ремонти мереж водопостачання та водовідведення</t>
  </si>
  <si>
    <t xml:space="preserve"> поточний ремонт</t>
  </si>
  <si>
    <t>2018 - план</t>
  </si>
  <si>
    <t>до рішення Сумської міської ради "Про внесення змін до рішення Сумської міської ради від 21 грудня 2017 року "Про затвердження міської комплексної Програми "Охорона здоров'я" на 2017-2020 роки"</t>
  </si>
  <si>
    <t>КПКВК 0712113 Первинна медична допомога населенню, що надається амбулаторно-поліклінічними закладами (відділеннями)</t>
  </si>
  <si>
    <t>КУ "Сумська міська клінічна лікарня №5"</t>
  </si>
  <si>
    <t>Додаток 3.24 до додатку 3</t>
  </si>
  <si>
    <t>від                            2018 року №                            -МР</t>
  </si>
  <si>
    <t>Завдання 11. Забезпечення впровадження автоматизації робочих місць центірв з надання первинної медико-санітарної допомги населенню м. Суми відповідно до табелю оснащення</t>
  </si>
  <si>
    <t>Сумський міський голова                                                                                                                                         О.М. Лисенко</t>
  </si>
  <si>
    <t>Сумський міський голова                                                                                О.М. Лисенко</t>
  </si>
  <si>
    <t>Сумський міський голова                                                                                                                 О.М. Лисенко</t>
  </si>
  <si>
    <t>Сумський міський голова                                                                                                                          О.М. Лисенко</t>
  </si>
  <si>
    <t>Сумський міський голова                                                                                                                        О.М. Лисенко</t>
  </si>
  <si>
    <t>Медичне обладнання (загальний фонд)</t>
  </si>
  <si>
    <t>КПКВК 0712152 "Інші програми та заходи у сфері охорони здоров'я" (забезпечения центрів первинної медико-санітарної допомоги)</t>
  </si>
  <si>
    <t>КПКВК 0712152 "Інші програми та заходи у сфері охорони здоров'я" (придбання обладнання для забезпечення центрів первинної медико-санітарної допомоги відповідно до табелю оснащення)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</si>
</sst>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0"/>
    <numFmt numFmtId="200" formatCode="0.0000000"/>
    <numFmt numFmtId="201" formatCode="0.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(* #,##0_);_(* \(#,##0\);_(* &quot;-&quot;??_);_(@_)"/>
    <numFmt numFmtId="207" formatCode="_(* #,##0.0_);_(* \(#,##0.0\);_(* &quot;-&quot;??_);_(@_)"/>
    <numFmt numFmtId="208" formatCode="_-* #,##0.0\ _₽_-;\-* #,##0.0\ _₽_-;_-* &quot;-&quot;?\ _₽_-;_-@_-"/>
    <numFmt numFmtId="209" formatCode="_-* #,##0.0\ _г_р_н_._-;\-* #,##0.0\ _г_р_н_._-;_-* &quot;-&quot;?\ _г_р_н_._-;_-@_-"/>
  </numFmts>
  <fonts count="55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name val="Arial Cyr"/>
      <family val="0"/>
    </font>
    <font>
      <sz val="8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Arial Cyr"/>
      <family val="0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196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" fontId="6" fillId="32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1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top" wrapText="1"/>
    </xf>
    <xf numFmtId="196" fontId="11" fillId="0" borderId="10" xfId="0" applyNumberFormat="1" applyFont="1" applyBorder="1" applyAlignment="1">
      <alignment horizontal="center" vertical="center" wrapText="1"/>
    </xf>
    <xf numFmtId="197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96" fontId="1" fillId="32" borderId="10" xfId="0" applyNumberFormat="1" applyFont="1" applyFill="1" applyBorder="1" applyAlignment="1">
      <alignment horizontal="center" vertical="center" wrapText="1"/>
    </xf>
    <xf numFmtId="197" fontId="1" fillId="32" borderId="10" xfId="0" applyNumberFormat="1" applyFont="1" applyFill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19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96" fontId="1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96" fontId="1" fillId="0" borderId="10" xfId="0" applyNumberFormat="1" applyFont="1" applyBorder="1" applyAlignment="1">
      <alignment horizontal="center" vertical="center"/>
    </xf>
    <xf numFmtId="196" fontId="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justify"/>
    </xf>
    <xf numFmtId="0" fontId="11" fillId="32" borderId="10" xfId="0" applyFont="1" applyFill="1" applyBorder="1" applyAlignment="1">
      <alignment horizontal="justify" vertical="center" wrapText="1"/>
    </xf>
    <xf numFmtId="196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196" fontId="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196" fontId="1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196" fontId="1" fillId="0" borderId="10" xfId="0" applyNumberFormat="1" applyFont="1" applyBorder="1" applyAlignment="1">
      <alignment horizontal="left" vertical="center" wrapText="1"/>
    </xf>
    <xf numFmtId="2" fontId="1" fillId="32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left" wrapText="1"/>
    </xf>
    <xf numFmtId="196" fontId="1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vertical="center" wrapText="1"/>
    </xf>
    <xf numFmtId="196" fontId="11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196" fontId="1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196" fontId="1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center" wrapText="1"/>
    </xf>
    <xf numFmtId="196" fontId="1" fillId="32" borderId="10" xfId="0" applyNumberFormat="1" applyFont="1" applyFill="1" applyBorder="1" applyAlignment="1">
      <alignment horizontal="left" vertical="center" wrapText="1"/>
    </xf>
    <xf numFmtId="1" fontId="1" fillId="32" borderId="10" xfId="0" applyNumberFormat="1" applyFont="1" applyFill="1" applyBorder="1" applyAlignment="1">
      <alignment horizontal="left" vertical="center" wrapText="1"/>
    </xf>
    <xf numFmtId="1" fontId="11" fillId="32" borderId="10" xfId="0" applyNumberFormat="1" applyFont="1" applyFill="1" applyBorder="1" applyAlignment="1">
      <alignment horizontal="left" vertical="center" wrapText="1"/>
    </xf>
    <xf numFmtId="196" fontId="11" fillId="32" borderId="10" xfId="0" applyNumberFormat="1" applyFont="1" applyFill="1" applyBorder="1" applyAlignment="1">
      <alignment horizontal="left" vertical="center" wrapText="1"/>
    </xf>
    <xf numFmtId="196" fontId="1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1" fontId="11" fillId="0" borderId="10" xfId="0" applyNumberFormat="1" applyFont="1" applyBorder="1" applyAlignment="1">
      <alignment horizontal="left"/>
    </xf>
    <xf numFmtId="196" fontId="11" fillId="0" borderId="10" xfId="0" applyNumberFormat="1" applyFont="1" applyBorder="1" applyAlignment="1">
      <alignment horizontal="left" vertical="center"/>
    </xf>
    <xf numFmtId="196" fontId="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196" fontId="1" fillId="0" borderId="10" xfId="0" applyNumberFormat="1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/>
    </xf>
    <xf numFmtId="196" fontId="11" fillId="0" borderId="10" xfId="0" applyNumberFormat="1" applyFont="1" applyFill="1" applyBorder="1" applyAlignment="1">
      <alignment horizontal="left" vertical="center"/>
    </xf>
    <xf numFmtId="196" fontId="1" fillId="32" borderId="10" xfId="0" applyNumberFormat="1" applyFont="1" applyFill="1" applyBorder="1" applyAlignment="1">
      <alignment horizontal="left" vertical="center"/>
    </xf>
    <xf numFmtId="2" fontId="11" fillId="0" borderId="10" xfId="0" applyNumberFormat="1" applyFont="1" applyBorder="1" applyAlignment="1">
      <alignment horizontal="left" vertical="center"/>
    </xf>
    <xf numFmtId="0" fontId="1" fillId="32" borderId="10" xfId="0" applyFont="1" applyFill="1" applyBorder="1" applyAlignment="1">
      <alignment horizontal="left"/>
    </xf>
    <xf numFmtId="1" fontId="11" fillId="0" borderId="13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top"/>
    </xf>
    <xf numFmtId="196" fontId="11" fillId="0" borderId="10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 wrapText="1"/>
    </xf>
    <xf numFmtId="197" fontId="11" fillId="0" borderId="10" xfId="0" applyNumberFormat="1" applyFont="1" applyBorder="1" applyAlignment="1">
      <alignment horizontal="left" vertical="center" wrapText="1"/>
    </xf>
    <xf numFmtId="197" fontId="1" fillId="0" borderId="10" xfId="0" applyNumberFormat="1" applyFont="1" applyBorder="1" applyAlignment="1">
      <alignment horizontal="left" vertical="center" wrapText="1"/>
    </xf>
    <xf numFmtId="197" fontId="1" fillId="32" borderId="10" xfId="0" applyNumberFormat="1" applyFont="1" applyFill="1" applyBorder="1" applyAlignment="1">
      <alignment horizontal="left" vertical="center" wrapText="1"/>
    </xf>
    <xf numFmtId="197" fontId="11" fillId="32" borderId="10" xfId="0" applyNumberFormat="1" applyFont="1" applyFill="1" applyBorder="1" applyAlignment="1">
      <alignment horizontal="left" vertical="center" wrapText="1"/>
    </xf>
    <xf numFmtId="196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top" wrapText="1"/>
    </xf>
    <xf numFmtId="197" fontId="11" fillId="0" borderId="10" xfId="0" applyNumberFormat="1" applyFont="1" applyBorder="1" applyAlignment="1">
      <alignment horizontal="left" vertical="center"/>
    </xf>
    <xf numFmtId="197" fontId="1" fillId="0" borderId="10" xfId="0" applyNumberFormat="1" applyFont="1" applyBorder="1" applyAlignment="1">
      <alignment horizontal="left" vertical="center"/>
    </xf>
    <xf numFmtId="196" fontId="11" fillId="0" borderId="10" xfId="0" applyNumberFormat="1" applyFont="1" applyFill="1" applyBorder="1" applyAlignment="1">
      <alignment horizontal="left" vertical="top" wrapText="1"/>
    </xf>
    <xf numFmtId="197" fontId="11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 wrapText="1"/>
    </xf>
    <xf numFmtId="2" fontId="11" fillId="32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196" fontId="11" fillId="0" borderId="10" xfId="0" applyNumberFormat="1" applyFont="1" applyBorder="1" applyAlignment="1">
      <alignment horizontal="left" vertical="top" wrapText="1"/>
    </xf>
    <xf numFmtId="197" fontId="1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196" fontId="1" fillId="0" borderId="10" xfId="0" applyNumberFormat="1" applyFont="1" applyBorder="1" applyAlignment="1">
      <alignment horizontal="left" vertical="top" wrapText="1"/>
    </xf>
    <xf numFmtId="196" fontId="1" fillId="0" borderId="10" xfId="0" applyNumberFormat="1" applyFont="1" applyFill="1" applyBorder="1" applyAlignment="1">
      <alignment horizontal="left" vertical="top" wrapText="1"/>
    </xf>
    <xf numFmtId="197" fontId="1" fillId="0" borderId="10" xfId="0" applyNumberFormat="1" applyFont="1" applyFill="1" applyBorder="1" applyAlignment="1">
      <alignment horizontal="left" vertical="top" wrapText="1"/>
    </xf>
    <xf numFmtId="197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196" fontId="1" fillId="0" borderId="10" xfId="0" applyNumberFormat="1" applyFont="1" applyBorder="1" applyAlignment="1">
      <alignment horizontal="left" vertical="top"/>
    </xf>
    <xf numFmtId="2" fontId="1" fillId="0" borderId="10" xfId="0" applyNumberFormat="1" applyFont="1" applyBorder="1" applyAlignment="1">
      <alignment horizontal="left" vertical="top"/>
    </xf>
    <xf numFmtId="196" fontId="1" fillId="32" borderId="10" xfId="0" applyNumberFormat="1" applyFont="1" applyFill="1" applyBorder="1" applyAlignment="1">
      <alignment horizontal="left" vertical="top" wrapText="1"/>
    </xf>
    <xf numFmtId="197" fontId="1" fillId="32" borderId="10" xfId="0" applyNumberFormat="1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196" fontId="1" fillId="0" borderId="0" xfId="0" applyNumberFormat="1" applyFont="1" applyFill="1" applyAlignment="1">
      <alignment/>
    </xf>
    <xf numFmtId="1" fontId="1" fillId="0" borderId="10" xfId="0" applyNumberFormat="1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top" wrapText="1"/>
    </xf>
    <xf numFmtId="0" fontId="1" fillId="0" borderId="0" xfId="54" applyFont="1" applyFill="1">
      <alignment/>
      <protection/>
    </xf>
    <xf numFmtId="0" fontId="6" fillId="0" borderId="0" xfId="54" applyFont="1" applyFill="1">
      <alignment/>
      <protection/>
    </xf>
    <xf numFmtId="1" fontId="11" fillId="0" borderId="10" xfId="0" applyNumberFormat="1" applyFont="1" applyBorder="1" applyAlignment="1">
      <alignment horizontal="center" vertical="center"/>
    </xf>
    <xf numFmtId="197" fontId="1" fillId="0" borderId="10" xfId="0" applyNumberFormat="1" applyFont="1" applyBorder="1" applyAlignment="1">
      <alignment horizontal="center"/>
    </xf>
    <xf numFmtId="197" fontId="11" fillId="32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197" fontId="11" fillId="32" borderId="10" xfId="0" applyNumberFormat="1" applyFont="1" applyFill="1" applyBorder="1" applyAlignment="1">
      <alignment horizontal="left" vertical="center"/>
    </xf>
    <xf numFmtId="196" fontId="11" fillId="32" borderId="10" xfId="0" applyNumberFormat="1" applyFont="1" applyFill="1" applyBorder="1" applyAlignment="1">
      <alignment horizontal="left" vertical="center"/>
    </xf>
    <xf numFmtId="196" fontId="11" fillId="32" borderId="10" xfId="0" applyNumberFormat="1" applyFont="1" applyFill="1" applyBorder="1" applyAlignment="1">
      <alignment horizontal="left" vertical="top" wrapText="1"/>
    </xf>
    <xf numFmtId="196" fontId="1" fillId="32" borderId="10" xfId="0" applyNumberFormat="1" applyFont="1" applyFill="1" applyBorder="1" applyAlignment="1">
      <alignment/>
    </xf>
    <xf numFmtId="196" fontId="1" fillId="32" borderId="10" xfId="0" applyNumberFormat="1" applyFont="1" applyFill="1" applyBorder="1" applyAlignment="1">
      <alignment horizontal="center" vertical="center"/>
    </xf>
    <xf numFmtId="0" fontId="1" fillId="32" borderId="0" xfId="53" applyFont="1" applyFill="1">
      <alignment/>
      <protection/>
    </xf>
    <xf numFmtId="0" fontId="15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96" fontId="11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/>
    </xf>
    <xf numFmtId="2" fontId="11" fillId="32" borderId="10" xfId="0" applyNumberFormat="1" applyFont="1" applyFill="1" applyBorder="1" applyAlignment="1">
      <alignment horizontal="left" vertical="top" wrapText="1"/>
    </xf>
    <xf numFmtId="197" fontId="11" fillId="32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97" fontId="1" fillId="0" borderId="10" xfId="0" applyNumberFormat="1" applyFont="1" applyBorder="1" applyAlignment="1">
      <alignment horizontal="left" vertical="top"/>
    </xf>
    <xf numFmtId="2" fontId="1" fillId="32" borderId="10" xfId="0" applyNumberFormat="1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left" vertical="top" wrapText="1"/>
    </xf>
    <xf numFmtId="197" fontId="11" fillId="0" borderId="10" xfId="0" applyNumberFormat="1" applyFont="1" applyBorder="1" applyAlignment="1">
      <alignment horizontal="left" vertical="top"/>
    </xf>
    <xf numFmtId="2" fontId="1" fillId="0" borderId="10" xfId="0" applyNumberFormat="1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196" fontId="11" fillId="0" borderId="10" xfId="0" applyNumberFormat="1" applyFont="1" applyFill="1" applyBorder="1" applyAlignment="1">
      <alignment horizontal="left" vertical="top"/>
    </xf>
    <xf numFmtId="49" fontId="11" fillId="0" borderId="10" xfId="0" applyNumberFormat="1" applyFont="1" applyBorder="1" applyAlignment="1">
      <alignment horizontal="left" vertical="top" wrapText="1"/>
    </xf>
    <xf numFmtId="1" fontId="11" fillId="0" borderId="10" xfId="0" applyNumberFormat="1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horizontal="left" vertical="top" wrapText="1"/>
    </xf>
    <xf numFmtId="1" fontId="11" fillId="0" borderId="10" xfId="0" applyNumberFormat="1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left" vertical="top"/>
    </xf>
    <xf numFmtId="196" fontId="16" fillId="0" borderId="10" xfId="0" applyNumberFormat="1" applyFont="1" applyBorder="1" applyAlignment="1">
      <alignment horizontal="left" vertical="center" wrapText="1"/>
    </xf>
    <xf numFmtId="196" fontId="0" fillId="0" borderId="0" xfId="0" applyNumberFormat="1" applyFont="1" applyAlignment="1">
      <alignment/>
    </xf>
    <xf numFmtId="0" fontId="14" fillId="32" borderId="10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32" borderId="10" xfId="0" applyFont="1" applyFill="1" applyBorder="1" applyAlignment="1">
      <alignment vertical="center" wrapText="1"/>
    </xf>
    <xf numFmtId="0" fontId="14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horizontal="justify"/>
    </xf>
    <xf numFmtId="0" fontId="14" fillId="32" borderId="10" xfId="0" applyFont="1" applyFill="1" applyBorder="1" applyAlignment="1">
      <alignment horizontal="justify"/>
    </xf>
    <xf numFmtId="0" fontId="14" fillId="32" borderId="10" xfId="0" applyFont="1" applyFill="1" applyBorder="1" applyAlignment="1">
      <alignment horizontal="justify" vertical="top"/>
    </xf>
    <xf numFmtId="0" fontId="3" fillId="0" borderId="10" xfId="0" applyFont="1" applyBorder="1" applyAlignment="1">
      <alignment/>
    </xf>
    <xf numFmtId="196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206" fontId="1" fillId="0" borderId="10" xfId="63" applyNumberFormat="1" applyFont="1" applyFill="1" applyBorder="1" applyAlignment="1">
      <alignment vertical="center" wrapText="1"/>
    </xf>
    <xf numFmtId="0" fontId="14" fillId="32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/>
    </xf>
    <xf numFmtId="206" fontId="11" fillId="0" borderId="10" xfId="63" applyNumberFormat="1" applyFont="1" applyFill="1" applyBorder="1" applyAlignment="1">
      <alignment vertical="center" wrapText="1"/>
    </xf>
    <xf numFmtId="197" fontId="16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wrapText="1"/>
    </xf>
    <xf numFmtId="197" fontId="1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justify" vertical="top"/>
    </xf>
    <xf numFmtId="196" fontId="1" fillId="33" borderId="10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207" fontId="11" fillId="0" borderId="13" xfId="0" applyNumberFormat="1" applyFont="1" applyBorder="1" applyAlignment="1">
      <alignment vertical="center" wrapText="1"/>
    </xf>
    <xf numFmtId="206" fontId="11" fillId="0" borderId="13" xfId="0" applyNumberFormat="1" applyFont="1" applyBorder="1" applyAlignment="1">
      <alignment vertical="center" wrapText="1"/>
    </xf>
    <xf numFmtId="1" fontId="11" fillId="0" borderId="10" xfId="0" applyNumberFormat="1" applyFont="1" applyBorder="1" applyAlignment="1">
      <alignment vertical="center"/>
    </xf>
    <xf numFmtId="196" fontId="11" fillId="0" borderId="10" xfId="0" applyNumberFormat="1" applyFont="1" applyBorder="1" applyAlignment="1">
      <alignment vertical="center"/>
    </xf>
    <xf numFmtId="196" fontId="11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196" fontId="1" fillId="0" borderId="10" xfId="0" applyNumberFormat="1" applyFont="1" applyFill="1" applyBorder="1" applyAlignment="1">
      <alignment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96" fontId="11" fillId="0" borderId="13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207" fontId="11" fillId="0" borderId="10" xfId="63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207" fontId="1" fillId="0" borderId="10" xfId="63" applyNumberFormat="1" applyFont="1" applyFill="1" applyBorder="1" applyAlignment="1">
      <alignment vertical="center" wrapText="1"/>
    </xf>
    <xf numFmtId="207" fontId="1" fillId="0" borderId="10" xfId="0" applyNumberFormat="1" applyFont="1" applyBorder="1" applyAlignment="1">
      <alignment/>
    </xf>
    <xf numFmtId="196" fontId="11" fillId="0" borderId="13" xfId="0" applyNumberFormat="1" applyFont="1" applyBorder="1" applyAlignment="1">
      <alignment vertical="center" wrapText="1"/>
    </xf>
    <xf numFmtId="0" fontId="20" fillId="0" borderId="13" xfId="0" applyFont="1" applyBorder="1" applyAlignment="1">
      <alignment horizontal="left" vertical="center" wrapText="1"/>
    </xf>
    <xf numFmtId="196" fontId="21" fillId="0" borderId="13" xfId="0" applyNumberFormat="1" applyFont="1" applyBorder="1" applyAlignment="1">
      <alignment vertical="center" wrapText="1"/>
    </xf>
    <xf numFmtId="206" fontId="21" fillId="0" borderId="13" xfId="0" applyNumberFormat="1" applyFont="1" applyBorder="1" applyAlignment="1">
      <alignment vertical="center" wrapText="1"/>
    </xf>
    <xf numFmtId="0" fontId="1" fillId="32" borderId="13" xfId="0" applyFont="1" applyFill="1" applyBorder="1" applyAlignment="1">
      <alignment horizontal="left" vertical="top" wrapText="1"/>
    </xf>
    <xf numFmtId="196" fontId="11" fillId="0" borderId="10" xfId="0" applyNumberFormat="1" applyFont="1" applyFill="1" applyBorder="1" applyAlignment="1">
      <alignment horizontal="left" vertical="center" wrapText="1"/>
    </xf>
    <xf numFmtId="196" fontId="21" fillId="0" borderId="10" xfId="0" applyNumberFormat="1" applyFont="1" applyFill="1" applyBorder="1" applyAlignment="1">
      <alignment horizontal="left" vertical="top" wrapText="1"/>
    </xf>
    <xf numFmtId="0" fontId="11" fillId="32" borderId="13" xfId="0" applyFont="1" applyFill="1" applyBorder="1" applyAlignment="1">
      <alignment horizontal="left" vertical="top" wrapText="1"/>
    </xf>
    <xf numFmtId="196" fontId="11" fillId="35" borderId="10" xfId="0" applyNumberFormat="1" applyFont="1" applyFill="1" applyBorder="1" applyAlignment="1">
      <alignment horizontal="left" vertical="center"/>
    </xf>
    <xf numFmtId="196" fontId="1" fillId="35" borderId="10" xfId="0" applyNumberFormat="1" applyFont="1" applyFill="1" applyBorder="1" applyAlignment="1">
      <alignment horizontal="left" vertical="top" wrapText="1"/>
    </xf>
    <xf numFmtId="197" fontId="11" fillId="35" borderId="10" xfId="0" applyNumberFormat="1" applyFont="1" applyFill="1" applyBorder="1" applyAlignment="1">
      <alignment horizontal="left" vertical="top" wrapText="1"/>
    </xf>
    <xf numFmtId="197" fontId="1" fillId="35" borderId="10" xfId="0" applyNumberFormat="1" applyFont="1" applyFill="1" applyBorder="1" applyAlignment="1">
      <alignment horizontal="left" vertical="top" wrapText="1"/>
    </xf>
    <xf numFmtId="196" fontId="11" fillId="35" borderId="10" xfId="0" applyNumberFormat="1" applyFont="1" applyFill="1" applyBorder="1" applyAlignment="1">
      <alignment horizontal="left" vertical="top"/>
    </xf>
    <xf numFmtId="197" fontId="11" fillId="35" borderId="10" xfId="0" applyNumberFormat="1" applyFont="1" applyFill="1" applyBorder="1" applyAlignment="1">
      <alignment horizontal="left" vertical="top"/>
    </xf>
    <xf numFmtId="196" fontId="1" fillId="35" borderId="10" xfId="0" applyNumberFormat="1" applyFont="1" applyFill="1" applyBorder="1" applyAlignment="1">
      <alignment horizontal="left" vertical="top"/>
    </xf>
    <xf numFmtId="0" fontId="11" fillId="35" borderId="10" xfId="0" applyFont="1" applyFill="1" applyBorder="1" applyAlignment="1">
      <alignment horizontal="left" vertical="top"/>
    </xf>
    <xf numFmtId="0" fontId="1" fillId="35" borderId="10" xfId="0" applyFont="1" applyFill="1" applyBorder="1" applyAlignment="1">
      <alignment horizontal="left" vertical="top"/>
    </xf>
    <xf numFmtId="197" fontId="1" fillId="35" borderId="10" xfId="0" applyNumberFormat="1" applyFont="1" applyFill="1" applyBorder="1" applyAlignment="1">
      <alignment horizontal="left" vertical="top"/>
    </xf>
    <xf numFmtId="196" fontId="11" fillId="35" borderId="10" xfId="0" applyNumberFormat="1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horizontal="left" vertical="top" wrapText="1"/>
    </xf>
    <xf numFmtId="196" fontId="13" fillId="35" borderId="10" xfId="0" applyNumberFormat="1" applyFont="1" applyFill="1" applyBorder="1" applyAlignment="1">
      <alignment horizontal="left" vertical="top" wrapText="1"/>
    </xf>
    <xf numFmtId="196" fontId="11" fillId="35" borderId="10" xfId="0" applyNumberFormat="1" applyFont="1" applyFill="1" applyBorder="1" applyAlignment="1">
      <alignment horizontal="left" vertical="center" wrapText="1"/>
    </xf>
    <xf numFmtId="197" fontId="11" fillId="35" borderId="10" xfId="0" applyNumberFormat="1" applyFont="1" applyFill="1" applyBorder="1" applyAlignment="1">
      <alignment horizontal="left" vertical="center" wrapText="1"/>
    </xf>
    <xf numFmtId="196" fontId="16" fillId="35" borderId="10" xfId="0" applyNumberFormat="1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top" wrapText="1"/>
    </xf>
    <xf numFmtId="197" fontId="1" fillId="35" borderId="10" xfId="0" applyNumberFormat="1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horizontal="left" vertical="center" wrapText="1"/>
    </xf>
    <xf numFmtId="196" fontId="1" fillId="35" borderId="10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0" fontId="1" fillId="32" borderId="15" xfId="0" applyFont="1" applyFill="1" applyBorder="1" applyAlignment="1">
      <alignment horizontal="left" wrapText="1"/>
    </xf>
    <xf numFmtId="1" fontId="1" fillId="0" borderId="15" xfId="0" applyNumberFormat="1" applyFont="1" applyBorder="1" applyAlignment="1">
      <alignment horizontal="left" vertical="center" wrapText="1"/>
    </xf>
    <xf numFmtId="2" fontId="1" fillId="0" borderId="15" xfId="0" applyNumberFormat="1" applyFont="1" applyBorder="1" applyAlignment="1">
      <alignment horizontal="left" vertical="center" wrapText="1"/>
    </xf>
    <xf numFmtId="196" fontId="1" fillId="32" borderId="15" xfId="0" applyNumberFormat="1" applyFont="1" applyFill="1" applyBorder="1" applyAlignment="1">
      <alignment horizontal="left" vertical="center" wrapText="1"/>
    </xf>
    <xf numFmtId="196" fontId="1" fillId="0" borderId="15" xfId="0" applyNumberFormat="1" applyFont="1" applyBorder="1" applyAlignment="1">
      <alignment horizontal="left" vertical="center" wrapText="1"/>
    </xf>
    <xf numFmtId="196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35" borderId="10" xfId="0" applyFont="1" applyFill="1" applyBorder="1" applyAlignment="1">
      <alignment horizontal="left" vertical="center"/>
    </xf>
    <xf numFmtId="196" fontId="1" fillId="35" borderId="10" xfId="0" applyNumberFormat="1" applyFont="1" applyFill="1" applyBorder="1" applyAlignment="1">
      <alignment horizontal="left" vertical="center"/>
    </xf>
    <xf numFmtId="197" fontId="1" fillId="35" borderId="10" xfId="0" applyNumberFormat="1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justify"/>
    </xf>
    <xf numFmtId="0" fontId="11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horizontal="justify"/>
    </xf>
    <xf numFmtId="0" fontId="6" fillId="0" borderId="16" xfId="0" applyFont="1" applyBorder="1" applyAlignment="1">
      <alignment horizontal="left"/>
    </xf>
    <xf numFmtId="0" fontId="11" fillId="35" borderId="10" xfId="0" applyFont="1" applyFill="1" applyBorder="1" applyAlignment="1">
      <alignment horizontal="left" vertical="center"/>
    </xf>
    <xf numFmtId="197" fontId="11" fillId="35" borderId="10" xfId="0" applyNumberFormat="1" applyFont="1" applyFill="1" applyBorder="1" applyAlignment="1">
      <alignment horizontal="left" vertical="center"/>
    </xf>
    <xf numFmtId="1" fontId="11" fillId="0" borderId="10" xfId="0" applyNumberFormat="1" applyFont="1" applyBorder="1" applyAlignment="1">
      <alignment vertical="center" wrapText="1"/>
    </xf>
    <xf numFmtId="2" fontId="11" fillId="0" borderId="10" xfId="0" applyNumberFormat="1" applyFont="1" applyBorder="1" applyAlignment="1">
      <alignment vertical="center" wrapText="1"/>
    </xf>
    <xf numFmtId="196" fontId="1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vertical="center" wrapText="1"/>
    </xf>
    <xf numFmtId="196" fontId="1" fillId="0" borderId="10" xfId="0" applyNumberFormat="1" applyFont="1" applyBorder="1" applyAlignment="1">
      <alignment vertical="center" wrapText="1"/>
    </xf>
    <xf numFmtId="196" fontId="1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2" fontId="11" fillId="0" borderId="16" xfId="0" applyNumberFormat="1" applyFont="1" applyBorder="1" applyAlignment="1">
      <alignment vertical="center" wrapText="1"/>
    </xf>
    <xf numFmtId="196" fontId="1" fillId="0" borderId="16" xfId="0" applyNumberFormat="1" applyFont="1" applyBorder="1" applyAlignment="1">
      <alignment/>
    </xf>
    <xf numFmtId="0" fontId="1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11" fillId="35" borderId="10" xfId="53" applyFont="1" applyFill="1" applyBorder="1" applyAlignment="1">
      <alignment horizontal="left" vertical="center" wrapText="1"/>
      <protection/>
    </xf>
    <xf numFmtId="1" fontId="11" fillId="35" borderId="10" xfId="0" applyNumberFormat="1" applyFont="1" applyFill="1" applyBorder="1" applyAlignment="1">
      <alignment horizontal="left"/>
    </xf>
    <xf numFmtId="196" fontId="11" fillId="35" borderId="10" xfId="0" applyNumberFormat="1" applyFont="1" applyFill="1" applyBorder="1" applyAlignment="1">
      <alignment horizontal="left"/>
    </xf>
    <xf numFmtId="2" fontId="11" fillId="35" borderId="10" xfId="0" applyNumberFormat="1" applyFont="1" applyFill="1" applyBorder="1" applyAlignment="1">
      <alignment horizontal="left"/>
    </xf>
    <xf numFmtId="1" fontId="20" fillId="35" borderId="10" xfId="0" applyNumberFormat="1" applyFont="1" applyFill="1" applyBorder="1" applyAlignment="1">
      <alignment horizontal="left"/>
    </xf>
    <xf numFmtId="2" fontId="20" fillId="35" borderId="10" xfId="0" applyNumberFormat="1" applyFont="1" applyFill="1" applyBorder="1" applyAlignment="1">
      <alignment horizontal="left"/>
    </xf>
    <xf numFmtId="196" fontId="20" fillId="35" borderId="10" xfId="0" applyNumberFormat="1" applyFont="1" applyFill="1" applyBorder="1" applyAlignment="1">
      <alignment horizontal="left"/>
    </xf>
    <xf numFmtId="0" fontId="11" fillId="35" borderId="10" xfId="0" applyFont="1" applyFill="1" applyBorder="1" applyAlignment="1">
      <alignment/>
    </xf>
    <xf numFmtId="0" fontId="11" fillId="35" borderId="10" xfId="0" applyNumberFormat="1" applyFont="1" applyFill="1" applyBorder="1" applyAlignment="1">
      <alignment horizontal="left"/>
    </xf>
    <xf numFmtId="0" fontId="11" fillId="35" borderId="13" xfId="0" applyFont="1" applyFill="1" applyBorder="1" applyAlignment="1">
      <alignment horizontal="justify"/>
    </xf>
    <xf numFmtId="0" fontId="11" fillId="35" borderId="13" xfId="0" applyFont="1" applyFill="1" applyBorder="1" applyAlignment="1">
      <alignment horizontal="left" vertical="center" wrapText="1"/>
    </xf>
    <xf numFmtId="1" fontId="11" fillId="35" borderId="10" xfId="0" applyNumberFormat="1" applyFont="1" applyFill="1" applyBorder="1" applyAlignment="1">
      <alignment horizontal="left" wrapText="1"/>
    </xf>
    <xf numFmtId="1" fontId="1" fillId="35" borderId="10" xfId="0" applyNumberFormat="1" applyFont="1" applyFill="1" applyBorder="1" applyAlignment="1">
      <alignment horizontal="left" wrapText="1"/>
    </xf>
    <xf numFmtId="2" fontId="1" fillId="35" borderId="10" xfId="0" applyNumberFormat="1" applyFont="1" applyFill="1" applyBorder="1" applyAlignment="1">
      <alignment horizontal="left" wrapText="1"/>
    </xf>
    <xf numFmtId="0" fontId="1" fillId="35" borderId="10" xfId="0" applyFont="1" applyFill="1" applyBorder="1" applyAlignment="1">
      <alignment/>
    </xf>
    <xf numFmtId="196" fontId="1" fillId="35" borderId="10" xfId="0" applyNumberFormat="1" applyFont="1" applyFill="1" applyBorder="1" applyAlignment="1">
      <alignment horizontal="left" wrapText="1"/>
    </xf>
    <xf numFmtId="0" fontId="12" fillId="35" borderId="10" xfId="0" applyFont="1" applyFill="1" applyBorder="1" applyAlignment="1">
      <alignment/>
    </xf>
    <xf numFmtId="1" fontId="1" fillId="35" borderId="10" xfId="0" applyNumberFormat="1" applyFont="1" applyFill="1" applyBorder="1" applyAlignment="1">
      <alignment horizontal="left" vertical="center" wrapText="1"/>
    </xf>
    <xf numFmtId="0" fontId="1" fillId="35" borderId="10" xfId="55" applyFont="1" applyFill="1" applyBorder="1" applyAlignment="1">
      <alignment horizontal="left" vertical="center" wrapText="1"/>
      <protection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55" applyFont="1" applyFill="1" applyBorder="1" applyAlignment="1">
      <alignment horizontal="center" vertical="center" wrapText="1"/>
      <protection/>
    </xf>
    <xf numFmtId="196" fontId="1" fillId="35" borderId="10" xfId="55" applyNumberFormat="1" applyFont="1" applyFill="1" applyBorder="1" applyAlignment="1">
      <alignment horizontal="center" vertical="center" wrapText="1"/>
      <protection/>
    </xf>
    <xf numFmtId="196" fontId="1" fillId="35" borderId="10" xfId="0" applyNumberFormat="1" applyFont="1" applyFill="1" applyBorder="1" applyAlignment="1">
      <alignment horizontal="center" vertical="center" wrapText="1"/>
    </xf>
    <xf numFmtId="1" fontId="12" fillId="35" borderId="10" xfId="0" applyNumberFormat="1" applyFont="1" applyFill="1" applyBorder="1" applyAlignment="1">
      <alignment horizontal="left" vertical="center" wrapText="1"/>
    </xf>
    <xf numFmtId="196" fontId="12" fillId="35" borderId="10" xfId="0" applyNumberFormat="1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left" wrapText="1"/>
    </xf>
    <xf numFmtId="1" fontId="11" fillId="35" borderId="10" xfId="0" applyNumberFormat="1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wrapText="1"/>
    </xf>
    <xf numFmtId="1" fontId="1" fillId="35" borderId="10" xfId="0" applyNumberFormat="1" applyFont="1" applyFill="1" applyBorder="1" applyAlignment="1">
      <alignment horizontal="left"/>
    </xf>
    <xf numFmtId="2" fontId="1" fillId="35" borderId="10" xfId="0" applyNumberFormat="1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 wrapText="1"/>
    </xf>
    <xf numFmtId="196" fontId="1" fillId="35" borderId="10" xfId="0" applyNumberFormat="1" applyFont="1" applyFill="1" applyBorder="1" applyAlignment="1">
      <alignment horizontal="left"/>
    </xf>
    <xf numFmtId="1" fontId="11" fillId="35" borderId="10" xfId="0" applyNumberFormat="1" applyFont="1" applyFill="1" applyBorder="1" applyAlignment="1">
      <alignment horizontal="left" vertical="top"/>
    </xf>
    <xf numFmtId="1" fontId="1" fillId="35" borderId="10" xfId="0" applyNumberFormat="1" applyFont="1" applyFill="1" applyBorder="1" applyAlignment="1">
      <alignment horizontal="left" vertical="top"/>
    </xf>
    <xf numFmtId="2" fontId="11" fillId="35" borderId="10" xfId="0" applyNumberFormat="1" applyFont="1" applyFill="1" applyBorder="1" applyAlignment="1">
      <alignment horizontal="left" vertical="center"/>
    </xf>
    <xf numFmtId="2" fontId="1" fillId="35" borderId="10" xfId="0" applyNumberFormat="1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justify" vertical="center" wrapText="1"/>
    </xf>
    <xf numFmtId="0" fontId="11" fillId="35" borderId="10" xfId="0" applyFont="1" applyFill="1" applyBorder="1" applyAlignment="1">
      <alignment vertical="center" wrapText="1"/>
    </xf>
    <xf numFmtId="1" fontId="11" fillId="35" borderId="10" xfId="0" applyNumberFormat="1" applyFont="1" applyFill="1" applyBorder="1" applyAlignment="1">
      <alignment horizontal="left" vertical="center" wrapText="1"/>
    </xf>
    <xf numFmtId="196" fontId="21" fillId="35" borderId="10" xfId="0" applyNumberFormat="1" applyFont="1" applyFill="1" applyBorder="1" applyAlignment="1">
      <alignment horizontal="left" vertical="top" wrapText="1"/>
    </xf>
    <xf numFmtId="197" fontId="16" fillId="35" borderId="10" xfId="0" applyNumberFormat="1" applyFont="1" applyFill="1" applyBorder="1" applyAlignment="1">
      <alignment horizontal="left" vertical="center" wrapText="1"/>
    </xf>
    <xf numFmtId="2" fontId="1" fillId="35" borderId="10" xfId="0" applyNumberFormat="1" applyFont="1" applyFill="1" applyBorder="1" applyAlignment="1">
      <alignment horizontal="left" vertical="center" wrapText="1"/>
    </xf>
    <xf numFmtId="196" fontId="14" fillId="35" borderId="10" xfId="0" applyNumberFormat="1" applyFont="1" applyFill="1" applyBorder="1" applyAlignment="1">
      <alignment horizontal="left" vertical="top" wrapText="1"/>
    </xf>
    <xf numFmtId="1" fontId="1" fillId="35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32" borderId="11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Розрахунки МТБ" xfId="54"/>
    <cellStyle name="Обычный_проект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4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25"/>
  <sheetViews>
    <sheetView view="pageBreakPreview" zoomScale="75" zoomScaleNormal="75" zoomScaleSheetLayoutView="75" zoomScalePageLayoutView="0" workbookViewId="0" topLeftCell="A1">
      <selection activeCell="E3" sqref="E3:L3"/>
    </sheetView>
  </sheetViews>
  <sheetFormatPr defaultColWidth="9.140625" defaultRowHeight="12.75"/>
  <cols>
    <col min="1" max="1" width="57.8515625" style="3" customWidth="1"/>
    <col min="2" max="2" width="10.57421875" style="3" customWidth="1"/>
    <col min="3" max="3" width="9.140625" style="3" customWidth="1"/>
    <col min="4" max="4" width="13.00390625" style="3" customWidth="1"/>
    <col min="5" max="5" width="11.28125" style="3" customWidth="1"/>
    <col min="6" max="6" width="9.421875" style="3" customWidth="1"/>
    <col min="7" max="7" width="11.00390625" style="3" customWidth="1"/>
    <col min="8" max="8" width="10.421875" style="3" customWidth="1"/>
    <col min="9" max="9" width="9.140625" style="3" customWidth="1"/>
    <col min="10" max="10" width="8.8515625" style="3" customWidth="1"/>
    <col min="11" max="11" width="10.00390625" style="3" customWidth="1"/>
    <col min="12" max="12" width="10.28125" style="3" customWidth="1"/>
    <col min="13" max="13" width="8.421875" style="3" customWidth="1"/>
    <col min="14" max="16384" width="9.140625" style="3" customWidth="1"/>
  </cols>
  <sheetData>
    <row r="1" spans="7:12" ht="18.75">
      <c r="G1" s="1"/>
      <c r="H1" s="23" t="s">
        <v>78</v>
      </c>
      <c r="I1" s="1"/>
      <c r="J1" s="5"/>
      <c r="K1" s="24"/>
      <c r="L1" s="24"/>
    </row>
    <row r="2" spans="2:15" ht="51" customHeight="1">
      <c r="B2" s="25"/>
      <c r="C2" s="25"/>
      <c r="D2" s="25"/>
      <c r="E2" s="335" t="s">
        <v>168</v>
      </c>
      <c r="F2" s="335"/>
      <c r="G2" s="335"/>
      <c r="H2" s="335"/>
      <c r="I2" s="335"/>
      <c r="J2" s="335"/>
      <c r="K2" s="335"/>
      <c r="L2" s="335"/>
      <c r="M2" s="335"/>
      <c r="N2" s="25"/>
      <c r="O2" s="25"/>
    </row>
    <row r="3" spans="2:15" ht="19.5" customHeight="1">
      <c r="B3" s="25"/>
      <c r="C3" s="25"/>
      <c r="D3" s="25"/>
      <c r="E3" s="334"/>
      <c r="F3" s="334"/>
      <c r="G3" s="334"/>
      <c r="H3" s="334"/>
      <c r="I3" s="334"/>
      <c r="J3" s="334"/>
      <c r="K3" s="334"/>
      <c r="L3" s="334"/>
      <c r="M3" s="25"/>
      <c r="N3" s="25"/>
      <c r="O3" s="25"/>
    </row>
    <row r="4" spans="1:15" ht="18.75">
      <c r="A4" s="12"/>
      <c r="B4" s="25"/>
      <c r="C4" s="25"/>
      <c r="D4" s="25"/>
      <c r="E4" s="25"/>
      <c r="F4" s="25"/>
      <c r="G4" s="1"/>
      <c r="H4" s="1"/>
      <c r="I4" s="1"/>
      <c r="J4" s="1"/>
      <c r="K4" s="1"/>
      <c r="L4" s="1"/>
      <c r="M4" s="25"/>
      <c r="N4" s="25"/>
      <c r="O4" s="25"/>
    </row>
    <row r="5" spans="1:15" ht="18.75">
      <c r="A5" s="333" t="s">
        <v>94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25"/>
      <c r="O5" s="25"/>
    </row>
    <row r="6" spans="1:15" ht="18.75">
      <c r="A6" s="332" t="s">
        <v>77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25"/>
      <c r="O6" s="25"/>
    </row>
    <row r="7" spans="1:15" ht="18.75">
      <c r="A7" s="332" t="s">
        <v>112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76"/>
      <c r="O7" s="76"/>
    </row>
    <row r="8" spans="1:15" ht="15.7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8"/>
      <c r="M8" s="77"/>
      <c r="N8" s="25"/>
      <c r="O8" s="25"/>
    </row>
    <row r="9" spans="1:15" ht="21" customHeight="1">
      <c r="A9" s="336" t="s">
        <v>29</v>
      </c>
      <c r="B9" s="338" t="s">
        <v>109</v>
      </c>
      <c r="C9" s="338"/>
      <c r="D9" s="338"/>
      <c r="E9" s="340" t="s">
        <v>66</v>
      </c>
      <c r="F9" s="340"/>
      <c r="G9" s="340"/>
      <c r="H9" s="339" t="s">
        <v>67</v>
      </c>
      <c r="I9" s="339"/>
      <c r="J9" s="339"/>
      <c r="K9" s="339" t="s">
        <v>68</v>
      </c>
      <c r="L9" s="339"/>
      <c r="M9" s="339"/>
      <c r="N9" s="25"/>
      <c r="O9" s="25"/>
    </row>
    <row r="10" spans="1:15" ht="50.25" customHeight="1">
      <c r="A10" s="337"/>
      <c r="B10" s="29" t="s">
        <v>39</v>
      </c>
      <c r="C10" s="29" t="s">
        <v>40</v>
      </c>
      <c r="D10" s="29" t="s">
        <v>31</v>
      </c>
      <c r="E10" s="29" t="s">
        <v>39</v>
      </c>
      <c r="F10" s="29" t="s">
        <v>40</v>
      </c>
      <c r="G10" s="29" t="s">
        <v>31</v>
      </c>
      <c r="H10" s="29" t="s">
        <v>39</v>
      </c>
      <c r="I10" s="29" t="s">
        <v>40</v>
      </c>
      <c r="J10" s="29" t="s">
        <v>31</v>
      </c>
      <c r="K10" s="29" t="s">
        <v>39</v>
      </c>
      <c r="L10" s="29" t="s">
        <v>40</v>
      </c>
      <c r="M10" s="29" t="s">
        <v>31</v>
      </c>
      <c r="N10" s="25"/>
      <c r="O10" s="25"/>
    </row>
    <row r="11" spans="1:13" ht="53.25" customHeight="1">
      <c r="A11" s="184" t="s">
        <v>93</v>
      </c>
      <c r="B11" s="211">
        <f aca="true" t="shared" si="0" ref="B11:B16">D11/C11</f>
        <v>102.73023255813953</v>
      </c>
      <c r="C11" s="210">
        <f>C12</f>
        <v>129</v>
      </c>
      <c r="D11" s="211">
        <f>D12</f>
        <v>13252.2</v>
      </c>
      <c r="E11" s="211">
        <f>G11/F11</f>
        <v>114.26071428571429</v>
      </c>
      <c r="F11" s="210">
        <f>F12</f>
        <v>28</v>
      </c>
      <c r="G11" s="211">
        <f>G12</f>
        <v>3199.3</v>
      </c>
      <c r="H11" s="211">
        <f>J11/I11</f>
        <v>33.800000000000004</v>
      </c>
      <c r="I11" s="210">
        <f>I12</f>
        <v>12</v>
      </c>
      <c r="J11" s="211">
        <f>J12</f>
        <v>405.6</v>
      </c>
      <c r="K11" s="211">
        <f>M11/L11</f>
        <v>49.666666666666664</v>
      </c>
      <c r="L11" s="210">
        <f>L12</f>
        <v>9</v>
      </c>
      <c r="M11" s="211">
        <f>M12</f>
        <v>447</v>
      </c>
    </row>
    <row r="12" spans="1:13" ht="63.75" customHeight="1">
      <c r="A12" s="79" t="s">
        <v>134</v>
      </c>
      <c r="B12" s="225">
        <f t="shared" si="0"/>
        <v>102.73023255813953</v>
      </c>
      <c r="C12" s="209">
        <f>C14+C20</f>
        <v>129</v>
      </c>
      <c r="D12" s="208">
        <f>D14+D20</f>
        <v>13252.2</v>
      </c>
      <c r="E12" s="225">
        <f>G12/F12</f>
        <v>114.26071428571429</v>
      </c>
      <c r="F12" s="209">
        <f>F14+F20</f>
        <v>28</v>
      </c>
      <c r="G12" s="208">
        <f>G14+G20</f>
        <v>3199.3</v>
      </c>
      <c r="H12" s="225">
        <f>J12/I12</f>
        <v>33.800000000000004</v>
      </c>
      <c r="I12" s="209">
        <f>I14+I20</f>
        <v>12</v>
      </c>
      <c r="J12" s="208">
        <f>J14+J20</f>
        <v>405.6</v>
      </c>
      <c r="K12" s="225">
        <f>M12/L12</f>
        <v>49.666666666666664</v>
      </c>
      <c r="L12" s="209">
        <f>L14+L20</f>
        <v>9</v>
      </c>
      <c r="M12" s="208">
        <f>M14+M20</f>
        <v>447</v>
      </c>
    </row>
    <row r="13" spans="1:13" ht="22.5" customHeight="1">
      <c r="A13" s="79" t="s">
        <v>143</v>
      </c>
      <c r="B13" s="225">
        <f t="shared" si="0"/>
        <v>103.38235294117646</v>
      </c>
      <c r="C13" s="209">
        <f>C16+C19</f>
        <v>68</v>
      </c>
      <c r="D13" s="208">
        <f>D16+D19</f>
        <v>7030</v>
      </c>
      <c r="E13" s="227" t="e">
        <f>G13/F13</f>
        <v>#DIV/0!</v>
      </c>
      <c r="F13" s="228">
        <f>F16+F19</f>
        <v>0</v>
      </c>
      <c r="G13" s="228">
        <f>G16+G19</f>
        <v>0</v>
      </c>
      <c r="H13" s="227" t="e">
        <f>J13/I13</f>
        <v>#DIV/0!</v>
      </c>
      <c r="I13" s="228">
        <f>I16+I19</f>
        <v>0</v>
      </c>
      <c r="J13" s="228">
        <f>J16+J19</f>
        <v>0</v>
      </c>
      <c r="K13" s="227" t="e">
        <f>M13/L13</f>
        <v>#DIV/0!</v>
      </c>
      <c r="L13" s="228">
        <f>L16+L19</f>
        <v>0</v>
      </c>
      <c r="M13" s="228">
        <f>M16+M19</f>
        <v>0</v>
      </c>
    </row>
    <row r="14" spans="1:13" ht="22.5" customHeight="1">
      <c r="A14" s="79" t="s">
        <v>140</v>
      </c>
      <c r="B14" s="223">
        <f t="shared" si="0"/>
        <v>105.05714285714286</v>
      </c>
      <c r="C14" s="209">
        <f>C15+C17+C18</f>
        <v>126</v>
      </c>
      <c r="D14" s="208">
        <f>D15+D17+D18</f>
        <v>13237.2</v>
      </c>
      <c r="E14" s="223">
        <f>G14/F14</f>
        <v>238.7923076923077</v>
      </c>
      <c r="F14" s="209">
        <f>F15+F17+F18</f>
        <v>13</v>
      </c>
      <c r="G14" s="208">
        <f>G15+G17+G18</f>
        <v>3104.3</v>
      </c>
      <c r="H14" s="223">
        <f>J14/I14</f>
        <v>33.800000000000004</v>
      </c>
      <c r="I14" s="209">
        <f>I15+I17+I18</f>
        <v>12</v>
      </c>
      <c r="J14" s="208">
        <f>J15+J17+J18</f>
        <v>405.6</v>
      </c>
      <c r="K14" s="223">
        <f>M14/L14</f>
        <v>49.666666666666664</v>
      </c>
      <c r="L14" s="209">
        <f>L15+L17+L18</f>
        <v>9</v>
      </c>
      <c r="M14" s="208">
        <f>M15+M17+M18</f>
        <v>447</v>
      </c>
    </row>
    <row r="15" spans="1:13" ht="20.25" customHeight="1">
      <c r="A15" s="69" t="s">
        <v>139</v>
      </c>
      <c r="B15" s="223">
        <f t="shared" si="0"/>
        <v>117.86168224299067</v>
      </c>
      <c r="C15" s="191">
        <f>53+54</f>
        <v>107</v>
      </c>
      <c r="D15" s="214">
        <f>5993.8+6617.4</f>
        <v>12611.2</v>
      </c>
      <c r="E15" s="215">
        <f>G15/F15</f>
        <v>382.5375</v>
      </c>
      <c r="F15" s="216">
        <v>8</v>
      </c>
      <c r="G15" s="217">
        <v>3060.3</v>
      </c>
      <c r="H15" s="80">
        <f>J15/I15</f>
        <v>33.800000000000004</v>
      </c>
      <c r="I15" s="104">
        <v>12</v>
      </c>
      <c r="J15" s="80">
        <v>405.6</v>
      </c>
      <c r="K15" s="80">
        <f>M15/L15</f>
        <v>49.666666666666664</v>
      </c>
      <c r="L15" s="104">
        <v>9</v>
      </c>
      <c r="M15" s="80">
        <v>447</v>
      </c>
    </row>
    <row r="16" spans="1:13" ht="20.25" customHeight="1">
      <c r="A16" s="222" t="s">
        <v>142</v>
      </c>
      <c r="B16" s="223">
        <f t="shared" si="0"/>
        <v>122.54444444444444</v>
      </c>
      <c r="C16" s="191">
        <v>54</v>
      </c>
      <c r="D16" s="214">
        <v>6617.4</v>
      </c>
      <c r="E16" s="215"/>
      <c r="F16" s="216"/>
      <c r="G16" s="217"/>
      <c r="H16" s="80"/>
      <c r="I16" s="104"/>
      <c r="J16" s="80"/>
      <c r="K16" s="80"/>
      <c r="L16" s="104"/>
      <c r="M16" s="80"/>
    </row>
    <row r="17" spans="1:13" ht="15.75">
      <c r="A17" s="207" t="s">
        <v>115</v>
      </c>
      <c r="B17" s="224"/>
      <c r="C17" s="213"/>
      <c r="D17" s="213"/>
      <c r="E17" s="188">
        <f>G17/F17</f>
        <v>8.8</v>
      </c>
      <c r="F17" s="189">
        <v>5</v>
      </c>
      <c r="G17" s="39">
        <v>44</v>
      </c>
      <c r="H17" s="41"/>
      <c r="I17" s="41"/>
      <c r="J17" s="41"/>
      <c r="K17" s="41"/>
      <c r="L17" s="41"/>
      <c r="M17" s="41"/>
    </row>
    <row r="18" spans="1:13" ht="15.75">
      <c r="A18" s="69" t="s">
        <v>45</v>
      </c>
      <c r="B18" s="223">
        <f>D18/C18</f>
        <v>32.94736842105263</v>
      </c>
      <c r="C18" s="191">
        <f>5+14</f>
        <v>19</v>
      </c>
      <c r="D18" s="214">
        <f>213.4+412.6</f>
        <v>626</v>
      </c>
      <c r="E18" s="215"/>
      <c r="F18" s="216"/>
      <c r="G18" s="217"/>
      <c r="H18" s="41"/>
      <c r="I18" s="41"/>
      <c r="J18" s="41"/>
      <c r="K18" s="41"/>
      <c r="L18" s="41"/>
      <c r="M18" s="41"/>
    </row>
    <row r="19" spans="1:13" ht="15.75">
      <c r="A19" s="222" t="s">
        <v>142</v>
      </c>
      <c r="B19" s="223">
        <f>D19/C19</f>
        <v>29.47142857142857</v>
      </c>
      <c r="C19" s="191">
        <v>14</v>
      </c>
      <c r="D19" s="214">
        <v>412.6</v>
      </c>
      <c r="E19" s="215"/>
      <c r="F19" s="216"/>
      <c r="G19" s="217"/>
      <c r="H19" s="41"/>
      <c r="I19" s="41"/>
      <c r="J19" s="41"/>
      <c r="K19" s="41"/>
      <c r="L19" s="41"/>
      <c r="M19" s="41"/>
    </row>
    <row r="20" spans="1:13" ht="15.75">
      <c r="A20" s="190" t="s">
        <v>141</v>
      </c>
      <c r="B20" s="221">
        <v>5</v>
      </c>
      <c r="C20" s="197">
        <v>3</v>
      </c>
      <c r="D20" s="212">
        <v>15</v>
      </c>
      <c r="E20" s="220">
        <f>G20/F20</f>
        <v>6.333333333333333</v>
      </c>
      <c r="F20" s="218">
        <v>15</v>
      </c>
      <c r="G20" s="219">
        <v>95</v>
      </c>
      <c r="H20" s="187"/>
      <c r="I20" s="187"/>
      <c r="J20" s="187"/>
      <c r="K20" s="187"/>
      <c r="L20" s="187"/>
      <c r="M20" s="187"/>
    </row>
    <row r="24" spans="1:10" ht="18.75">
      <c r="A24" s="26" t="s">
        <v>174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.75">
      <c r="A25" s="159" t="s">
        <v>138</v>
      </c>
      <c r="B25"/>
      <c r="C25" s="1"/>
      <c r="D25" s="1"/>
      <c r="E25" s="1"/>
      <c r="F25" s="1"/>
      <c r="G25" s="1"/>
      <c r="H25" s="1"/>
      <c r="I25" s="1"/>
      <c r="J25" s="1"/>
    </row>
  </sheetData>
  <sheetProtection/>
  <mergeCells count="10">
    <mergeCell ref="A7:M7"/>
    <mergeCell ref="A5:M5"/>
    <mergeCell ref="A6:M6"/>
    <mergeCell ref="E3:L3"/>
    <mergeCell ref="E2:M2"/>
    <mergeCell ref="A9:A10"/>
    <mergeCell ref="B9:D9"/>
    <mergeCell ref="H9:J9"/>
    <mergeCell ref="K9:M9"/>
    <mergeCell ref="E9:G9"/>
  </mergeCells>
  <printOptions/>
  <pageMargins left="0.984251968503937" right="0.7874015748031497" top="1.1811023622047245" bottom="0.7874015748031497" header="0.5118110236220472" footer="0.5118110236220472"/>
  <pageSetup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P19"/>
  <sheetViews>
    <sheetView view="pageBreakPreview" zoomScale="75" zoomScaleNormal="75" zoomScaleSheetLayoutView="75" zoomScalePageLayoutView="0" workbookViewId="0" topLeftCell="A1">
      <selection activeCell="E4" sqref="E4:L4"/>
    </sheetView>
  </sheetViews>
  <sheetFormatPr defaultColWidth="9.140625" defaultRowHeight="12.75"/>
  <cols>
    <col min="2" max="2" width="47.8515625" style="0" customWidth="1"/>
  </cols>
  <sheetData>
    <row r="2" spans="1:16" ht="15.75">
      <c r="A2" s="25"/>
      <c r="B2" s="25"/>
      <c r="C2" s="25"/>
      <c r="D2" s="25"/>
      <c r="E2" s="25"/>
      <c r="F2" s="25"/>
      <c r="G2" s="1"/>
      <c r="H2" s="141" t="s">
        <v>127</v>
      </c>
      <c r="I2" s="1"/>
      <c r="J2" s="1"/>
      <c r="K2" s="141"/>
      <c r="L2" s="141"/>
      <c r="M2" s="25"/>
      <c r="N2" s="25"/>
      <c r="O2" s="25"/>
      <c r="P2" s="25"/>
    </row>
    <row r="3" spans="1:16" ht="48" customHeight="1">
      <c r="A3" s="25"/>
      <c r="B3" s="25"/>
      <c r="C3" s="25"/>
      <c r="D3" s="25"/>
      <c r="E3" s="335" t="s">
        <v>168</v>
      </c>
      <c r="F3" s="335"/>
      <c r="G3" s="335"/>
      <c r="H3" s="335"/>
      <c r="I3" s="335"/>
      <c r="J3" s="335"/>
      <c r="K3" s="335"/>
      <c r="L3" s="335"/>
      <c r="M3" s="335"/>
      <c r="N3" s="25"/>
      <c r="O3" s="25"/>
      <c r="P3" s="25"/>
    </row>
    <row r="4" spans="1:16" ht="15.75">
      <c r="A4" s="25"/>
      <c r="B4" s="25"/>
      <c r="C4" s="25"/>
      <c r="D4" s="25"/>
      <c r="E4" s="334"/>
      <c r="F4" s="334"/>
      <c r="G4" s="334"/>
      <c r="H4" s="334"/>
      <c r="I4" s="334"/>
      <c r="J4" s="334"/>
      <c r="K4" s="334"/>
      <c r="L4" s="334"/>
      <c r="M4" s="25"/>
      <c r="N4" s="25"/>
      <c r="O4" s="25"/>
      <c r="P4" s="25"/>
    </row>
    <row r="5" spans="1:16" ht="15.75">
      <c r="A5" s="25"/>
      <c r="B5" s="25"/>
      <c r="C5" s="25"/>
      <c r="D5" s="25"/>
      <c r="E5" s="25"/>
      <c r="F5" s="25"/>
      <c r="G5" s="1"/>
      <c r="H5" s="1"/>
      <c r="I5" s="1"/>
      <c r="J5" s="1"/>
      <c r="K5" s="1"/>
      <c r="L5" s="1"/>
      <c r="M5" s="25"/>
      <c r="N5" s="25"/>
      <c r="O5" s="25"/>
      <c r="P5" s="25"/>
    </row>
    <row r="6" spans="1:16" ht="15.75">
      <c r="A6" s="359" t="s">
        <v>97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25"/>
      <c r="O6" s="25"/>
      <c r="P6" s="25"/>
    </row>
    <row r="7" spans="1:16" ht="15.75">
      <c r="A7" s="360" t="s">
        <v>77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25"/>
      <c r="O7" s="25"/>
      <c r="P7" s="25"/>
    </row>
    <row r="8" spans="1:16" ht="15.75">
      <c r="A8" s="360" t="s">
        <v>111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76"/>
      <c r="O8" s="76"/>
      <c r="P8" s="76"/>
    </row>
    <row r="9" spans="1:16" ht="15.75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76"/>
      <c r="O9" s="76"/>
      <c r="P9" s="76"/>
    </row>
    <row r="10" spans="1:16" ht="15.75">
      <c r="A10" s="203"/>
      <c r="B10" s="203"/>
      <c r="C10" s="361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3"/>
      <c r="O10" s="76"/>
      <c r="P10" s="76"/>
    </row>
    <row r="11" spans="1:16" ht="15.75">
      <c r="A11" s="343" t="s">
        <v>43</v>
      </c>
      <c r="B11" s="336" t="s">
        <v>29</v>
      </c>
      <c r="C11" s="338" t="s">
        <v>109</v>
      </c>
      <c r="D11" s="338"/>
      <c r="E11" s="338"/>
      <c r="F11" s="340" t="s">
        <v>66</v>
      </c>
      <c r="G11" s="340"/>
      <c r="H11" s="340"/>
      <c r="I11" s="339" t="s">
        <v>67</v>
      </c>
      <c r="J11" s="339"/>
      <c r="K11" s="339"/>
      <c r="L11" s="339" t="s">
        <v>68</v>
      </c>
      <c r="M11" s="339"/>
      <c r="N11" s="339"/>
      <c r="O11" s="25"/>
      <c r="P11" s="25"/>
    </row>
    <row r="12" spans="1:16" ht="47.25">
      <c r="A12" s="344"/>
      <c r="B12" s="337"/>
      <c r="C12" s="29" t="s">
        <v>40</v>
      </c>
      <c r="D12" s="29" t="s">
        <v>39</v>
      </c>
      <c r="E12" s="29" t="s">
        <v>31</v>
      </c>
      <c r="F12" s="29" t="s">
        <v>40</v>
      </c>
      <c r="G12" s="29" t="s">
        <v>39</v>
      </c>
      <c r="H12" s="29" t="s">
        <v>31</v>
      </c>
      <c r="I12" s="29" t="s">
        <v>40</v>
      </c>
      <c r="J12" s="29" t="s">
        <v>39</v>
      </c>
      <c r="K12" s="29" t="s">
        <v>31</v>
      </c>
      <c r="L12" s="29" t="s">
        <v>40</v>
      </c>
      <c r="M12" s="29" t="s">
        <v>39</v>
      </c>
      <c r="N12" s="29" t="s">
        <v>31</v>
      </c>
      <c r="O12" s="25"/>
      <c r="P12" s="25"/>
    </row>
    <row r="13" spans="1:16" ht="96.75" customHeight="1">
      <c r="A13" s="28">
        <v>1</v>
      </c>
      <c r="B13" s="33" t="s">
        <v>137</v>
      </c>
      <c r="C13" s="53"/>
      <c r="D13" s="34"/>
      <c r="E13" s="34"/>
      <c r="F13" s="53"/>
      <c r="G13" s="195"/>
      <c r="H13" s="34">
        <f>SUM(H14:H15)</f>
        <v>458</v>
      </c>
      <c r="I13" s="53"/>
      <c r="J13" s="34"/>
      <c r="K13" s="34"/>
      <c r="L13" s="53"/>
      <c r="M13" s="34"/>
      <c r="N13" s="34"/>
      <c r="O13" s="25"/>
      <c r="P13" s="25"/>
    </row>
    <row r="14" spans="1:16" ht="15.75">
      <c r="A14" s="62"/>
      <c r="B14" s="29" t="s">
        <v>125</v>
      </c>
      <c r="C14" s="55"/>
      <c r="D14" s="39"/>
      <c r="E14" s="39"/>
      <c r="F14" s="55"/>
      <c r="G14" s="39"/>
      <c r="H14" s="39">
        <v>350</v>
      </c>
      <c r="I14" s="53"/>
      <c r="J14" s="34"/>
      <c r="K14" s="34"/>
      <c r="L14" s="143"/>
      <c r="M14" s="42"/>
      <c r="N14" s="34"/>
      <c r="O14" s="25"/>
      <c r="P14" s="25"/>
    </row>
    <row r="15" spans="1:16" ht="15.75">
      <c r="A15" s="41"/>
      <c r="B15" s="41" t="s">
        <v>126</v>
      </c>
      <c r="C15" s="41"/>
      <c r="D15" s="41"/>
      <c r="E15" s="41"/>
      <c r="F15" s="41"/>
      <c r="G15" s="41"/>
      <c r="H15" s="45">
        <v>108</v>
      </c>
      <c r="I15" s="41"/>
      <c r="J15" s="41"/>
      <c r="K15" s="41"/>
      <c r="L15" s="41"/>
      <c r="M15" s="41"/>
      <c r="N15" s="41"/>
      <c r="O15" s="25"/>
      <c r="P15" s="25"/>
    </row>
    <row r="16" spans="1:16" ht="15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81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18.75">
      <c r="A18" s="347" t="s">
        <v>178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25"/>
      <c r="P18" s="25"/>
    </row>
    <row r="19" spans="1:16" ht="15.75">
      <c r="A19" s="159" t="s">
        <v>138</v>
      </c>
      <c r="B19" s="159"/>
      <c r="C19" s="25"/>
      <c r="D19" s="25"/>
      <c r="E19" s="25"/>
      <c r="F19" s="25"/>
      <c r="G19" s="25"/>
      <c r="H19" s="25"/>
      <c r="I19" s="25"/>
      <c r="J19" s="25"/>
      <c r="K19" s="25"/>
      <c r="L19" s="60"/>
      <c r="M19" s="25"/>
      <c r="N19" s="25"/>
      <c r="O19" s="25"/>
      <c r="P19" s="25"/>
    </row>
  </sheetData>
  <sheetProtection/>
  <mergeCells count="13">
    <mergeCell ref="A18:N18"/>
    <mergeCell ref="E4:L4"/>
    <mergeCell ref="A6:M6"/>
    <mergeCell ref="A7:M7"/>
    <mergeCell ref="A8:M8"/>
    <mergeCell ref="C10:N10"/>
    <mergeCell ref="E3:M3"/>
    <mergeCell ref="A11:A12"/>
    <mergeCell ref="B11:B12"/>
    <mergeCell ref="C11:E11"/>
    <mergeCell ref="F11:H11"/>
    <mergeCell ref="I11:K11"/>
    <mergeCell ref="L11:N11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20"/>
  <sheetViews>
    <sheetView view="pageBreakPreview" zoomScale="75" zoomScaleSheetLayoutView="75" zoomScalePageLayoutView="0" workbookViewId="0" topLeftCell="A1">
      <selection activeCell="B18" sqref="B18"/>
    </sheetView>
  </sheetViews>
  <sheetFormatPr defaultColWidth="9.140625" defaultRowHeight="12.75"/>
  <cols>
    <col min="2" max="2" width="47.8515625" style="0" customWidth="1"/>
    <col min="3" max="3" width="10.8515625" style="0" customWidth="1"/>
    <col min="4" max="4" width="11.00390625" style="0" customWidth="1"/>
    <col min="6" max="6" width="10.28125" style="0" customWidth="1"/>
    <col min="7" max="7" width="11.8515625" style="0" customWidth="1"/>
    <col min="9" max="9" width="10.8515625" style="0" customWidth="1"/>
    <col min="10" max="10" width="10.140625" style="0" customWidth="1"/>
    <col min="13" max="13" width="10.421875" style="0" customWidth="1"/>
  </cols>
  <sheetData>
    <row r="1" spans="1:14" ht="15.75">
      <c r="A1" s="25"/>
      <c r="B1" s="25"/>
      <c r="C1" s="25"/>
      <c r="D1" s="25"/>
      <c r="E1" s="25"/>
      <c r="F1" s="25"/>
      <c r="G1" s="1"/>
      <c r="H1" s="141" t="s">
        <v>171</v>
      </c>
      <c r="I1" s="1"/>
      <c r="J1" s="1"/>
      <c r="K1" s="141"/>
      <c r="L1" s="141"/>
      <c r="M1" s="25"/>
      <c r="N1" s="25"/>
    </row>
    <row r="2" spans="1:14" ht="57" customHeight="1">
      <c r="A2" s="25"/>
      <c r="B2" s="25"/>
      <c r="C2" s="25"/>
      <c r="D2" s="25"/>
      <c r="E2" s="335" t="s">
        <v>168</v>
      </c>
      <c r="F2" s="335"/>
      <c r="G2" s="335"/>
      <c r="H2" s="335"/>
      <c r="I2" s="335"/>
      <c r="J2" s="335"/>
      <c r="K2" s="335"/>
      <c r="L2" s="335"/>
      <c r="M2" s="335"/>
      <c r="N2" s="25"/>
    </row>
    <row r="3" spans="1:14" ht="15.75">
      <c r="A3" s="25"/>
      <c r="B3" s="25"/>
      <c r="C3" s="25"/>
      <c r="D3" s="25"/>
      <c r="E3" s="334" t="s">
        <v>172</v>
      </c>
      <c r="F3" s="334"/>
      <c r="G3" s="334"/>
      <c r="H3" s="334"/>
      <c r="I3" s="334"/>
      <c r="J3" s="334"/>
      <c r="K3" s="334"/>
      <c r="L3" s="334"/>
      <c r="M3" s="25"/>
      <c r="N3" s="25"/>
    </row>
    <row r="4" spans="1:14" ht="15.75">
      <c r="A4" s="25"/>
      <c r="B4" s="25"/>
      <c r="C4" s="25"/>
      <c r="D4" s="25"/>
      <c r="E4" s="25"/>
      <c r="F4" s="25"/>
      <c r="G4" s="1"/>
      <c r="H4" s="1"/>
      <c r="I4" s="1"/>
      <c r="J4" s="1"/>
      <c r="K4" s="1"/>
      <c r="L4" s="1"/>
      <c r="M4" s="25"/>
      <c r="N4" s="25"/>
    </row>
    <row r="5" spans="1:14" ht="15.75">
      <c r="A5" s="359" t="s">
        <v>97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25"/>
    </row>
    <row r="6" spans="1:14" ht="15.75">
      <c r="A6" s="360" t="s">
        <v>77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25"/>
    </row>
    <row r="7" spans="1:14" ht="15.75">
      <c r="A7" s="360" t="s">
        <v>111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76"/>
    </row>
    <row r="8" spans="1:14" ht="15.75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76"/>
    </row>
    <row r="9" spans="1:14" ht="15.75">
      <c r="A9" s="203"/>
      <c r="B9" s="203"/>
      <c r="C9" s="361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3"/>
    </row>
    <row r="10" spans="1:14" ht="15.75">
      <c r="A10" s="343" t="s">
        <v>43</v>
      </c>
      <c r="B10" s="336" t="s">
        <v>29</v>
      </c>
      <c r="C10" s="338" t="s">
        <v>109</v>
      </c>
      <c r="D10" s="338"/>
      <c r="E10" s="338"/>
      <c r="F10" s="340" t="s">
        <v>66</v>
      </c>
      <c r="G10" s="340"/>
      <c r="H10" s="340"/>
      <c r="I10" s="339" t="s">
        <v>67</v>
      </c>
      <c r="J10" s="339"/>
      <c r="K10" s="339"/>
      <c r="L10" s="339" t="s">
        <v>68</v>
      </c>
      <c r="M10" s="339"/>
      <c r="N10" s="339"/>
    </row>
    <row r="11" spans="1:14" ht="47.25">
      <c r="A11" s="344"/>
      <c r="B11" s="337"/>
      <c r="C11" s="29" t="s">
        <v>40</v>
      </c>
      <c r="D11" s="29" t="s">
        <v>39</v>
      </c>
      <c r="E11" s="29" t="s">
        <v>31</v>
      </c>
      <c r="F11" s="29" t="s">
        <v>40</v>
      </c>
      <c r="G11" s="29" t="s">
        <v>39</v>
      </c>
      <c r="H11" s="29" t="s">
        <v>31</v>
      </c>
      <c r="I11" s="29" t="s">
        <v>40</v>
      </c>
      <c r="J11" s="29" t="s">
        <v>39</v>
      </c>
      <c r="K11" s="29" t="s">
        <v>31</v>
      </c>
      <c r="L11" s="29" t="s">
        <v>40</v>
      </c>
      <c r="M11" s="29" t="s">
        <v>39</v>
      </c>
      <c r="N11" s="29" t="s">
        <v>31</v>
      </c>
    </row>
    <row r="12" spans="1:14" ht="83.25" customHeight="1">
      <c r="A12" s="28">
        <v>1</v>
      </c>
      <c r="B12" s="33" t="s">
        <v>173</v>
      </c>
      <c r="C12" s="53"/>
      <c r="D12" s="34"/>
      <c r="E12" s="34"/>
      <c r="F12" s="272">
        <f>F15</f>
        <v>825</v>
      </c>
      <c r="G12" s="272">
        <f>G15</f>
        <v>6.545454545454546</v>
      </c>
      <c r="H12" s="272">
        <f>H15</f>
        <v>5400</v>
      </c>
      <c r="I12" s="53"/>
      <c r="J12" s="34"/>
      <c r="K12" s="34"/>
      <c r="L12" s="53"/>
      <c r="M12" s="34"/>
      <c r="N12" s="34"/>
    </row>
    <row r="13" spans="1:14" ht="25.5" customHeight="1">
      <c r="A13" s="62"/>
      <c r="B13" s="29" t="s">
        <v>125</v>
      </c>
      <c r="C13" s="55"/>
      <c r="D13" s="39"/>
      <c r="E13" s="39"/>
      <c r="F13" s="272">
        <f aca="true" t="shared" si="0" ref="F13:H14">F16</f>
        <v>213</v>
      </c>
      <c r="G13" s="272">
        <f t="shared" si="0"/>
        <v>15.38262910798122</v>
      </c>
      <c r="H13" s="272">
        <f t="shared" si="0"/>
        <v>3276.5</v>
      </c>
      <c r="I13" s="53"/>
      <c r="J13" s="34"/>
      <c r="K13" s="34"/>
      <c r="L13" s="143"/>
      <c r="M13" s="42"/>
      <c r="N13" s="34"/>
    </row>
    <row r="14" spans="1:14" ht="15.75">
      <c r="A14" s="41"/>
      <c r="B14" s="41" t="s">
        <v>126</v>
      </c>
      <c r="C14" s="41"/>
      <c r="D14" s="41"/>
      <c r="E14" s="41"/>
      <c r="F14" s="272">
        <f t="shared" si="0"/>
        <v>612</v>
      </c>
      <c r="G14" s="272">
        <f t="shared" si="0"/>
        <v>3.4697712418300655</v>
      </c>
      <c r="H14" s="272">
        <f t="shared" si="0"/>
        <v>2123.5</v>
      </c>
      <c r="I14" s="41"/>
      <c r="J14" s="41"/>
      <c r="K14" s="41"/>
      <c r="L14" s="41"/>
      <c r="M14" s="41"/>
      <c r="N14" s="41"/>
    </row>
    <row r="15" spans="1:14" ht="63">
      <c r="A15" s="41" t="s">
        <v>1</v>
      </c>
      <c r="B15" s="277" t="s">
        <v>180</v>
      </c>
      <c r="C15" s="41"/>
      <c r="D15" s="41"/>
      <c r="E15" s="41"/>
      <c r="F15" s="271">
        <f>F16+F17</f>
        <v>825</v>
      </c>
      <c r="G15" s="272">
        <f>H15/F15</f>
        <v>6.545454545454546</v>
      </c>
      <c r="H15" s="273">
        <f>SUM(H16:H17)</f>
        <v>5400</v>
      </c>
      <c r="I15" s="41"/>
      <c r="J15" s="41"/>
      <c r="K15" s="41"/>
      <c r="L15" s="41"/>
      <c r="M15" s="41"/>
      <c r="N15" s="41"/>
    </row>
    <row r="16" spans="1:14" ht="15.75">
      <c r="A16" s="41"/>
      <c r="B16" s="29" t="s">
        <v>125</v>
      </c>
      <c r="C16" s="41"/>
      <c r="D16" s="41"/>
      <c r="E16" s="41"/>
      <c r="F16" s="274">
        <v>213</v>
      </c>
      <c r="G16" s="272">
        <f>H16/F16</f>
        <v>15.38262910798122</v>
      </c>
      <c r="H16" s="275">
        <v>3276.5</v>
      </c>
      <c r="I16" s="41"/>
      <c r="J16" s="41"/>
      <c r="K16" s="41"/>
      <c r="L16" s="41"/>
      <c r="M16" s="41"/>
      <c r="N16" s="41"/>
    </row>
    <row r="17" spans="1:14" ht="19.5" customHeight="1">
      <c r="A17" s="41"/>
      <c r="B17" s="41" t="s">
        <v>126</v>
      </c>
      <c r="C17" s="41"/>
      <c r="D17" s="41"/>
      <c r="E17" s="41"/>
      <c r="F17" s="213">
        <v>612</v>
      </c>
      <c r="G17" s="272">
        <f>H17/F17</f>
        <v>3.4697712418300655</v>
      </c>
      <c r="H17" s="276">
        <v>2123.5</v>
      </c>
      <c r="I17" s="41"/>
      <c r="J17" s="41"/>
      <c r="K17" s="41"/>
      <c r="L17" s="41"/>
      <c r="M17" s="41"/>
      <c r="N17" s="41"/>
    </row>
    <row r="18" spans="1:14" ht="84" customHeight="1">
      <c r="A18" s="279"/>
      <c r="B18" s="279"/>
      <c r="C18" s="279"/>
      <c r="D18" s="279"/>
      <c r="E18" s="279"/>
      <c r="F18" s="280"/>
      <c r="G18" s="281"/>
      <c r="H18" s="282"/>
      <c r="I18" s="279"/>
      <c r="J18" s="279"/>
      <c r="K18" s="279"/>
      <c r="L18" s="279"/>
      <c r="M18" s="279"/>
      <c r="N18" s="279"/>
    </row>
    <row r="19" spans="1:14" ht="18.75">
      <c r="A19" s="347" t="s">
        <v>174</v>
      </c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</row>
    <row r="20" spans="1:14" ht="15.75">
      <c r="A20" s="159" t="s">
        <v>138</v>
      </c>
      <c r="B20" s="159"/>
      <c r="C20" s="25"/>
      <c r="D20" s="25"/>
      <c r="E20" s="25"/>
      <c r="F20" s="25"/>
      <c r="G20" s="25"/>
      <c r="H20" s="25"/>
      <c r="I20" s="25"/>
      <c r="J20" s="25"/>
      <c r="K20" s="25"/>
      <c r="L20" s="60"/>
      <c r="M20" s="25"/>
      <c r="N20" s="25"/>
    </row>
  </sheetData>
  <sheetProtection/>
  <mergeCells count="13">
    <mergeCell ref="E2:M2"/>
    <mergeCell ref="E3:L3"/>
    <mergeCell ref="A5:M5"/>
    <mergeCell ref="A6:M6"/>
    <mergeCell ref="A7:M7"/>
    <mergeCell ref="C9:N9"/>
    <mergeCell ref="A19:N19"/>
    <mergeCell ref="A10:A11"/>
    <mergeCell ref="B10:B11"/>
    <mergeCell ref="C10:E10"/>
    <mergeCell ref="F10:H10"/>
    <mergeCell ref="I10:K10"/>
    <mergeCell ref="L10:N10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88"/>
  <sheetViews>
    <sheetView tabSelected="1" view="pageBreakPreview" zoomScale="75" zoomScaleNormal="75" zoomScaleSheetLayoutView="75" zoomScalePageLayoutView="0" workbookViewId="0" topLeftCell="A28">
      <selection activeCell="E57" sqref="E57:G57"/>
    </sheetView>
  </sheetViews>
  <sheetFormatPr defaultColWidth="9.140625" defaultRowHeight="12.75"/>
  <cols>
    <col min="1" max="1" width="101.28125" style="0" customWidth="1"/>
    <col min="2" max="2" width="10.28125" style="0" customWidth="1"/>
    <col min="3" max="3" width="10.7109375" style="0" customWidth="1"/>
    <col min="4" max="4" width="9.8515625" style="0" bestFit="1" customWidth="1"/>
    <col min="5" max="5" width="9.7109375" style="0" customWidth="1"/>
    <col min="6" max="6" width="12.00390625" style="0" customWidth="1"/>
    <col min="7" max="7" width="9.8515625" style="0" bestFit="1" customWidth="1"/>
    <col min="8" max="8" width="10.00390625" style="0" customWidth="1"/>
    <col min="9" max="9" width="11.140625" style="0" customWidth="1"/>
    <col min="10" max="11" width="9.8515625" style="0" customWidth="1"/>
    <col min="12" max="12" width="10.28125" style="0" customWidth="1"/>
  </cols>
  <sheetData>
    <row r="1" spans="1:15" ht="18.75">
      <c r="A1" s="3"/>
      <c r="B1" s="3"/>
      <c r="C1" s="3"/>
      <c r="D1" s="3"/>
      <c r="E1" s="3"/>
      <c r="F1" s="3"/>
      <c r="G1" s="1"/>
      <c r="H1" s="23" t="s">
        <v>80</v>
      </c>
      <c r="I1" s="1"/>
      <c r="J1" s="5"/>
      <c r="K1" s="24"/>
      <c r="L1" s="24"/>
      <c r="M1" s="3"/>
      <c r="N1" s="3"/>
      <c r="O1" s="3"/>
    </row>
    <row r="2" spans="1:15" ht="46.5" customHeight="1">
      <c r="A2" s="3"/>
      <c r="B2" s="25"/>
      <c r="C2" s="25"/>
      <c r="D2" s="25"/>
      <c r="E2" s="335" t="s">
        <v>168</v>
      </c>
      <c r="F2" s="335"/>
      <c r="G2" s="335"/>
      <c r="H2" s="335"/>
      <c r="I2" s="335"/>
      <c r="J2" s="335"/>
      <c r="K2" s="335"/>
      <c r="L2" s="335"/>
      <c r="M2" s="335"/>
      <c r="N2" s="25"/>
      <c r="O2" s="25"/>
    </row>
    <row r="3" spans="1:15" ht="18" customHeight="1">
      <c r="A3" s="3"/>
      <c r="B3" s="25"/>
      <c r="C3" s="25"/>
      <c r="D3" s="25"/>
      <c r="E3" s="334"/>
      <c r="F3" s="334"/>
      <c r="G3" s="334"/>
      <c r="H3" s="334"/>
      <c r="I3" s="334"/>
      <c r="J3" s="334"/>
      <c r="K3" s="334"/>
      <c r="L3" s="334"/>
      <c r="M3" s="25"/>
      <c r="N3" s="25"/>
      <c r="O3" s="25"/>
    </row>
    <row r="4" spans="1:15" ht="18.75">
      <c r="A4" s="12"/>
      <c r="B4" s="25"/>
      <c r="C4" s="25"/>
      <c r="D4" s="25"/>
      <c r="E4" s="25"/>
      <c r="F4" s="25"/>
      <c r="G4" s="1"/>
      <c r="H4" s="1"/>
      <c r="I4" s="1"/>
      <c r="J4" s="1"/>
      <c r="K4" s="1"/>
      <c r="L4" s="1"/>
      <c r="M4" s="25"/>
      <c r="N4" s="25"/>
      <c r="O4" s="25"/>
    </row>
    <row r="5" spans="1:15" ht="18.75">
      <c r="A5" s="333" t="s">
        <v>94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25"/>
      <c r="O5" s="25"/>
    </row>
    <row r="6" spans="1:15" ht="18.75">
      <c r="A6" s="332" t="s">
        <v>77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25"/>
      <c r="O6" s="25"/>
    </row>
    <row r="7" spans="1:15" ht="18.75" customHeight="1">
      <c r="A7" s="332" t="s">
        <v>111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76"/>
      <c r="O7" s="76"/>
    </row>
    <row r="8" spans="1:13" ht="18.75">
      <c r="A8" s="14"/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</row>
    <row r="9" spans="1:13" ht="18.75" customHeight="1">
      <c r="A9" s="336" t="s">
        <v>29</v>
      </c>
      <c r="B9" s="338" t="s">
        <v>109</v>
      </c>
      <c r="C9" s="338"/>
      <c r="D9" s="338"/>
      <c r="E9" s="340" t="s">
        <v>167</v>
      </c>
      <c r="F9" s="340"/>
      <c r="G9" s="340"/>
      <c r="H9" s="339" t="s">
        <v>67</v>
      </c>
      <c r="I9" s="339"/>
      <c r="J9" s="339"/>
      <c r="K9" s="339" t="s">
        <v>68</v>
      </c>
      <c r="L9" s="339"/>
      <c r="M9" s="339"/>
    </row>
    <row r="10" spans="1:13" ht="33" customHeight="1">
      <c r="A10" s="337"/>
      <c r="B10" s="113" t="s">
        <v>40</v>
      </c>
      <c r="C10" s="113" t="s">
        <v>58</v>
      </c>
      <c r="D10" s="113" t="s">
        <v>31</v>
      </c>
      <c r="E10" s="113" t="s">
        <v>40</v>
      </c>
      <c r="F10" s="113" t="s">
        <v>58</v>
      </c>
      <c r="G10" s="113" t="s">
        <v>31</v>
      </c>
      <c r="H10" s="113" t="s">
        <v>40</v>
      </c>
      <c r="I10" s="113" t="s">
        <v>58</v>
      </c>
      <c r="J10" s="113" t="s">
        <v>31</v>
      </c>
      <c r="K10" s="113" t="s">
        <v>40</v>
      </c>
      <c r="L10" s="113" t="s">
        <v>58</v>
      </c>
      <c r="M10" s="113" t="s">
        <v>31</v>
      </c>
    </row>
    <row r="11" spans="1:13" ht="30.75" customHeight="1">
      <c r="A11" s="285" t="s">
        <v>28</v>
      </c>
      <c r="B11" s="286">
        <f>B12+B14</f>
        <v>416</v>
      </c>
      <c r="C11" s="287">
        <f>D11/B11</f>
        <v>75.16274038461539</v>
      </c>
      <c r="D11" s="287">
        <f>D12+D14</f>
        <v>31267.7</v>
      </c>
      <c r="E11" s="286">
        <f>E12+E14</f>
        <v>1718</v>
      </c>
      <c r="F11" s="287">
        <f>G11/E11</f>
        <v>22.00756693830035</v>
      </c>
      <c r="G11" s="287">
        <f>G12+G14</f>
        <v>37809</v>
      </c>
      <c r="H11" s="286">
        <f>H12+H14</f>
        <v>149</v>
      </c>
      <c r="I11" s="287">
        <f>J11/H11</f>
        <v>130.644966442953</v>
      </c>
      <c r="J11" s="287">
        <f>J12+J14</f>
        <v>19466.1</v>
      </c>
      <c r="K11" s="286">
        <f>K12+K14</f>
        <v>236</v>
      </c>
      <c r="L11" s="287">
        <f>M11/K11</f>
        <v>66.4449152542373</v>
      </c>
      <c r="M11" s="287">
        <f>M12+M14</f>
        <v>15681.000000000002</v>
      </c>
    </row>
    <row r="12" spans="1:13" ht="30.75" customHeight="1">
      <c r="A12" s="285" t="s">
        <v>140</v>
      </c>
      <c r="B12" s="286">
        <f>B16+B32+B38+B53</f>
        <v>104</v>
      </c>
      <c r="C12" s="288">
        <f>D12/B12</f>
        <v>295.0403846153846</v>
      </c>
      <c r="D12" s="287">
        <f>D16+D32+D38+D53</f>
        <v>30684.2</v>
      </c>
      <c r="E12" s="286">
        <f>E16+E32+E38+E53+E44+E58</f>
        <v>71</v>
      </c>
      <c r="F12" s="288">
        <f>G12/E12</f>
        <v>509.0014084507042</v>
      </c>
      <c r="G12" s="287">
        <f>G16+G32+G38+G53+G44+G58</f>
        <v>36139.1</v>
      </c>
      <c r="H12" s="286">
        <f>H16+H32+H38+H53</f>
        <v>149</v>
      </c>
      <c r="I12" s="288">
        <f>J12/H12</f>
        <v>130.644966442953</v>
      </c>
      <c r="J12" s="287">
        <f>J16+J32+J38+J53</f>
        <v>19466.1</v>
      </c>
      <c r="K12" s="286">
        <f>K16+K32+K38+K53</f>
        <v>236</v>
      </c>
      <c r="L12" s="288">
        <f>M12/K12</f>
        <v>66.4449152542373</v>
      </c>
      <c r="M12" s="287">
        <f>M16+M32+M38+M53</f>
        <v>15681.000000000002</v>
      </c>
    </row>
    <row r="13" spans="1:13" ht="24" customHeight="1">
      <c r="A13" s="251" t="s">
        <v>146</v>
      </c>
      <c r="B13" s="289">
        <f>B17</f>
        <v>5</v>
      </c>
      <c r="C13" s="290">
        <f>D13/B13</f>
        <v>1000</v>
      </c>
      <c r="D13" s="291">
        <f>D17</f>
        <v>5000</v>
      </c>
      <c r="E13" s="289"/>
      <c r="F13" s="290"/>
      <c r="G13" s="291"/>
      <c r="H13" s="289"/>
      <c r="I13" s="290"/>
      <c r="J13" s="291"/>
      <c r="K13" s="289"/>
      <c r="L13" s="290"/>
      <c r="M13" s="291"/>
    </row>
    <row r="14" spans="1:13" ht="18.75" customHeight="1">
      <c r="A14" s="292" t="s">
        <v>141</v>
      </c>
      <c r="B14" s="286">
        <f>B18+B35+B42</f>
        <v>312</v>
      </c>
      <c r="C14" s="288">
        <f>D14/B14</f>
        <v>1.8701923076923077</v>
      </c>
      <c r="D14" s="287">
        <f>D18+D35+D42</f>
        <v>583.5</v>
      </c>
      <c r="E14" s="286">
        <f>E18+E35+E42+E48+E59</f>
        <v>1647</v>
      </c>
      <c r="F14" s="288">
        <f>G14/E14</f>
        <v>1.0139040680024287</v>
      </c>
      <c r="G14" s="287">
        <f>G18+G35+G42+G48+G59</f>
        <v>1669.9</v>
      </c>
      <c r="H14" s="286"/>
      <c r="I14" s="288"/>
      <c r="J14" s="287"/>
      <c r="K14" s="286"/>
      <c r="L14" s="288"/>
      <c r="M14" s="287"/>
    </row>
    <row r="15" spans="1:14" ht="21" customHeight="1">
      <c r="A15" s="265" t="s">
        <v>129</v>
      </c>
      <c r="B15" s="286">
        <f>B16+B18</f>
        <v>190</v>
      </c>
      <c r="C15" s="287">
        <f>C19+C25+C27</f>
        <v>2283.0729179910995</v>
      </c>
      <c r="D15" s="286">
        <f>D16+D18</f>
        <v>28264.5</v>
      </c>
      <c r="E15" s="286">
        <f>E16+E18</f>
        <v>43</v>
      </c>
      <c r="F15" s="287">
        <f>F19+F25+F27</f>
        <v>1576.8583333333333</v>
      </c>
      <c r="G15" s="293">
        <f>G16+G18</f>
        <v>27802.5</v>
      </c>
      <c r="H15" s="286">
        <f>H16+H18</f>
        <v>120</v>
      </c>
      <c r="I15" s="287">
        <f>I19+I25+I27</f>
        <v>510.03205314009665</v>
      </c>
      <c r="J15" s="286">
        <f>J16+J18</f>
        <v>11230.5</v>
      </c>
      <c r="K15" s="286">
        <f>K16+K18</f>
        <v>199</v>
      </c>
      <c r="L15" s="287">
        <f>L19+L25+L27</f>
        <v>405.4478097622027</v>
      </c>
      <c r="M15" s="286">
        <f>M16+M18</f>
        <v>11589.2</v>
      </c>
      <c r="N15" s="178">
        <f>SUM(D23:D23)</f>
        <v>24</v>
      </c>
    </row>
    <row r="16" spans="1:14" ht="21" customHeight="1">
      <c r="A16" s="294" t="s">
        <v>140</v>
      </c>
      <c r="B16" s="286">
        <f>B20+B26+B28</f>
        <v>48</v>
      </c>
      <c r="C16" s="287">
        <f aca="true" t="shared" si="0" ref="C16:C22">D16/B16</f>
        <v>581.2333333333333</v>
      </c>
      <c r="D16" s="286">
        <f>D20+D26+D28</f>
        <v>27899.2</v>
      </c>
      <c r="E16" s="286">
        <f>E20+E26+E28</f>
        <v>42</v>
      </c>
      <c r="F16" s="287">
        <f>G16/E16</f>
        <v>661.7119047619047</v>
      </c>
      <c r="G16" s="286">
        <f>G20+G26+G28</f>
        <v>27791.9</v>
      </c>
      <c r="H16" s="286">
        <f>H20+H26+H28</f>
        <v>120</v>
      </c>
      <c r="I16" s="287">
        <f>J16/H16</f>
        <v>93.5875</v>
      </c>
      <c r="J16" s="286">
        <f>J20+J26+J28</f>
        <v>11230.5</v>
      </c>
      <c r="K16" s="286">
        <f>K20+K26+K28</f>
        <v>199</v>
      </c>
      <c r="L16" s="287">
        <f>M16/K16</f>
        <v>58.23718592964825</v>
      </c>
      <c r="M16" s="286">
        <f>M20+M26+M28</f>
        <v>11589.2</v>
      </c>
      <c r="N16" s="178"/>
    </row>
    <row r="17" spans="1:14" ht="21" customHeight="1">
      <c r="A17" s="295" t="s">
        <v>146</v>
      </c>
      <c r="B17" s="286">
        <f>B22</f>
        <v>5</v>
      </c>
      <c r="C17" s="287">
        <f t="shared" si="0"/>
        <v>1000</v>
      </c>
      <c r="D17" s="286">
        <f>D22</f>
        <v>5000</v>
      </c>
      <c r="E17" s="286"/>
      <c r="F17" s="286"/>
      <c r="G17" s="287"/>
      <c r="H17" s="286"/>
      <c r="I17" s="286"/>
      <c r="J17" s="286"/>
      <c r="K17" s="287"/>
      <c r="L17" s="286"/>
      <c r="M17" s="286"/>
      <c r="N17" s="178"/>
    </row>
    <row r="18" spans="1:14" ht="18.75" customHeight="1">
      <c r="A18" s="292" t="s">
        <v>141</v>
      </c>
      <c r="B18" s="286">
        <f>B24+B29</f>
        <v>142</v>
      </c>
      <c r="C18" s="288">
        <f t="shared" si="0"/>
        <v>2.5725352112676054</v>
      </c>
      <c r="D18" s="286">
        <f>D24+D29</f>
        <v>365.29999999999995</v>
      </c>
      <c r="E18" s="287">
        <v>1</v>
      </c>
      <c r="F18" s="286">
        <v>10.6</v>
      </c>
      <c r="G18" s="288">
        <v>10.6</v>
      </c>
      <c r="H18" s="286"/>
      <c r="I18" s="287"/>
      <c r="J18" s="286"/>
      <c r="K18" s="288"/>
      <c r="L18" s="286"/>
      <c r="M18" s="287"/>
      <c r="N18" s="178"/>
    </row>
    <row r="19" spans="1:13" ht="16.5" customHeight="1">
      <c r="A19" s="266" t="s">
        <v>24</v>
      </c>
      <c r="B19" s="296">
        <f>B20+B24</f>
        <v>121</v>
      </c>
      <c r="C19" s="296">
        <f t="shared" si="0"/>
        <v>189.3421487603306</v>
      </c>
      <c r="D19" s="296">
        <f>D20+D24</f>
        <v>22910.4</v>
      </c>
      <c r="E19" s="296">
        <f>E20+E24</f>
        <v>20</v>
      </c>
      <c r="F19" s="296">
        <f>G19/E19</f>
        <v>1134</v>
      </c>
      <c r="G19" s="296">
        <f>G20+G24</f>
        <v>22680</v>
      </c>
      <c r="H19" s="296">
        <f>H20+H24</f>
        <v>18</v>
      </c>
      <c r="I19" s="296">
        <f>J19/H19</f>
        <v>220.89444444444445</v>
      </c>
      <c r="J19" s="296">
        <f>J20+J24</f>
        <v>3976.1</v>
      </c>
      <c r="K19" s="296">
        <f>K20+K24</f>
        <v>17</v>
      </c>
      <c r="L19" s="296">
        <f>M19/K19</f>
        <v>275.5882352941176</v>
      </c>
      <c r="M19" s="296">
        <f>M20+M24</f>
        <v>4685</v>
      </c>
    </row>
    <row r="20" spans="1:13" ht="16.5" customHeight="1">
      <c r="A20" s="266" t="s">
        <v>140</v>
      </c>
      <c r="B20" s="297">
        <f>B21+B23</f>
        <v>33</v>
      </c>
      <c r="C20" s="298">
        <f t="shared" si="0"/>
        <v>689.9606060606061</v>
      </c>
      <c r="D20" s="297">
        <f>D21+D23</f>
        <v>22768.7</v>
      </c>
      <c r="E20" s="297">
        <f>E21+E23</f>
        <v>20</v>
      </c>
      <c r="F20" s="298">
        <f>G20/E20</f>
        <v>1134</v>
      </c>
      <c r="G20" s="297">
        <f>G21+G23</f>
        <v>22680</v>
      </c>
      <c r="H20" s="297">
        <f>H21+H23</f>
        <v>18</v>
      </c>
      <c r="I20" s="298">
        <f>J20/H20</f>
        <v>220.89444444444445</v>
      </c>
      <c r="J20" s="297">
        <f>J21+J23</f>
        <v>3976.1</v>
      </c>
      <c r="K20" s="297">
        <f>K21+K23</f>
        <v>17</v>
      </c>
      <c r="L20" s="298">
        <f>M20/K20</f>
        <v>275.5882352941176</v>
      </c>
      <c r="M20" s="297">
        <f>M21+M23</f>
        <v>4685</v>
      </c>
    </row>
    <row r="21" spans="1:13" ht="16.5" customHeight="1">
      <c r="A21" s="299" t="s">
        <v>139</v>
      </c>
      <c r="B21" s="297">
        <f>26+B22</f>
        <v>31</v>
      </c>
      <c r="C21" s="298">
        <f t="shared" si="0"/>
        <v>733.7</v>
      </c>
      <c r="D21" s="297">
        <f>17744.7+5000</f>
        <v>22744.7</v>
      </c>
      <c r="E21" s="297">
        <v>20</v>
      </c>
      <c r="F21" s="298">
        <f>G21/E21</f>
        <v>1134</v>
      </c>
      <c r="G21" s="297">
        <v>22680</v>
      </c>
      <c r="H21" s="297">
        <v>18</v>
      </c>
      <c r="I21" s="298">
        <f>J21/H21</f>
        <v>220.89444444444445</v>
      </c>
      <c r="J21" s="300">
        <v>3976.1</v>
      </c>
      <c r="K21" s="297">
        <v>16</v>
      </c>
      <c r="L21" s="298">
        <f>M21/K21</f>
        <v>292.8125</v>
      </c>
      <c r="M21" s="297">
        <v>4685</v>
      </c>
    </row>
    <row r="22" spans="1:13" ht="16.5" customHeight="1">
      <c r="A22" s="301" t="s">
        <v>146</v>
      </c>
      <c r="B22" s="297">
        <v>5</v>
      </c>
      <c r="C22" s="298">
        <f t="shared" si="0"/>
        <v>1000</v>
      </c>
      <c r="D22" s="297">
        <v>5000</v>
      </c>
      <c r="E22" s="302">
        <v>2</v>
      </c>
      <c r="F22" s="252">
        <f>G22/E22</f>
        <v>668</v>
      </c>
      <c r="G22" s="252">
        <v>1336</v>
      </c>
      <c r="H22" s="302"/>
      <c r="I22" s="252"/>
      <c r="J22" s="252"/>
      <c r="K22" s="252"/>
      <c r="L22" s="252"/>
      <c r="M22" s="252"/>
    </row>
    <row r="23" spans="1:13" ht="19.5" customHeight="1">
      <c r="A23" s="303" t="s">
        <v>114</v>
      </c>
      <c r="B23" s="297">
        <v>2</v>
      </c>
      <c r="C23" s="298">
        <v>12</v>
      </c>
      <c r="D23" s="297">
        <v>24</v>
      </c>
      <c r="E23" s="302"/>
      <c r="F23" s="304"/>
      <c r="G23" s="252"/>
      <c r="H23" s="302"/>
      <c r="I23" s="252"/>
      <c r="J23" s="252"/>
      <c r="K23" s="304">
        <v>1</v>
      </c>
      <c r="L23" s="304">
        <v>500</v>
      </c>
      <c r="M23" s="252"/>
    </row>
    <row r="24" spans="1:13" ht="18.75" customHeight="1">
      <c r="A24" s="292" t="s">
        <v>141</v>
      </c>
      <c r="B24" s="297">
        <v>88</v>
      </c>
      <c r="C24" s="298">
        <f>D24/B24</f>
        <v>1.6102272727272726</v>
      </c>
      <c r="D24" s="297">
        <v>141.7</v>
      </c>
      <c r="E24" s="305"/>
      <c r="F24" s="306"/>
      <c r="G24" s="307"/>
      <c r="H24" s="308"/>
      <c r="I24" s="309"/>
      <c r="J24" s="309"/>
      <c r="K24" s="309"/>
      <c r="L24" s="310"/>
      <c r="M24" s="310"/>
    </row>
    <row r="25" spans="1:13" ht="15.75" customHeight="1">
      <c r="A25" s="311" t="s">
        <v>41</v>
      </c>
      <c r="B25" s="312">
        <f>SUM(B26:B26)</f>
        <v>2</v>
      </c>
      <c r="C25" s="233">
        <f>D25/B25</f>
        <v>2008</v>
      </c>
      <c r="D25" s="233">
        <f>SUM(D26:D26)</f>
        <v>4016</v>
      </c>
      <c r="E25" s="312">
        <f>E26</f>
        <v>12</v>
      </c>
      <c r="F25" s="312">
        <f>F26</f>
        <v>341.6583333333333</v>
      </c>
      <c r="G25" s="233">
        <f>G26</f>
        <v>4099.9</v>
      </c>
      <c r="H25" s="312">
        <f>SUM(H26:H26)</f>
        <v>10</v>
      </c>
      <c r="I25" s="233">
        <f>J25/H25</f>
        <v>235.93</v>
      </c>
      <c r="J25" s="269">
        <f>SUM(J26:J26)</f>
        <v>2359.3</v>
      </c>
      <c r="K25" s="313">
        <f>K26</f>
        <v>135</v>
      </c>
      <c r="L25" s="313">
        <f>L26</f>
        <v>9.1</v>
      </c>
      <c r="M25" s="313">
        <f>M26</f>
        <v>1228.5</v>
      </c>
    </row>
    <row r="26" spans="1:13" ht="20.25" customHeight="1">
      <c r="A26" s="314" t="s">
        <v>144</v>
      </c>
      <c r="B26" s="297">
        <v>2</v>
      </c>
      <c r="C26" s="300">
        <f>D26/B26</f>
        <v>2008</v>
      </c>
      <c r="D26" s="300">
        <v>4016</v>
      </c>
      <c r="E26" s="315">
        <v>12</v>
      </c>
      <c r="F26" s="316">
        <f>G26/E26</f>
        <v>341.6583333333333</v>
      </c>
      <c r="G26" s="317">
        <v>4099.9</v>
      </c>
      <c r="H26" s="297">
        <v>10</v>
      </c>
      <c r="I26" s="318">
        <f>J26/H26</f>
        <v>235.93</v>
      </c>
      <c r="J26" s="319">
        <v>2359.3</v>
      </c>
      <c r="K26" s="317">
        <v>135</v>
      </c>
      <c r="L26" s="317">
        <f>M26/K26</f>
        <v>9.1</v>
      </c>
      <c r="M26" s="317">
        <v>1228.5</v>
      </c>
    </row>
    <row r="27" spans="1:13" ht="20.25" customHeight="1">
      <c r="A27" s="244" t="s">
        <v>42</v>
      </c>
      <c r="B27" s="240">
        <f>B28</f>
        <v>13</v>
      </c>
      <c r="C27" s="237">
        <f aca="true" t="shared" si="1" ref="C27:M27">C28</f>
        <v>85.73076923076923</v>
      </c>
      <c r="D27" s="240">
        <f t="shared" si="1"/>
        <v>1114.5</v>
      </c>
      <c r="E27" s="320">
        <f>E28+E29</f>
        <v>12</v>
      </c>
      <c r="F27" s="237">
        <f t="shared" si="1"/>
        <v>101.2</v>
      </c>
      <c r="G27" s="237">
        <f>G28+G29</f>
        <v>1022.6</v>
      </c>
      <c r="H27" s="240">
        <f t="shared" si="1"/>
        <v>92</v>
      </c>
      <c r="I27" s="240">
        <f t="shared" si="1"/>
        <v>53.207608695652176</v>
      </c>
      <c r="J27" s="240">
        <f t="shared" si="1"/>
        <v>4895.1</v>
      </c>
      <c r="K27" s="240">
        <f t="shared" si="1"/>
        <v>47</v>
      </c>
      <c r="L27" s="240">
        <f t="shared" si="1"/>
        <v>120.7595744680851</v>
      </c>
      <c r="M27" s="240">
        <f t="shared" si="1"/>
        <v>5675.7</v>
      </c>
    </row>
    <row r="28" spans="1:13" ht="17.25" customHeight="1">
      <c r="A28" s="283" t="s">
        <v>144</v>
      </c>
      <c r="B28" s="241">
        <v>13</v>
      </c>
      <c r="C28" s="239">
        <f aca="true" t="shared" si="2" ref="C28:C39">D28/B28</f>
        <v>85.73076923076923</v>
      </c>
      <c r="D28" s="239">
        <v>1114.5</v>
      </c>
      <c r="E28" s="321">
        <v>10</v>
      </c>
      <c r="F28" s="239">
        <f aca="true" t="shared" si="3" ref="F28:F33">G28/E28</f>
        <v>101.2</v>
      </c>
      <c r="G28" s="239">
        <v>1012</v>
      </c>
      <c r="H28" s="241">
        <v>92</v>
      </c>
      <c r="I28" s="239">
        <f>J28/H28</f>
        <v>53.207608695652176</v>
      </c>
      <c r="J28" s="239">
        <v>4895.1</v>
      </c>
      <c r="K28" s="239">
        <v>47</v>
      </c>
      <c r="L28" s="239">
        <f>M28/K28</f>
        <v>120.7595744680851</v>
      </c>
      <c r="M28" s="239">
        <v>5675.7</v>
      </c>
    </row>
    <row r="29" spans="1:13" ht="18" customHeight="1">
      <c r="A29" s="266" t="s">
        <v>126</v>
      </c>
      <c r="B29" s="269">
        <v>54</v>
      </c>
      <c r="C29" s="233">
        <f t="shared" si="2"/>
        <v>4.140740740740741</v>
      </c>
      <c r="D29" s="233">
        <v>223.6</v>
      </c>
      <c r="E29" s="312">
        <v>2</v>
      </c>
      <c r="F29" s="322">
        <f t="shared" si="3"/>
        <v>5.3</v>
      </c>
      <c r="G29" s="233">
        <v>10.6</v>
      </c>
      <c r="H29" s="269"/>
      <c r="I29" s="233"/>
      <c r="J29" s="233"/>
      <c r="K29" s="317"/>
      <c r="L29" s="317"/>
      <c r="M29" s="317"/>
    </row>
    <row r="30" spans="1:13" ht="34.5" customHeight="1">
      <c r="A30" s="311" t="s">
        <v>131</v>
      </c>
      <c r="B30" s="269">
        <f>B31</f>
        <v>206</v>
      </c>
      <c r="C30" s="322">
        <f t="shared" si="2"/>
        <v>9.678155339805825</v>
      </c>
      <c r="D30" s="269">
        <f>D31</f>
        <v>1993.7</v>
      </c>
      <c r="E30" s="269">
        <f>E31+E35</f>
        <v>35</v>
      </c>
      <c r="F30" s="322">
        <f t="shared" si="3"/>
        <v>94.98857142857143</v>
      </c>
      <c r="G30" s="233">
        <f>G31+G35</f>
        <v>3324.6000000000004</v>
      </c>
      <c r="H30" s="269">
        <f aca="true" t="shared" si="4" ref="H30:M30">H31</f>
        <v>17</v>
      </c>
      <c r="I30" s="233">
        <f t="shared" si="4"/>
        <v>132.55882352941177</v>
      </c>
      <c r="J30" s="233">
        <f t="shared" si="4"/>
        <v>2253.5</v>
      </c>
      <c r="K30" s="287">
        <f t="shared" si="4"/>
        <v>15</v>
      </c>
      <c r="L30" s="287">
        <f t="shared" si="4"/>
        <v>158.64666666666665</v>
      </c>
      <c r="M30" s="287">
        <f t="shared" si="4"/>
        <v>2379.7</v>
      </c>
    </row>
    <row r="31" spans="1:13" ht="19.5" customHeight="1">
      <c r="A31" s="311" t="s">
        <v>99</v>
      </c>
      <c r="B31" s="269">
        <f>B32+B35</f>
        <v>206</v>
      </c>
      <c r="C31" s="322">
        <f t="shared" si="2"/>
        <v>9.678155339805825</v>
      </c>
      <c r="D31" s="269">
        <f>D32+D35</f>
        <v>1993.7</v>
      </c>
      <c r="E31" s="269">
        <f>E32+E35</f>
        <v>21</v>
      </c>
      <c r="F31" s="322">
        <f t="shared" si="3"/>
        <v>153.72857142857143</v>
      </c>
      <c r="G31" s="269">
        <f>G32+G35</f>
        <v>3228.3</v>
      </c>
      <c r="H31" s="269">
        <f>H32+H35</f>
        <v>17</v>
      </c>
      <c r="I31" s="322">
        <f>J31/H31</f>
        <v>132.55882352941177</v>
      </c>
      <c r="J31" s="269">
        <f>J32+J35</f>
        <v>2253.5</v>
      </c>
      <c r="K31" s="269">
        <f>K32+K35</f>
        <v>15</v>
      </c>
      <c r="L31" s="322">
        <f>M31/K31</f>
        <v>158.64666666666665</v>
      </c>
      <c r="M31" s="269">
        <f>M32+M35</f>
        <v>2379.7</v>
      </c>
    </row>
    <row r="32" spans="1:13" ht="19.5" customHeight="1">
      <c r="A32" s="266" t="s">
        <v>140</v>
      </c>
      <c r="B32" s="269">
        <f>B33+B34</f>
        <v>38</v>
      </c>
      <c r="C32" s="322">
        <f>D32/B32</f>
        <v>46.973684210526315</v>
      </c>
      <c r="D32" s="269">
        <f>D33+D34</f>
        <v>1785</v>
      </c>
      <c r="E32" s="269">
        <f>E33+E34</f>
        <v>7</v>
      </c>
      <c r="F32" s="322">
        <f t="shared" si="3"/>
        <v>447.42857142857144</v>
      </c>
      <c r="G32" s="269">
        <f>G33+G34</f>
        <v>3132</v>
      </c>
      <c r="H32" s="269">
        <f>H33+H34</f>
        <v>17</v>
      </c>
      <c r="I32" s="322">
        <f>J32/H32</f>
        <v>132.55882352941177</v>
      </c>
      <c r="J32" s="269">
        <f>J33+J34</f>
        <v>2253.5</v>
      </c>
      <c r="K32" s="269">
        <f>K33+K34</f>
        <v>15</v>
      </c>
      <c r="L32" s="322">
        <f>M32/K32</f>
        <v>158.64666666666665</v>
      </c>
      <c r="M32" s="269">
        <f>M33+M34</f>
        <v>2379.7</v>
      </c>
    </row>
    <row r="33" spans="1:13" ht="16.5" customHeight="1">
      <c r="A33" s="318" t="s">
        <v>139</v>
      </c>
      <c r="B33" s="269">
        <v>14</v>
      </c>
      <c r="C33" s="322">
        <f t="shared" si="2"/>
        <v>101.2</v>
      </c>
      <c r="D33" s="233">
        <v>1416.8</v>
      </c>
      <c r="E33" s="269">
        <v>7</v>
      </c>
      <c r="F33" s="322">
        <f t="shared" si="3"/>
        <v>447.42857142857144</v>
      </c>
      <c r="G33" s="233">
        <v>3132</v>
      </c>
      <c r="H33" s="269">
        <v>2</v>
      </c>
      <c r="I33" s="233"/>
      <c r="J33" s="233">
        <v>1005</v>
      </c>
      <c r="K33" s="233">
        <v>3</v>
      </c>
      <c r="L33" s="233"/>
      <c r="M33" s="233">
        <v>1287</v>
      </c>
    </row>
    <row r="34" spans="1:13" ht="21" customHeight="1">
      <c r="A34" s="318" t="s">
        <v>45</v>
      </c>
      <c r="B34" s="269">
        <v>24</v>
      </c>
      <c r="C34" s="322">
        <f t="shared" si="2"/>
        <v>15.341666666666667</v>
      </c>
      <c r="D34" s="233">
        <v>368.2</v>
      </c>
      <c r="E34" s="269"/>
      <c r="F34" s="322"/>
      <c r="G34" s="233"/>
      <c r="H34" s="269">
        <v>15</v>
      </c>
      <c r="I34" s="233"/>
      <c r="J34" s="233">
        <v>1248.5</v>
      </c>
      <c r="K34" s="233">
        <v>12</v>
      </c>
      <c r="L34" s="233"/>
      <c r="M34" s="233">
        <v>1092.7</v>
      </c>
    </row>
    <row r="35" spans="1:13" ht="15" customHeight="1">
      <c r="A35" s="311" t="s">
        <v>141</v>
      </c>
      <c r="B35" s="269">
        <v>168</v>
      </c>
      <c r="C35" s="322">
        <f t="shared" si="2"/>
        <v>1.2422619047619048</v>
      </c>
      <c r="D35" s="233">
        <v>208.7</v>
      </c>
      <c r="E35" s="269">
        <v>14</v>
      </c>
      <c r="F35" s="322">
        <f>G35/E35</f>
        <v>6.878571428571428</v>
      </c>
      <c r="G35" s="233">
        <v>96.3</v>
      </c>
      <c r="H35" s="269"/>
      <c r="I35" s="233"/>
      <c r="J35" s="233"/>
      <c r="K35" s="233"/>
      <c r="L35" s="233"/>
      <c r="M35" s="233"/>
    </row>
    <row r="36" spans="1:13" ht="51" customHeight="1">
      <c r="A36" s="265" t="s">
        <v>147</v>
      </c>
      <c r="B36" s="269">
        <f>B37</f>
        <v>7</v>
      </c>
      <c r="C36" s="322">
        <f t="shared" si="2"/>
        <v>72.78571428571429</v>
      </c>
      <c r="D36" s="233">
        <f>D37</f>
        <v>509.5</v>
      </c>
      <c r="E36" s="269">
        <f>E37</f>
        <v>58</v>
      </c>
      <c r="F36" s="322">
        <f>G36/E36</f>
        <v>80.96896551724137</v>
      </c>
      <c r="G36" s="233">
        <f>G37</f>
        <v>4696.2</v>
      </c>
      <c r="H36" s="269">
        <f>H37</f>
        <v>6</v>
      </c>
      <c r="I36" s="322">
        <f>J36/H36</f>
        <v>813.6833333333333</v>
      </c>
      <c r="J36" s="233">
        <f>J37</f>
        <v>4882.099999999999</v>
      </c>
      <c r="K36" s="269">
        <f>K37</f>
        <v>17</v>
      </c>
      <c r="L36" s="322">
        <f>M36/K36</f>
        <v>36.00588235294118</v>
      </c>
      <c r="M36" s="233">
        <f>M37</f>
        <v>612.1</v>
      </c>
    </row>
    <row r="37" spans="1:13" ht="23.25" customHeight="1">
      <c r="A37" s="265" t="s">
        <v>148</v>
      </c>
      <c r="B37" s="262">
        <f>B38+B42</f>
        <v>7</v>
      </c>
      <c r="C37" s="323">
        <f t="shared" si="2"/>
        <v>72.78571428571429</v>
      </c>
      <c r="D37" s="262">
        <f>D38+D42</f>
        <v>509.5</v>
      </c>
      <c r="E37" s="262">
        <f>E38+E42</f>
        <v>58</v>
      </c>
      <c r="F37" s="323">
        <f>G37/E37</f>
        <v>80.96896551724137</v>
      </c>
      <c r="G37" s="262">
        <f>G38+G42</f>
        <v>4696.2</v>
      </c>
      <c r="H37" s="262">
        <f>H38+H42</f>
        <v>6</v>
      </c>
      <c r="I37" s="323">
        <f>J37/H37</f>
        <v>813.6833333333333</v>
      </c>
      <c r="J37" s="262">
        <f>J38+J42</f>
        <v>4882.099999999999</v>
      </c>
      <c r="K37" s="262">
        <f>K38+K42</f>
        <v>17</v>
      </c>
      <c r="L37" s="323">
        <f>M37/K37</f>
        <v>36.00588235294118</v>
      </c>
      <c r="M37" s="262">
        <f>M38+M42</f>
        <v>612.1</v>
      </c>
    </row>
    <row r="38" spans="1:13" ht="23.25" customHeight="1">
      <c r="A38" s="266" t="s">
        <v>140</v>
      </c>
      <c r="B38" s="262">
        <f>B39+B40+B41</f>
        <v>5</v>
      </c>
      <c r="C38" s="263">
        <f t="shared" si="2"/>
        <v>100</v>
      </c>
      <c r="D38" s="263">
        <f>D39+D40+D41</f>
        <v>500</v>
      </c>
      <c r="E38" s="262">
        <f>E39+E40+E41</f>
        <v>8</v>
      </c>
      <c r="F38" s="263">
        <f>G38/E38</f>
        <v>577.9</v>
      </c>
      <c r="G38" s="263">
        <f>G39+G40+G41</f>
        <v>4623.2</v>
      </c>
      <c r="H38" s="262">
        <f>H39+H40+H41</f>
        <v>6</v>
      </c>
      <c r="I38" s="263">
        <f>J38/H38</f>
        <v>813.6833333333333</v>
      </c>
      <c r="J38" s="263">
        <f>J39+J40+J41</f>
        <v>4882.099999999999</v>
      </c>
      <c r="K38" s="262">
        <f>K39+K40+K41</f>
        <v>17</v>
      </c>
      <c r="L38" s="263">
        <f>M38/K38</f>
        <v>36.00588235294118</v>
      </c>
      <c r="M38" s="263">
        <f>M39+M40+M41</f>
        <v>612.1</v>
      </c>
    </row>
    <row r="39" spans="1:13" ht="20.25" customHeight="1">
      <c r="A39" s="267" t="s">
        <v>139</v>
      </c>
      <c r="B39" s="262">
        <v>4</v>
      </c>
      <c r="C39" s="263">
        <f t="shared" si="2"/>
        <v>121.6</v>
      </c>
      <c r="D39" s="263">
        <v>486.4</v>
      </c>
      <c r="E39" s="262">
        <v>1</v>
      </c>
      <c r="F39" s="263">
        <v>4000</v>
      </c>
      <c r="G39" s="263">
        <v>4000</v>
      </c>
      <c r="H39" s="262">
        <v>1</v>
      </c>
      <c r="I39" s="263">
        <v>4518.7</v>
      </c>
      <c r="J39" s="263">
        <v>4518.7</v>
      </c>
      <c r="K39" s="262">
        <v>2</v>
      </c>
      <c r="L39" s="263">
        <f>M39/K39</f>
        <v>26.05</v>
      </c>
      <c r="M39" s="263">
        <v>52.1</v>
      </c>
    </row>
    <row r="40" spans="1:13" ht="18.75" customHeight="1">
      <c r="A40" s="267" t="s">
        <v>114</v>
      </c>
      <c r="B40" s="262">
        <v>1</v>
      </c>
      <c r="C40" s="263">
        <v>13.6</v>
      </c>
      <c r="D40" s="263">
        <v>13.6</v>
      </c>
      <c r="E40" s="262"/>
      <c r="F40" s="263"/>
      <c r="G40" s="263"/>
      <c r="H40" s="262"/>
      <c r="I40" s="263"/>
      <c r="J40" s="263"/>
      <c r="K40" s="262"/>
      <c r="L40" s="263"/>
      <c r="M40" s="263"/>
    </row>
    <row r="41" spans="1:13" ht="17.25" customHeight="1">
      <c r="A41" s="267" t="s">
        <v>45</v>
      </c>
      <c r="B41" s="262"/>
      <c r="C41" s="263"/>
      <c r="D41" s="263"/>
      <c r="E41" s="262">
        <v>7</v>
      </c>
      <c r="F41" s="263">
        <f>G41/E41</f>
        <v>89.02857142857144</v>
      </c>
      <c r="G41" s="263">
        <v>623.2</v>
      </c>
      <c r="H41" s="262">
        <v>5</v>
      </c>
      <c r="I41" s="263">
        <f>J41/H41</f>
        <v>72.67999999999999</v>
      </c>
      <c r="J41" s="263">
        <v>363.4</v>
      </c>
      <c r="K41" s="262">
        <v>15</v>
      </c>
      <c r="L41" s="263">
        <f>M41/K41</f>
        <v>37.333333333333336</v>
      </c>
      <c r="M41" s="263">
        <v>560</v>
      </c>
    </row>
    <row r="42" spans="1:13" ht="15" customHeight="1">
      <c r="A42" s="311" t="s">
        <v>141</v>
      </c>
      <c r="B42" s="262">
        <v>2</v>
      </c>
      <c r="C42" s="263">
        <f>D42/B42</f>
        <v>4.75</v>
      </c>
      <c r="D42" s="263">
        <v>9.5</v>
      </c>
      <c r="E42" s="262">
        <v>50</v>
      </c>
      <c r="F42" s="263">
        <f>G42/E42</f>
        <v>1.46</v>
      </c>
      <c r="G42" s="263">
        <v>73</v>
      </c>
      <c r="H42" s="262"/>
      <c r="I42" s="263"/>
      <c r="J42" s="263"/>
      <c r="K42" s="262"/>
      <c r="L42" s="263"/>
      <c r="M42" s="263"/>
    </row>
    <row r="43" spans="1:13" ht="38.25" customHeight="1">
      <c r="A43" s="265" t="s">
        <v>169</v>
      </c>
      <c r="B43" s="262"/>
      <c r="C43" s="263"/>
      <c r="D43" s="263"/>
      <c r="E43" s="233">
        <f>E44+E45</f>
        <v>2</v>
      </c>
      <c r="F43" s="233">
        <f>G43/E43</f>
        <v>16</v>
      </c>
      <c r="G43" s="233">
        <f>G44+G45</f>
        <v>32</v>
      </c>
      <c r="H43" s="262"/>
      <c r="I43" s="263"/>
      <c r="J43" s="263"/>
      <c r="K43" s="262"/>
      <c r="L43" s="263"/>
      <c r="M43" s="263"/>
    </row>
    <row r="44" spans="1:13" ht="20.25" customHeight="1">
      <c r="A44" s="267" t="s">
        <v>140</v>
      </c>
      <c r="B44" s="262"/>
      <c r="C44" s="263"/>
      <c r="D44" s="263"/>
      <c r="E44" s="233">
        <f>E50</f>
        <v>1</v>
      </c>
      <c r="F44" s="233">
        <f>F50</f>
        <v>12</v>
      </c>
      <c r="G44" s="233">
        <f>G50</f>
        <v>12</v>
      </c>
      <c r="H44" s="262"/>
      <c r="I44" s="263"/>
      <c r="J44" s="263"/>
      <c r="K44" s="262"/>
      <c r="L44" s="263"/>
      <c r="M44" s="263"/>
    </row>
    <row r="45" spans="1:13" ht="20.25" customHeight="1">
      <c r="A45" s="267" t="s">
        <v>141</v>
      </c>
      <c r="B45" s="262"/>
      <c r="C45" s="263"/>
      <c r="D45" s="263"/>
      <c r="E45" s="233">
        <f>E46</f>
        <v>1</v>
      </c>
      <c r="F45" s="233">
        <f>F46</f>
        <v>20</v>
      </c>
      <c r="G45" s="233">
        <f>G46</f>
        <v>20</v>
      </c>
      <c r="H45" s="262"/>
      <c r="I45" s="263"/>
      <c r="J45" s="263"/>
      <c r="K45" s="262"/>
      <c r="L45" s="263"/>
      <c r="M45" s="263"/>
    </row>
    <row r="46" spans="1:13" ht="15" customHeight="1">
      <c r="A46" s="266" t="s">
        <v>24</v>
      </c>
      <c r="B46" s="262"/>
      <c r="C46" s="263"/>
      <c r="D46" s="263"/>
      <c r="E46" s="233">
        <f>E48</f>
        <v>1</v>
      </c>
      <c r="F46" s="233">
        <f>F48</f>
        <v>20</v>
      </c>
      <c r="G46" s="233">
        <v>20</v>
      </c>
      <c r="H46" s="262"/>
      <c r="I46" s="263"/>
      <c r="J46" s="263"/>
      <c r="K46" s="262"/>
      <c r="L46" s="263"/>
      <c r="M46" s="263"/>
    </row>
    <row r="47" spans="1:13" ht="15" customHeight="1">
      <c r="A47" s="267" t="s">
        <v>140</v>
      </c>
      <c r="B47" s="262"/>
      <c r="C47" s="263"/>
      <c r="D47" s="263"/>
      <c r="E47" s="262"/>
      <c r="F47" s="264"/>
      <c r="G47" s="263"/>
      <c r="H47" s="262"/>
      <c r="I47" s="263"/>
      <c r="J47" s="263"/>
      <c r="K47" s="262"/>
      <c r="L47" s="263"/>
      <c r="M47" s="263"/>
    </row>
    <row r="48" spans="1:13" ht="15" customHeight="1">
      <c r="A48" s="267" t="s">
        <v>141</v>
      </c>
      <c r="B48" s="262"/>
      <c r="C48" s="263"/>
      <c r="D48" s="263"/>
      <c r="E48" s="269">
        <v>1</v>
      </c>
      <c r="F48" s="270">
        <f>G48/E48</f>
        <v>20</v>
      </c>
      <c r="G48" s="233">
        <v>20</v>
      </c>
      <c r="H48" s="262"/>
      <c r="I48" s="263"/>
      <c r="J48" s="263"/>
      <c r="K48" s="262"/>
      <c r="L48" s="263"/>
      <c r="M48" s="263"/>
    </row>
    <row r="49" spans="1:13" ht="15" customHeight="1">
      <c r="A49" s="266" t="s">
        <v>170</v>
      </c>
      <c r="B49" s="262"/>
      <c r="C49" s="263"/>
      <c r="D49" s="263"/>
      <c r="E49" s="262"/>
      <c r="F49" s="264"/>
      <c r="G49" s="263"/>
      <c r="H49" s="262"/>
      <c r="I49" s="263"/>
      <c r="J49" s="263"/>
      <c r="K49" s="262"/>
      <c r="L49" s="263"/>
      <c r="M49" s="263"/>
    </row>
    <row r="50" spans="1:13" ht="15" customHeight="1">
      <c r="A50" s="267" t="s">
        <v>140</v>
      </c>
      <c r="B50" s="262"/>
      <c r="C50" s="263"/>
      <c r="D50" s="263"/>
      <c r="E50" s="262">
        <v>1</v>
      </c>
      <c r="F50" s="264">
        <v>12</v>
      </c>
      <c r="G50" s="263">
        <v>12</v>
      </c>
      <c r="H50" s="262"/>
      <c r="I50" s="263"/>
      <c r="J50" s="263"/>
      <c r="K50" s="262"/>
      <c r="L50" s="263"/>
      <c r="M50" s="263"/>
    </row>
    <row r="51" spans="1:13" ht="15" customHeight="1">
      <c r="A51" s="267" t="s">
        <v>141</v>
      </c>
      <c r="B51" s="262"/>
      <c r="C51" s="263"/>
      <c r="D51" s="263"/>
      <c r="E51" s="262"/>
      <c r="F51" s="264"/>
      <c r="G51" s="263"/>
      <c r="H51" s="262"/>
      <c r="I51" s="263"/>
      <c r="J51" s="263"/>
      <c r="K51" s="262"/>
      <c r="L51" s="263"/>
      <c r="M51" s="263"/>
    </row>
    <row r="52" spans="1:13" ht="30.75" customHeight="1">
      <c r="A52" s="324" t="s">
        <v>135</v>
      </c>
      <c r="B52" s="312">
        <f>SUM(B54:B55)</f>
        <v>13</v>
      </c>
      <c r="C52" s="233">
        <f>C53</f>
        <v>38.46153846153846</v>
      </c>
      <c r="D52" s="233">
        <f>SUM(D54:D55)</f>
        <v>500</v>
      </c>
      <c r="E52" s="269">
        <f>E53</f>
        <v>4</v>
      </c>
      <c r="F52" s="233">
        <f>F53</f>
        <v>112.5</v>
      </c>
      <c r="G52" s="233">
        <f>G53</f>
        <v>450</v>
      </c>
      <c r="H52" s="269">
        <f>SUM(H54:H55)</f>
        <v>6</v>
      </c>
      <c r="I52" s="233">
        <f>J52/H52</f>
        <v>183.33333333333334</v>
      </c>
      <c r="J52" s="233">
        <f>SUM(J54:J55)</f>
        <v>1100</v>
      </c>
      <c r="K52" s="233">
        <f>SUM(K54:K55)</f>
        <v>5</v>
      </c>
      <c r="L52" s="233">
        <f>SUM(L54:L55)</f>
        <v>18.2</v>
      </c>
      <c r="M52" s="233">
        <f>SUM(M54:M55)</f>
        <v>1100</v>
      </c>
    </row>
    <row r="53" spans="1:13" ht="19.5" customHeight="1">
      <c r="A53" s="311" t="s">
        <v>96</v>
      </c>
      <c r="B53" s="312">
        <f>B52</f>
        <v>13</v>
      </c>
      <c r="C53" s="233">
        <f>D53/B53</f>
        <v>38.46153846153846</v>
      </c>
      <c r="D53" s="233">
        <f>D52</f>
        <v>500</v>
      </c>
      <c r="E53" s="269">
        <f>E54+E55</f>
        <v>4</v>
      </c>
      <c r="F53" s="233">
        <f>G53/E53</f>
        <v>112.5</v>
      </c>
      <c r="G53" s="233">
        <f>G54+G55</f>
        <v>450</v>
      </c>
      <c r="H53" s="312">
        <f>H52</f>
        <v>6</v>
      </c>
      <c r="I53" s="233">
        <f>I52</f>
        <v>183.33333333333334</v>
      </c>
      <c r="J53" s="233">
        <f>J55</f>
        <v>1100</v>
      </c>
      <c r="K53" s="313">
        <f>K55</f>
        <v>5</v>
      </c>
      <c r="L53" s="313">
        <f>L55</f>
        <v>18.2</v>
      </c>
      <c r="M53" s="287">
        <f>M55</f>
        <v>1100</v>
      </c>
    </row>
    <row r="54" spans="1:13" ht="19.5" customHeight="1">
      <c r="A54" s="314" t="s">
        <v>144</v>
      </c>
      <c r="B54" s="262">
        <v>10</v>
      </c>
      <c r="C54" s="263">
        <f>D54/B54</f>
        <v>42.97</v>
      </c>
      <c r="D54" s="263">
        <v>429.7</v>
      </c>
      <c r="E54" s="317">
        <v>4</v>
      </c>
      <c r="F54" s="319">
        <f>G54/E54</f>
        <v>112.5</v>
      </c>
      <c r="G54" s="319">
        <v>450</v>
      </c>
      <c r="H54" s="317"/>
      <c r="I54" s="319"/>
      <c r="J54" s="319"/>
      <c r="K54" s="317"/>
      <c r="L54" s="317"/>
      <c r="M54" s="317"/>
    </row>
    <row r="55" spans="1:13" ht="15.75">
      <c r="A55" s="299" t="s">
        <v>145</v>
      </c>
      <c r="B55" s="317">
        <v>3</v>
      </c>
      <c r="C55" s="319">
        <f>D55/B55</f>
        <v>23.433333333333334</v>
      </c>
      <c r="D55" s="263">
        <v>70.3</v>
      </c>
      <c r="E55" s="317"/>
      <c r="F55" s="319"/>
      <c r="G55" s="319"/>
      <c r="H55" s="317">
        <v>6</v>
      </c>
      <c r="I55" s="319">
        <v>22</v>
      </c>
      <c r="J55" s="319">
        <v>1100</v>
      </c>
      <c r="K55" s="317">
        <v>5</v>
      </c>
      <c r="L55" s="317">
        <v>18.2</v>
      </c>
      <c r="M55" s="319">
        <v>1100</v>
      </c>
    </row>
    <row r="56" spans="1:13" ht="15.75">
      <c r="A56" s="325"/>
      <c r="B56" s="317"/>
      <c r="C56" s="319"/>
      <c r="D56" s="263"/>
      <c r="E56" s="313"/>
      <c r="F56" s="288"/>
      <c r="G56" s="287"/>
      <c r="H56" s="317"/>
      <c r="I56" s="319"/>
      <c r="J56" s="319"/>
      <c r="K56" s="317"/>
      <c r="L56" s="317"/>
      <c r="M56" s="319"/>
    </row>
    <row r="57" spans="1:13" ht="54" customHeight="1">
      <c r="A57" s="325" t="s">
        <v>181</v>
      </c>
      <c r="B57" s="317"/>
      <c r="C57" s="319"/>
      <c r="D57" s="263"/>
      <c r="E57" s="313">
        <f>E58+E59</f>
        <v>1590</v>
      </c>
      <c r="F57" s="288">
        <f>G57/E57</f>
        <v>1.0062893081761006</v>
      </c>
      <c r="G57" s="287">
        <f>G58+G59</f>
        <v>1600</v>
      </c>
      <c r="H57" s="317"/>
      <c r="I57" s="319"/>
      <c r="J57" s="319"/>
      <c r="K57" s="317"/>
      <c r="L57" s="317"/>
      <c r="M57" s="319"/>
    </row>
    <row r="58" spans="1:13" ht="15.75">
      <c r="A58" s="314" t="s">
        <v>144</v>
      </c>
      <c r="B58" s="317"/>
      <c r="C58" s="319"/>
      <c r="D58" s="263"/>
      <c r="E58" s="317">
        <v>9</v>
      </c>
      <c r="F58" s="316">
        <f>G58/E58</f>
        <v>14.444444444444445</v>
      </c>
      <c r="G58" s="319">
        <v>130</v>
      </c>
      <c r="H58" s="317"/>
      <c r="I58" s="319"/>
      <c r="J58" s="319"/>
      <c r="K58" s="317"/>
      <c r="L58" s="317"/>
      <c r="M58" s="319"/>
    </row>
    <row r="59" spans="1:13" ht="15.75">
      <c r="A59" s="314" t="s">
        <v>179</v>
      </c>
      <c r="B59" s="317"/>
      <c r="C59" s="319"/>
      <c r="D59" s="263"/>
      <c r="E59" s="317">
        <v>1581</v>
      </c>
      <c r="F59" s="316">
        <f>G59/E59</f>
        <v>0.9297912713472486</v>
      </c>
      <c r="G59" s="319">
        <v>1470</v>
      </c>
      <c r="H59" s="317"/>
      <c r="I59" s="319"/>
      <c r="J59" s="319"/>
      <c r="K59" s="317"/>
      <c r="L59" s="317"/>
      <c r="M59" s="319"/>
    </row>
    <row r="60" spans="1:13" ht="15.75">
      <c r="A60" s="299"/>
      <c r="B60" s="317"/>
      <c r="C60" s="319"/>
      <c r="D60" s="263"/>
      <c r="E60" s="317"/>
      <c r="F60" s="319"/>
      <c r="G60" s="319"/>
      <c r="H60" s="317"/>
      <c r="I60" s="319"/>
      <c r="J60" s="319"/>
      <c r="K60" s="317"/>
      <c r="L60" s="317"/>
      <c r="M60" s="319"/>
    </row>
    <row r="61" spans="1:10" ht="25.5" customHeight="1">
      <c r="A61" s="30"/>
      <c r="B61" s="31"/>
      <c r="C61" s="32"/>
      <c r="D61" s="17"/>
      <c r="E61" s="17"/>
      <c r="F61" s="17"/>
      <c r="G61" s="17"/>
      <c r="H61" s="17"/>
      <c r="I61" s="17"/>
      <c r="J61" s="17"/>
    </row>
    <row r="62" spans="1:13" ht="19.5" customHeight="1">
      <c r="A62" s="26" t="s">
        <v>174</v>
      </c>
      <c r="B62" s="26"/>
      <c r="C62" s="26"/>
      <c r="D62" s="26"/>
      <c r="E62" s="26"/>
      <c r="F62" s="26"/>
      <c r="G62" s="26"/>
      <c r="H62" s="26"/>
      <c r="I62" s="26"/>
      <c r="J62" s="26"/>
      <c r="K62" s="3"/>
      <c r="L62" s="26"/>
      <c r="M62" s="26"/>
    </row>
    <row r="63" spans="1:12" ht="19.5" customHeight="1">
      <c r="A63" s="159" t="s">
        <v>138</v>
      </c>
      <c r="C63" s="1"/>
      <c r="D63" s="1"/>
      <c r="E63" s="1"/>
      <c r="F63" s="1"/>
      <c r="G63" s="1"/>
      <c r="H63" s="1"/>
      <c r="I63" s="1"/>
      <c r="J63" s="1"/>
      <c r="K63" s="3"/>
      <c r="L63" s="1"/>
    </row>
    <row r="64" spans="10:12" ht="19.5" customHeight="1">
      <c r="J64" s="26"/>
      <c r="K64" s="1"/>
      <c r="L64" s="1"/>
    </row>
    <row r="65" ht="19.5" customHeight="1">
      <c r="J65" s="1"/>
    </row>
    <row r="66" spans="1:10" ht="18.75">
      <c r="A66" s="341"/>
      <c r="B66" s="341"/>
      <c r="C66" s="341"/>
      <c r="D66" s="341"/>
      <c r="E66" s="341"/>
      <c r="F66" s="341"/>
      <c r="G66" s="341"/>
      <c r="H66" s="341"/>
      <c r="I66" s="341"/>
      <c r="J66" s="2"/>
    </row>
    <row r="67" spans="1:11" ht="18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15.75">
      <c r="A68" s="60"/>
      <c r="C68" s="1"/>
      <c r="D68" s="1"/>
      <c r="E68" s="1"/>
      <c r="F68" s="1"/>
      <c r="G68" s="1"/>
      <c r="H68" s="1"/>
      <c r="I68" s="1"/>
      <c r="J68" s="1"/>
      <c r="K68" s="1"/>
    </row>
    <row r="69" ht="15">
      <c r="J69" s="2"/>
    </row>
    <row r="70" ht="15">
      <c r="J70" s="2"/>
    </row>
    <row r="88" spans="1:9" ht="15.75">
      <c r="A88" s="2" t="s">
        <v>53</v>
      </c>
      <c r="B88" s="1"/>
      <c r="C88" s="1"/>
      <c r="D88" s="1"/>
      <c r="E88" s="1"/>
      <c r="F88" s="1"/>
      <c r="G88" s="1"/>
      <c r="H88" s="1"/>
      <c r="I88" s="1"/>
    </row>
  </sheetData>
  <sheetProtection/>
  <mergeCells count="13">
    <mergeCell ref="E2:M2"/>
    <mergeCell ref="A5:M5"/>
    <mergeCell ref="A6:M6"/>
    <mergeCell ref="A7:M7"/>
    <mergeCell ref="B8:G8"/>
    <mergeCell ref="H8:M8"/>
    <mergeCell ref="E3:L3"/>
    <mergeCell ref="A66:I66"/>
    <mergeCell ref="H9:J9"/>
    <mergeCell ref="A9:A10"/>
    <mergeCell ref="B9:D9"/>
    <mergeCell ref="E9:G9"/>
    <mergeCell ref="K9:M9"/>
  </mergeCells>
  <printOptions/>
  <pageMargins left="0.1968503937007874" right="0.11811023622047245" top="0.7480314960629921" bottom="0.15748031496062992" header="0.31496062992125984" footer="0.31496062992125984"/>
  <pageSetup horizontalDpi="600" verticalDpi="600" orientation="landscape" paperSize="9" scale="61" r:id="rId1"/>
  <rowBreaks count="1" manualBreakCount="1">
    <brk id="6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30"/>
  <sheetViews>
    <sheetView view="pageBreakPreview" zoomScale="75" zoomScaleNormal="75" zoomScaleSheetLayoutView="75" zoomScalePageLayoutView="0" workbookViewId="0" topLeftCell="A8">
      <selection activeCell="J20" sqref="J20"/>
    </sheetView>
  </sheetViews>
  <sheetFormatPr defaultColWidth="9.140625" defaultRowHeight="12.75"/>
  <cols>
    <col min="1" max="1" width="6.140625" style="4" customWidth="1"/>
    <col min="2" max="2" width="76.421875" style="4" customWidth="1"/>
    <col min="3" max="3" width="10.28125" style="4" customWidth="1"/>
    <col min="4" max="4" width="11.00390625" style="4" customWidth="1"/>
    <col min="5" max="5" width="7.7109375" style="4" customWidth="1"/>
    <col min="6" max="6" width="7.28125" style="4" customWidth="1"/>
    <col min="7" max="7" width="9.8515625" style="4" customWidth="1"/>
    <col min="8" max="8" width="7.28125" style="4" customWidth="1"/>
    <col min="9" max="9" width="8.28125" style="4" customWidth="1"/>
    <col min="10" max="10" width="10.8515625" style="4" customWidth="1"/>
    <col min="11" max="11" width="7.421875" style="4" customWidth="1"/>
    <col min="12" max="12" width="7.140625" style="4" customWidth="1"/>
    <col min="13" max="13" width="10.28125" style="4" customWidth="1"/>
    <col min="14" max="16384" width="9.140625" style="4" customWidth="1"/>
  </cols>
  <sheetData>
    <row r="1" spans="1:14" ht="18.75">
      <c r="A1" s="3"/>
      <c r="B1" s="3"/>
      <c r="C1" s="3"/>
      <c r="D1" s="3"/>
      <c r="E1" s="3"/>
      <c r="F1" s="3"/>
      <c r="G1" s="1"/>
      <c r="H1" s="23" t="s">
        <v>81</v>
      </c>
      <c r="I1" s="1"/>
      <c r="J1" s="5"/>
      <c r="K1" s="24"/>
      <c r="L1" s="24"/>
      <c r="M1" s="3"/>
      <c r="N1" s="3"/>
    </row>
    <row r="2" spans="1:14" ht="52.5" customHeight="1">
      <c r="A2" s="3"/>
      <c r="B2" s="25"/>
      <c r="C2" s="25"/>
      <c r="D2" s="25"/>
      <c r="E2" s="335" t="s">
        <v>168</v>
      </c>
      <c r="F2" s="335"/>
      <c r="G2" s="335"/>
      <c r="H2" s="335"/>
      <c r="I2" s="335"/>
      <c r="J2" s="335"/>
      <c r="K2" s="335"/>
      <c r="L2" s="335"/>
      <c r="M2" s="335"/>
      <c r="N2" s="25"/>
    </row>
    <row r="3" spans="1:14" ht="18.75" customHeight="1">
      <c r="A3" s="3"/>
      <c r="B3" s="25"/>
      <c r="C3" s="25"/>
      <c r="D3" s="25"/>
      <c r="E3" s="334"/>
      <c r="F3" s="334"/>
      <c r="G3" s="334"/>
      <c r="H3" s="334"/>
      <c r="I3" s="334"/>
      <c r="J3" s="334"/>
      <c r="K3" s="334"/>
      <c r="L3" s="334"/>
      <c r="M3" s="25"/>
      <c r="N3" s="25"/>
    </row>
    <row r="4" spans="1:14" ht="18.75">
      <c r="A4" s="333" t="s">
        <v>97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25"/>
    </row>
    <row r="5" spans="1:14" ht="15.75" customHeight="1">
      <c r="A5" s="332" t="s">
        <v>77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25"/>
    </row>
    <row r="6" spans="1:14" ht="18" customHeight="1">
      <c r="A6" s="332" t="s">
        <v>111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76"/>
    </row>
    <row r="7" spans="1:14" ht="20.25" customHeight="1">
      <c r="A7" s="343" t="s">
        <v>43</v>
      </c>
      <c r="B7" s="336" t="s">
        <v>29</v>
      </c>
      <c r="C7" s="338" t="s">
        <v>109</v>
      </c>
      <c r="D7" s="338"/>
      <c r="E7" s="338"/>
      <c r="F7" s="340" t="s">
        <v>66</v>
      </c>
      <c r="G7" s="340"/>
      <c r="H7" s="340"/>
      <c r="I7" s="339" t="s">
        <v>67</v>
      </c>
      <c r="J7" s="339"/>
      <c r="K7" s="339"/>
      <c r="L7" s="339" t="s">
        <v>68</v>
      </c>
      <c r="M7" s="339"/>
      <c r="N7" s="339"/>
    </row>
    <row r="8" spans="1:14" ht="53.25" customHeight="1">
      <c r="A8" s="344"/>
      <c r="B8" s="337"/>
      <c r="C8" s="29" t="s">
        <v>40</v>
      </c>
      <c r="D8" s="29" t="s">
        <v>39</v>
      </c>
      <c r="E8" s="29" t="s">
        <v>31</v>
      </c>
      <c r="F8" s="304" t="s">
        <v>40</v>
      </c>
      <c r="G8" s="304" t="s">
        <v>39</v>
      </c>
      <c r="H8" s="304" t="s">
        <v>31</v>
      </c>
      <c r="I8" s="304" t="s">
        <v>40</v>
      </c>
      <c r="J8" s="29" t="s">
        <v>39</v>
      </c>
      <c r="K8" s="29" t="s">
        <v>31</v>
      </c>
      <c r="L8" s="29" t="s">
        <v>40</v>
      </c>
      <c r="M8" s="29" t="s">
        <v>39</v>
      </c>
      <c r="N8" s="29" t="s">
        <v>31</v>
      </c>
    </row>
    <row r="9" spans="1:14" ht="51" customHeight="1">
      <c r="A9" s="29"/>
      <c r="B9" s="52" t="s">
        <v>79</v>
      </c>
      <c r="C9" s="82">
        <f>C10+C20</f>
        <v>2</v>
      </c>
      <c r="D9" s="83">
        <f>E9/C9</f>
        <v>133.55</v>
      </c>
      <c r="E9" s="83">
        <f>E10+E20</f>
        <v>267.1</v>
      </c>
      <c r="F9" s="326">
        <f aca="true" t="shared" si="0" ref="F9:H10">F10</f>
        <v>1</v>
      </c>
      <c r="G9" s="326">
        <f t="shared" si="0"/>
        <v>190</v>
      </c>
      <c r="H9" s="326">
        <f t="shared" si="0"/>
        <v>190</v>
      </c>
      <c r="I9" s="326">
        <f>I10+I20</f>
        <v>4</v>
      </c>
      <c r="J9" s="83">
        <f>K9/I9</f>
        <v>562.6</v>
      </c>
      <c r="K9" s="83">
        <f>K10+K20</f>
        <v>2250.4</v>
      </c>
      <c r="L9" s="82">
        <f>L10+L20</f>
        <v>2</v>
      </c>
      <c r="M9" s="83">
        <f>N9/L9</f>
        <v>132.1</v>
      </c>
      <c r="N9" s="83">
        <f>N10+N20</f>
        <v>264.2</v>
      </c>
    </row>
    <row r="10" spans="1:14" ht="20.25" customHeight="1">
      <c r="A10" s="29" t="s">
        <v>23</v>
      </c>
      <c r="B10" s="36" t="s">
        <v>0</v>
      </c>
      <c r="C10" s="82">
        <f>C11+C18</f>
        <v>2</v>
      </c>
      <c r="D10" s="83">
        <f>E10/C10</f>
        <v>133.55</v>
      </c>
      <c r="E10" s="83">
        <f>E11+E18</f>
        <v>267.1</v>
      </c>
      <c r="F10" s="326">
        <f t="shared" si="0"/>
        <v>1</v>
      </c>
      <c r="G10" s="326">
        <f t="shared" si="0"/>
        <v>190</v>
      </c>
      <c r="H10" s="326">
        <f t="shared" si="0"/>
        <v>190</v>
      </c>
      <c r="I10" s="326">
        <f>I11</f>
        <v>2</v>
      </c>
      <c r="J10" s="83">
        <f>K10/I10</f>
        <v>125.2</v>
      </c>
      <c r="K10" s="83">
        <f>K11</f>
        <v>250.4</v>
      </c>
      <c r="L10" s="94">
        <f>L11</f>
        <v>2</v>
      </c>
      <c r="M10" s="92">
        <f>M11</f>
        <v>132.1</v>
      </c>
      <c r="N10" s="92">
        <f>N11</f>
        <v>264.2</v>
      </c>
    </row>
    <row r="11" spans="1:14" ht="36" customHeight="1">
      <c r="A11" s="121" t="s">
        <v>1</v>
      </c>
      <c r="B11" s="36" t="s">
        <v>128</v>
      </c>
      <c r="C11" s="82">
        <f>C12+C14+C15</f>
        <v>1</v>
      </c>
      <c r="D11" s="83">
        <f>E11/C11</f>
        <v>130</v>
      </c>
      <c r="E11" s="83">
        <f>E12+E14+E15</f>
        <v>130</v>
      </c>
      <c r="F11" s="326">
        <f>F14</f>
        <v>1</v>
      </c>
      <c r="G11" s="326">
        <f>G14</f>
        <v>190</v>
      </c>
      <c r="H11" s="326">
        <f>H14</f>
        <v>190</v>
      </c>
      <c r="I11" s="326">
        <f>I14</f>
        <v>2</v>
      </c>
      <c r="J11" s="83">
        <f>K11/I11</f>
        <v>125.2</v>
      </c>
      <c r="K11" s="83">
        <f>K14</f>
        <v>250.4</v>
      </c>
      <c r="L11" s="94">
        <v>2</v>
      </c>
      <c r="M11" s="93">
        <f>N11/L11</f>
        <v>132.1</v>
      </c>
      <c r="N11" s="93">
        <v>264.2</v>
      </c>
    </row>
    <row r="12" spans="1:14" ht="18">
      <c r="A12" s="121" t="s">
        <v>22</v>
      </c>
      <c r="B12" s="192" t="s">
        <v>44</v>
      </c>
      <c r="C12" s="89"/>
      <c r="D12" s="88"/>
      <c r="E12" s="88"/>
      <c r="F12" s="302"/>
      <c r="G12" s="246"/>
      <c r="H12" s="252"/>
      <c r="I12" s="302"/>
      <c r="J12" s="83"/>
      <c r="K12" s="88"/>
      <c r="L12" s="85"/>
      <c r="M12" s="84"/>
      <c r="N12" s="41"/>
    </row>
    <row r="13" spans="1:14" ht="18">
      <c r="A13" s="121" t="s">
        <v>20</v>
      </c>
      <c r="B13" s="67" t="s">
        <v>41</v>
      </c>
      <c r="C13" s="89"/>
      <c r="D13" s="88"/>
      <c r="E13" s="88"/>
      <c r="F13" s="302"/>
      <c r="G13" s="246"/>
      <c r="H13" s="252"/>
      <c r="I13" s="302"/>
      <c r="J13" s="83"/>
      <c r="K13" s="88"/>
      <c r="L13" s="85"/>
      <c r="M13" s="84"/>
      <c r="N13" s="41"/>
    </row>
    <row r="14" spans="1:14" ht="18">
      <c r="A14" s="121" t="s">
        <v>5</v>
      </c>
      <c r="B14" s="193" t="s">
        <v>42</v>
      </c>
      <c r="C14" s="89"/>
      <c r="D14" s="88"/>
      <c r="E14" s="88"/>
      <c r="F14" s="302">
        <v>1</v>
      </c>
      <c r="G14" s="252">
        <v>190</v>
      </c>
      <c r="H14" s="252">
        <v>190</v>
      </c>
      <c r="I14" s="302">
        <v>2</v>
      </c>
      <c r="J14" s="65">
        <f>K14/I14</f>
        <v>125.2</v>
      </c>
      <c r="K14" s="88">
        <v>250.4</v>
      </c>
      <c r="L14" s="85"/>
      <c r="M14" s="84"/>
      <c r="N14" s="41"/>
    </row>
    <row r="15" spans="1:14" ht="15" customHeight="1">
      <c r="A15" s="121" t="s">
        <v>6</v>
      </c>
      <c r="B15" s="179" t="s">
        <v>33</v>
      </c>
      <c r="C15" s="89">
        <v>1</v>
      </c>
      <c r="D15" s="88">
        <v>130</v>
      </c>
      <c r="E15" s="88">
        <v>130</v>
      </c>
      <c r="F15" s="302"/>
      <c r="G15" s="252"/>
      <c r="H15" s="252"/>
      <c r="I15" s="302"/>
      <c r="J15" s="88"/>
      <c r="K15" s="88"/>
      <c r="L15" s="85"/>
      <c r="M15" s="84"/>
      <c r="N15" s="41"/>
    </row>
    <row r="16" spans="1:14" ht="33" customHeight="1">
      <c r="A16" s="121" t="s">
        <v>2</v>
      </c>
      <c r="B16" s="70" t="s">
        <v>131</v>
      </c>
      <c r="C16" s="90"/>
      <c r="D16" s="91"/>
      <c r="E16" s="91"/>
      <c r="F16" s="326"/>
      <c r="G16" s="246"/>
      <c r="H16" s="246"/>
      <c r="I16" s="326"/>
      <c r="J16" s="91"/>
      <c r="K16" s="91"/>
      <c r="L16" s="85"/>
      <c r="M16" s="84"/>
      <c r="N16" s="41"/>
    </row>
    <row r="17" spans="1:14" ht="19.5" customHeight="1">
      <c r="A17" s="121" t="s">
        <v>10</v>
      </c>
      <c r="B17" s="67" t="s">
        <v>99</v>
      </c>
      <c r="C17" s="89"/>
      <c r="D17" s="66"/>
      <c r="E17" s="88"/>
      <c r="F17" s="302"/>
      <c r="G17" s="252"/>
      <c r="H17" s="252"/>
      <c r="I17" s="302"/>
      <c r="J17" s="88"/>
      <c r="K17" s="88"/>
      <c r="L17" s="85"/>
      <c r="M17" s="84"/>
      <c r="N17" s="41"/>
    </row>
    <row r="18" spans="1:14" ht="37.5" customHeight="1">
      <c r="A18" s="121" t="s">
        <v>35</v>
      </c>
      <c r="B18" s="46" t="s">
        <v>133</v>
      </c>
      <c r="C18" s="90">
        <f>C19</f>
        <v>1</v>
      </c>
      <c r="D18" s="91">
        <f>D19</f>
        <v>137.1</v>
      </c>
      <c r="E18" s="91">
        <f>E19</f>
        <v>137.1</v>
      </c>
      <c r="F18" s="302"/>
      <c r="G18" s="252"/>
      <c r="H18" s="252"/>
      <c r="I18" s="302"/>
      <c r="J18" s="88"/>
      <c r="K18" s="88"/>
      <c r="L18" s="85"/>
      <c r="M18" s="84"/>
      <c r="N18" s="41"/>
    </row>
    <row r="19" spans="1:14" ht="19.5" customHeight="1">
      <c r="A19" s="121" t="s">
        <v>36</v>
      </c>
      <c r="B19" s="185" t="s">
        <v>52</v>
      </c>
      <c r="C19" s="89">
        <v>1</v>
      </c>
      <c r="D19" s="88">
        <v>137.1</v>
      </c>
      <c r="E19" s="88">
        <v>137.1</v>
      </c>
      <c r="F19" s="302"/>
      <c r="G19" s="252"/>
      <c r="H19" s="252"/>
      <c r="I19" s="302"/>
      <c r="J19" s="88"/>
      <c r="K19" s="88"/>
      <c r="L19" s="85"/>
      <c r="M19" s="84"/>
      <c r="N19" s="41"/>
    </row>
    <row r="20" spans="1:14" ht="18">
      <c r="A20" s="29" t="s">
        <v>19</v>
      </c>
      <c r="B20" s="36" t="s">
        <v>48</v>
      </c>
      <c r="C20" s="82"/>
      <c r="D20" s="83"/>
      <c r="E20" s="83"/>
      <c r="F20" s="326"/>
      <c r="G20" s="326"/>
      <c r="H20" s="246"/>
      <c r="I20" s="326">
        <f>I21+I24</f>
        <v>2</v>
      </c>
      <c r="J20" s="83">
        <f>K20/I20</f>
        <v>1000</v>
      </c>
      <c r="K20" s="83">
        <f>K21+K24</f>
        <v>2000</v>
      </c>
      <c r="L20" s="85"/>
      <c r="M20" s="84"/>
      <c r="N20" s="41"/>
    </row>
    <row r="21" spans="1:14" ht="31.5">
      <c r="A21" s="29" t="s">
        <v>3</v>
      </c>
      <c r="B21" s="36" t="s">
        <v>128</v>
      </c>
      <c r="C21" s="82"/>
      <c r="D21" s="83"/>
      <c r="E21" s="83"/>
      <c r="F21" s="326"/>
      <c r="G21" s="326"/>
      <c r="H21" s="326"/>
      <c r="I21" s="326">
        <f>I22</f>
        <v>1</v>
      </c>
      <c r="J21" s="83">
        <f>J22</f>
        <v>1000</v>
      </c>
      <c r="K21" s="83">
        <f>K22</f>
        <v>1000</v>
      </c>
      <c r="L21" s="85"/>
      <c r="M21" s="84"/>
      <c r="N21" s="41"/>
    </row>
    <row r="22" spans="1:14" ht="18">
      <c r="A22" s="121" t="s">
        <v>7</v>
      </c>
      <c r="B22" s="68" t="s">
        <v>44</v>
      </c>
      <c r="C22" s="87"/>
      <c r="D22" s="65"/>
      <c r="E22" s="65"/>
      <c r="F22" s="252"/>
      <c r="G22" s="252"/>
      <c r="H22" s="252"/>
      <c r="I22" s="302">
        <v>1</v>
      </c>
      <c r="J22" s="65">
        <v>1000</v>
      </c>
      <c r="K22" s="88">
        <v>1000</v>
      </c>
      <c r="L22" s="85"/>
      <c r="M22" s="84"/>
      <c r="N22" s="41"/>
    </row>
    <row r="23" spans="1:14" ht="33" customHeight="1">
      <c r="A23" s="121" t="s">
        <v>9</v>
      </c>
      <c r="B23" s="29" t="s">
        <v>33</v>
      </c>
      <c r="C23" s="87"/>
      <c r="D23" s="73"/>
      <c r="E23" s="65"/>
      <c r="F23" s="252"/>
      <c r="G23" s="252"/>
      <c r="H23" s="252"/>
      <c r="I23" s="302"/>
      <c r="J23" s="73"/>
      <c r="K23" s="65"/>
      <c r="L23" s="85"/>
      <c r="M23" s="84"/>
      <c r="N23" s="41"/>
    </row>
    <row r="24" spans="1:14" ht="33" customHeight="1">
      <c r="A24" s="121" t="s">
        <v>32</v>
      </c>
      <c r="B24" s="70" t="s">
        <v>131</v>
      </c>
      <c r="C24" s="82"/>
      <c r="D24" s="83"/>
      <c r="E24" s="83"/>
      <c r="F24" s="326"/>
      <c r="G24" s="326"/>
      <c r="H24" s="326"/>
      <c r="I24" s="326">
        <f>I25</f>
        <v>1</v>
      </c>
      <c r="J24" s="83">
        <f>J25</f>
        <v>1000</v>
      </c>
      <c r="K24" s="83">
        <f>K25</f>
        <v>1000</v>
      </c>
      <c r="L24" s="82"/>
      <c r="M24" s="82"/>
      <c r="N24" s="87"/>
    </row>
    <row r="25" spans="1:14" ht="21" customHeight="1">
      <c r="A25" s="121" t="s">
        <v>55</v>
      </c>
      <c r="B25" s="67" t="s">
        <v>99</v>
      </c>
      <c r="C25" s="87"/>
      <c r="D25" s="73"/>
      <c r="E25" s="88"/>
      <c r="F25" s="252"/>
      <c r="G25" s="252"/>
      <c r="H25" s="252"/>
      <c r="I25" s="302">
        <v>1</v>
      </c>
      <c r="J25" s="65">
        <v>1000</v>
      </c>
      <c r="K25" s="65">
        <v>1000</v>
      </c>
      <c r="L25" s="85"/>
      <c r="M25" s="84"/>
      <c r="N25" s="41"/>
    </row>
    <row r="26" spans="1:14" ht="21" customHeight="1">
      <c r="A26" s="253"/>
      <c r="B26" s="254"/>
      <c r="C26" s="255"/>
      <c r="D26" s="256"/>
      <c r="E26" s="257"/>
      <c r="F26" s="258"/>
      <c r="G26" s="258"/>
      <c r="H26" s="258"/>
      <c r="I26" s="255"/>
      <c r="J26" s="256"/>
      <c r="K26" s="258"/>
      <c r="L26" s="259"/>
      <c r="M26" s="260"/>
      <c r="N26" s="261"/>
    </row>
    <row r="27" spans="1:14" ht="21" customHeight="1">
      <c r="A27" s="345" t="s">
        <v>174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</row>
    <row r="28" spans="1:14" ht="24" customHeight="1">
      <c r="A28" s="159" t="s">
        <v>138</v>
      </c>
      <c r="B28" s="60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</row>
    <row r="29" spans="3:12" ht="21" customHeight="1">
      <c r="C29" s="1"/>
      <c r="D29" s="1"/>
      <c r="E29" s="1"/>
      <c r="F29" s="1"/>
      <c r="G29" s="1"/>
      <c r="H29" s="1"/>
      <c r="I29" s="1"/>
      <c r="J29" s="20"/>
      <c r="K29" s="12"/>
      <c r="L29" s="6"/>
    </row>
    <row r="30" ht="18.75">
      <c r="N30" s="12"/>
    </row>
  </sheetData>
  <sheetProtection/>
  <mergeCells count="12">
    <mergeCell ref="F7:H7"/>
    <mergeCell ref="A27:N27"/>
    <mergeCell ref="E2:M2"/>
    <mergeCell ref="A4:M4"/>
    <mergeCell ref="A5:M5"/>
    <mergeCell ref="A7:A8"/>
    <mergeCell ref="B7:B8"/>
    <mergeCell ref="C7:E7"/>
    <mergeCell ref="A6:M6"/>
    <mergeCell ref="E3:L3"/>
    <mergeCell ref="L7:N7"/>
    <mergeCell ref="I7:K7"/>
  </mergeCells>
  <printOptions/>
  <pageMargins left="0.7874015748031497" right="0.3937007874015748" top="1.1811023622047245" bottom="0.1968503937007874" header="0.31496062992125984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P48"/>
  <sheetViews>
    <sheetView view="pageBreakPreview" zoomScale="75" zoomScaleNormal="75" zoomScaleSheetLayoutView="75" zoomScalePageLayoutView="0" workbookViewId="0" topLeftCell="A1">
      <selection activeCell="E3" sqref="E3:L3"/>
    </sheetView>
  </sheetViews>
  <sheetFormatPr defaultColWidth="9.140625" defaultRowHeight="12.75"/>
  <cols>
    <col min="1" max="1" width="7.140625" style="4" customWidth="1"/>
    <col min="2" max="2" width="63.421875" style="4" customWidth="1"/>
    <col min="3" max="3" width="9.8515625" style="4" customWidth="1"/>
    <col min="4" max="4" width="10.7109375" style="4" customWidth="1"/>
    <col min="5" max="5" width="11.7109375" style="4" customWidth="1"/>
    <col min="6" max="6" width="9.57421875" style="4" customWidth="1"/>
    <col min="7" max="7" width="10.140625" style="4" customWidth="1"/>
    <col min="8" max="8" width="12.28125" style="4" customWidth="1"/>
    <col min="9" max="9" width="9.57421875" style="4" customWidth="1"/>
    <col min="10" max="10" width="10.57421875" style="4" customWidth="1"/>
    <col min="11" max="11" width="9.140625" style="4" customWidth="1"/>
    <col min="12" max="12" width="8.7109375" style="4" customWidth="1"/>
    <col min="13" max="13" width="9.7109375" style="4" customWidth="1"/>
    <col min="14" max="14" width="10.421875" style="4" customWidth="1"/>
    <col min="15" max="15" width="9.28125" style="4" bestFit="1" customWidth="1"/>
    <col min="16" max="16" width="11.421875" style="4" bestFit="1" customWidth="1"/>
    <col min="17" max="16384" width="9.140625" style="4" customWidth="1"/>
  </cols>
  <sheetData>
    <row r="1" spans="1:15" ht="18.75">
      <c r="A1" s="3"/>
      <c r="B1" s="3"/>
      <c r="C1" s="3"/>
      <c r="D1" s="3"/>
      <c r="E1" s="3"/>
      <c r="F1" s="3"/>
      <c r="G1" s="1"/>
      <c r="H1" s="23" t="s">
        <v>82</v>
      </c>
      <c r="I1" s="1"/>
      <c r="J1" s="5"/>
      <c r="K1" s="24"/>
      <c r="L1" s="24"/>
      <c r="M1" s="3"/>
      <c r="N1" s="3"/>
      <c r="O1" s="3"/>
    </row>
    <row r="2" spans="1:15" ht="51.75" customHeight="1">
      <c r="A2" s="3"/>
      <c r="B2" s="25"/>
      <c r="C2" s="25"/>
      <c r="D2" s="25"/>
      <c r="E2" s="25"/>
      <c r="F2" s="335" t="s">
        <v>168</v>
      </c>
      <c r="G2" s="335"/>
      <c r="H2" s="335"/>
      <c r="I2" s="335"/>
      <c r="J2" s="335"/>
      <c r="K2" s="335"/>
      <c r="L2" s="335"/>
      <c r="M2" s="335"/>
      <c r="N2" s="335"/>
      <c r="O2" s="25"/>
    </row>
    <row r="3" spans="1:15" ht="21" customHeight="1">
      <c r="A3" s="3"/>
      <c r="B3" s="25"/>
      <c r="C3" s="25"/>
      <c r="D3" s="25"/>
      <c r="E3" s="334"/>
      <c r="F3" s="334"/>
      <c r="G3" s="334"/>
      <c r="H3" s="334"/>
      <c r="I3" s="334"/>
      <c r="J3" s="334"/>
      <c r="K3" s="334"/>
      <c r="L3" s="334"/>
      <c r="M3" s="25"/>
      <c r="N3" s="25"/>
      <c r="O3" s="25"/>
    </row>
    <row r="4" spans="1:15" ht="18.75">
      <c r="A4" s="12"/>
      <c r="B4" s="25"/>
      <c r="C4" s="25"/>
      <c r="D4" s="25"/>
      <c r="E4" s="25"/>
      <c r="F4" s="25"/>
      <c r="G4" s="1"/>
      <c r="H4" s="1"/>
      <c r="I4" s="1"/>
      <c r="J4" s="1"/>
      <c r="K4" s="1"/>
      <c r="L4" s="1"/>
      <c r="M4" s="25"/>
      <c r="N4" s="25"/>
      <c r="O4" s="25"/>
    </row>
    <row r="5" spans="1:15" ht="18.75">
      <c r="A5" s="333" t="s">
        <v>94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25"/>
      <c r="O5" s="25"/>
    </row>
    <row r="6" spans="1:15" ht="15.75" customHeight="1">
      <c r="A6" s="332" t="s">
        <v>77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25"/>
      <c r="O6" s="25"/>
    </row>
    <row r="7" spans="1:15" ht="18" customHeight="1">
      <c r="A7" s="332" t="s">
        <v>111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76"/>
      <c r="O7" s="76"/>
    </row>
    <row r="8" spans="1:14" ht="22.5" customHeight="1">
      <c r="A8" s="338" t="s">
        <v>43</v>
      </c>
      <c r="B8" s="346" t="s">
        <v>30</v>
      </c>
      <c r="C8" s="338" t="s">
        <v>109</v>
      </c>
      <c r="D8" s="338"/>
      <c r="E8" s="338"/>
      <c r="F8" s="340" t="s">
        <v>66</v>
      </c>
      <c r="G8" s="340"/>
      <c r="H8" s="340"/>
      <c r="I8" s="339" t="s">
        <v>67</v>
      </c>
      <c r="J8" s="339"/>
      <c r="K8" s="339"/>
      <c r="L8" s="339" t="s">
        <v>68</v>
      </c>
      <c r="M8" s="339"/>
      <c r="N8" s="339"/>
    </row>
    <row r="9" spans="1:14" ht="48" customHeight="1">
      <c r="A9" s="338"/>
      <c r="B9" s="346"/>
      <c r="C9" s="113" t="s">
        <v>11</v>
      </c>
      <c r="D9" s="113" t="s">
        <v>57</v>
      </c>
      <c r="E9" s="113" t="s">
        <v>31</v>
      </c>
      <c r="F9" s="113" t="s">
        <v>11</v>
      </c>
      <c r="G9" s="284" t="s">
        <v>58</v>
      </c>
      <c r="H9" s="284" t="s">
        <v>59</v>
      </c>
      <c r="I9" s="284" t="s">
        <v>11</v>
      </c>
      <c r="J9" s="113" t="s">
        <v>58</v>
      </c>
      <c r="K9" s="113" t="s">
        <v>31</v>
      </c>
      <c r="L9" s="113" t="s">
        <v>11</v>
      </c>
      <c r="M9" s="113" t="s">
        <v>60</v>
      </c>
      <c r="N9" s="113" t="s">
        <v>31</v>
      </c>
    </row>
    <row r="10" spans="1:14" ht="48" customHeight="1">
      <c r="A10" s="13" t="s">
        <v>23</v>
      </c>
      <c r="B10" s="244" t="s">
        <v>153</v>
      </c>
      <c r="C10" s="243">
        <f>C13+C30+C34+C38</f>
        <v>6405.5</v>
      </c>
      <c r="D10" s="235">
        <f aca="true" t="shared" si="0" ref="D10:D19">E10/C10</f>
        <v>2.6947935368043088</v>
      </c>
      <c r="E10" s="245">
        <f>E13+E30+E34+E38</f>
        <v>17261.5</v>
      </c>
      <c r="F10" s="116">
        <f>F13+F30+F34+F38</f>
        <v>7833.1</v>
      </c>
      <c r="G10" s="235">
        <f>H10/F10</f>
        <v>1.957590226091841</v>
      </c>
      <c r="H10" s="243">
        <f>H13+H30+H34+H38</f>
        <v>15334</v>
      </c>
      <c r="I10" s="243">
        <f>I13+I30+I34+I38</f>
        <v>5475.6</v>
      </c>
      <c r="J10" s="117">
        <f>K10/I10</f>
        <v>1.4295580393016287</v>
      </c>
      <c r="K10" s="116">
        <f>K13+K30+K34+K38</f>
        <v>7827.687999999999</v>
      </c>
      <c r="L10" s="116">
        <f>L13+L30+L34+L38</f>
        <v>4101.9</v>
      </c>
      <c r="M10" s="117">
        <f>N10/L10</f>
        <v>4.906969940759161</v>
      </c>
      <c r="N10" s="116">
        <f>N13+N30+N34+N38</f>
        <v>20127.9</v>
      </c>
    </row>
    <row r="11" spans="1:14" ht="24" customHeight="1">
      <c r="A11" s="13"/>
      <c r="B11" s="244" t="s">
        <v>149</v>
      </c>
      <c r="C11" s="243">
        <f>C14+C32+C36+C40</f>
        <v>11861.800000000001</v>
      </c>
      <c r="D11" s="235">
        <f t="shared" si="0"/>
        <v>1.4163617663423762</v>
      </c>
      <c r="E11" s="243">
        <f>E14+E32+E36+E40</f>
        <v>16800.6</v>
      </c>
      <c r="F11" s="116">
        <f>F14+F32+F36+F40</f>
        <v>6236.1</v>
      </c>
      <c r="G11" s="235">
        <f>H11/F11</f>
        <v>2.1813312807684286</v>
      </c>
      <c r="H11" s="243">
        <f>H14+H32+H36+H40</f>
        <v>13603</v>
      </c>
      <c r="I11" s="243">
        <f>I14+I32+I36+I40</f>
        <v>822.6</v>
      </c>
      <c r="J11" s="117">
        <f>K11/I11</f>
        <v>1.5999270605397518</v>
      </c>
      <c r="K11" s="116">
        <f>K14+K32+K36+K40</f>
        <v>1316.1</v>
      </c>
      <c r="L11" s="116">
        <f>L14+L32+L36+L40</f>
        <v>630.9</v>
      </c>
      <c r="M11" s="117">
        <f>N11/L11</f>
        <v>2.3999048977650976</v>
      </c>
      <c r="N11" s="116">
        <f>N14+N32+N36+N40</f>
        <v>1514.1</v>
      </c>
    </row>
    <row r="12" spans="1:14" ht="20.25" customHeight="1">
      <c r="A12" s="13"/>
      <c r="B12" s="244" t="s">
        <v>154</v>
      </c>
      <c r="C12" s="243">
        <f>C16+C33</f>
        <v>364.7</v>
      </c>
      <c r="D12" s="235">
        <f t="shared" si="0"/>
        <v>1.2637784480394845</v>
      </c>
      <c r="E12" s="243">
        <f>E16+E33</f>
        <v>460.9</v>
      </c>
      <c r="F12" s="116">
        <f>F16+F33</f>
        <v>1597</v>
      </c>
      <c r="G12" s="243">
        <f>H12/F12</f>
        <v>1.0839073262366938</v>
      </c>
      <c r="H12" s="243">
        <f>H16+H33</f>
        <v>1731</v>
      </c>
      <c r="I12" s="327">
        <f>I16+I33</f>
        <v>0</v>
      </c>
      <c r="J12" s="231" t="e">
        <f>K12/I12</f>
        <v>#DIV/0!</v>
      </c>
      <c r="K12" s="231">
        <f>K16+K33</f>
        <v>0</v>
      </c>
      <c r="L12" s="231">
        <f>L16+L33</f>
        <v>0</v>
      </c>
      <c r="M12" s="231" t="e">
        <f>N12/L12</f>
        <v>#DIV/0!</v>
      </c>
      <c r="N12" s="231">
        <f>N16+N33</f>
        <v>0</v>
      </c>
    </row>
    <row r="13" spans="1:14" ht="36" customHeight="1">
      <c r="A13" s="15" t="s">
        <v>1</v>
      </c>
      <c r="B13" s="244" t="s">
        <v>129</v>
      </c>
      <c r="C13" s="246">
        <f>C17+C26</f>
        <v>4262.9</v>
      </c>
      <c r="D13" s="247">
        <f t="shared" si="0"/>
        <v>3.5314457294330155</v>
      </c>
      <c r="E13" s="248">
        <f>E17+E20+E23+E26</f>
        <v>15054.2</v>
      </c>
      <c r="F13" s="83">
        <f>F17+F20+F23+F26</f>
        <v>7788.1</v>
      </c>
      <c r="G13" s="247">
        <f>H13/F13</f>
        <v>1.9213928942874385</v>
      </c>
      <c r="H13" s="246">
        <f>H17+H20+H23+H26</f>
        <v>14964</v>
      </c>
      <c r="I13" s="246">
        <f>I17+I20+I23+I26</f>
        <v>4572.6</v>
      </c>
      <c r="J13" s="108">
        <f>K13/I13</f>
        <v>0.9127166163670557</v>
      </c>
      <c r="K13" s="83">
        <f>K17+K20+K23+K26</f>
        <v>4173.487999999999</v>
      </c>
      <c r="L13" s="83">
        <f>L17+L20+L23+L26</f>
        <v>2780.9</v>
      </c>
      <c r="M13" s="108">
        <f>N13/L13</f>
        <v>5.09669531446654</v>
      </c>
      <c r="N13" s="83">
        <f>N17+N20+N23+N26</f>
        <v>14173.400000000001</v>
      </c>
    </row>
    <row r="14" spans="1:14" ht="21.75" customHeight="1">
      <c r="A14" s="15"/>
      <c r="B14" s="249" t="s">
        <v>155</v>
      </c>
      <c r="C14" s="246">
        <f>C18+C21+C24+C27</f>
        <v>9807.7</v>
      </c>
      <c r="D14" s="250">
        <f t="shared" si="0"/>
        <v>1.4929392212241401</v>
      </c>
      <c r="E14" s="246">
        <f>E18+E21+E24+E27</f>
        <v>14642.300000000001</v>
      </c>
      <c r="F14" s="230">
        <f>F18+F21+F24+F27</f>
        <v>6236.1</v>
      </c>
      <c r="G14" s="250">
        <f>H14/F14</f>
        <v>2.1813312807684286</v>
      </c>
      <c r="H14" s="246">
        <f>H18+H21+H24+H27</f>
        <v>13603</v>
      </c>
      <c r="I14" s="246">
        <f>I18+I21+I24+I27</f>
        <v>822.6</v>
      </c>
      <c r="J14" s="109">
        <f>K14/I14</f>
        <v>1.5999270605397518</v>
      </c>
      <c r="K14" s="83">
        <f>K18+K21+K24+K27</f>
        <v>1316.1</v>
      </c>
      <c r="L14" s="83">
        <f>L18+L21+L24+L27</f>
        <v>630.9</v>
      </c>
      <c r="M14" s="109">
        <f>N14/L14</f>
        <v>2.3999048977650976</v>
      </c>
      <c r="N14" s="83">
        <f>N18+N21+N24+N27</f>
        <v>1514.1</v>
      </c>
    </row>
    <row r="15" spans="1:14" ht="21.75" customHeight="1">
      <c r="A15" s="15"/>
      <c r="B15" s="251" t="s">
        <v>146</v>
      </c>
      <c r="C15" s="252">
        <f>C28</f>
        <v>85</v>
      </c>
      <c r="D15" s="236">
        <f t="shared" si="0"/>
        <v>2.3529411764705883</v>
      </c>
      <c r="E15" s="252">
        <f>E28</f>
        <v>200</v>
      </c>
      <c r="F15" s="83"/>
      <c r="G15" s="247"/>
      <c r="H15" s="246"/>
      <c r="I15" s="246"/>
      <c r="J15" s="108"/>
      <c r="K15" s="83"/>
      <c r="L15" s="83"/>
      <c r="M15" s="108"/>
      <c r="N15" s="83"/>
    </row>
    <row r="16" spans="1:14" ht="24.75" customHeight="1">
      <c r="A16" s="15"/>
      <c r="B16" s="140" t="s">
        <v>150</v>
      </c>
      <c r="C16" s="177">
        <f>C19+C22+C25+C29</f>
        <v>276.2</v>
      </c>
      <c r="D16" s="198">
        <f t="shared" si="0"/>
        <v>1.4913106444605357</v>
      </c>
      <c r="E16" s="177">
        <f>E19+E22+E25+E29</f>
        <v>411.9</v>
      </c>
      <c r="F16" s="177">
        <f>F19+F22+F25+F29</f>
        <v>1552</v>
      </c>
      <c r="G16" s="328">
        <f>H16/F16</f>
        <v>0.8769329896907216</v>
      </c>
      <c r="H16" s="248">
        <f>H19+H22+H25+H29</f>
        <v>1361</v>
      </c>
      <c r="I16" s="248">
        <f>I19+I22+I25+I29</f>
        <v>0</v>
      </c>
      <c r="J16" s="198" t="e">
        <f>K16/I16</f>
        <v>#DIV/0!</v>
      </c>
      <c r="K16" s="177">
        <f>K19+K22+K25+K29</f>
        <v>0</v>
      </c>
      <c r="L16" s="177">
        <f>L19+L22+L25+L29</f>
        <v>0</v>
      </c>
      <c r="M16" s="198" t="e">
        <f>N16/L16</f>
        <v>#DIV/0!</v>
      </c>
      <c r="N16" s="177">
        <f>N19+N22+N25+N29</f>
        <v>0</v>
      </c>
    </row>
    <row r="17" spans="1:14" ht="21" customHeight="1">
      <c r="A17" s="15" t="s">
        <v>4</v>
      </c>
      <c r="B17" s="180" t="s">
        <v>44</v>
      </c>
      <c r="C17" s="88">
        <f>C18+C19</f>
        <v>104</v>
      </c>
      <c r="D17" s="110">
        <f t="shared" si="0"/>
        <v>3.694230769230769</v>
      </c>
      <c r="E17" s="88">
        <f>E18+E19</f>
        <v>384.2</v>
      </c>
      <c r="F17" s="88">
        <f>F18+F19</f>
        <v>370</v>
      </c>
      <c r="G17" s="250">
        <f>H17/F17</f>
        <v>6.905405405405405</v>
      </c>
      <c r="H17" s="252">
        <f>H18+H19</f>
        <v>2555</v>
      </c>
      <c r="I17" s="252">
        <f>I18+I19</f>
        <v>822.6</v>
      </c>
      <c r="J17" s="110">
        <f>K17/I17</f>
        <v>1.5999270605397518</v>
      </c>
      <c r="K17" s="88">
        <f>K18+K19</f>
        <v>1316.1</v>
      </c>
      <c r="L17" s="88">
        <f>L18+L19</f>
        <v>630.9</v>
      </c>
      <c r="M17" s="110">
        <f>N17/L17</f>
        <v>2.3999048977650976</v>
      </c>
      <c r="N17" s="88">
        <f>N18+N19</f>
        <v>1514.1</v>
      </c>
    </row>
    <row r="18" spans="1:14" ht="21" customHeight="1">
      <c r="A18" s="15"/>
      <c r="B18" s="113" t="s">
        <v>155</v>
      </c>
      <c r="C18" s="88">
        <v>42</v>
      </c>
      <c r="D18" s="110">
        <f t="shared" si="0"/>
        <v>3.2642857142857142</v>
      </c>
      <c r="E18" s="88">
        <v>137.1</v>
      </c>
      <c r="F18" s="88">
        <v>340</v>
      </c>
      <c r="G18" s="329">
        <f>H18/F18</f>
        <v>7.073529411764706</v>
      </c>
      <c r="H18" s="252">
        <v>2405</v>
      </c>
      <c r="I18" s="252">
        <v>822.6</v>
      </c>
      <c r="J18" s="109">
        <f>K18/I18</f>
        <v>1.5999270605397518</v>
      </c>
      <c r="K18" s="88">
        <v>1316.1</v>
      </c>
      <c r="L18" s="88">
        <v>630.9</v>
      </c>
      <c r="M18" s="110">
        <f>N18/L18</f>
        <v>2.3999048977650976</v>
      </c>
      <c r="N18" s="96">
        <v>1514.1</v>
      </c>
    </row>
    <row r="19" spans="1:14" ht="24" customHeight="1">
      <c r="A19" s="15"/>
      <c r="B19" s="140" t="s">
        <v>150</v>
      </c>
      <c r="C19" s="88">
        <v>62</v>
      </c>
      <c r="D19" s="110">
        <f t="shared" si="0"/>
        <v>3.985483870967742</v>
      </c>
      <c r="E19" s="88">
        <v>247.1</v>
      </c>
      <c r="F19" s="88">
        <v>30</v>
      </c>
      <c r="G19" s="329">
        <f>H19/F19</f>
        <v>5</v>
      </c>
      <c r="H19" s="252">
        <v>150</v>
      </c>
      <c r="I19" s="252"/>
      <c r="J19" s="108"/>
      <c r="K19" s="88"/>
      <c r="L19" s="88"/>
      <c r="M19" s="110"/>
      <c r="N19" s="96"/>
    </row>
    <row r="20" spans="1:16" ht="22.5" customHeight="1">
      <c r="A20" s="15" t="s">
        <v>49</v>
      </c>
      <c r="B20" s="180" t="s">
        <v>41</v>
      </c>
      <c r="C20" s="88">
        <f>C21+C22</f>
        <v>3286</v>
      </c>
      <c r="D20" s="110">
        <v>2.7</v>
      </c>
      <c r="E20" s="88">
        <f>E21+E22</f>
        <v>8605</v>
      </c>
      <c r="F20" s="88">
        <f>F21+F22</f>
        <v>4522</v>
      </c>
      <c r="G20" s="250">
        <v>2.7</v>
      </c>
      <c r="H20" s="252">
        <f>H21+H22</f>
        <v>8511</v>
      </c>
      <c r="I20" s="252"/>
      <c r="J20" s="108"/>
      <c r="K20" s="88"/>
      <c r="L20" s="88"/>
      <c r="M20" s="110"/>
      <c r="N20" s="96"/>
      <c r="P20" s="6"/>
    </row>
    <row r="21" spans="1:16" ht="22.5" customHeight="1">
      <c r="A21" s="15"/>
      <c r="B21" s="113" t="s">
        <v>155</v>
      </c>
      <c r="C21" s="88">
        <f>E21/D21</f>
        <v>3176</v>
      </c>
      <c r="D21" s="110">
        <v>2.7</v>
      </c>
      <c r="E21" s="88">
        <v>8575.2</v>
      </c>
      <c r="F21" s="88">
        <v>4500</v>
      </c>
      <c r="G21" s="329">
        <f aca="true" t="shared" si="1" ref="G21:G27">H21/F21</f>
        <v>1.8888888888888888</v>
      </c>
      <c r="H21" s="252">
        <v>8500</v>
      </c>
      <c r="I21" s="252"/>
      <c r="J21" s="108"/>
      <c r="K21" s="88"/>
      <c r="L21" s="88"/>
      <c r="M21" s="110"/>
      <c r="N21" s="96"/>
      <c r="P21" s="6"/>
    </row>
    <row r="22" spans="1:16" ht="22.5" customHeight="1">
      <c r="A22" s="15"/>
      <c r="B22" s="140" t="s">
        <v>150</v>
      </c>
      <c r="C22" s="88">
        <v>110</v>
      </c>
      <c r="D22" s="110">
        <f aca="true" t="shared" si="2" ref="D22:D29">E22/C22</f>
        <v>0.27090909090909093</v>
      </c>
      <c r="E22" s="88">
        <v>29.8</v>
      </c>
      <c r="F22" s="88">
        <v>22</v>
      </c>
      <c r="G22" s="329">
        <f t="shared" si="1"/>
        <v>0.5</v>
      </c>
      <c r="H22" s="252">
        <v>11</v>
      </c>
      <c r="I22" s="252"/>
      <c r="J22" s="108"/>
      <c r="K22" s="88"/>
      <c r="L22" s="88"/>
      <c r="M22" s="110"/>
      <c r="N22" s="96"/>
      <c r="P22" s="6"/>
    </row>
    <row r="23" spans="1:15" ht="18.75" customHeight="1">
      <c r="A23" s="15" t="s">
        <v>5</v>
      </c>
      <c r="B23" s="181" t="s">
        <v>42</v>
      </c>
      <c r="C23" s="88">
        <f>C24+C25</f>
        <v>2535</v>
      </c>
      <c r="D23" s="110">
        <f t="shared" si="2"/>
        <v>0.4635108481262327</v>
      </c>
      <c r="E23" s="88">
        <f>E24+E25</f>
        <v>1175</v>
      </c>
      <c r="F23" s="88">
        <f>F24+F25</f>
        <v>2500</v>
      </c>
      <c r="G23" s="329">
        <f t="shared" si="1"/>
        <v>0.88</v>
      </c>
      <c r="H23" s="252">
        <f>H24+H25</f>
        <v>2200</v>
      </c>
      <c r="I23" s="252">
        <v>1000</v>
      </c>
      <c r="J23" s="109">
        <f>K23/I23</f>
        <v>1.0643</v>
      </c>
      <c r="K23" s="88">
        <v>1064.3</v>
      </c>
      <c r="L23" s="88">
        <v>1000</v>
      </c>
      <c r="M23" s="110">
        <f>N23/L23</f>
        <v>1.1227</v>
      </c>
      <c r="N23" s="96">
        <v>1122.7</v>
      </c>
      <c r="O23" s="4">
        <v>590</v>
      </c>
    </row>
    <row r="24" spans="1:14" ht="18.75" customHeight="1">
      <c r="A24" s="15"/>
      <c r="B24" s="113" t="s">
        <v>155</v>
      </c>
      <c r="C24" s="88">
        <v>2500</v>
      </c>
      <c r="D24" s="110">
        <f t="shared" si="2"/>
        <v>0.452</v>
      </c>
      <c r="E24" s="88">
        <v>1130</v>
      </c>
      <c r="F24" s="88">
        <v>1000</v>
      </c>
      <c r="G24" s="329">
        <f t="shared" si="1"/>
        <v>1</v>
      </c>
      <c r="H24" s="252">
        <v>1000</v>
      </c>
      <c r="I24" s="252"/>
      <c r="J24" s="109"/>
      <c r="K24" s="88"/>
      <c r="L24" s="88"/>
      <c r="M24" s="110"/>
      <c r="N24" s="96"/>
    </row>
    <row r="25" spans="1:14" ht="17.25" customHeight="1">
      <c r="A25" s="15"/>
      <c r="B25" s="140" t="s">
        <v>150</v>
      </c>
      <c r="C25" s="88">
        <v>35</v>
      </c>
      <c r="D25" s="110">
        <f t="shared" si="2"/>
        <v>1.2857142857142858</v>
      </c>
      <c r="E25" s="88">
        <v>45</v>
      </c>
      <c r="F25" s="88">
        <v>1500</v>
      </c>
      <c r="G25" s="329">
        <f t="shared" si="1"/>
        <v>0.8</v>
      </c>
      <c r="H25" s="252">
        <v>1200</v>
      </c>
      <c r="I25" s="252"/>
      <c r="J25" s="109"/>
      <c r="K25" s="88"/>
      <c r="L25" s="88"/>
      <c r="M25" s="110"/>
      <c r="N25" s="96"/>
    </row>
    <row r="26" spans="1:14" ht="21" customHeight="1">
      <c r="A26" s="15" t="s">
        <v>6</v>
      </c>
      <c r="B26" s="180" t="s">
        <v>33</v>
      </c>
      <c r="C26" s="96">
        <f>C27+C29</f>
        <v>4158.9</v>
      </c>
      <c r="D26" s="110">
        <f t="shared" si="2"/>
        <v>1.175791675683474</v>
      </c>
      <c r="E26" s="96">
        <f>E27+E29</f>
        <v>4890</v>
      </c>
      <c r="F26" s="96">
        <f>F27+F29</f>
        <v>396.1</v>
      </c>
      <c r="G26" s="329">
        <f t="shared" si="1"/>
        <v>4.286796263569805</v>
      </c>
      <c r="H26" s="252">
        <f>H27+H29</f>
        <v>1698</v>
      </c>
      <c r="I26" s="252">
        <v>2750</v>
      </c>
      <c r="J26" s="110">
        <f>K26/I26</f>
        <v>0.6520320000000001</v>
      </c>
      <c r="K26" s="65">
        <f>H26*1.056</f>
        <v>1793.0880000000002</v>
      </c>
      <c r="L26" s="65">
        <v>1150</v>
      </c>
      <c r="M26" s="109">
        <f>N26/L26</f>
        <v>10.031826086956523</v>
      </c>
      <c r="N26" s="96">
        <v>11536.6</v>
      </c>
    </row>
    <row r="27" spans="1:14" ht="21" customHeight="1">
      <c r="A27" s="15"/>
      <c r="B27" s="229" t="s">
        <v>155</v>
      </c>
      <c r="C27" s="96">
        <v>4089.7</v>
      </c>
      <c r="D27" s="110">
        <f t="shared" si="2"/>
        <v>1.1736802210431083</v>
      </c>
      <c r="E27" s="96">
        <v>4800</v>
      </c>
      <c r="F27" s="96">
        <v>396.1</v>
      </c>
      <c r="G27" s="329">
        <f t="shared" si="1"/>
        <v>4.286796263569805</v>
      </c>
      <c r="H27" s="252">
        <v>1698</v>
      </c>
      <c r="I27" s="252"/>
      <c r="J27" s="110"/>
      <c r="K27" s="65"/>
      <c r="L27" s="65"/>
      <c r="M27" s="109"/>
      <c r="N27" s="96"/>
    </row>
    <row r="28" spans="1:14" ht="21" customHeight="1">
      <c r="A28" s="15"/>
      <c r="B28" s="226" t="s">
        <v>146</v>
      </c>
      <c r="C28" s="96">
        <v>85</v>
      </c>
      <c r="D28" s="110">
        <f t="shared" si="2"/>
        <v>2.3529411764705883</v>
      </c>
      <c r="E28" s="96">
        <v>200</v>
      </c>
      <c r="F28" s="96"/>
      <c r="G28" s="329"/>
      <c r="H28" s="252"/>
      <c r="I28" s="252"/>
      <c r="J28" s="110"/>
      <c r="K28" s="65"/>
      <c r="L28" s="65"/>
      <c r="M28" s="109"/>
      <c r="N28" s="96"/>
    </row>
    <row r="29" spans="1:14" ht="21" customHeight="1">
      <c r="A29" s="15"/>
      <c r="B29" s="140" t="s">
        <v>150</v>
      </c>
      <c r="C29" s="96">
        <v>69.2</v>
      </c>
      <c r="D29" s="110">
        <f t="shared" si="2"/>
        <v>1.3005780346820808</v>
      </c>
      <c r="E29" s="88">
        <v>90</v>
      </c>
      <c r="F29" s="96"/>
      <c r="G29" s="329"/>
      <c r="H29" s="252"/>
      <c r="I29" s="252"/>
      <c r="J29" s="110"/>
      <c r="K29" s="65"/>
      <c r="L29" s="65"/>
      <c r="M29" s="109"/>
      <c r="N29" s="96"/>
    </row>
    <row r="30" spans="1:14" ht="34.5" customHeight="1">
      <c r="A30" s="15" t="s">
        <v>2</v>
      </c>
      <c r="B30" s="166" t="s">
        <v>131</v>
      </c>
      <c r="C30" s="83">
        <f aca="true" t="shared" si="3" ref="C30:I30">C31</f>
        <v>826</v>
      </c>
      <c r="D30" s="111">
        <f t="shared" si="3"/>
        <v>1.2001210653753025</v>
      </c>
      <c r="E30" s="91">
        <f>E31</f>
        <v>991.3</v>
      </c>
      <c r="F30" s="83">
        <f t="shared" si="3"/>
        <v>45</v>
      </c>
      <c r="G30" s="247">
        <f t="shared" si="3"/>
        <v>8.222222222222221</v>
      </c>
      <c r="H30" s="246">
        <f>H31</f>
        <v>370</v>
      </c>
      <c r="I30" s="233">
        <f t="shared" si="3"/>
        <v>758</v>
      </c>
      <c r="J30" s="111">
        <f>K30/I30</f>
        <v>4.35910290237467</v>
      </c>
      <c r="K30" s="95">
        <f>K31</f>
        <v>3304.2</v>
      </c>
      <c r="L30" s="95">
        <f>L31</f>
        <v>1196</v>
      </c>
      <c r="M30" s="114">
        <f>M31</f>
        <v>4.686036789297659</v>
      </c>
      <c r="N30" s="100">
        <f>N31</f>
        <v>5604.5</v>
      </c>
    </row>
    <row r="31" spans="1:14" ht="30.75" customHeight="1">
      <c r="A31" s="15" t="s">
        <v>10</v>
      </c>
      <c r="B31" s="183" t="s">
        <v>113</v>
      </c>
      <c r="C31" s="98">
        <f>C32+C33</f>
        <v>826</v>
      </c>
      <c r="D31" s="110">
        <f>E31/C31</f>
        <v>1.2001210653753025</v>
      </c>
      <c r="E31" s="98">
        <f>E32+E33</f>
        <v>991.3</v>
      </c>
      <c r="F31" s="98">
        <f>F32+F33</f>
        <v>45</v>
      </c>
      <c r="G31" s="250">
        <f>H31/F31</f>
        <v>8.222222222222221</v>
      </c>
      <c r="H31" s="263">
        <f>H32+H33</f>
        <v>370</v>
      </c>
      <c r="I31" s="263">
        <v>758</v>
      </c>
      <c r="J31" s="110">
        <f>K31/I31</f>
        <v>4.35910290237467</v>
      </c>
      <c r="K31" s="98">
        <v>3304.2</v>
      </c>
      <c r="L31" s="98">
        <v>1196</v>
      </c>
      <c r="M31" s="115">
        <f>N31/L31</f>
        <v>4.686036789297659</v>
      </c>
      <c r="N31" s="112">
        <v>5604.5</v>
      </c>
    </row>
    <row r="32" spans="1:14" ht="21" customHeight="1">
      <c r="A32" s="15"/>
      <c r="B32" s="113" t="s">
        <v>155</v>
      </c>
      <c r="C32" s="98">
        <v>737.5</v>
      </c>
      <c r="D32" s="110">
        <f>E32/C32</f>
        <v>1.2776949152542372</v>
      </c>
      <c r="E32" s="101">
        <v>942.3</v>
      </c>
      <c r="F32" s="98"/>
      <c r="G32" s="323"/>
      <c r="H32" s="263"/>
      <c r="I32" s="263"/>
      <c r="J32" s="110"/>
      <c r="K32" s="98"/>
      <c r="L32" s="98"/>
      <c r="M32" s="115"/>
      <c r="N32" s="112"/>
    </row>
    <row r="33" spans="1:14" ht="21" customHeight="1">
      <c r="A33" s="15"/>
      <c r="B33" s="140" t="s">
        <v>150</v>
      </c>
      <c r="C33" s="98">
        <v>88.5</v>
      </c>
      <c r="D33" s="110">
        <f>E33/C33</f>
        <v>0.5536723163841808</v>
      </c>
      <c r="E33" s="101">
        <v>49</v>
      </c>
      <c r="F33" s="98">
        <v>45</v>
      </c>
      <c r="G33" s="323">
        <f>H33/F33</f>
        <v>8.222222222222221</v>
      </c>
      <c r="H33" s="263">
        <v>370</v>
      </c>
      <c r="I33" s="263"/>
      <c r="J33" s="110"/>
      <c r="K33" s="98"/>
      <c r="L33" s="98"/>
      <c r="M33" s="115"/>
      <c r="N33" s="112"/>
    </row>
    <row r="34" spans="1:14" ht="64.5" customHeight="1">
      <c r="A34" s="15" t="s">
        <v>35</v>
      </c>
      <c r="B34" s="204" t="s">
        <v>136</v>
      </c>
      <c r="C34" s="95">
        <f>C35</f>
        <v>568.6</v>
      </c>
      <c r="D34" s="147">
        <f aca="true" t="shared" si="4" ref="D34:N34">D35</f>
        <v>0.8793527963418923</v>
      </c>
      <c r="E34" s="148">
        <f t="shared" si="4"/>
        <v>500</v>
      </c>
      <c r="F34" s="95"/>
      <c r="G34" s="322"/>
      <c r="H34" s="233"/>
      <c r="I34" s="233">
        <f t="shared" si="4"/>
        <v>145</v>
      </c>
      <c r="J34" s="102">
        <f t="shared" si="4"/>
        <v>2.245</v>
      </c>
      <c r="K34" s="95">
        <f t="shared" si="4"/>
        <v>350</v>
      </c>
      <c r="L34" s="95">
        <f t="shared" si="4"/>
        <v>125</v>
      </c>
      <c r="M34" s="95">
        <f t="shared" si="4"/>
        <v>2.8</v>
      </c>
      <c r="N34" s="95">
        <f t="shared" si="4"/>
        <v>350</v>
      </c>
    </row>
    <row r="35" spans="1:14" ht="22.5" customHeight="1">
      <c r="A35" s="15" t="s">
        <v>36</v>
      </c>
      <c r="B35" s="186" t="s">
        <v>64</v>
      </c>
      <c r="C35" s="98">
        <f>C36+C37</f>
        <v>568.6</v>
      </c>
      <c r="D35" s="110">
        <f>E35/C35</f>
        <v>0.8793527963418923</v>
      </c>
      <c r="E35" s="98">
        <f>E36+E37</f>
        <v>500</v>
      </c>
      <c r="F35" s="98"/>
      <c r="G35" s="323"/>
      <c r="H35" s="263"/>
      <c r="I35" s="263">
        <v>145</v>
      </c>
      <c r="J35" s="110">
        <v>2.245</v>
      </c>
      <c r="K35" s="98">
        <v>350</v>
      </c>
      <c r="L35" s="98">
        <v>125</v>
      </c>
      <c r="M35" s="115">
        <f>N35/L35</f>
        <v>2.8</v>
      </c>
      <c r="N35" s="112">
        <v>350</v>
      </c>
    </row>
    <row r="36" spans="1:14" ht="22.5" customHeight="1">
      <c r="A36" s="15"/>
      <c r="B36" s="113" t="s">
        <v>155</v>
      </c>
      <c r="C36" s="98">
        <v>568.6</v>
      </c>
      <c r="D36" s="110">
        <f>E36/C36</f>
        <v>0.8793527963418923</v>
      </c>
      <c r="E36" s="101">
        <v>500</v>
      </c>
      <c r="F36" s="98"/>
      <c r="G36" s="323"/>
      <c r="H36" s="263"/>
      <c r="I36" s="263"/>
      <c r="J36" s="110"/>
      <c r="K36" s="98"/>
      <c r="L36" s="98"/>
      <c r="M36" s="115"/>
      <c r="N36" s="112"/>
    </row>
    <row r="37" spans="1:14" ht="22.5" customHeight="1">
      <c r="A37" s="15"/>
      <c r="B37" s="140" t="s">
        <v>150</v>
      </c>
      <c r="C37" s="98"/>
      <c r="D37" s="110"/>
      <c r="E37" s="101"/>
      <c r="F37" s="98"/>
      <c r="G37" s="323"/>
      <c r="H37" s="263"/>
      <c r="I37" s="263"/>
      <c r="J37" s="110"/>
      <c r="K37" s="98"/>
      <c r="L37" s="98"/>
      <c r="M37" s="115"/>
      <c r="N37" s="112"/>
    </row>
    <row r="38" spans="1:14" ht="54.75" customHeight="1">
      <c r="A38" s="22" t="s">
        <v>37</v>
      </c>
      <c r="B38" s="47" t="s">
        <v>135</v>
      </c>
      <c r="C38" s="95">
        <f>C39</f>
        <v>748</v>
      </c>
      <c r="D38" s="147">
        <f>D39</f>
        <v>0.9572192513368984</v>
      </c>
      <c r="E38" s="148">
        <f>E39</f>
        <v>716</v>
      </c>
      <c r="F38" s="95"/>
      <c r="G38" s="322"/>
      <c r="H38" s="233"/>
      <c r="I38" s="233"/>
      <c r="J38" s="114"/>
      <c r="K38" s="95"/>
      <c r="L38" s="95"/>
      <c r="M38" s="114"/>
      <c r="N38" s="100"/>
    </row>
    <row r="39" spans="1:14" ht="23.25" customHeight="1">
      <c r="A39" s="15" t="s">
        <v>54</v>
      </c>
      <c r="B39" s="180" t="s">
        <v>96</v>
      </c>
      <c r="C39" s="98">
        <f>C40+C41</f>
        <v>748</v>
      </c>
      <c r="D39" s="110">
        <f>E39/C39</f>
        <v>0.9572192513368984</v>
      </c>
      <c r="E39" s="98">
        <f>E40+E41</f>
        <v>716</v>
      </c>
      <c r="F39" s="98"/>
      <c r="G39" s="323"/>
      <c r="H39" s="263"/>
      <c r="I39" s="263"/>
      <c r="J39" s="115"/>
      <c r="K39" s="98"/>
      <c r="L39" s="98"/>
      <c r="M39" s="115"/>
      <c r="N39" s="112"/>
    </row>
    <row r="40" spans="1:14" ht="23.25" customHeight="1">
      <c r="A40" s="15"/>
      <c r="B40" s="113" t="s">
        <v>155</v>
      </c>
      <c r="C40" s="98">
        <v>748</v>
      </c>
      <c r="D40" s="110">
        <f>E40/C40</f>
        <v>0.9572192513368984</v>
      </c>
      <c r="E40" s="101">
        <v>716</v>
      </c>
      <c r="F40" s="98"/>
      <c r="G40" s="99"/>
      <c r="H40" s="98"/>
      <c r="I40" s="98"/>
      <c r="J40" s="110"/>
      <c r="K40" s="98"/>
      <c r="L40" s="98"/>
      <c r="M40" s="115"/>
      <c r="N40" s="112"/>
    </row>
    <row r="41" spans="1:14" ht="23.25" customHeight="1">
      <c r="A41" s="15"/>
      <c r="B41" s="140" t="s">
        <v>150</v>
      </c>
      <c r="C41" s="98"/>
      <c r="D41" s="110"/>
      <c r="E41" s="101"/>
      <c r="F41" s="98"/>
      <c r="G41" s="99"/>
      <c r="H41" s="98"/>
      <c r="I41" s="98"/>
      <c r="J41" s="110"/>
      <c r="K41" s="98"/>
      <c r="L41" s="98"/>
      <c r="M41" s="115"/>
      <c r="N41" s="112"/>
    </row>
    <row r="42" ht="81.75" customHeight="1"/>
    <row r="43" spans="1:14" ht="18.75">
      <c r="A43" s="26" t="s">
        <v>174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6" ht="18.75">
      <c r="A44" s="159" t="s">
        <v>138</v>
      </c>
      <c r="B44" s="159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P44" s="153"/>
    </row>
    <row r="45" spans="1:14" ht="18.75">
      <c r="A45" s="159"/>
      <c r="B45" s="159"/>
      <c r="C45" s="1"/>
      <c r="D45" s="1"/>
      <c r="E45" s="1"/>
      <c r="F45" s="1"/>
      <c r="G45" s="1"/>
      <c r="H45" s="1"/>
      <c r="I45" s="1"/>
      <c r="J45" s="1"/>
      <c r="K45" s="1"/>
      <c r="L45" s="1"/>
      <c r="M45" s="26"/>
      <c r="N45" s="26"/>
    </row>
    <row r="46" spans="1:14" ht="18.75">
      <c r="A46" s="25"/>
      <c r="B46"/>
      <c r="C46" s="1"/>
      <c r="D46" s="1"/>
      <c r="E46" s="1"/>
      <c r="F46" s="1"/>
      <c r="G46" s="1"/>
      <c r="H46" s="1"/>
      <c r="I46" s="1"/>
      <c r="J46" s="1"/>
      <c r="K46" s="1"/>
      <c r="L46" s="1"/>
      <c r="M46" s="16"/>
      <c r="N46" s="16"/>
    </row>
    <row r="47" spans="1:14" ht="18.75">
      <c r="A47" s="25"/>
      <c r="B47" s="27"/>
      <c r="C47" s="1"/>
      <c r="D47" s="1"/>
      <c r="E47" s="1"/>
      <c r="F47" s="1"/>
      <c r="G47" s="1"/>
      <c r="H47" s="1"/>
      <c r="I47" s="1"/>
      <c r="J47" s="1"/>
      <c r="K47" s="1"/>
      <c r="L47" s="1"/>
      <c r="N47" s="12"/>
    </row>
    <row r="48" spans="1:12" ht="18.75">
      <c r="A48" s="12"/>
      <c r="B48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sheetProtection/>
  <mergeCells count="11">
    <mergeCell ref="A8:A9"/>
    <mergeCell ref="E3:L3"/>
    <mergeCell ref="F2:N2"/>
    <mergeCell ref="B8:B9"/>
    <mergeCell ref="C8:E8"/>
    <mergeCell ref="F8:H8"/>
    <mergeCell ref="I8:K8"/>
    <mergeCell ref="L8:N8"/>
    <mergeCell ref="A5:M5"/>
    <mergeCell ref="A6:M6"/>
    <mergeCell ref="A7:M7"/>
  </mergeCells>
  <printOptions/>
  <pageMargins left="0.7086614173228347" right="0.1968503937007874" top="0.7874015748031497" bottom="0" header="0.31496062992125984" footer="0.5118110236220472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view="pageBreakPreview" zoomScale="75" zoomScaleNormal="75" zoomScaleSheetLayoutView="75" zoomScalePageLayoutView="0" workbookViewId="0" topLeftCell="A1">
      <selection activeCell="K13" sqref="K13"/>
    </sheetView>
  </sheetViews>
  <sheetFormatPr defaultColWidth="9.140625" defaultRowHeight="12.75"/>
  <cols>
    <col min="1" max="1" width="7.28125" style="4" customWidth="1"/>
    <col min="2" max="2" width="64.57421875" style="4" customWidth="1"/>
    <col min="3" max="3" width="8.28125" style="4" customWidth="1"/>
    <col min="4" max="4" width="12.28125" style="4" customWidth="1"/>
    <col min="5" max="5" width="9.57421875" style="4" customWidth="1"/>
    <col min="6" max="6" width="9.140625" style="4" customWidth="1"/>
    <col min="7" max="7" width="11.8515625" style="4" customWidth="1"/>
    <col min="8" max="8" width="8.8515625" style="4" customWidth="1"/>
    <col min="9" max="9" width="9.28125" style="4" customWidth="1"/>
    <col min="10" max="10" width="11.57421875" style="4" customWidth="1"/>
    <col min="11" max="11" width="9.00390625" style="4" customWidth="1"/>
    <col min="12" max="12" width="9.28125" style="4" hidden="1" customWidth="1"/>
    <col min="13" max="16384" width="9.140625" style="4" customWidth="1"/>
  </cols>
  <sheetData>
    <row r="1" spans="8:10" ht="18.75">
      <c r="H1" s="23" t="s">
        <v>83</v>
      </c>
      <c r="I1" s="1"/>
      <c r="J1" s="5"/>
    </row>
    <row r="2" spans="1:16" ht="50.25" customHeight="1">
      <c r="A2" s="3"/>
      <c r="B2" s="3"/>
      <c r="C2" s="3"/>
      <c r="D2" s="3"/>
      <c r="E2" s="3"/>
      <c r="F2" s="335" t="s">
        <v>168</v>
      </c>
      <c r="G2" s="335"/>
      <c r="H2" s="335"/>
      <c r="I2" s="335"/>
      <c r="J2" s="335"/>
      <c r="K2" s="335"/>
      <c r="L2" s="335"/>
      <c r="M2" s="335"/>
      <c r="N2" s="335"/>
      <c r="O2" s="3"/>
      <c r="P2" s="3"/>
    </row>
    <row r="3" spans="1:16" ht="18.75" customHeight="1">
      <c r="A3" s="3"/>
      <c r="B3" s="25"/>
      <c r="C3" s="25"/>
      <c r="D3" s="25"/>
      <c r="E3" s="334"/>
      <c r="F3" s="334"/>
      <c r="G3" s="334"/>
      <c r="H3" s="334"/>
      <c r="I3" s="334"/>
      <c r="J3" s="334"/>
      <c r="K3" s="334"/>
      <c r="L3" s="334"/>
      <c r="M3" s="25"/>
      <c r="N3" s="25"/>
      <c r="O3" s="25"/>
      <c r="P3" s="25"/>
    </row>
    <row r="4" spans="1:16" ht="18.75">
      <c r="A4" s="12"/>
      <c r="B4" s="25"/>
      <c r="C4" s="25"/>
      <c r="D4" s="25"/>
      <c r="E4" s="25"/>
      <c r="F4" s="25"/>
      <c r="G4" s="1"/>
      <c r="H4" s="1"/>
      <c r="I4" s="1"/>
      <c r="J4" s="1"/>
      <c r="K4" s="1"/>
      <c r="L4" s="1"/>
      <c r="M4" s="25"/>
      <c r="N4" s="25"/>
      <c r="O4" s="25"/>
      <c r="P4" s="25"/>
    </row>
    <row r="5" spans="1:16" ht="18.75">
      <c r="A5" s="333" t="s">
        <v>94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25"/>
      <c r="O5" s="25"/>
      <c r="P5" s="25"/>
    </row>
    <row r="6" spans="1:16" ht="18.75">
      <c r="A6" s="332" t="s">
        <v>77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25"/>
      <c r="O6" s="25"/>
      <c r="P6" s="25"/>
    </row>
    <row r="7" spans="1:16" ht="15.75" customHeight="1">
      <c r="A7" s="332" t="s">
        <v>111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76"/>
      <c r="O7" s="76"/>
      <c r="P7" s="76"/>
    </row>
    <row r="8" spans="1:15" ht="18" customHeight="1">
      <c r="A8" s="74"/>
      <c r="B8" s="74"/>
      <c r="C8" s="348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9"/>
    </row>
    <row r="9" spans="1:15" ht="18" customHeight="1">
      <c r="A9" s="338" t="s">
        <v>43</v>
      </c>
      <c r="B9" s="336" t="s">
        <v>30</v>
      </c>
      <c r="C9" s="338" t="s">
        <v>109</v>
      </c>
      <c r="D9" s="338"/>
      <c r="E9" s="338"/>
      <c r="F9" s="340" t="s">
        <v>66</v>
      </c>
      <c r="G9" s="340"/>
      <c r="H9" s="340"/>
      <c r="I9" s="339" t="s">
        <v>67</v>
      </c>
      <c r="J9" s="339"/>
      <c r="K9" s="339"/>
      <c r="L9" s="75" t="s">
        <v>68</v>
      </c>
      <c r="M9" s="339" t="s">
        <v>68</v>
      </c>
      <c r="N9" s="339"/>
      <c r="O9" s="339"/>
    </row>
    <row r="10" spans="1:15" ht="62.25" customHeight="1">
      <c r="A10" s="338"/>
      <c r="B10" s="337"/>
      <c r="C10" s="113" t="s">
        <v>11</v>
      </c>
      <c r="D10" s="113" t="s">
        <v>38</v>
      </c>
      <c r="E10" s="113" t="s">
        <v>31</v>
      </c>
      <c r="F10" s="113" t="s">
        <v>11</v>
      </c>
      <c r="G10" s="113" t="s">
        <v>38</v>
      </c>
      <c r="H10" s="113" t="s">
        <v>31</v>
      </c>
      <c r="I10" s="113" t="s">
        <v>11</v>
      </c>
      <c r="J10" s="113" t="s">
        <v>38</v>
      </c>
      <c r="K10" s="113" t="s">
        <v>31</v>
      </c>
      <c r="L10" s="118"/>
      <c r="M10" s="113" t="s">
        <v>11</v>
      </c>
      <c r="N10" s="113" t="s">
        <v>38</v>
      </c>
      <c r="O10" s="119" t="s">
        <v>31</v>
      </c>
    </row>
    <row r="11" spans="1:15" ht="54.75" customHeight="1">
      <c r="A11" s="119"/>
      <c r="B11" s="33" t="s">
        <v>156</v>
      </c>
      <c r="C11" s="123">
        <f>C14+C30+C31</f>
        <v>6489.9</v>
      </c>
      <c r="D11" s="235">
        <f aca="true" t="shared" si="0" ref="D11:D25">E11/C11</f>
        <v>0.43989891986009033</v>
      </c>
      <c r="E11" s="245">
        <f>E14+E30</f>
        <v>2854.9</v>
      </c>
      <c r="F11" s="243">
        <f>F14</f>
        <v>1169</v>
      </c>
      <c r="G11" s="235">
        <f>G14</f>
        <v>1.4345594525235243</v>
      </c>
      <c r="H11" s="243">
        <f>H14</f>
        <v>1677</v>
      </c>
      <c r="I11" s="243">
        <f>I14+I30</f>
        <v>1000</v>
      </c>
      <c r="J11" s="235">
        <f>K11/I11</f>
        <v>1.227</v>
      </c>
      <c r="K11" s="123">
        <f>K14+K30</f>
        <v>1227</v>
      </c>
      <c r="L11" s="123">
        <f>L14+L30</f>
        <v>0</v>
      </c>
      <c r="M11" s="123">
        <f>M14+M30</f>
        <v>2041</v>
      </c>
      <c r="N11" s="124">
        <f>O11/M11</f>
        <v>1.0340519353258206</v>
      </c>
      <c r="O11" s="123">
        <f>O14+O30</f>
        <v>2110.5</v>
      </c>
    </row>
    <row r="12" spans="1:15" ht="26.25" customHeight="1">
      <c r="A12" s="119"/>
      <c r="B12" s="107" t="s">
        <v>155</v>
      </c>
      <c r="C12" s="123">
        <f>C15+C30</f>
        <v>6485.7</v>
      </c>
      <c r="D12" s="235">
        <f t="shared" si="0"/>
        <v>0.4397983255469726</v>
      </c>
      <c r="E12" s="243">
        <f>E15+E30</f>
        <v>2852.4</v>
      </c>
      <c r="F12" s="243"/>
      <c r="G12" s="235"/>
      <c r="H12" s="243"/>
      <c r="I12" s="243"/>
      <c r="J12" s="235"/>
      <c r="K12" s="123"/>
      <c r="L12" s="123"/>
      <c r="M12" s="123"/>
      <c r="N12" s="124"/>
      <c r="O12" s="123"/>
    </row>
    <row r="13" spans="1:15" ht="32.25" customHeight="1">
      <c r="A13" s="119"/>
      <c r="B13" s="107" t="s">
        <v>150</v>
      </c>
      <c r="C13" s="123">
        <f>C16</f>
        <v>4.2</v>
      </c>
      <c r="D13" s="235">
        <f t="shared" si="0"/>
        <v>0.5952380952380952</v>
      </c>
      <c r="E13" s="243">
        <f>E16</f>
        <v>2.5</v>
      </c>
      <c r="F13" s="243"/>
      <c r="G13" s="235"/>
      <c r="H13" s="243"/>
      <c r="I13" s="243"/>
      <c r="J13" s="235"/>
      <c r="K13" s="123"/>
      <c r="L13" s="123"/>
      <c r="M13" s="123"/>
      <c r="N13" s="124"/>
      <c r="O13" s="123"/>
    </row>
    <row r="14" spans="1:15" ht="23.25" customHeight="1">
      <c r="A14" s="119" t="s">
        <v>23</v>
      </c>
      <c r="B14" s="107" t="s">
        <v>157</v>
      </c>
      <c r="C14" s="123">
        <f>C17+C26+C28</f>
        <v>6489.9</v>
      </c>
      <c r="D14" s="235">
        <f t="shared" si="0"/>
        <v>0.43989891986009033</v>
      </c>
      <c r="E14" s="243">
        <f>E17+E26+E28</f>
        <v>2854.9</v>
      </c>
      <c r="F14" s="243">
        <f>F17</f>
        <v>1169</v>
      </c>
      <c r="G14" s="235">
        <f>G17</f>
        <v>1.4345594525235243</v>
      </c>
      <c r="H14" s="243">
        <f>H17</f>
        <v>1677</v>
      </c>
      <c r="I14" s="243">
        <f>I17+I26</f>
        <v>1000</v>
      </c>
      <c r="J14" s="235">
        <f>K14/I14</f>
        <v>1.227</v>
      </c>
      <c r="K14" s="123">
        <f>K17+K26</f>
        <v>1227</v>
      </c>
      <c r="L14" s="123">
        <f>L17+L26</f>
        <v>0</v>
      </c>
      <c r="M14" s="123">
        <f>M17+M26</f>
        <v>2041</v>
      </c>
      <c r="N14" s="124">
        <f>O14/M14</f>
        <v>1.0340519353258206</v>
      </c>
      <c r="O14" s="123">
        <f>O17+O26</f>
        <v>2110.5</v>
      </c>
    </row>
    <row r="15" spans="1:15" ht="23.25" customHeight="1">
      <c r="A15" s="119"/>
      <c r="B15" s="107" t="s">
        <v>155</v>
      </c>
      <c r="C15" s="123">
        <f>C18+C27+C28</f>
        <v>6485.7</v>
      </c>
      <c r="D15" s="235">
        <f t="shared" si="0"/>
        <v>0.4397983255469726</v>
      </c>
      <c r="E15" s="243">
        <f>E18+E27+E28</f>
        <v>2852.4</v>
      </c>
      <c r="F15" s="243"/>
      <c r="G15" s="235"/>
      <c r="H15" s="243"/>
      <c r="I15" s="243"/>
      <c r="J15" s="235"/>
      <c r="K15" s="123"/>
      <c r="L15" s="123"/>
      <c r="M15" s="123"/>
      <c r="N15" s="124"/>
      <c r="O15" s="123"/>
    </row>
    <row r="16" spans="1:15" ht="19.5" customHeight="1">
      <c r="A16" s="119"/>
      <c r="B16" s="107" t="s">
        <v>150</v>
      </c>
      <c r="C16" s="123">
        <f>C19</f>
        <v>4.2</v>
      </c>
      <c r="D16" s="235">
        <f t="shared" si="0"/>
        <v>0.5952380952380952</v>
      </c>
      <c r="E16" s="243">
        <f>E19</f>
        <v>2.5</v>
      </c>
      <c r="F16" s="243"/>
      <c r="G16" s="235"/>
      <c r="H16" s="243"/>
      <c r="I16" s="243"/>
      <c r="J16" s="235"/>
      <c r="K16" s="123"/>
      <c r="L16" s="123"/>
      <c r="M16" s="123"/>
      <c r="N16" s="124"/>
      <c r="O16" s="123"/>
    </row>
    <row r="17" spans="1:15" ht="39" customHeight="1">
      <c r="A17" s="125" t="s">
        <v>1</v>
      </c>
      <c r="B17" s="107" t="s">
        <v>128</v>
      </c>
      <c r="C17" s="123">
        <f>C18+C19</f>
        <v>5688.9</v>
      </c>
      <c r="D17" s="235">
        <f t="shared" si="0"/>
        <v>0.4513877902582222</v>
      </c>
      <c r="E17" s="243">
        <f>E18+E19</f>
        <v>2567.9</v>
      </c>
      <c r="F17" s="243">
        <f>F18+F19</f>
        <v>1169</v>
      </c>
      <c r="G17" s="235">
        <f>H17/F17</f>
        <v>1.4345594525235243</v>
      </c>
      <c r="H17" s="243">
        <f>H18+H19</f>
        <v>1677</v>
      </c>
      <c r="I17" s="243">
        <f>SUM(I20:I25)</f>
        <v>1000</v>
      </c>
      <c r="J17" s="235">
        <f>K17/I17</f>
        <v>1.227</v>
      </c>
      <c r="K17" s="123">
        <f>SUM(K20:K25)</f>
        <v>1227</v>
      </c>
      <c r="L17" s="123">
        <f>SUM(L20:L25)</f>
        <v>0</v>
      </c>
      <c r="M17" s="123">
        <f>SUM(M20:M25)</f>
        <v>1000</v>
      </c>
      <c r="N17" s="124">
        <f>O17/M17</f>
        <v>1.2945</v>
      </c>
      <c r="O17" s="123">
        <f>SUM(O20:O25)</f>
        <v>1294.5</v>
      </c>
    </row>
    <row r="18" spans="1:15" ht="21.75" customHeight="1">
      <c r="A18" s="125"/>
      <c r="B18" s="107" t="s">
        <v>155</v>
      </c>
      <c r="C18" s="123">
        <f>C20+C22+C24+C25</f>
        <v>5684.7</v>
      </c>
      <c r="D18" s="235">
        <f t="shared" si="0"/>
        <v>0.45128151001811884</v>
      </c>
      <c r="E18" s="243">
        <f>E20+E22+E24+E25</f>
        <v>2565.4</v>
      </c>
      <c r="F18" s="243">
        <f>F20+F22+F24+F25</f>
        <v>1169</v>
      </c>
      <c r="G18" s="235"/>
      <c r="H18" s="243">
        <f>H20+H22+H24+H25</f>
        <v>1677</v>
      </c>
      <c r="I18" s="243"/>
      <c r="J18" s="235"/>
      <c r="K18" s="123"/>
      <c r="L18" s="123"/>
      <c r="M18" s="123"/>
      <c r="N18" s="124"/>
      <c r="O18" s="123"/>
    </row>
    <row r="19" spans="1:15" ht="16.5" customHeight="1">
      <c r="A19" s="125"/>
      <c r="B19" s="107" t="s">
        <v>150</v>
      </c>
      <c r="C19" s="123">
        <f>C23</f>
        <v>4.2</v>
      </c>
      <c r="D19" s="235">
        <f t="shared" si="0"/>
        <v>0.5952380952380952</v>
      </c>
      <c r="E19" s="243">
        <f>E23</f>
        <v>2.5</v>
      </c>
      <c r="F19" s="243"/>
      <c r="G19" s="235"/>
      <c r="H19" s="243"/>
      <c r="I19" s="243"/>
      <c r="J19" s="235"/>
      <c r="K19" s="123"/>
      <c r="L19" s="123"/>
      <c r="M19" s="123"/>
      <c r="N19" s="124"/>
      <c r="O19" s="123"/>
    </row>
    <row r="20" spans="1:15" ht="21.75" customHeight="1">
      <c r="A20" s="125" t="s">
        <v>4</v>
      </c>
      <c r="B20" s="180" t="s">
        <v>158</v>
      </c>
      <c r="C20" s="127">
        <v>3143</v>
      </c>
      <c r="D20" s="236">
        <f t="shared" si="0"/>
        <v>0.37636016544702516</v>
      </c>
      <c r="E20" s="234">
        <v>1182.9</v>
      </c>
      <c r="F20" s="234">
        <v>443</v>
      </c>
      <c r="G20" s="236">
        <f>H20/F20</f>
        <v>0.8126410835214447</v>
      </c>
      <c r="H20" s="234">
        <v>360</v>
      </c>
      <c r="I20" s="234"/>
      <c r="J20" s="234"/>
      <c r="K20" s="127"/>
      <c r="L20" s="130"/>
      <c r="M20" s="131"/>
      <c r="N20" s="132"/>
      <c r="O20" s="131"/>
    </row>
    <row r="21" spans="1:15" ht="18" customHeight="1">
      <c r="A21" s="125" t="s">
        <v>20</v>
      </c>
      <c r="B21" s="181" t="s">
        <v>159</v>
      </c>
      <c r="C21" s="127">
        <f>C22+C23</f>
        <v>4.2</v>
      </c>
      <c r="D21" s="236">
        <f>E21/C21</f>
        <v>1.1904761904761905</v>
      </c>
      <c r="E21" s="234">
        <f>E22+E23</f>
        <v>5</v>
      </c>
      <c r="F21" s="234">
        <f>F22</f>
        <v>26</v>
      </c>
      <c r="G21" s="236">
        <f>H21/F21</f>
        <v>0.5769230769230769</v>
      </c>
      <c r="H21" s="234">
        <f>H22</f>
        <v>15</v>
      </c>
      <c r="I21" s="234"/>
      <c r="J21" s="234"/>
      <c r="K21" s="127"/>
      <c r="L21" s="130"/>
      <c r="M21" s="131"/>
      <c r="N21" s="132"/>
      <c r="O21" s="131"/>
    </row>
    <row r="22" spans="1:15" ht="18" customHeight="1">
      <c r="A22" s="125"/>
      <c r="B22" s="181" t="s">
        <v>155</v>
      </c>
      <c r="C22" s="127"/>
      <c r="D22" s="236"/>
      <c r="E22" s="234">
        <v>2.5</v>
      </c>
      <c r="F22" s="234">
        <v>26</v>
      </c>
      <c r="G22" s="236">
        <f>H22/F22</f>
        <v>0.5769230769230769</v>
      </c>
      <c r="H22" s="234">
        <v>15</v>
      </c>
      <c r="I22" s="234"/>
      <c r="J22" s="234"/>
      <c r="K22" s="127"/>
      <c r="L22" s="130"/>
      <c r="M22" s="131"/>
      <c r="N22" s="132"/>
      <c r="O22" s="131"/>
    </row>
    <row r="23" spans="1:15" ht="17.25" customHeight="1">
      <c r="A23" s="125"/>
      <c r="B23" s="180" t="s">
        <v>150</v>
      </c>
      <c r="C23" s="127">
        <v>4.2</v>
      </c>
      <c r="D23" s="236">
        <f>E23/C23</f>
        <v>0.5952380952380952</v>
      </c>
      <c r="E23" s="234">
        <v>2.5</v>
      </c>
      <c r="F23" s="234"/>
      <c r="G23" s="236"/>
      <c r="H23" s="234"/>
      <c r="I23" s="234"/>
      <c r="J23" s="234"/>
      <c r="K23" s="127"/>
      <c r="L23" s="130"/>
      <c r="M23" s="131"/>
      <c r="N23" s="132"/>
      <c r="O23" s="131"/>
    </row>
    <row r="24" spans="1:15" ht="17.25" customHeight="1">
      <c r="A24" s="125" t="s">
        <v>20</v>
      </c>
      <c r="B24" s="181" t="s">
        <v>160</v>
      </c>
      <c r="C24" s="127">
        <v>2000</v>
      </c>
      <c r="D24" s="236">
        <f t="shared" si="0"/>
        <v>0.365</v>
      </c>
      <c r="E24" s="234">
        <v>730</v>
      </c>
      <c r="F24" s="234"/>
      <c r="G24" s="236"/>
      <c r="H24" s="234"/>
      <c r="I24" s="234">
        <v>1000</v>
      </c>
      <c r="J24" s="236">
        <f>K24/I24</f>
        <v>1.227</v>
      </c>
      <c r="K24" s="127">
        <v>1227</v>
      </c>
      <c r="L24" s="130"/>
      <c r="M24" s="130">
        <v>1000</v>
      </c>
      <c r="N24" s="132">
        <f>O24/M24</f>
        <v>1.2945</v>
      </c>
      <c r="O24" s="130">
        <v>1294.5</v>
      </c>
    </row>
    <row r="25" spans="1:15" ht="40.5" customHeight="1">
      <c r="A25" s="125" t="s">
        <v>5</v>
      </c>
      <c r="B25" s="180" t="s">
        <v>161</v>
      </c>
      <c r="C25" s="126">
        <v>541.7</v>
      </c>
      <c r="D25" s="236">
        <f t="shared" si="0"/>
        <v>1.1999261583902527</v>
      </c>
      <c r="E25" s="234">
        <v>650</v>
      </c>
      <c r="F25" s="239">
        <v>700</v>
      </c>
      <c r="G25" s="236">
        <f>H25/F25</f>
        <v>1.86</v>
      </c>
      <c r="H25" s="239">
        <v>1302</v>
      </c>
      <c r="I25" s="234"/>
      <c r="J25" s="236"/>
      <c r="K25" s="127"/>
      <c r="L25" s="130"/>
      <c r="M25" s="130"/>
      <c r="N25" s="132"/>
      <c r="O25" s="130"/>
    </row>
    <row r="26" spans="1:15" ht="36" customHeight="1">
      <c r="A26" s="125" t="s">
        <v>19</v>
      </c>
      <c r="B26" s="70" t="s">
        <v>131</v>
      </c>
      <c r="C26" s="149"/>
      <c r="D26" s="236"/>
      <c r="E26" s="243"/>
      <c r="F26" s="243"/>
      <c r="G26" s="235"/>
      <c r="H26" s="243"/>
      <c r="I26" s="243"/>
      <c r="J26" s="236"/>
      <c r="K26" s="116"/>
      <c r="L26" s="130"/>
      <c r="M26" s="106">
        <f>M27</f>
        <v>1041</v>
      </c>
      <c r="N26" s="106">
        <f>N27</f>
        <v>0.7838616714697406</v>
      </c>
      <c r="O26" s="106">
        <f>O27</f>
        <v>816</v>
      </c>
    </row>
    <row r="27" spans="1:15" ht="35.25" customHeight="1">
      <c r="A27" s="125" t="s">
        <v>27</v>
      </c>
      <c r="B27" s="183" t="s">
        <v>162</v>
      </c>
      <c r="C27" s="133"/>
      <c r="D27" s="236"/>
      <c r="E27" s="234"/>
      <c r="F27" s="234"/>
      <c r="G27" s="236"/>
      <c r="H27" s="234"/>
      <c r="I27" s="236"/>
      <c r="J27" s="236"/>
      <c r="K27" s="127"/>
      <c r="L27" s="130"/>
      <c r="M27" s="131">
        <v>1041</v>
      </c>
      <c r="N27" s="131">
        <f>O27/M27</f>
        <v>0.7838616714697406</v>
      </c>
      <c r="O27" s="131">
        <v>816</v>
      </c>
    </row>
    <row r="28" spans="1:15" ht="67.5" customHeight="1">
      <c r="A28" s="125" t="s">
        <v>61</v>
      </c>
      <c r="B28" s="204" t="s">
        <v>136</v>
      </c>
      <c r="C28" s="123">
        <f>C29</f>
        <v>801</v>
      </c>
      <c r="D28" s="235">
        <f>D29</f>
        <v>0.35830212234706615</v>
      </c>
      <c r="E28" s="243">
        <f>E29</f>
        <v>287</v>
      </c>
      <c r="F28" s="243"/>
      <c r="G28" s="235"/>
      <c r="H28" s="243"/>
      <c r="I28" s="236"/>
      <c r="J28" s="236"/>
      <c r="K28" s="127"/>
      <c r="L28" s="130"/>
      <c r="M28" s="130"/>
      <c r="N28" s="130"/>
      <c r="O28" s="130"/>
    </row>
    <row r="29" spans="1:15" ht="32.25" customHeight="1">
      <c r="A29" s="125" t="s">
        <v>87</v>
      </c>
      <c r="B29" s="186" t="s">
        <v>163</v>
      </c>
      <c r="C29" s="133">
        <v>801</v>
      </c>
      <c r="D29" s="236">
        <f>E29/C29</f>
        <v>0.35830212234706615</v>
      </c>
      <c r="E29" s="234">
        <v>287</v>
      </c>
      <c r="F29" s="234"/>
      <c r="G29" s="236"/>
      <c r="H29" s="234"/>
      <c r="I29" s="236"/>
      <c r="J29" s="236"/>
      <c r="K29" s="127"/>
      <c r="L29" s="130"/>
      <c r="M29" s="130"/>
      <c r="N29" s="130"/>
      <c r="O29" s="130"/>
    </row>
    <row r="30" spans="1:15" ht="21" customHeight="1">
      <c r="A30" s="119" t="s">
        <v>19</v>
      </c>
      <c r="B30" s="107" t="s">
        <v>18</v>
      </c>
      <c r="C30" s="123"/>
      <c r="D30" s="235"/>
      <c r="E30" s="243"/>
      <c r="F30" s="243"/>
      <c r="G30" s="243"/>
      <c r="H30" s="243"/>
      <c r="I30" s="243"/>
      <c r="J30" s="236"/>
      <c r="K30" s="116"/>
      <c r="L30" s="130"/>
      <c r="M30" s="130"/>
      <c r="N30" s="130"/>
      <c r="O30" s="130"/>
    </row>
    <row r="31" spans="1:15" ht="31.5">
      <c r="A31" s="125" t="s">
        <v>3</v>
      </c>
      <c r="B31" s="70" t="s">
        <v>131</v>
      </c>
      <c r="C31" s="123"/>
      <c r="D31" s="235"/>
      <c r="E31" s="243"/>
      <c r="F31" s="243"/>
      <c r="G31" s="235"/>
      <c r="H31" s="243"/>
      <c r="I31" s="243"/>
      <c r="J31" s="236"/>
      <c r="K31" s="116"/>
      <c r="L31" s="130"/>
      <c r="M31" s="130"/>
      <c r="N31" s="130"/>
      <c r="O31" s="130"/>
    </row>
    <row r="32" spans="1:15" ht="40.5" customHeight="1">
      <c r="A32" s="54" t="s">
        <v>27</v>
      </c>
      <c r="B32" s="183" t="s">
        <v>117</v>
      </c>
      <c r="C32" s="135"/>
      <c r="D32" s="236"/>
      <c r="E32" s="330"/>
      <c r="F32" s="331"/>
      <c r="G32" s="236"/>
      <c r="H32" s="234"/>
      <c r="I32" s="234"/>
      <c r="J32" s="236"/>
      <c r="K32" s="127"/>
      <c r="L32" s="130"/>
      <c r="M32" s="130"/>
      <c r="N32" s="130"/>
      <c r="O32" s="84"/>
    </row>
    <row r="33" spans="1:11" ht="58.5" customHeight="1">
      <c r="A33" s="19"/>
      <c r="K33" s="18"/>
    </row>
    <row r="34" spans="1:14" ht="18.75">
      <c r="A34" s="347"/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</row>
    <row r="35" spans="1:10" ht="18.75">
      <c r="A35" s="159"/>
      <c r="B35" s="159"/>
      <c r="C35" s="1"/>
      <c r="D35" s="1"/>
      <c r="E35" s="1"/>
      <c r="F35" s="1"/>
      <c r="G35" s="1"/>
      <c r="H35" s="1"/>
      <c r="I35" s="1"/>
      <c r="J35" s="17"/>
    </row>
    <row r="36" spans="1:10" ht="18.75">
      <c r="A36" s="26" t="s">
        <v>174</v>
      </c>
      <c r="B36" s="26"/>
      <c r="C36" s="26"/>
      <c r="D36" s="26"/>
      <c r="E36" s="26"/>
      <c r="F36" s="26"/>
      <c r="G36" s="26"/>
      <c r="H36" s="26"/>
      <c r="I36" s="26"/>
      <c r="J36" s="26"/>
    </row>
    <row r="37" spans="1:2" ht="18">
      <c r="A37" s="159" t="s">
        <v>138</v>
      </c>
      <c r="B37" s="159"/>
    </row>
    <row r="38" spans="1:10" ht="18.75">
      <c r="A38" s="25"/>
      <c r="B38"/>
      <c r="C38" s="1"/>
      <c r="D38" s="1"/>
      <c r="E38" s="1"/>
      <c r="F38" s="1"/>
      <c r="G38" s="1"/>
      <c r="H38" s="1"/>
      <c r="I38" s="1"/>
      <c r="J38" s="12"/>
    </row>
    <row r="39" spans="1:9" ht="18">
      <c r="A39" s="25"/>
      <c r="B39" s="27"/>
      <c r="C39" s="1"/>
      <c r="D39" s="1"/>
      <c r="E39" s="1"/>
      <c r="F39" s="1"/>
      <c r="G39" s="1"/>
      <c r="H39" s="1"/>
      <c r="I39" s="1"/>
    </row>
    <row r="40" spans="1:9" ht="18.75">
      <c r="A40" s="12"/>
      <c r="B40"/>
      <c r="C40" s="1"/>
      <c r="D40" s="1"/>
      <c r="E40" s="1"/>
      <c r="F40" s="1"/>
      <c r="G40" s="1"/>
      <c r="H40" s="1"/>
      <c r="I40" s="1"/>
    </row>
    <row r="41" spans="1:9" ht="18">
      <c r="A41" s="1"/>
      <c r="B41" s="1"/>
      <c r="C41" s="1"/>
      <c r="D41" s="1"/>
      <c r="E41" s="1"/>
      <c r="F41" s="1"/>
      <c r="G41" s="1"/>
      <c r="H41" s="1"/>
      <c r="I41" s="1"/>
    </row>
  </sheetData>
  <sheetProtection/>
  <mergeCells count="13">
    <mergeCell ref="A5:M5"/>
    <mergeCell ref="A6:M6"/>
    <mergeCell ref="C8:O8"/>
    <mergeCell ref="C9:E9"/>
    <mergeCell ref="A7:M7"/>
    <mergeCell ref="I9:K9"/>
    <mergeCell ref="A34:N34"/>
    <mergeCell ref="F2:N2"/>
    <mergeCell ref="M9:O9"/>
    <mergeCell ref="F9:H9"/>
    <mergeCell ref="A9:A10"/>
    <mergeCell ref="B9:B10"/>
    <mergeCell ref="E3:L3"/>
  </mergeCells>
  <printOptions/>
  <pageMargins left="0.31496062992125984" right="0.1968503937007874" top="1.1811023622047245" bottom="0.1968503937007874" header="0.31496062992125984" footer="0.5118110236220472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P67"/>
  <sheetViews>
    <sheetView view="pageBreakPreview" zoomScale="75" zoomScaleNormal="75" zoomScaleSheetLayoutView="75" zoomScalePageLayoutView="0" workbookViewId="0" topLeftCell="A1">
      <selection activeCell="E3" sqref="E3:L3"/>
    </sheetView>
  </sheetViews>
  <sheetFormatPr defaultColWidth="9.140625" defaultRowHeight="12.75"/>
  <cols>
    <col min="1" max="1" width="6.140625" style="4" customWidth="1"/>
    <col min="2" max="2" width="68.7109375" style="4" customWidth="1"/>
    <col min="3" max="3" width="10.7109375" style="4" customWidth="1"/>
    <col min="4" max="4" width="10.57421875" style="4" customWidth="1"/>
    <col min="5" max="5" width="7.421875" style="4" customWidth="1"/>
    <col min="6" max="6" width="11.421875" style="4" customWidth="1"/>
    <col min="7" max="7" width="9.421875" style="4" customWidth="1"/>
    <col min="8" max="8" width="7.8515625" style="4" customWidth="1"/>
    <col min="9" max="9" width="10.57421875" style="4" customWidth="1"/>
    <col min="10" max="10" width="10.28125" style="4" customWidth="1"/>
    <col min="11" max="11" width="7.7109375" style="4" customWidth="1"/>
    <col min="12" max="15" width="9.140625" style="4" customWidth="1"/>
    <col min="16" max="16" width="9.8515625" style="4" bestFit="1" customWidth="1"/>
    <col min="17" max="16384" width="9.140625" style="4" customWidth="1"/>
  </cols>
  <sheetData>
    <row r="1" spans="1:16" ht="18.75">
      <c r="A1" s="3"/>
      <c r="B1" s="3"/>
      <c r="C1" s="3"/>
      <c r="D1" s="3"/>
      <c r="E1" s="3"/>
      <c r="F1" s="3"/>
      <c r="G1" s="1"/>
      <c r="H1" s="23" t="s">
        <v>92</v>
      </c>
      <c r="I1" s="1"/>
      <c r="J1" s="5"/>
      <c r="K1" s="24"/>
      <c r="L1" s="24"/>
      <c r="M1" s="3"/>
      <c r="N1" s="3"/>
      <c r="O1" s="3"/>
      <c r="P1" s="3"/>
    </row>
    <row r="2" spans="1:16" ht="46.5" customHeight="1">
      <c r="A2" s="3"/>
      <c r="B2" s="25"/>
      <c r="C2" s="25"/>
      <c r="D2" s="25"/>
      <c r="E2" s="335" t="s">
        <v>168</v>
      </c>
      <c r="F2" s="335"/>
      <c r="G2" s="335"/>
      <c r="H2" s="335"/>
      <c r="I2" s="335"/>
      <c r="J2" s="335"/>
      <c r="K2" s="335"/>
      <c r="L2" s="335"/>
      <c r="M2" s="335"/>
      <c r="N2" s="25"/>
      <c r="O2" s="25"/>
      <c r="P2" s="25"/>
    </row>
    <row r="3" spans="1:16" ht="21" customHeight="1">
      <c r="A3" s="3"/>
      <c r="B3" s="25"/>
      <c r="C3" s="25"/>
      <c r="D3" s="25"/>
      <c r="E3" s="334"/>
      <c r="F3" s="334"/>
      <c r="G3" s="334"/>
      <c r="H3" s="334"/>
      <c r="I3" s="334"/>
      <c r="J3" s="334"/>
      <c r="K3" s="334"/>
      <c r="L3" s="334"/>
      <c r="M3" s="25"/>
      <c r="N3" s="25"/>
      <c r="O3" s="25"/>
      <c r="P3" s="25"/>
    </row>
    <row r="4" spans="1:16" ht="18.75">
      <c r="A4" s="333" t="s">
        <v>94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25"/>
      <c r="O4" s="25"/>
      <c r="P4" s="25"/>
    </row>
    <row r="5" spans="1:16" ht="15.75" customHeight="1">
      <c r="A5" s="332" t="s">
        <v>77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25"/>
      <c r="O5" s="25"/>
      <c r="P5" s="25"/>
    </row>
    <row r="6" spans="1:16" ht="15.75" customHeight="1">
      <c r="A6" s="332" t="s">
        <v>111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76"/>
      <c r="O6" s="76"/>
      <c r="P6" s="76"/>
    </row>
    <row r="7" spans="1:16" ht="22.5" customHeight="1">
      <c r="A7" s="160"/>
      <c r="B7" s="160"/>
      <c r="C7" s="354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6"/>
      <c r="O7" s="76"/>
      <c r="P7" s="76"/>
    </row>
    <row r="8" spans="1:14" ht="17.25" customHeight="1">
      <c r="A8" s="352" t="s">
        <v>43</v>
      </c>
      <c r="B8" s="350" t="s">
        <v>30</v>
      </c>
      <c r="C8" s="352" t="s">
        <v>109</v>
      </c>
      <c r="D8" s="352"/>
      <c r="E8" s="352"/>
      <c r="F8" s="353" t="s">
        <v>66</v>
      </c>
      <c r="G8" s="353"/>
      <c r="H8" s="353"/>
      <c r="I8" s="352" t="s">
        <v>67</v>
      </c>
      <c r="J8" s="352"/>
      <c r="K8" s="352"/>
      <c r="L8" s="352" t="s">
        <v>68</v>
      </c>
      <c r="M8" s="352"/>
      <c r="N8" s="352"/>
    </row>
    <row r="9" spans="1:14" ht="52.5" customHeight="1">
      <c r="A9" s="352"/>
      <c r="B9" s="351"/>
      <c r="C9" s="113" t="s">
        <v>25</v>
      </c>
      <c r="D9" s="113" t="s">
        <v>51</v>
      </c>
      <c r="E9" s="113" t="s">
        <v>31</v>
      </c>
      <c r="F9" s="113" t="s">
        <v>25</v>
      </c>
      <c r="G9" s="113" t="s">
        <v>51</v>
      </c>
      <c r="H9" s="113" t="s">
        <v>31</v>
      </c>
      <c r="I9" s="113" t="s">
        <v>25</v>
      </c>
      <c r="J9" s="113" t="s">
        <v>39</v>
      </c>
      <c r="K9" s="113" t="s">
        <v>31</v>
      </c>
      <c r="L9" s="113" t="s">
        <v>25</v>
      </c>
      <c r="M9" s="113" t="s">
        <v>39</v>
      </c>
      <c r="N9" s="113" t="s">
        <v>31</v>
      </c>
    </row>
    <row r="10" spans="1:14" ht="57.75" customHeight="1">
      <c r="A10" s="113"/>
      <c r="B10" s="33" t="s">
        <v>152</v>
      </c>
      <c r="C10" s="123">
        <f>C24+C47+C55+C14</f>
        <v>1245.3</v>
      </c>
      <c r="D10" s="124">
        <f>E10/C10</f>
        <v>1.1664659118284753</v>
      </c>
      <c r="E10" s="123">
        <f>E14+E24+E47+E55</f>
        <v>1452.6000000000001</v>
      </c>
      <c r="F10" s="123">
        <f>F14+F24+F47+F55</f>
        <v>1176.8181818181818</v>
      </c>
      <c r="G10" s="174">
        <f>H10/F10</f>
        <v>1.0579374275782156</v>
      </c>
      <c r="H10" s="123">
        <f>H14+H24+H47+H55</f>
        <v>1245</v>
      </c>
      <c r="I10" s="123">
        <f>I24+I47+I55+I14</f>
        <v>3092.1</v>
      </c>
      <c r="J10" s="124">
        <f>K10/I10</f>
        <v>0.7667281135797679</v>
      </c>
      <c r="K10" s="123">
        <f>K24+K47+K55+K14</f>
        <v>2370.8</v>
      </c>
      <c r="L10" s="123">
        <f>L24+L47+L55+L14</f>
        <v>550</v>
      </c>
      <c r="M10" s="124">
        <f>N10/L10</f>
        <v>1.5454545454545454</v>
      </c>
      <c r="N10" s="123">
        <f>N24+N47+N55+N14</f>
        <v>850</v>
      </c>
    </row>
    <row r="11" spans="1:14" ht="21.75" customHeight="1">
      <c r="A11" s="113"/>
      <c r="B11" s="232" t="s">
        <v>155</v>
      </c>
      <c r="C11" s="123">
        <f>C14+C25+C47+C55</f>
        <v>1240</v>
      </c>
      <c r="D11" s="124">
        <f>E11/C11</f>
        <v>1.1663709677419354</v>
      </c>
      <c r="E11" s="123">
        <f>E14+E25+E47+E55</f>
        <v>1446.3</v>
      </c>
      <c r="F11" s="123">
        <f>F14+F25+F47+F55</f>
        <v>1161.8181818181818</v>
      </c>
      <c r="G11" s="124">
        <f>H11/F11</f>
        <v>1.0199530516431925</v>
      </c>
      <c r="H11" s="123">
        <f>H14+H25+H47+H55</f>
        <v>1185</v>
      </c>
      <c r="I11" s="123">
        <f>I14+I25+I47+I55</f>
        <v>3092.1</v>
      </c>
      <c r="J11" s="124">
        <f>K11/I11</f>
        <v>0.7667281135797679</v>
      </c>
      <c r="K11" s="123">
        <f>K14+K25+K47+K55</f>
        <v>2370.8</v>
      </c>
      <c r="L11" s="123">
        <f>L14+L25+L47+L55</f>
        <v>550</v>
      </c>
      <c r="M11" s="124">
        <f>N11/L11</f>
        <v>1.5454545454545454</v>
      </c>
      <c r="N11" s="123">
        <f>N14+N25+N47+N55</f>
        <v>850</v>
      </c>
    </row>
    <row r="12" spans="1:14" ht="22.5" customHeight="1">
      <c r="A12" s="113"/>
      <c r="B12" s="226" t="s">
        <v>146</v>
      </c>
      <c r="C12" s="123">
        <f>C26</f>
        <v>371</v>
      </c>
      <c r="D12" s="124">
        <f>E12/C12</f>
        <v>1.0485175202156334</v>
      </c>
      <c r="E12" s="123">
        <f>E26</f>
        <v>389</v>
      </c>
      <c r="F12" s="123"/>
      <c r="G12" s="174"/>
      <c r="H12" s="123"/>
      <c r="I12" s="123"/>
      <c r="J12" s="124"/>
      <c r="K12" s="123"/>
      <c r="L12" s="123"/>
      <c r="M12" s="124"/>
      <c r="N12" s="123"/>
    </row>
    <row r="13" spans="1:14" ht="21" customHeight="1">
      <c r="A13" s="113"/>
      <c r="B13" s="166" t="s">
        <v>150</v>
      </c>
      <c r="C13" s="123">
        <f aca="true" t="shared" si="0" ref="C13:H13">C27</f>
        <v>5.3</v>
      </c>
      <c r="D13" s="123">
        <f t="shared" si="0"/>
        <v>1.1886792452830188</v>
      </c>
      <c r="E13" s="123">
        <f t="shared" si="0"/>
        <v>6.3</v>
      </c>
      <c r="F13" s="123">
        <f t="shared" si="0"/>
        <v>15</v>
      </c>
      <c r="G13" s="123">
        <f t="shared" si="0"/>
        <v>4</v>
      </c>
      <c r="H13" s="123">
        <f t="shared" si="0"/>
        <v>60</v>
      </c>
      <c r="I13" s="123"/>
      <c r="J13" s="123"/>
      <c r="K13" s="123"/>
      <c r="L13" s="123"/>
      <c r="M13" s="123"/>
      <c r="N13" s="123"/>
    </row>
    <row r="14" spans="1:14" ht="27" customHeight="1">
      <c r="A14" s="113" t="s">
        <v>23</v>
      </c>
      <c r="B14" s="107" t="s">
        <v>12</v>
      </c>
      <c r="C14" s="149">
        <f>C15+C20+C22</f>
        <v>70</v>
      </c>
      <c r="D14" s="161">
        <f>E14/C14</f>
        <v>0.5428571428571428</v>
      </c>
      <c r="E14" s="149">
        <f>E15+E20</f>
        <v>38</v>
      </c>
      <c r="F14" s="149">
        <f>F21</f>
        <v>90</v>
      </c>
      <c r="G14" s="162">
        <f>G21</f>
        <v>5.5</v>
      </c>
      <c r="H14" s="149">
        <f>H21</f>
        <v>495</v>
      </c>
      <c r="I14" s="149">
        <f>I15+I22</f>
        <v>400</v>
      </c>
      <c r="J14" s="162">
        <f>K14/I14</f>
        <v>1.725</v>
      </c>
      <c r="K14" s="149">
        <f>K15+K22</f>
        <v>690</v>
      </c>
      <c r="L14" s="106">
        <f>L15</f>
        <v>300</v>
      </c>
      <c r="M14" s="106">
        <f>M15</f>
        <v>2.1</v>
      </c>
      <c r="N14" s="106">
        <f>N15</f>
        <v>630</v>
      </c>
    </row>
    <row r="15" spans="1:16" ht="36" customHeight="1">
      <c r="A15" s="163" t="s">
        <v>1</v>
      </c>
      <c r="B15" s="107" t="s">
        <v>164</v>
      </c>
      <c r="C15" s="123"/>
      <c r="D15" s="124"/>
      <c r="E15" s="123"/>
      <c r="F15" s="123"/>
      <c r="G15" s="124"/>
      <c r="H15" s="123"/>
      <c r="I15" s="149">
        <f>I16+I18+I19</f>
        <v>400</v>
      </c>
      <c r="J15" s="162">
        <f>J16+J18+J19</f>
        <v>3.6333333333333333</v>
      </c>
      <c r="K15" s="149">
        <f>K16+K18+K19</f>
        <v>690</v>
      </c>
      <c r="L15" s="106">
        <f>L16+L19</f>
        <v>300</v>
      </c>
      <c r="M15" s="106">
        <f>N15/L15</f>
        <v>2.1</v>
      </c>
      <c r="N15" s="106">
        <f>N16+N19</f>
        <v>630</v>
      </c>
      <c r="P15" s="6">
        <f>C15+C28+C48+C56</f>
        <v>575.3</v>
      </c>
    </row>
    <row r="16" spans="1:14" ht="15" customHeight="1">
      <c r="A16" s="163" t="s">
        <v>4</v>
      </c>
      <c r="B16" s="180" t="s">
        <v>44</v>
      </c>
      <c r="C16" s="133"/>
      <c r="D16" s="134"/>
      <c r="E16" s="133"/>
      <c r="F16" s="133"/>
      <c r="G16" s="134"/>
      <c r="H16" s="133"/>
      <c r="I16" s="133">
        <v>100</v>
      </c>
      <c r="J16" s="134">
        <f>K16/I16</f>
        <v>2</v>
      </c>
      <c r="K16" s="127">
        <v>200</v>
      </c>
      <c r="L16" s="131">
        <v>150</v>
      </c>
      <c r="M16" s="164">
        <f>N16/L16</f>
        <v>2</v>
      </c>
      <c r="N16" s="131">
        <v>300</v>
      </c>
    </row>
    <row r="17" spans="1:14" ht="16.5" customHeight="1">
      <c r="A17" s="163" t="s">
        <v>20</v>
      </c>
      <c r="B17" s="181" t="s">
        <v>41</v>
      </c>
      <c r="C17" s="165"/>
      <c r="D17" s="165"/>
      <c r="E17" s="165"/>
      <c r="F17" s="149"/>
      <c r="G17" s="162"/>
      <c r="H17" s="162"/>
      <c r="I17" s="134"/>
      <c r="J17" s="134"/>
      <c r="K17" s="128"/>
      <c r="L17" s="131"/>
      <c r="M17" s="130"/>
      <c r="N17" s="131"/>
    </row>
    <row r="18" spans="1:14" ht="20.25" customHeight="1">
      <c r="A18" s="163" t="s">
        <v>5</v>
      </c>
      <c r="B18" s="181" t="s">
        <v>42</v>
      </c>
      <c r="C18" s="133"/>
      <c r="D18" s="134"/>
      <c r="E18" s="234"/>
      <c r="F18" s="126"/>
      <c r="G18" s="129"/>
      <c r="H18" s="126"/>
      <c r="I18" s="133">
        <v>300</v>
      </c>
      <c r="J18" s="134">
        <f>K18/I18</f>
        <v>1.6333333333333333</v>
      </c>
      <c r="K18" s="127">
        <v>490</v>
      </c>
      <c r="L18" s="131"/>
      <c r="M18" s="130"/>
      <c r="N18" s="131"/>
    </row>
    <row r="19" spans="1:14" ht="33" customHeight="1">
      <c r="A19" s="163" t="s">
        <v>6</v>
      </c>
      <c r="B19" s="180" t="s">
        <v>33</v>
      </c>
      <c r="C19" s="126"/>
      <c r="D19" s="129"/>
      <c r="E19" s="234"/>
      <c r="F19" s="126"/>
      <c r="G19" s="129"/>
      <c r="H19" s="126"/>
      <c r="I19" s="126"/>
      <c r="J19" s="129"/>
      <c r="K19" s="127"/>
      <c r="L19" s="131">
        <v>150</v>
      </c>
      <c r="M19" s="164">
        <f>N19/L19</f>
        <v>2.2</v>
      </c>
      <c r="N19" s="131">
        <v>330</v>
      </c>
    </row>
    <row r="20" spans="1:14" ht="33" customHeight="1">
      <c r="A20" s="163" t="s">
        <v>2</v>
      </c>
      <c r="B20" s="166" t="s">
        <v>131</v>
      </c>
      <c r="C20" s="126">
        <v>70</v>
      </c>
      <c r="D20" s="129">
        <f>E20/C20</f>
        <v>0.5428571428571428</v>
      </c>
      <c r="E20" s="234">
        <v>38</v>
      </c>
      <c r="F20" s="126">
        <v>90</v>
      </c>
      <c r="G20" s="129">
        <f>H20/F20</f>
        <v>5.5</v>
      </c>
      <c r="H20" s="126">
        <v>495</v>
      </c>
      <c r="I20" s="126"/>
      <c r="J20" s="129"/>
      <c r="K20" s="127"/>
      <c r="L20" s="130"/>
      <c r="M20" s="130"/>
      <c r="N20" s="131"/>
    </row>
    <row r="21" spans="1:14" ht="39.75" customHeight="1">
      <c r="A21" s="163" t="s">
        <v>10</v>
      </c>
      <c r="B21" s="180" t="s">
        <v>99</v>
      </c>
      <c r="C21" s="126">
        <v>70</v>
      </c>
      <c r="D21" s="129">
        <f>E21/C21</f>
        <v>0.5428571428571428</v>
      </c>
      <c r="E21" s="234">
        <v>38</v>
      </c>
      <c r="F21" s="126">
        <v>90</v>
      </c>
      <c r="G21" s="129">
        <f>H21/F21</f>
        <v>5.5</v>
      </c>
      <c r="H21" s="126">
        <v>495</v>
      </c>
      <c r="I21" s="126"/>
      <c r="J21" s="129"/>
      <c r="K21" s="127"/>
      <c r="L21" s="130"/>
      <c r="M21" s="130"/>
      <c r="N21" s="130"/>
    </row>
    <row r="22" spans="1:14" ht="57.75" customHeight="1">
      <c r="A22" s="172" t="s">
        <v>35</v>
      </c>
      <c r="B22" s="47" t="s">
        <v>135</v>
      </c>
      <c r="C22" s="123"/>
      <c r="D22" s="124"/>
      <c r="E22" s="123"/>
      <c r="F22" s="126"/>
      <c r="G22" s="129"/>
      <c r="H22" s="126"/>
      <c r="I22" s="123"/>
      <c r="J22" s="124"/>
      <c r="K22" s="116"/>
      <c r="L22" s="130"/>
      <c r="M22" s="130"/>
      <c r="N22" s="130"/>
    </row>
    <row r="23" spans="1:14" ht="19.5" customHeight="1">
      <c r="A23" s="163" t="s">
        <v>36</v>
      </c>
      <c r="B23" s="113" t="s">
        <v>96</v>
      </c>
      <c r="C23" s="126"/>
      <c r="D23" s="129"/>
      <c r="E23" s="133"/>
      <c r="F23" s="126"/>
      <c r="G23" s="129"/>
      <c r="H23" s="126"/>
      <c r="I23" s="126"/>
      <c r="J23" s="129"/>
      <c r="K23" s="127"/>
      <c r="L23" s="130"/>
      <c r="M23" s="130"/>
      <c r="N23" s="130"/>
    </row>
    <row r="24" spans="1:16" ht="42" customHeight="1">
      <c r="A24" s="107" t="s">
        <v>19</v>
      </c>
      <c r="B24" s="107" t="s">
        <v>165</v>
      </c>
      <c r="C24" s="123">
        <f>C28+C43+C45</f>
        <v>1085.3</v>
      </c>
      <c r="D24" s="124">
        <f>E24/C24</f>
        <v>1.0521514788537734</v>
      </c>
      <c r="E24" s="123">
        <f>E28+E43+E45</f>
        <v>1141.9</v>
      </c>
      <c r="F24" s="123">
        <f>F28</f>
        <v>505</v>
      </c>
      <c r="G24" s="124">
        <f>H24/F24</f>
        <v>0.8514851485148515</v>
      </c>
      <c r="H24" s="123">
        <f>H28</f>
        <v>430</v>
      </c>
      <c r="I24" s="123">
        <f>I28+I43+I45</f>
        <v>2355.7</v>
      </c>
      <c r="J24" s="124">
        <f>K24/I24</f>
        <v>0.5649276223627797</v>
      </c>
      <c r="K24" s="123">
        <f>K28+K43+K45</f>
        <v>1330.8</v>
      </c>
      <c r="L24" s="106"/>
      <c r="M24" s="167"/>
      <c r="N24" s="106"/>
      <c r="P24" s="6">
        <f>C23+C46+C60</f>
        <v>500</v>
      </c>
    </row>
    <row r="25" spans="1:16" ht="24" customHeight="1">
      <c r="A25" s="107"/>
      <c r="B25" s="107" t="s">
        <v>155</v>
      </c>
      <c r="C25" s="123">
        <f>C29+C43+C45</f>
        <v>1080</v>
      </c>
      <c r="D25" s="124">
        <f>E25/C25</f>
        <v>1.0514814814814815</v>
      </c>
      <c r="E25" s="123">
        <f>E29+E43+E45</f>
        <v>1135.6</v>
      </c>
      <c r="F25" s="123">
        <f>F29+F45</f>
        <v>490</v>
      </c>
      <c r="G25" s="124">
        <f>H25/F25</f>
        <v>0.7551020408163265</v>
      </c>
      <c r="H25" s="123">
        <f>H29+H45</f>
        <v>370</v>
      </c>
      <c r="I25" s="123">
        <f>I29+I45</f>
        <v>2355.7</v>
      </c>
      <c r="J25" s="124">
        <f>K25/I25</f>
        <v>0.5649276223627797</v>
      </c>
      <c r="K25" s="123">
        <f>K29+K45</f>
        <v>1330.8</v>
      </c>
      <c r="L25" s="123"/>
      <c r="M25" s="124"/>
      <c r="N25" s="123"/>
      <c r="P25" s="6"/>
    </row>
    <row r="26" spans="1:16" ht="24" customHeight="1">
      <c r="A26" s="107"/>
      <c r="B26" s="226" t="s">
        <v>146</v>
      </c>
      <c r="C26" s="123">
        <f>C30</f>
        <v>371</v>
      </c>
      <c r="D26" s="124">
        <f>E26/C26</f>
        <v>1.0485175202156334</v>
      </c>
      <c r="E26" s="123">
        <f>E30</f>
        <v>389</v>
      </c>
      <c r="F26" s="123"/>
      <c r="G26" s="174"/>
      <c r="H26" s="123"/>
      <c r="I26" s="123"/>
      <c r="J26" s="124"/>
      <c r="K26" s="123"/>
      <c r="L26" s="106"/>
      <c r="M26" s="167"/>
      <c r="N26" s="106"/>
      <c r="P26" s="6"/>
    </row>
    <row r="27" spans="1:16" ht="26.25" customHeight="1">
      <c r="A27" s="113"/>
      <c r="B27" s="107" t="s">
        <v>166</v>
      </c>
      <c r="C27" s="123">
        <f>C31</f>
        <v>5.3</v>
      </c>
      <c r="D27" s="123">
        <f>D31</f>
        <v>1.1886792452830188</v>
      </c>
      <c r="E27" s="123">
        <f>E31</f>
        <v>6.3</v>
      </c>
      <c r="F27" s="123">
        <f>F35</f>
        <v>15</v>
      </c>
      <c r="G27" s="124">
        <f>H27/F27</f>
        <v>4</v>
      </c>
      <c r="H27" s="123">
        <f>H35</f>
        <v>60</v>
      </c>
      <c r="I27" s="123"/>
      <c r="J27" s="124"/>
      <c r="K27" s="123"/>
      <c r="L27" s="123"/>
      <c r="M27" s="124"/>
      <c r="N27" s="123"/>
      <c r="P27" s="6"/>
    </row>
    <row r="28" spans="1:14" ht="36" customHeight="1">
      <c r="A28" s="163" t="s">
        <v>3</v>
      </c>
      <c r="B28" s="107" t="s">
        <v>128</v>
      </c>
      <c r="C28" s="123">
        <f>C32+C36+C39+C41</f>
        <v>555.3</v>
      </c>
      <c r="D28" s="124">
        <f aca="true" t="shared" si="1" ref="D28:D34">E28/C28</f>
        <v>1.0426796326310104</v>
      </c>
      <c r="E28" s="123">
        <f>E32+E36+E39+E41</f>
        <v>579</v>
      </c>
      <c r="F28" s="123">
        <f>F32+F36+F39+F41</f>
        <v>505</v>
      </c>
      <c r="G28" s="174">
        <f>H28/F28</f>
        <v>0.8514851485148515</v>
      </c>
      <c r="H28" s="123">
        <f>H32+H36+H39+H41</f>
        <v>430</v>
      </c>
      <c r="I28" s="123">
        <f>I32+I39+I41</f>
        <v>2055.7</v>
      </c>
      <c r="J28" s="124">
        <f>K28/I28</f>
        <v>0.42846718879213896</v>
      </c>
      <c r="K28" s="116">
        <f>K32+K39+K41</f>
        <v>880.8</v>
      </c>
      <c r="L28" s="106"/>
      <c r="M28" s="167"/>
      <c r="N28" s="106"/>
    </row>
    <row r="29" spans="1:14" ht="27" customHeight="1">
      <c r="A29" s="163"/>
      <c r="B29" s="107" t="s">
        <v>155</v>
      </c>
      <c r="C29" s="123">
        <f>C33+C37+C40+C42</f>
        <v>550</v>
      </c>
      <c r="D29" s="124">
        <f t="shared" si="1"/>
        <v>1.0412727272727273</v>
      </c>
      <c r="E29" s="123">
        <f>E33+E37+E40+E42</f>
        <v>572.7</v>
      </c>
      <c r="F29" s="123">
        <f>F33+F37+F40+F42</f>
        <v>490</v>
      </c>
      <c r="G29" s="124">
        <f>H29/F29</f>
        <v>0.7551020408163265</v>
      </c>
      <c r="H29" s="123">
        <f>H33+H37+H40+H42</f>
        <v>370</v>
      </c>
      <c r="I29" s="123">
        <f>I33+I37+I40+I42</f>
        <v>2055.7</v>
      </c>
      <c r="J29" s="124">
        <f>K29/I29</f>
        <v>0.42846718879213896</v>
      </c>
      <c r="K29" s="123">
        <f>K33+K37+K40+K42</f>
        <v>880.8</v>
      </c>
      <c r="L29" s="106"/>
      <c r="M29" s="167"/>
      <c r="N29" s="106"/>
    </row>
    <row r="30" spans="1:14" ht="27" customHeight="1">
      <c r="A30" s="163"/>
      <c r="B30" s="226" t="s">
        <v>146</v>
      </c>
      <c r="C30" s="123">
        <f>C34</f>
        <v>371</v>
      </c>
      <c r="D30" s="124">
        <f t="shared" si="1"/>
        <v>1.0485175202156334</v>
      </c>
      <c r="E30" s="123">
        <f>E37+E34</f>
        <v>389</v>
      </c>
      <c r="F30" s="123"/>
      <c r="G30" s="174"/>
      <c r="H30" s="123"/>
      <c r="I30" s="123"/>
      <c r="J30" s="124"/>
      <c r="K30" s="116"/>
      <c r="L30" s="106"/>
      <c r="M30" s="167"/>
      <c r="N30" s="106"/>
    </row>
    <row r="31" spans="1:14" ht="18" customHeight="1">
      <c r="A31" s="163"/>
      <c r="B31" s="107" t="s">
        <v>166</v>
      </c>
      <c r="C31" s="123">
        <f>C38+C35</f>
        <v>5.3</v>
      </c>
      <c r="D31" s="124">
        <f t="shared" si="1"/>
        <v>1.1886792452830188</v>
      </c>
      <c r="E31" s="123">
        <f>E38+E35</f>
        <v>6.3</v>
      </c>
      <c r="F31" s="123">
        <f>F38+F35</f>
        <v>15</v>
      </c>
      <c r="G31" s="123">
        <f>G38+G35</f>
        <v>4</v>
      </c>
      <c r="H31" s="123">
        <f>H38+H35</f>
        <v>60</v>
      </c>
      <c r="I31" s="123"/>
      <c r="J31" s="123"/>
      <c r="K31" s="123"/>
      <c r="L31" s="106"/>
      <c r="M31" s="167"/>
      <c r="N31" s="106"/>
    </row>
    <row r="32" spans="1:14" ht="18.75" customHeight="1">
      <c r="A32" s="163" t="s">
        <v>7</v>
      </c>
      <c r="B32" s="180" t="s">
        <v>44</v>
      </c>
      <c r="C32" s="133">
        <f>C33+C35</f>
        <v>371</v>
      </c>
      <c r="D32" s="124">
        <f t="shared" si="1"/>
        <v>1.0800539083557952</v>
      </c>
      <c r="E32" s="133">
        <f>E33+E35</f>
        <v>400.7</v>
      </c>
      <c r="F32" s="133">
        <f>F33+F35</f>
        <v>25</v>
      </c>
      <c r="G32" s="124">
        <f>H32/F32</f>
        <v>7.6</v>
      </c>
      <c r="H32" s="133">
        <f>H33+H35</f>
        <v>190</v>
      </c>
      <c r="I32" s="133">
        <f>I33+I35</f>
        <v>285.7</v>
      </c>
      <c r="J32" s="124">
        <f>K32/I32</f>
        <v>0.7000350017500875</v>
      </c>
      <c r="K32" s="133">
        <f>K33+K35</f>
        <v>200</v>
      </c>
      <c r="L32" s="131"/>
      <c r="M32" s="164"/>
      <c r="N32" s="131"/>
    </row>
    <row r="33" spans="1:14" ht="18.75" customHeight="1">
      <c r="A33" s="163"/>
      <c r="B33" s="229" t="s">
        <v>155</v>
      </c>
      <c r="C33" s="234">
        <v>371</v>
      </c>
      <c r="D33" s="235">
        <f t="shared" si="1"/>
        <v>1.0800539083557952</v>
      </c>
      <c r="E33" s="234">
        <v>400.7</v>
      </c>
      <c r="F33" s="168">
        <v>10</v>
      </c>
      <c r="G33" s="129">
        <f>H33/F33</f>
        <v>13</v>
      </c>
      <c r="H33" s="168">
        <v>130</v>
      </c>
      <c r="I33" s="126">
        <v>285.7</v>
      </c>
      <c r="J33" s="124">
        <f>K33/I33</f>
        <v>0.7000350017500875</v>
      </c>
      <c r="K33" s="127">
        <v>200</v>
      </c>
      <c r="L33" s="131"/>
      <c r="M33" s="164"/>
      <c r="N33" s="131"/>
    </row>
    <row r="34" spans="1:14" ht="18.75" customHeight="1">
      <c r="A34" s="163"/>
      <c r="B34" s="226" t="s">
        <v>146</v>
      </c>
      <c r="C34" s="234">
        <v>371</v>
      </c>
      <c r="D34" s="235">
        <f t="shared" si="1"/>
        <v>1.0485175202156334</v>
      </c>
      <c r="E34" s="234">
        <v>389</v>
      </c>
      <c r="F34" s="168"/>
      <c r="G34" s="129"/>
      <c r="H34" s="168"/>
      <c r="I34" s="126"/>
      <c r="J34" s="124"/>
      <c r="K34" s="127"/>
      <c r="L34" s="131"/>
      <c r="M34" s="164"/>
      <c r="N34" s="131"/>
    </row>
    <row r="35" spans="1:14" ht="18.75" customHeight="1">
      <c r="A35" s="163"/>
      <c r="B35" s="140" t="s">
        <v>150</v>
      </c>
      <c r="C35" s="234"/>
      <c r="D35" s="235"/>
      <c r="E35" s="234"/>
      <c r="F35" s="168">
        <v>15</v>
      </c>
      <c r="G35" s="129">
        <f>H35/F35</f>
        <v>4</v>
      </c>
      <c r="H35" s="168">
        <v>60</v>
      </c>
      <c r="I35" s="126"/>
      <c r="J35" s="124"/>
      <c r="K35" s="127"/>
      <c r="L35" s="131"/>
      <c r="M35" s="164"/>
      <c r="N35" s="131"/>
    </row>
    <row r="36" spans="1:14" ht="17.25" customHeight="1">
      <c r="A36" s="163" t="s">
        <v>26</v>
      </c>
      <c r="B36" s="181" t="s">
        <v>41</v>
      </c>
      <c r="C36" s="234">
        <f>C37+C38</f>
        <v>5.3</v>
      </c>
      <c r="D36" s="235">
        <f>E36/C36</f>
        <v>1.1886792452830188</v>
      </c>
      <c r="E36" s="234">
        <f>E37+E38</f>
        <v>6.3</v>
      </c>
      <c r="F36" s="168"/>
      <c r="G36" s="129"/>
      <c r="H36" s="168"/>
      <c r="I36" s="126"/>
      <c r="J36" s="124"/>
      <c r="K36" s="127"/>
      <c r="L36" s="131"/>
      <c r="M36" s="164"/>
      <c r="N36" s="131"/>
    </row>
    <row r="37" spans="1:14" ht="17.25" customHeight="1">
      <c r="A37" s="163"/>
      <c r="B37" s="229" t="s">
        <v>155</v>
      </c>
      <c r="C37" s="234"/>
      <c r="D37" s="235"/>
      <c r="E37" s="234"/>
      <c r="F37" s="168"/>
      <c r="G37" s="129"/>
      <c r="H37" s="168"/>
      <c r="I37" s="126"/>
      <c r="J37" s="124"/>
      <c r="K37" s="127"/>
      <c r="L37" s="131"/>
      <c r="M37" s="164"/>
      <c r="N37" s="131"/>
    </row>
    <row r="38" spans="1:14" ht="17.25" customHeight="1">
      <c r="A38" s="163"/>
      <c r="B38" s="140" t="s">
        <v>150</v>
      </c>
      <c r="C38" s="234">
        <v>5.3</v>
      </c>
      <c r="D38" s="235">
        <f>E38/C38</f>
        <v>1.1886792452830188</v>
      </c>
      <c r="E38" s="234">
        <v>6.3</v>
      </c>
      <c r="F38" s="168"/>
      <c r="G38" s="129"/>
      <c r="H38" s="168"/>
      <c r="I38" s="126"/>
      <c r="J38" s="124"/>
      <c r="K38" s="127"/>
      <c r="L38" s="131"/>
      <c r="M38" s="164"/>
      <c r="N38" s="131"/>
    </row>
    <row r="39" spans="1:14" ht="23.25" customHeight="1">
      <c r="A39" s="163" t="s">
        <v>26</v>
      </c>
      <c r="B39" s="181" t="s">
        <v>42</v>
      </c>
      <c r="C39" s="234"/>
      <c r="D39" s="236"/>
      <c r="E39" s="234"/>
      <c r="F39" s="168"/>
      <c r="G39" s="129"/>
      <c r="H39" s="168"/>
      <c r="I39" s="126">
        <v>320</v>
      </c>
      <c r="J39" s="129">
        <f>K39/I39</f>
        <v>1.021875</v>
      </c>
      <c r="K39" s="127">
        <v>327</v>
      </c>
      <c r="L39" s="130"/>
      <c r="M39" s="130"/>
      <c r="N39" s="130"/>
    </row>
    <row r="40" spans="1:14" ht="23.25" customHeight="1">
      <c r="A40" s="163"/>
      <c r="B40" s="229" t="s">
        <v>155</v>
      </c>
      <c r="C40" s="234"/>
      <c r="D40" s="236"/>
      <c r="E40" s="234"/>
      <c r="F40" s="168"/>
      <c r="G40" s="129"/>
      <c r="H40" s="168"/>
      <c r="I40" s="126">
        <v>320</v>
      </c>
      <c r="J40" s="129">
        <f>K40/I40</f>
        <v>1.021875</v>
      </c>
      <c r="K40" s="127">
        <v>327</v>
      </c>
      <c r="L40" s="130"/>
      <c r="M40" s="130"/>
      <c r="N40" s="130"/>
    </row>
    <row r="41" spans="1:14" ht="27" customHeight="1">
      <c r="A41" s="163" t="s">
        <v>8</v>
      </c>
      <c r="B41" s="181" t="s">
        <v>33</v>
      </c>
      <c r="C41" s="234">
        <v>179</v>
      </c>
      <c r="D41" s="236">
        <f>E41/C41</f>
        <v>0.9608938547486033</v>
      </c>
      <c r="E41" s="234">
        <v>172</v>
      </c>
      <c r="F41" s="165">
        <v>480</v>
      </c>
      <c r="G41" s="134">
        <f>H41/F41</f>
        <v>0.5</v>
      </c>
      <c r="H41" s="165">
        <v>240</v>
      </c>
      <c r="I41" s="133">
        <v>1450</v>
      </c>
      <c r="J41" s="134">
        <f>K41/I41</f>
        <v>0.244</v>
      </c>
      <c r="K41" s="127">
        <v>353.8</v>
      </c>
      <c r="L41" s="130"/>
      <c r="M41" s="130"/>
      <c r="N41" s="130"/>
    </row>
    <row r="42" spans="1:14" ht="27" customHeight="1">
      <c r="A42" s="163"/>
      <c r="B42" s="229" t="s">
        <v>155</v>
      </c>
      <c r="C42" s="234">
        <v>179</v>
      </c>
      <c r="D42" s="236">
        <f>E42/C42</f>
        <v>0.9608938547486033</v>
      </c>
      <c r="E42" s="234">
        <v>172</v>
      </c>
      <c r="F42" s="165">
        <v>480</v>
      </c>
      <c r="G42" s="134">
        <f>H42/F42</f>
        <v>0.5</v>
      </c>
      <c r="H42" s="165">
        <v>240</v>
      </c>
      <c r="I42" s="133">
        <v>1450</v>
      </c>
      <c r="J42" s="134">
        <f>K42/I42</f>
        <v>0.244</v>
      </c>
      <c r="K42" s="127">
        <v>353.8</v>
      </c>
      <c r="L42" s="130"/>
      <c r="M42" s="130"/>
      <c r="N42" s="130"/>
    </row>
    <row r="43" spans="1:14" ht="35.25" customHeight="1">
      <c r="A43" s="163" t="s">
        <v>32</v>
      </c>
      <c r="B43" s="166" t="s">
        <v>131</v>
      </c>
      <c r="C43" s="237">
        <f>C44</f>
        <v>30</v>
      </c>
      <c r="D43" s="238">
        <f>D44</f>
        <v>1.1333333333333333</v>
      </c>
      <c r="E43" s="237">
        <f>E44</f>
        <v>34</v>
      </c>
      <c r="F43" s="106"/>
      <c r="G43" s="169"/>
      <c r="H43" s="106"/>
      <c r="I43" s="106"/>
      <c r="J43" s="167"/>
      <c r="K43" s="170"/>
      <c r="L43" s="130"/>
      <c r="M43" s="130"/>
      <c r="N43" s="130"/>
    </row>
    <row r="44" spans="1:16" ht="30.75" customHeight="1">
      <c r="A44" s="163" t="s">
        <v>55</v>
      </c>
      <c r="B44" s="180" t="s">
        <v>99</v>
      </c>
      <c r="C44" s="239">
        <v>30</v>
      </c>
      <c r="D44" s="236">
        <f>E44/C44</f>
        <v>1.1333333333333333</v>
      </c>
      <c r="E44" s="239">
        <v>34</v>
      </c>
      <c r="F44" s="130"/>
      <c r="G44" s="130"/>
      <c r="H44" s="130"/>
      <c r="I44" s="131"/>
      <c r="J44" s="129"/>
      <c r="K44" s="127"/>
      <c r="L44" s="130"/>
      <c r="M44" s="130"/>
      <c r="N44" s="130"/>
      <c r="P44" s="6">
        <f>C44+C54</f>
        <v>100</v>
      </c>
    </row>
    <row r="45" spans="1:14" ht="53.25" customHeight="1">
      <c r="A45" s="163" t="s">
        <v>50</v>
      </c>
      <c r="B45" s="47" t="s">
        <v>135</v>
      </c>
      <c r="C45" s="237">
        <f>C46</f>
        <v>500</v>
      </c>
      <c r="D45" s="238">
        <f>D46</f>
        <v>1.0577999999999999</v>
      </c>
      <c r="E45" s="237">
        <f>E46</f>
        <v>528.9</v>
      </c>
      <c r="F45" s="105"/>
      <c r="G45" s="105"/>
      <c r="H45" s="105"/>
      <c r="I45" s="106">
        <f>I46</f>
        <v>300</v>
      </c>
      <c r="J45" s="105">
        <f>J46</f>
        <v>1.5</v>
      </c>
      <c r="K45" s="106">
        <v>450</v>
      </c>
      <c r="L45" s="130"/>
      <c r="M45" s="130"/>
      <c r="N45" s="130"/>
    </row>
    <row r="46" spans="1:14" ht="23.25" customHeight="1">
      <c r="A46" s="163" t="s">
        <v>56</v>
      </c>
      <c r="B46" s="140" t="s">
        <v>96</v>
      </c>
      <c r="C46" s="239">
        <v>500</v>
      </c>
      <c r="D46" s="236">
        <f>E46/C46</f>
        <v>1.0577999999999999</v>
      </c>
      <c r="E46" s="239">
        <v>528.9</v>
      </c>
      <c r="F46" s="130"/>
      <c r="G46" s="130"/>
      <c r="H46" s="130"/>
      <c r="I46" s="131">
        <v>300</v>
      </c>
      <c r="J46" s="129">
        <f>K46/I46</f>
        <v>1.5</v>
      </c>
      <c r="K46" s="127">
        <v>450</v>
      </c>
      <c r="L46" s="130"/>
      <c r="M46" s="130"/>
      <c r="N46" s="130"/>
    </row>
    <row r="47" spans="1:14" ht="22.5" customHeight="1">
      <c r="A47" s="130" t="s">
        <v>61</v>
      </c>
      <c r="B47" s="107" t="s">
        <v>62</v>
      </c>
      <c r="C47" s="237">
        <f>C48+C51+C53</f>
        <v>70</v>
      </c>
      <c r="D47" s="238">
        <f>E47/C47</f>
        <v>2.7957142857142854</v>
      </c>
      <c r="E47" s="237">
        <f>E48+E51+E53</f>
        <v>195.7</v>
      </c>
      <c r="F47" s="106">
        <f aca="true" t="shared" si="2" ref="F47:K47">F48</f>
        <v>581.8181818181818</v>
      </c>
      <c r="G47" s="167">
        <f t="shared" si="2"/>
        <v>0.55</v>
      </c>
      <c r="H47" s="106">
        <f t="shared" si="2"/>
        <v>320</v>
      </c>
      <c r="I47" s="105">
        <f t="shared" si="2"/>
        <v>336.4</v>
      </c>
      <c r="J47" s="167">
        <f t="shared" si="2"/>
        <v>1.0404280618311534</v>
      </c>
      <c r="K47" s="171">
        <f t="shared" si="2"/>
        <v>350</v>
      </c>
      <c r="L47" s="130"/>
      <c r="M47" s="130"/>
      <c r="N47" s="130"/>
    </row>
    <row r="48" spans="1:14" ht="34.5" customHeight="1">
      <c r="A48" s="163" t="s">
        <v>63</v>
      </c>
      <c r="B48" s="107" t="s">
        <v>128</v>
      </c>
      <c r="C48" s="240"/>
      <c r="D48" s="238"/>
      <c r="E48" s="237"/>
      <c r="F48" s="106">
        <f>F49+F50</f>
        <v>581.8181818181818</v>
      </c>
      <c r="G48" s="167">
        <f>H48/F48</f>
        <v>0.55</v>
      </c>
      <c r="H48" s="106">
        <f>H49+H50</f>
        <v>320</v>
      </c>
      <c r="I48" s="105">
        <f>I50</f>
        <v>336.4</v>
      </c>
      <c r="J48" s="167">
        <f>J50</f>
        <v>1.0404280618311534</v>
      </c>
      <c r="K48" s="171">
        <f>K50</f>
        <v>350</v>
      </c>
      <c r="L48" s="130"/>
      <c r="M48" s="130"/>
      <c r="N48" s="130"/>
    </row>
    <row r="49" spans="1:14" ht="18.75" customHeight="1">
      <c r="A49" s="163" t="s">
        <v>17</v>
      </c>
      <c r="B49" s="180" t="s">
        <v>44</v>
      </c>
      <c r="C49" s="241"/>
      <c r="D49" s="236"/>
      <c r="E49" s="239"/>
      <c r="F49" s="131"/>
      <c r="G49" s="164"/>
      <c r="H49" s="131"/>
      <c r="I49" s="105"/>
      <c r="J49" s="167"/>
      <c r="K49" s="171"/>
      <c r="L49" s="130"/>
      <c r="M49" s="130"/>
      <c r="N49" s="130"/>
    </row>
    <row r="50" spans="1:14" s="9" customFormat="1" ht="18">
      <c r="A50" s="163" t="s">
        <v>100</v>
      </c>
      <c r="B50" s="113" t="s">
        <v>33</v>
      </c>
      <c r="C50" s="241"/>
      <c r="D50" s="236"/>
      <c r="E50" s="240"/>
      <c r="F50" s="131">
        <f>H50/G50</f>
        <v>581.8181818181818</v>
      </c>
      <c r="G50" s="164">
        <v>0.55</v>
      </c>
      <c r="H50" s="131">
        <v>320</v>
      </c>
      <c r="I50" s="130">
        <v>336.4</v>
      </c>
      <c r="J50" s="129">
        <f>K50/I50</f>
        <v>1.0404280618311534</v>
      </c>
      <c r="K50" s="127">
        <v>350</v>
      </c>
      <c r="L50" s="105"/>
      <c r="M50" s="105"/>
      <c r="N50" s="105"/>
    </row>
    <row r="51" spans="1:14" s="9" customFormat="1" ht="56.25" customHeight="1">
      <c r="A51" s="163" t="s">
        <v>88</v>
      </c>
      <c r="B51" s="47" t="s">
        <v>135</v>
      </c>
      <c r="C51" s="237"/>
      <c r="D51" s="238"/>
      <c r="E51" s="237"/>
      <c r="F51" s="131"/>
      <c r="G51" s="132"/>
      <c r="H51" s="131"/>
      <c r="I51" s="130"/>
      <c r="J51" s="129"/>
      <c r="K51" s="127"/>
      <c r="L51" s="105"/>
      <c r="M51" s="105"/>
      <c r="N51" s="105"/>
    </row>
    <row r="52" spans="1:14" s="9" customFormat="1" ht="22.5" customHeight="1">
      <c r="A52" s="163" t="s">
        <v>70</v>
      </c>
      <c r="B52" s="140" t="s">
        <v>106</v>
      </c>
      <c r="C52" s="239"/>
      <c r="D52" s="242"/>
      <c r="E52" s="239"/>
      <c r="F52" s="131"/>
      <c r="G52" s="132"/>
      <c r="H52" s="131"/>
      <c r="I52" s="130"/>
      <c r="J52" s="129"/>
      <c r="K52" s="127"/>
      <c r="L52" s="105"/>
      <c r="M52" s="105"/>
      <c r="N52" s="105"/>
    </row>
    <row r="53" spans="1:14" s="9" customFormat="1" ht="39.75" customHeight="1">
      <c r="A53" s="163" t="s">
        <v>89</v>
      </c>
      <c r="B53" s="166" t="s">
        <v>131</v>
      </c>
      <c r="C53" s="237">
        <f>C54</f>
        <v>70</v>
      </c>
      <c r="D53" s="237">
        <f>D54</f>
        <v>2.7957142857142854</v>
      </c>
      <c r="E53" s="237">
        <f>E54</f>
        <v>195.7</v>
      </c>
      <c r="F53" s="131"/>
      <c r="G53" s="132"/>
      <c r="H53" s="131"/>
      <c r="I53" s="130"/>
      <c r="J53" s="129"/>
      <c r="K53" s="127"/>
      <c r="L53" s="105"/>
      <c r="M53" s="105"/>
      <c r="N53" s="105"/>
    </row>
    <row r="54" spans="1:14" s="9" customFormat="1" ht="35.25" customHeight="1">
      <c r="A54" s="163" t="s">
        <v>90</v>
      </c>
      <c r="B54" s="180" t="s">
        <v>99</v>
      </c>
      <c r="C54" s="239">
        <v>70</v>
      </c>
      <c r="D54" s="234">
        <f>E54/C54</f>
        <v>2.7957142857142854</v>
      </c>
      <c r="E54" s="239">
        <v>195.7</v>
      </c>
      <c r="F54" s="131"/>
      <c r="G54" s="132"/>
      <c r="H54" s="131"/>
      <c r="I54" s="130"/>
      <c r="J54" s="129"/>
      <c r="K54" s="127"/>
      <c r="L54" s="105"/>
      <c r="M54" s="105"/>
      <c r="N54" s="105"/>
    </row>
    <row r="55" spans="1:14" s="9" customFormat="1" ht="16.5" customHeight="1">
      <c r="A55" s="172" t="s">
        <v>72</v>
      </c>
      <c r="B55" s="107" t="s">
        <v>73</v>
      </c>
      <c r="C55" s="243">
        <f aca="true" t="shared" si="3" ref="C55:E56">C56</f>
        <v>20</v>
      </c>
      <c r="D55" s="243">
        <f t="shared" si="3"/>
        <v>3.85</v>
      </c>
      <c r="E55" s="243">
        <f t="shared" si="3"/>
        <v>77</v>
      </c>
      <c r="F55" s="123"/>
      <c r="G55" s="124"/>
      <c r="H55" s="123"/>
      <c r="I55" s="173"/>
      <c r="J55" s="174"/>
      <c r="K55" s="173"/>
      <c r="L55" s="106">
        <f aca="true" t="shared" si="4" ref="L55:N56">L56</f>
        <v>250</v>
      </c>
      <c r="M55" s="167">
        <f t="shared" si="4"/>
        <v>0.88</v>
      </c>
      <c r="N55" s="106">
        <f t="shared" si="4"/>
        <v>220</v>
      </c>
    </row>
    <row r="56" spans="1:14" ht="35.25" customHeight="1">
      <c r="A56" s="113" t="s">
        <v>74</v>
      </c>
      <c r="B56" s="107" t="s">
        <v>128</v>
      </c>
      <c r="C56" s="237">
        <f t="shared" si="3"/>
        <v>20</v>
      </c>
      <c r="D56" s="237">
        <f t="shared" si="3"/>
        <v>3.85</v>
      </c>
      <c r="E56" s="237">
        <f t="shared" si="3"/>
        <v>77</v>
      </c>
      <c r="F56" s="106"/>
      <c r="G56" s="167"/>
      <c r="H56" s="106"/>
      <c r="I56" s="175"/>
      <c r="J56" s="105"/>
      <c r="K56" s="175"/>
      <c r="L56" s="106">
        <f t="shared" si="4"/>
        <v>250</v>
      </c>
      <c r="M56" s="167">
        <f t="shared" si="4"/>
        <v>0.88</v>
      </c>
      <c r="N56" s="106">
        <f t="shared" si="4"/>
        <v>220</v>
      </c>
    </row>
    <row r="57" spans="1:14" ht="19.5" customHeight="1">
      <c r="A57" s="163" t="s">
        <v>75</v>
      </c>
      <c r="B57" s="180" t="s">
        <v>44</v>
      </c>
      <c r="C57" s="239">
        <v>20</v>
      </c>
      <c r="D57" s="242">
        <f>E57/C57</f>
        <v>3.85</v>
      </c>
      <c r="E57" s="239">
        <v>77</v>
      </c>
      <c r="F57" s="131"/>
      <c r="G57" s="164"/>
      <c r="H57" s="131"/>
      <c r="I57" s="131"/>
      <c r="J57" s="131"/>
      <c r="K57" s="131"/>
      <c r="L57" s="131">
        <v>250</v>
      </c>
      <c r="M57" s="164">
        <f>N57/L57</f>
        <v>0.88</v>
      </c>
      <c r="N57" s="131">
        <v>220</v>
      </c>
    </row>
    <row r="58" spans="1:14" ht="19.5" customHeight="1">
      <c r="A58" s="163" t="s">
        <v>98</v>
      </c>
      <c r="B58" s="113" t="s">
        <v>33</v>
      </c>
      <c r="C58" s="239"/>
      <c r="D58" s="236"/>
      <c r="E58" s="239"/>
      <c r="F58" s="131"/>
      <c r="G58" s="164"/>
      <c r="H58" s="131"/>
      <c r="I58" s="176"/>
      <c r="J58" s="130"/>
      <c r="K58" s="176"/>
      <c r="L58" s="130"/>
      <c r="M58" s="130"/>
      <c r="N58" s="130"/>
    </row>
    <row r="59" spans="1:14" ht="45" customHeight="1">
      <c r="A59" s="163" t="s">
        <v>107</v>
      </c>
      <c r="B59" s="47" t="s">
        <v>135</v>
      </c>
      <c r="C59" s="237"/>
      <c r="D59" s="238"/>
      <c r="E59" s="240"/>
      <c r="F59" s="130"/>
      <c r="G59" s="130"/>
      <c r="H59" s="130"/>
      <c r="I59" s="130"/>
      <c r="J59" s="130"/>
      <c r="K59" s="176"/>
      <c r="L59" s="130"/>
      <c r="M59" s="130"/>
      <c r="N59" s="118"/>
    </row>
    <row r="60" spans="1:14" ht="24.75" customHeight="1">
      <c r="A60" s="199" t="s">
        <v>108</v>
      </c>
      <c r="B60" s="67" t="s">
        <v>106</v>
      </c>
      <c r="C60" s="85"/>
      <c r="D60" s="200"/>
      <c r="E60" s="103"/>
      <c r="F60" s="84"/>
      <c r="G60" s="84"/>
      <c r="H60" s="84"/>
      <c r="I60" s="84"/>
      <c r="J60" s="84"/>
      <c r="K60" s="84"/>
      <c r="L60" s="84"/>
      <c r="M60" s="84"/>
      <c r="N60" s="201"/>
    </row>
    <row r="61" spans="3:14" ht="18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">
      <c r="A62" s="60"/>
      <c r="B62" s="136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</row>
    <row r="66" spans="1:11" ht="18.75">
      <c r="A66" s="26" t="s">
        <v>174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18.75">
      <c r="A67" s="159" t="s">
        <v>138</v>
      </c>
      <c r="B67" s="159"/>
      <c r="C67" s="26"/>
      <c r="D67" s="26"/>
      <c r="E67" s="26"/>
      <c r="F67" s="26"/>
      <c r="G67" s="26"/>
      <c r="H67" s="26"/>
      <c r="I67" s="26"/>
      <c r="J67" s="26"/>
      <c r="K67" s="26"/>
    </row>
  </sheetData>
  <sheetProtection/>
  <mergeCells count="12">
    <mergeCell ref="C7:N7"/>
    <mergeCell ref="A8:A9"/>
    <mergeCell ref="B8:B9"/>
    <mergeCell ref="C8:E8"/>
    <mergeCell ref="I8:K8"/>
    <mergeCell ref="L8:N8"/>
    <mergeCell ref="E2:M2"/>
    <mergeCell ref="A4:M4"/>
    <mergeCell ref="A5:M5"/>
    <mergeCell ref="A6:M6"/>
    <mergeCell ref="F8:H8"/>
    <mergeCell ref="E3:L3"/>
  </mergeCells>
  <printOptions/>
  <pageMargins left="0.3937007874015748" right="0.35433070866141736" top="1.1811023622047245" bottom="0.3937007874015748" header="0.31496062992125984" footer="0.5118110236220472"/>
  <pageSetup horizontalDpi="600" verticalDpi="600" orientation="landscape" paperSize="9" scale="67" r:id="rId1"/>
  <rowBreaks count="1" manualBreakCount="1">
    <brk id="2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O33"/>
  <sheetViews>
    <sheetView view="pageBreakPreview" zoomScale="75" zoomScaleNormal="75" zoomScaleSheetLayoutView="75" zoomScalePageLayoutView="0" workbookViewId="0" topLeftCell="A1">
      <selection activeCell="E3" sqref="E3:L3"/>
    </sheetView>
  </sheetViews>
  <sheetFormatPr defaultColWidth="9.140625" defaultRowHeight="12.75"/>
  <cols>
    <col min="1" max="1" width="7.421875" style="0" customWidth="1"/>
    <col min="2" max="2" width="75.00390625" style="0" customWidth="1"/>
    <col min="3" max="3" width="10.140625" style="0" customWidth="1"/>
    <col min="4" max="4" width="7.421875" style="0" customWidth="1"/>
    <col min="5" max="5" width="10.8515625" style="0" customWidth="1"/>
    <col min="6" max="6" width="11.140625" style="0" customWidth="1"/>
    <col min="7" max="7" width="7.8515625" style="0" customWidth="1"/>
    <col min="8" max="8" width="8.00390625" style="0" customWidth="1"/>
    <col min="9" max="9" width="10.28125" style="0" customWidth="1"/>
    <col min="10" max="11" width="7.421875" style="0" customWidth="1"/>
    <col min="12" max="12" width="10.57421875" style="0" customWidth="1"/>
    <col min="13" max="13" width="7.57421875" style="0" customWidth="1"/>
    <col min="14" max="14" width="7.7109375" style="0" customWidth="1"/>
  </cols>
  <sheetData>
    <row r="1" spans="1:15" ht="18.75">
      <c r="A1" s="3"/>
      <c r="B1" s="3"/>
      <c r="C1" s="3"/>
      <c r="D1" s="3"/>
      <c r="E1" s="3"/>
      <c r="F1" s="3"/>
      <c r="G1" s="1"/>
      <c r="H1" s="23" t="s">
        <v>119</v>
      </c>
      <c r="I1" s="1"/>
      <c r="J1" s="5"/>
      <c r="K1" s="24"/>
      <c r="L1" s="24"/>
      <c r="M1" s="3"/>
      <c r="N1" s="3"/>
      <c r="O1" s="3"/>
    </row>
    <row r="2" spans="1:15" ht="46.5" customHeight="1">
      <c r="A2" s="3"/>
      <c r="B2" s="25"/>
      <c r="C2" s="25"/>
      <c r="D2" s="25"/>
      <c r="E2" s="335" t="s">
        <v>168</v>
      </c>
      <c r="F2" s="335"/>
      <c r="G2" s="335"/>
      <c r="H2" s="335"/>
      <c r="I2" s="335"/>
      <c r="J2" s="335"/>
      <c r="K2" s="335"/>
      <c r="L2" s="335"/>
      <c r="M2" s="335"/>
      <c r="N2" s="25"/>
      <c r="O2" s="25"/>
    </row>
    <row r="3" spans="1:15" ht="18" customHeight="1">
      <c r="A3" s="3"/>
      <c r="B3" s="25"/>
      <c r="C3" s="25"/>
      <c r="D3" s="25"/>
      <c r="E3" s="334"/>
      <c r="F3" s="334"/>
      <c r="G3" s="334"/>
      <c r="H3" s="334"/>
      <c r="I3" s="334"/>
      <c r="J3" s="334"/>
      <c r="K3" s="334"/>
      <c r="L3" s="334"/>
      <c r="M3" s="25"/>
      <c r="N3" s="25"/>
      <c r="O3" s="25"/>
    </row>
    <row r="4" spans="1:15" ht="18" customHeight="1">
      <c r="A4" s="12"/>
      <c r="B4" s="25"/>
      <c r="C4" s="25"/>
      <c r="D4" s="25"/>
      <c r="E4" s="25"/>
      <c r="F4" s="25"/>
      <c r="G4" s="1"/>
      <c r="H4" s="1"/>
      <c r="I4" s="1"/>
      <c r="J4" s="1"/>
      <c r="K4" s="1"/>
      <c r="L4" s="1"/>
      <c r="M4" s="25"/>
      <c r="N4" s="25"/>
      <c r="O4" s="25"/>
    </row>
    <row r="5" spans="1:15" ht="18.75">
      <c r="A5" s="333" t="s">
        <v>94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25"/>
      <c r="O5" s="25"/>
    </row>
    <row r="6" spans="1:15" ht="18.75">
      <c r="A6" s="332" t="s">
        <v>77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25"/>
      <c r="O6" s="25"/>
    </row>
    <row r="7" spans="1:15" ht="18.75" customHeight="1">
      <c r="A7" s="332" t="s">
        <v>111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76"/>
      <c r="O7" s="76"/>
    </row>
    <row r="8" spans="1:14" ht="18.75">
      <c r="A8" s="74"/>
      <c r="B8" s="74"/>
      <c r="C8" s="348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9"/>
    </row>
    <row r="9" spans="1:14" ht="21.75" customHeight="1">
      <c r="A9" s="338" t="s">
        <v>43</v>
      </c>
      <c r="B9" s="336" t="s">
        <v>29</v>
      </c>
      <c r="C9" s="338" t="s">
        <v>109</v>
      </c>
      <c r="D9" s="338"/>
      <c r="E9" s="338"/>
      <c r="F9" s="340" t="s">
        <v>66</v>
      </c>
      <c r="G9" s="340"/>
      <c r="H9" s="357"/>
      <c r="I9" s="339" t="s">
        <v>67</v>
      </c>
      <c r="J9" s="339"/>
      <c r="K9" s="339"/>
      <c r="L9" s="339" t="s">
        <v>68</v>
      </c>
      <c r="M9" s="339"/>
      <c r="N9" s="339"/>
    </row>
    <row r="10" spans="1:14" ht="47.25">
      <c r="A10" s="338"/>
      <c r="B10" s="337"/>
      <c r="C10" s="28" t="s">
        <v>39</v>
      </c>
      <c r="D10" s="29" t="s">
        <v>40</v>
      </c>
      <c r="E10" s="29" t="s">
        <v>31</v>
      </c>
      <c r="F10" s="29" t="s">
        <v>39</v>
      </c>
      <c r="G10" s="29" t="s">
        <v>40</v>
      </c>
      <c r="H10" s="81" t="s">
        <v>31</v>
      </c>
      <c r="I10" s="29" t="s">
        <v>39</v>
      </c>
      <c r="J10" s="29" t="s">
        <v>40</v>
      </c>
      <c r="K10" s="29" t="s">
        <v>31</v>
      </c>
      <c r="L10" s="29" t="s">
        <v>39</v>
      </c>
      <c r="M10" s="29" t="s">
        <v>40</v>
      </c>
      <c r="N10" s="29" t="s">
        <v>31</v>
      </c>
    </row>
    <row r="11" spans="1:14" ht="36" customHeight="1">
      <c r="A11" s="28"/>
      <c r="B11" s="52" t="s">
        <v>86</v>
      </c>
      <c r="C11" s="34">
        <f aca="true" t="shared" si="0" ref="C11:N11">C12</f>
        <v>449.14444444444445</v>
      </c>
      <c r="D11" s="53">
        <f t="shared" si="0"/>
        <v>9</v>
      </c>
      <c r="E11" s="34">
        <f>SUM(E13+E18+E20+E22)</f>
        <v>4042.3</v>
      </c>
      <c r="F11" s="34">
        <f t="shared" si="0"/>
        <v>420</v>
      </c>
      <c r="G11" s="53">
        <f t="shared" si="0"/>
        <v>1</v>
      </c>
      <c r="H11" s="34">
        <f>H12+H20+H18</f>
        <v>420</v>
      </c>
      <c r="I11" s="34">
        <f t="shared" si="0"/>
        <v>320</v>
      </c>
      <c r="J11" s="53">
        <f t="shared" si="0"/>
        <v>4</v>
      </c>
      <c r="K11" s="34">
        <f>K12</f>
        <v>1440</v>
      </c>
      <c r="L11" s="34">
        <f t="shared" si="0"/>
        <v>480</v>
      </c>
      <c r="M11" s="53">
        <f t="shared" si="0"/>
        <v>2</v>
      </c>
      <c r="N11" s="34">
        <f t="shared" si="0"/>
        <v>960</v>
      </c>
    </row>
    <row r="12" spans="1:14" ht="17.25" customHeight="1">
      <c r="A12" s="62" t="s">
        <v>23</v>
      </c>
      <c r="B12" s="36" t="s">
        <v>21</v>
      </c>
      <c r="C12" s="34">
        <f>E12/D12</f>
        <v>449.14444444444445</v>
      </c>
      <c r="D12" s="53">
        <f>D13+D18+D20+D22</f>
        <v>9</v>
      </c>
      <c r="E12" s="34">
        <f>E13+E18+E20+E22</f>
        <v>4042.3</v>
      </c>
      <c r="F12" s="34">
        <f>F22</f>
        <v>420</v>
      </c>
      <c r="G12" s="53">
        <v>1</v>
      </c>
      <c r="H12" s="34">
        <v>420</v>
      </c>
      <c r="I12" s="34">
        <f>I13</f>
        <v>320</v>
      </c>
      <c r="J12" s="53">
        <f>J13+J18+J20</f>
        <v>4</v>
      </c>
      <c r="K12" s="34">
        <f>K13+K18+K20</f>
        <v>1440</v>
      </c>
      <c r="L12" s="34">
        <f>N12/M12</f>
        <v>480</v>
      </c>
      <c r="M12" s="53">
        <f>M13+M18</f>
        <v>2</v>
      </c>
      <c r="N12" s="34">
        <f>N13+N18</f>
        <v>960</v>
      </c>
    </row>
    <row r="13" spans="1:14" ht="37.5" customHeight="1">
      <c r="A13" s="62" t="s">
        <v>1</v>
      </c>
      <c r="B13" s="36" t="s">
        <v>128</v>
      </c>
      <c r="C13" s="34">
        <f>E13/D13</f>
        <v>441.75714285714287</v>
      </c>
      <c r="D13" s="53">
        <f aca="true" t="shared" si="1" ref="D13:N13">D14+D15+D16+D17</f>
        <v>7</v>
      </c>
      <c r="E13" s="34">
        <f t="shared" si="1"/>
        <v>3092.3</v>
      </c>
      <c r="F13" s="34"/>
      <c r="G13" s="53"/>
      <c r="H13" s="34"/>
      <c r="I13" s="34">
        <f>K13/J13</f>
        <v>320</v>
      </c>
      <c r="J13" s="53">
        <f t="shared" si="1"/>
        <v>3</v>
      </c>
      <c r="K13" s="34">
        <f t="shared" si="1"/>
        <v>960</v>
      </c>
      <c r="L13" s="34">
        <f>N13/M13</f>
        <v>480</v>
      </c>
      <c r="M13" s="53">
        <f t="shared" si="1"/>
        <v>2</v>
      </c>
      <c r="N13" s="34">
        <f t="shared" si="1"/>
        <v>960</v>
      </c>
    </row>
    <row r="14" spans="1:14" ht="24.75" customHeight="1">
      <c r="A14" s="54" t="s">
        <v>4</v>
      </c>
      <c r="B14" s="179" t="s">
        <v>44</v>
      </c>
      <c r="C14" s="39">
        <v>392.8</v>
      </c>
      <c r="D14" s="55">
        <v>2</v>
      </c>
      <c r="E14" s="39">
        <v>823.3</v>
      </c>
      <c r="F14" s="39"/>
      <c r="G14" s="55"/>
      <c r="H14" s="71"/>
      <c r="I14" s="55"/>
      <c r="J14" s="55">
        <v>1</v>
      </c>
      <c r="K14" s="39">
        <f>J14*I14</f>
        <v>0</v>
      </c>
      <c r="L14" s="45">
        <v>480</v>
      </c>
      <c r="M14" s="58">
        <v>1</v>
      </c>
      <c r="N14" s="45">
        <f>M14*L14</f>
        <v>480</v>
      </c>
    </row>
    <row r="15" spans="1:14" ht="21.75" customHeight="1">
      <c r="A15" s="54" t="s">
        <v>20</v>
      </c>
      <c r="B15" s="179" t="s">
        <v>41</v>
      </c>
      <c r="C15" s="39">
        <v>475</v>
      </c>
      <c r="D15" s="55">
        <v>1</v>
      </c>
      <c r="E15" s="39">
        <v>475</v>
      </c>
      <c r="F15" s="39"/>
      <c r="G15" s="55"/>
      <c r="H15" s="71"/>
      <c r="I15" s="39">
        <v>480</v>
      </c>
      <c r="J15" s="55">
        <v>1</v>
      </c>
      <c r="K15" s="39">
        <v>480</v>
      </c>
      <c r="L15" s="58">
        <v>480</v>
      </c>
      <c r="M15" s="58">
        <v>1</v>
      </c>
      <c r="N15" s="58">
        <v>480</v>
      </c>
    </row>
    <row r="16" spans="1:14" ht="20.25" customHeight="1">
      <c r="A16" s="54" t="s">
        <v>5</v>
      </c>
      <c r="B16" s="194" t="s">
        <v>42</v>
      </c>
      <c r="C16" s="39">
        <v>485.5</v>
      </c>
      <c r="D16" s="55">
        <v>1</v>
      </c>
      <c r="E16" s="39">
        <v>485.5</v>
      </c>
      <c r="F16" s="55"/>
      <c r="G16" s="55"/>
      <c r="H16" s="71"/>
      <c r="I16" s="55">
        <v>480</v>
      </c>
      <c r="J16" s="55">
        <v>1</v>
      </c>
      <c r="K16" s="39">
        <v>480</v>
      </c>
      <c r="L16" s="58"/>
      <c r="M16" s="58"/>
      <c r="N16" s="58"/>
    </row>
    <row r="17" spans="1:14" ht="32.25" customHeight="1">
      <c r="A17" s="54" t="s">
        <v>6</v>
      </c>
      <c r="B17" s="179" t="s">
        <v>33</v>
      </c>
      <c r="C17" s="39">
        <f>E17/D17</f>
        <v>436.1666666666667</v>
      </c>
      <c r="D17" s="55">
        <v>3</v>
      </c>
      <c r="E17" s="39">
        <v>1308.5</v>
      </c>
      <c r="F17" s="55"/>
      <c r="G17" s="55"/>
      <c r="H17" s="71"/>
      <c r="I17" s="55"/>
      <c r="J17" s="55"/>
      <c r="K17" s="39"/>
      <c r="L17" s="58"/>
      <c r="M17" s="58"/>
      <c r="N17" s="45"/>
    </row>
    <row r="18" spans="1:14" ht="33" customHeight="1">
      <c r="A18" s="63" t="s">
        <v>2</v>
      </c>
      <c r="B18" s="166" t="s">
        <v>132</v>
      </c>
      <c r="C18" s="34">
        <f>C19</f>
        <v>475</v>
      </c>
      <c r="D18" s="53">
        <f aca="true" t="shared" si="2" ref="D18:K18">D19</f>
        <v>1</v>
      </c>
      <c r="E18" s="34">
        <f t="shared" si="2"/>
        <v>475</v>
      </c>
      <c r="F18" s="34"/>
      <c r="G18" s="53"/>
      <c r="H18" s="34"/>
      <c r="I18" s="34">
        <f t="shared" si="2"/>
        <v>480</v>
      </c>
      <c r="J18" s="53">
        <f t="shared" si="2"/>
        <v>1</v>
      </c>
      <c r="K18" s="34">
        <f t="shared" si="2"/>
        <v>480</v>
      </c>
      <c r="L18" s="53"/>
      <c r="M18" s="53"/>
      <c r="N18" s="34"/>
    </row>
    <row r="19" spans="1:14" ht="39" customHeight="1">
      <c r="A19" s="54" t="s">
        <v>10</v>
      </c>
      <c r="B19" s="182" t="s">
        <v>99</v>
      </c>
      <c r="C19" s="39">
        <v>475</v>
      </c>
      <c r="D19" s="55">
        <v>1</v>
      </c>
      <c r="E19" s="39">
        <v>475</v>
      </c>
      <c r="F19" s="39"/>
      <c r="G19" s="55"/>
      <c r="H19" s="71"/>
      <c r="I19" s="39">
        <v>480</v>
      </c>
      <c r="J19" s="55">
        <v>1</v>
      </c>
      <c r="K19" s="39">
        <v>480</v>
      </c>
      <c r="L19" s="58"/>
      <c r="M19" s="58"/>
      <c r="N19" s="45"/>
    </row>
    <row r="20" spans="1:14" ht="56.25" customHeight="1">
      <c r="A20" s="63" t="s">
        <v>35</v>
      </c>
      <c r="B20" s="204" t="s">
        <v>136</v>
      </c>
      <c r="C20" s="42">
        <f>C21</f>
        <v>475</v>
      </c>
      <c r="D20" s="61">
        <f>D21</f>
        <v>1</v>
      </c>
      <c r="E20" s="42">
        <f>E21</f>
        <v>475</v>
      </c>
      <c r="F20" s="42"/>
      <c r="G20" s="143"/>
      <c r="H20" s="42"/>
      <c r="I20" s="42"/>
      <c r="J20" s="61"/>
      <c r="K20" s="42"/>
      <c r="L20" s="41"/>
      <c r="M20" s="41"/>
      <c r="N20" s="41"/>
    </row>
    <row r="21" spans="1:14" ht="18" customHeight="1">
      <c r="A21" s="54" t="s">
        <v>36</v>
      </c>
      <c r="B21" s="185" t="s">
        <v>65</v>
      </c>
      <c r="C21" s="44">
        <v>475</v>
      </c>
      <c r="D21" s="138">
        <v>1</v>
      </c>
      <c r="E21" s="44">
        <v>475</v>
      </c>
      <c r="F21" s="44"/>
      <c r="G21" s="138"/>
      <c r="H21" s="71"/>
      <c r="I21" s="44"/>
      <c r="J21" s="59"/>
      <c r="K21" s="39"/>
      <c r="L21" s="41"/>
      <c r="M21" s="41"/>
      <c r="N21" s="41"/>
    </row>
    <row r="22" spans="1:14" ht="38.25" customHeight="1">
      <c r="A22" s="63" t="s">
        <v>37</v>
      </c>
      <c r="B22" s="47" t="s">
        <v>135</v>
      </c>
      <c r="C22" s="42"/>
      <c r="D22" s="61"/>
      <c r="E22" s="42"/>
      <c r="F22" s="42">
        <f>F23</f>
        <v>420</v>
      </c>
      <c r="G22" s="61">
        <f>G23</f>
        <v>1</v>
      </c>
      <c r="H22" s="42">
        <f>H23</f>
        <v>420</v>
      </c>
      <c r="I22" s="59"/>
      <c r="J22" s="59"/>
      <c r="K22" s="59"/>
      <c r="L22" s="59"/>
      <c r="M22" s="59"/>
      <c r="N22" s="59"/>
    </row>
    <row r="23" spans="1:14" ht="18.75" customHeight="1">
      <c r="A23" s="121" t="s">
        <v>54</v>
      </c>
      <c r="B23" s="192" t="s">
        <v>96</v>
      </c>
      <c r="C23" s="44"/>
      <c r="D23" s="138"/>
      <c r="E23" s="151"/>
      <c r="F23" s="44">
        <v>420</v>
      </c>
      <c r="G23" s="138">
        <v>1</v>
      </c>
      <c r="H23" s="39">
        <v>420</v>
      </c>
      <c r="I23" s="64"/>
      <c r="J23" s="59"/>
      <c r="K23" s="39"/>
      <c r="L23" s="41"/>
      <c r="M23" s="278"/>
      <c r="N23" s="41"/>
    </row>
    <row r="24" spans="2:14" ht="24" customHeight="1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8.75">
      <c r="A25" s="347" t="s">
        <v>175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</row>
    <row r="26" spans="1:13" ht="18.75">
      <c r="A26" s="159" t="s">
        <v>138</v>
      </c>
      <c r="B26" s="159"/>
      <c r="L26" s="26"/>
      <c r="M26" s="26"/>
    </row>
    <row r="28" spans="1:9" ht="15.75">
      <c r="A28" s="25"/>
      <c r="C28" s="1"/>
      <c r="D28" s="1"/>
      <c r="E28" s="1"/>
      <c r="F28" s="1"/>
      <c r="G28" s="1"/>
      <c r="H28" s="1"/>
      <c r="I28" s="1"/>
    </row>
    <row r="29" spans="3:9" ht="15.75">
      <c r="C29" s="1"/>
      <c r="D29" s="1"/>
      <c r="E29" s="1"/>
      <c r="F29" s="1"/>
      <c r="G29" s="1"/>
      <c r="H29" s="1"/>
      <c r="I29" s="1"/>
    </row>
    <row r="30" spans="1:9" ht="18.75">
      <c r="A30" s="12" t="s">
        <v>46</v>
      </c>
      <c r="C30" s="1"/>
      <c r="D30" s="1"/>
      <c r="E30" s="1"/>
      <c r="F30" s="1"/>
      <c r="G30" s="1"/>
      <c r="H30" s="1"/>
      <c r="I30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</sheetData>
  <sheetProtection/>
  <mergeCells count="13">
    <mergeCell ref="A25:N25"/>
    <mergeCell ref="L9:N9"/>
    <mergeCell ref="F9:H9"/>
    <mergeCell ref="I9:K9"/>
    <mergeCell ref="A9:A10"/>
    <mergeCell ref="B9:B10"/>
    <mergeCell ref="C9:E9"/>
    <mergeCell ref="C8:N8"/>
    <mergeCell ref="A5:M5"/>
    <mergeCell ref="A6:M6"/>
    <mergeCell ref="A7:M7"/>
    <mergeCell ref="E3:L3"/>
    <mergeCell ref="E2:M2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P45"/>
  <sheetViews>
    <sheetView view="pageBreakPreview" zoomScale="75" zoomScaleNormal="75" zoomScaleSheetLayoutView="75" zoomScalePageLayoutView="0" workbookViewId="0" topLeftCell="A1">
      <selection activeCell="E3" sqref="E3:L3"/>
    </sheetView>
  </sheetViews>
  <sheetFormatPr defaultColWidth="9.140625" defaultRowHeight="12.75"/>
  <cols>
    <col min="1" max="1" width="5.8515625" style="4" customWidth="1"/>
    <col min="2" max="2" width="53.28125" style="4" customWidth="1"/>
    <col min="3" max="3" width="11.7109375" style="4" customWidth="1"/>
    <col min="4" max="4" width="12.7109375" style="4" customWidth="1"/>
    <col min="5" max="5" width="10.421875" style="4" customWidth="1"/>
    <col min="6" max="6" width="9.7109375" style="4" customWidth="1"/>
    <col min="7" max="7" width="11.57421875" style="4" customWidth="1"/>
    <col min="8" max="8" width="9.421875" style="4" customWidth="1"/>
    <col min="9" max="9" width="10.140625" style="4" customWidth="1"/>
    <col min="10" max="10" width="11.28125" style="4" customWidth="1"/>
    <col min="11" max="11" width="9.57421875" style="4" customWidth="1"/>
    <col min="12" max="12" width="9.421875" style="4" customWidth="1"/>
    <col min="13" max="13" width="9.140625" style="4" customWidth="1"/>
    <col min="14" max="14" width="10.00390625" style="4" customWidth="1"/>
    <col min="15" max="16384" width="9.140625" style="4" customWidth="1"/>
  </cols>
  <sheetData>
    <row r="1" spans="1:16" ht="18.75">
      <c r="A1" s="3"/>
      <c r="B1" s="3"/>
      <c r="C1" s="3"/>
      <c r="D1" s="3"/>
      <c r="E1" s="3"/>
      <c r="F1" s="3"/>
      <c r="G1" s="1"/>
      <c r="H1" s="152" t="s">
        <v>118</v>
      </c>
      <c r="I1" s="1"/>
      <c r="J1" s="5"/>
      <c r="K1" s="24"/>
      <c r="L1" s="24"/>
      <c r="M1" s="3"/>
      <c r="N1" s="3"/>
      <c r="O1" s="3"/>
      <c r="P1" s="3"/>
    </row>
    <row r="2" spans="1:16" ht="50.25" customHeight="1">
      <c r="A2" s="3"/>
      <c r="B2" s="25"/>
      <c r="C2" s="25"/>
      <c r="D2" s="25"/>
      <c r="E2" s="335" t="s">
        <v>168</v>
      </c>
      <c r="F2" s="335"/>
      <c r="G2" s="335"/>
      <c r="H2" s="335"/>
      <c r="I2" s="335"/>
      <c r="J2" s="335"/>
      <c r="K2" s="335"/>
      <c r="L2" s="335"/>
      <c r="M2" s="335"/>
      <c r="N2" s="25"/>
      <c r="O2" s="25"/>
      <c r="P2" s="25"/>
    </row>
    <row r="3" spans="1:16" ht="16.5" customHeight="1">
      <c r="A3" s="3"/>
      <c r="B3" s="25"/>
      <c r="C3" s="25"/>
      <c r="D3" s="25"/>
      <c r="E3" s="334"/>
      <c r="F3" s="334"/>
      <c r="G3" s="334"/>
      <c r="H3" s="334"/>
      <c r="I3" s="334"/>
      <c r="J3" s="334"/>
      <c r="K3" s="334"/>
      <c r="L3" s="334"/>
      <c r="M3" s="25"/>
      <c r="N3" s="25"/>
      <c r="O3" s="25"/>
      <c r="P3" s="25"/>
    </row>
    <row r="4" spans="1:16" ht="18.75">
      <c r="A4" s="12"/>
      <c r="B4" s="25"/>
      <c r="C4" s="25"/>
      <c r="D4" s="25"/>
      <c r="E4" s="25"/>
      <c r="F4" s="25"/>
      <c r="G4" s="1"/>
      <c r="H4" s="1"/>
      <c r="I4" s="1"/>
      <c r="J4" s="1"/>
      <c r="K4" s="1"/>
      <c r="L4" s="1"/>
      <c r="M4" s="25"/>
      <c r="N4" s="25"/>
      <c r="O4" s="25"/>
      <c r="P4" s="25"/>
    </row>
    <row r="5" spans="1:16" ht="18.75">
      <c r="A5" s="333" t="s">
        <v>94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25"/>
      <c r="O5" s="25"/>
      <c r="P5" s="25"/>
    </row>
    <row r="6" spans="1:16" ht="15.75" customHeight="1">
      <c r="A6" s="332" t="s">
        <v>77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25"/>
      <c r="O6" s="25"/>
      <c r="P6" s="25"/>
    </row>
    <row r="7" spans="1:16" ht="22.5" customHeight="1">
      <c r="A7" s="332" t="s">
        <v>111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76"/>
      <c r="O7" s="76"/>
      <c r="P7" s="76"/>
    </row>
    <row r="8" spans="1:16" ht="22.5" customHeight="1">
      <c r="A8" s="160"/>
      <c r="B8" s="160"/>
      <c r="C8" s="354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6"/>
      <c r="O8" s="76"/>
      <c r="P8" s="76"/>
    </row>
    <row r="9" spans="1:14" ht="18" customHeight="1">
      <c r="A9" s="338" t="s">
        <v>43</v>
      </c>
      <c r="B9" s="346" t="s">
        <v>29</v>
      </c>
      <c r="C9" s="338" t="s">
        <v>109</v>
      </c>
      <c r="D9" s="338"/>
      <c r="E9" s="338"/>
      <c r="F9" s="340" t="s">
        <v>66</v>
      </c>
      <c r="G9" s="340"/>
      <c r="H9" s="340"/>
      <c r="I9" s="339" t="s">
        <v>67</v>
      </c>
      <c r="J9" s="339"/>
      <c r="K9" s="339"/>
      <c r="L9" s="339" t="s">
        <v>68</v>
      </c>
      <c r="M9" s="339"/>
      <c r="N9" s="339"/>
    </row>
    <row r="10" spans="1:14" ht="93" customHeight="1">
      <c r="A10" s="338"/>
      <c r="B10" s="346"/>
      <c r="C10" s="29" t="s">
        <v>15</v>
      </c>
      <c r="D10" s="29" t="s">
        <v>34</v>
      </c>
      <c r="E10" s="29" t="s">
        <v>31</v>
      </c>
      <c r="F10" s="29" t="s">
        <v>15</v>
      </c>
      <c r="G10" s="29" t="s">
        <v>34</v>
      </c>
      <c r="H10" s="29" t="s">
        <v>31</v>
      </c>
      <c r="I10" s="29" t="s">
        <v>15</v>
      </c>
      <c r="J10" s="29" t="s">
        <v>34</v>
      </c>
      <c r="K10" s="29" t="s">
        <v>31</v>
      </c>
      <c r="L10" s="29" t="s">
        <v>15</v>
      </c>
      <c r="M10" s="29" t="s">
        <v>34</v>
      </c>
      <c r="N10" s="29" t="s">
        <v>31</v>
      </c>
    </row>
    <row r="11" spans="1:14" ht="65.25" customHeight="1">
      <c r="A11" s="28"/>
      <c r="B11" s="33" t="s">
        <v>91</v>
      </c>
      <c r="C11" s="83" t="s">
        <v>123</v>
      </c>
      <c r="D11" s="83" t="s">
        <v>124</v>
      </c>
      <c r="E11" s="83" t="s">
        <v>124</v>
      </c>
      <c r="F11" s="83" t="s">
        <v>122</v>
      </c>
      <c r="G11" s="83" t="s">
        <v>116</v>
      </c>
      <c r="H11" s="195" t="s">
        <v>121</v>
      </c>
      <c r="I11" s="83" t="s">
        <v>101</v>
      </c>
      <c r="J11" s="83" t="s">
        <v>84</v>
      </c>
      <c r="K11" s="34" t="s">
        <v>102</v>
      </c>
      <c r="L11" s="83" t="s">
        <v>103</v>
      </c>
      <c r="M11" s="83" t="s">
        <v>84</v>
      </c>
      <c r="N11" s="34" t="s">
        <v>104</v>
      </c>
    </row>
    <row r="12" spans="1:14" ht="18.75" customHeight="1">
      <c r="A12" s="29" t="s">
        <v>23</v>
      </c>
      <c r="B12" s="36" t="s">
        <v>13</v>
      </c>
      <c r="C12" s="83"/>
      <c r="D12" s="83"/>
      <c r="E12" s="83"/>
      <c r="F12" s="83"/>
      <c r="G12" s="83"/>
      <c r="H12" s="34"/>
      <c r="I12" s="34"/>
      <c r="J12" s="34"/>
      <c r="K12" s="34"/>
      <c r="L12" s="72"/>
      <c r="M12" s="72"/>
      <c r="N12" s="72"/>
    </row>
    <row r="13" spans="1:14" ht="52.5" customHeight="1">
      <c r="A13" s="121" t="s">
        <v>1</v>
      </c>
      <c r="B13" s="36" t="s">
        <v>128</v>
      </c>
      <c r="C13" s="83"/>
      <c r="D13" s="83"/>
      <c r="E13" s="83"/>
      <c r="F13" s="83"/>
      <c r="G13" s="83"/>
      <c r="H13" s="34" t="s">
        <v>85</v>
      </c>
      <c r="I13" s="34"/>
      <c r="J13" s="34"/>
      <c r="K13" s="34"/>
      <c r="L13" s="72"/>
      <c r="M13" s="72"/>
      <c r="N13" s="72"/>
    </row>
    <row r="14" spans="1:14" ht="27" customHeight="1">
      <c r="A14" s="121" t="s">
        <v>5</v>
      </c>
      <c r="B14" s="29" t="s">
        <v>42</v>
      </c>
      <c r="C14" s="88"/>
      <c r="D14" s="88"/>
      <c r="E14" s="88"/>
      <c r="F14" s="89"/>
      <c r="G14" s="88"/>
      <c r="H14" s="37"/>
      <c r="I14" s="56"/>
      <c r="J14" s="37"/>
      <c r="K14" s="37"/>
      <c r="L14" s="72"/>
      <c r="M14" s="72"/>
      <c r="N14" s="72"/>
    </row>
    <row r="15" spans="1:14" ht="36" customHeight="1">
      <c r="A15" s="121" t="s">
        <v>6</v>
      </c>
      <c r="B15" s="29" t="s">
        <v>33</v>
      </c>
      <c r="C15" s="88"/>
      <c r="D15" s="66"/>
      <c r="E15" s="88"/>
      <c r="F15" s="89"/>
      <c r="G15" s="66"/>
      <c r="H15" s="37"/>
      <c r="I15" s="39"/>
      <c r="J15" s="39"/>
      <c r="K15" s="37"/>
      <c r="L15" s="72"/>
      <c r="M15" s="72"/>
      <c r="N15" s="72"/>
    </row>
    <row r="16" spans="1:14" ht="49.5" customHeight="1">
      <c r="A16" s="121" t="s">
        <v>2</v>
      </c>
      <c r="B16" s="166" t="s">
        <v>131</v>
      </c>
      <c r="C16" s="83"/>
      <c r="D16" s="83"/>
      <c r="E16" s="83"/>
      <c r="F16" s="90"/>
      <c r="G16" s="120"/>
      <c r="H16" s="57"/>
      <c r="I16" s="34"/>
      <c r="J16" s="34"/>
      <c r="K16" s="34"/>
      <c r="L16" s="72"/>
      <c r="M16" s="72"/>
      <c r="N16" s="72"/>
    </row>
    <row r="17" spans="1:14" ht="34.5" customHeight="1">
      <c r="A17" s="121" t="s">
        <v>10</v>
      </c>
      <c r="B17" s="43" t="s">
        <v>95</v>
      </c>
      <c r="C17" s="83"/>
      <c r="D17" s="83"/>
      <c r="E17" s="83"/>
      <c r="F17" s="89"/>
      <c r="G17" s="66"/>
      <c r="H17" s="37"/>
      <c r="I17" s="39"/>
      <c r="J17" s="39"/>
      <c r="K17" s="37"/>
      <c r="L17" s="72"/>
      <c r="M17" s="72"/>
      <c r="N17" s="72"/>
    </row>
    <row r="18" spans="1:14" ht="30.75" customHeight="1">
      <c r="A18" s="29" t="s">
        <v>19</v>
      </c>
      <c r="B18" s="36" t="s">
        <v>14</v>
      </c>
      <c r="C18" s="83"/>
      <c r="D18" s="83"/>
      <c r="E18" s="83"/>
      <c r="F18" s="82"/>
      <c r="G18" s="83"/>
      <c r="H18" s="34"/>
      <c r="I18" s="34"/>
      <c r="J18" s="34"/>
      <c r="K18" s="34"/>
      <c r="L18" s="72"/>
      <c r="M18" s="72"/>
      <c r="N18" s="72"/>
    </row>
    <row r="19" spans="1:14" ht="47.25">
      <c r="A19" s="121" t="s">
        <v>3</v>
      </c>
      <c r="B19" s="36" t="s">
        <v>128</v>
      </c>
      <c r="C19" s="91"/>
      <c r="D19" s="91"/>
      <c r="E19" s="91"/>
      <c r="F19" s="82"/>
      <c r="G19" s="83"/>
      <c r="H19" s="34"/>
      <c r="I19" s="34"/>
      <c r="J19" s="34"/>
      <c r="K19" s="34"/>
      <c r="L19" s="72"/>
      <c r="M19" s="72"/>
      <c r="N19" s="72"/>
    </row>
    <row r="20" spans="1:14" ht="27" customHeight="1">
      <c r="A20" s="121" t="s">
        <v>8</v>
      </c>
      <c r="B20" s="29" t="s">
        <v>44</v>
      </c>
      <c r="C20" s="88">
        <v>1</v>
      </c>
      <c r="D20" s="88">
        <v>500</v>
      </c>
      <c r="E20" s="205">
        <v>500</v>
      </c>
      <c r="F20" s="89"/>
      <c r="G20" s="88"/>
      <c r="H20" s="37"/>
      <c r="I20" s="56"/>
      <c r="J20" s="37"/>
      <c r="K20" s="37"/>
      <c r="L20" s="72"/>
      <c r="M20" s="72"/>
      <c r="N20" s="72"/>
    </row>
    <row r="21" spans="1:14" ht="36.75" customHeight="1">
      <c r="A21" s="121" t="s">
        <v>9</v>
      </c>
      <c r="B21" s="29" t="s">
        <v>33</v>
      </c>
      <c r="C21" s="65"/>
      <c r="D21" s="65"/>
      <c r="E21" s="65"/>
      <c r="F21" s="86"/>
      <c r="G21" s="85"/>
      <c r="H21" s="45"/>
      <c r="I21" s="41"/>
      <c r="J21" s="41"/>
      <c r="K21" s="41"/>
      <c r="L21" s="72"/>
      <c r="M21" s="72"/>
      <c r="N21" s="72"/>
    </row>
    <row r="22" spans="1:14" ht="53.25" customHeight="1">
      <c r="A22" s="121" t="s">
        <v>32</v>
      </c>
      <c r="B22" s="166" t="s">
        <v>131</v>
      </c>
      <c r="C22" s="83"/>
      <c r="D22" s="83"/>
      <c r="E22" s="83"/>
      <c r="F22" s="97"/>
      <c r="G22" s="95"/>
      <c r="H22" s="42"/>
      <c r="I22" s="48"/>
      <c r="J22" s="48"/>
      <c r="K22" s="48"/>
      <c r="L22" s="72"/>
      <c r="M22" s="72"/>
      <c r="N22" s="72"/>
    </row>
    <row r="23" spans="1:14" ht="34.5" customHeight="1">
      <c r="A23" s="121" t="s">
        <v>55</v>
      </c>
      <c r="B23" s="43" t="s">
        <v>95</v>
      </c>
      <c r="C23" s="65"/>
      <c r="D23" s="65"/>
      <c r="E23" s="65"/>
      <c r="F23" s="64"/>
      <c r="G23" s="98"/>
      <c r="H23" s="44"/>
      <c r="I23" s="41"/>
      <c r="J23" s="51"/>
      <c r="K23" s="51"/>
      <c r="L23" s="72"/>
      <c r="M23" s="72"/>
      <c r="N23" s="72"/>
    </row>
    <row r="24" spans="1:14" ht="56.25" customHeight="1">
      <c r="A24" s="121" t="s">
        <v>50</v>
      </c>
      <c r="B24" s="47" t="s">
        <v>135</v>
      </c>
      <c r="C24" s="83"/>
      <c r="D24" s="83"/>
      <c r="E24" s="83"/>
      <c r="F24" s="97"/>
      <c r="G24" s="95"/>
      <c r="H24" s="42"/>
      <c r="I24" s="49"/>
      <c r="J24" s="48"/>
      <c r="K24" s="48"/>
      <c r="L24" s="72"/>
      <c r="M24" s="72"/>
      <c r="N24" s="72"/>
    </row>
    <row r="25" spans="1:14" ht="33.75" customHeight="1">
      <c r="A25" s="121" t="s">
        <v>56</v>
      </c>
      <c r="B25" s="50" t="s">
        <v>96</v>
      </c>
      <c r="C25" s="65"/>
      <c r="D25" s="65"/>
      <c r="E25" s="65"/>
      <c r="F25" s="64"/>
      <c r="G25" s="98"/>
      <c r="H25" s="44"/>
      <c r="I25" s="41"/>
      <c r="J25" s="51"/>
      <c r="K25" s="51"/>
      <c r="L25" s="72"/>
      <c r="M25" s="72"/>
      <c r="N25" s="72"/>
    </row>
    <row r="26" spans="1:14" ht="35.25" customHeight="1">
      <c r="A26" s="29" t="s">
        <v>61</v>
      </c>
      <c r="B26" s="206" t="s">
        <v>47</v>
      </c>
      <c r="C26" s="34"/>
      <c r="D26" s="35"/>
      <c r="E26" s="34"/>
      <c r="F26" s="34">
        <f>F27+F31</f>
        <v>25080</v>
      </c>
      <c r="G26" s="35">
        <f>H26/F26</f>
        <v>0.08405103668261563</v>
      </c>
      <c r="H26" s="34">
        <f>H27+H31</f>
        <v>2108</v>
      </c>
      <c r="I26" s="34"/>
      <c r="J26" s="35"/>
      <c r="K26" s="34"/>
      <c r="L26" s="72"/>
      <c r="M26" s="72"/>
      <c r="N26" s="72"/>
    </row>
    <row r="27" spans="1:14" ht="52.5" customHeight="1">
      <c r="A27" s="29" t="s">
        <v>16</v>
      </c>
      <c r="B27" s="139" t="s">
        <v>128</v>
      </c>
      <c r="C27" s="34"/>
      <c r="D27" s="35"/>
      <c r="E27" s="34"/>
      <c r="F27" s="34">
        <f>F28+F29+F30</f>
        <v>22200</v>
      </c>
      <c r="G27" s="35">
        <f>H27/F27</f>
        <v>0.0759009009009009</v>
      </c>
      <c r="H27" s="34">
        <f>H28+H29+H30</f>
        <v>1685</v>
      </c>
      <c r="I27" s="34">
        <f aca="true" t="shared" si="0" ref="I27:N27">I28</f>
        <v>2727.3</v>
      </c>
      <c r="J27" s="35">
        <f t="shared" si="0"/>
        <v>0.10999890001099988</v>
      </c>
      <c r="K27" s="34">
        <f t="shared" si="0"/>
        <v>300</v>
      </c>
      <c r="L27" s="34">
        <f t="shared" si="0"/>
        <v>7727.3</v>
      </c>
      <c r="M27" s="35">
        <f t="shared" si="0"/>
        <v>0.10999961176607612</v>
      </c>
      <c r="N27" s="34">
        <f t="shared" si="0"/>
        <v>850</v>
      </c>
    </row>
    <row r="28" spans="1:14" ht="30" customHeight="1">
      <c r="A28" s="122" t="s">
        <v>71</v>
      </c>
      <c r="B28" s="179" t="s">
        <v>44</v>
      </c>
      <c r="C28" s="39"/>
      <c r="D28" s="40"/>
      <c r="E28" s="37"/>
      <c r="F28" s="39">
        <v>9800</v>
      </c>
      <c r="G28" s="40">
        <f>H28/F28</f>
        <v>0.08489795918367347</v>
      </c>
      <c r="H28" s="39">
        <v>832</v>
      </c>
      <c r="I28" s="39">
        <v>2727.3</v>
      </c>
      <c r="J28" s="40">
        <f>K28/I28</f>
        <v>0.10999890001099988</v>
      </c>
      <c r="K28" s="39">
        <v>300</v>
      </c>
      <c r="L28" s="39">
        <v>7727.3</v>
      </c>
      <c r="M28" s="40">
        <f>N28/L28</f>
        <v>0.10999961176607612</v>
      </c>
      <c r="N28" s="39">
        <v>850</v>
      </c>
    </row>
    <row r="29" spans="1:14" ht="30" customHeight="1">
      <c r="A29" s="122"/>
      <c r="B29" s="179" t="s">
        <v>42</v>
      </c>
      <c r="C29" s="39"/>
      <c r="D29" s="40"/>
      <c r="E29" s="37"/>
      <c r="F29" s="39">
        <v>10100</v>
      </c>
      <c r="G29" s="40">
        <f>H29/F29</f>
        <v>0.06465346534653466</v>
      </c>
      <c r="H29" s="39">
        <v>653</v>
      </c>
      <c r="I29" s="39"/>
      <c r="J29" s="40"/>
      <c r="K29" s="39"/>
      <c r="L29" s="39"/>
      <c r="M29" s="40"/>
      <c r="N29" s="39"/>
    </row>
    <row r="30" spans="1:14" ht="35.25" customHeight="1">
      <c r="A30" s="122" t="s">
        <v>76</v>
      </c>
      <c r="B30" s="179" t="s">
        <v>33</v>
      </c>
      <c r="C30" s="39"/>
      <c r="D30" s="40"/>
      <c r="E30" s="39"/>
      <c r="F30" s="39">
        <v>2300</v>
      </c>
      <c r="G30" s="40">
        <f>H30/F30</f>
        <v>0.08695652173913043</v>
      </c>
      <c r="H30" s="39">
        <v>200</v>
      </c>
      <c r="I30" s="34"/>
      <c r="J30" s="35"/>
      <c r="K30" s="34"/>
      <c r="L30" s="72"/>
      <c r="M30" s="72"/>
      <c r="N30" s="72"/>
    </row>
    <row r="31" spans="1:14" ht="54" customHeight="1">
      <c r="A31" s="121" t="s">
        <v>69</v>
      </c>
      <c r="B31" s="47" t="s">
        <v>135</v>
      </c>
      <c r="C31" s="34"/>
      <c r="D31" s="35"/>
      <c r="E31" s="34"/>
      <c r="F31" s="34">
        <f>F32</f>
        <v>2880</v>
      </c>
      <c r="G31" s="35">
        <f>G32</f>
        <v>0.146875</v>
      </c>
      <c r="H31" s="34">
        <f>H32</f>
        <v>423</v>
      </c>
      <c r="I31" s="34"/>
      <c r="J31" s="35"/>
      <c r="K31" s="34"/>
      <c r="L31" s="72"/>
      <c r="M31" s="72"/>
      <c r="N31" s="72"/>
    </row>
    <row r="32" spans="1:14" ht="30.75" customHeight="1">
      <c r="A32" s="121" t="s">
        <v>70</v>
      </c>
      <c r="B32" s="192" t="s">
        <v>96</v>
      </c>
      <c r="C32" s="37"/>
      <c r="D32" s="38"/>
      <c r="E32" s="37"/>
      <c r="F32" s="37">
        <v>2880</v>
      </c>
      <c r="G32" s="38">
        <f>H32/F32</f>
        <v>0.146875</v>
      </c>
      <c r="H32" s="37">
        <v>423</v>
      </c>
      <c r="I32" s="37"/>
      <c r="J32" s="38"/>
      <c r="K32" s="37"/>
      <c r="L32" s="41"/>
      <c r="M32" s="41"/>
      <c r="N32" s="41"/>
    </row>
    <row r="33" spans="1:14" ht="51" customHeight="1">
      <c r="A33" s="121" t="s">
        <v>89</v>
      </c>
      <c r="B33" s="166" t="s">
        <v>131</v>
      </c>
      <c r="C33" s="57"/>
      <c r="D33" s="145"/>
      <c r="E33" s="57"/>
      <c r="F33" s="37"/>
      <c r="G33" s="38"/>
      <c r="H33" s="37"/>
      <c r="I33" s="56"/>
      <c r="J33" s="56"/>
      <c r="K33" s="56"/>
      <c r="L33" s="41"/>
      <c r="M33" s="41"/>
      <c r="N33" s="41"/>
    </row>
    <row r="34" spans="1:14" ht="36.75" customHeight="1">
      <c r="A34" s="121" t="s">
        <v>90</v>
      </c>
      <c r="B34" s="182" t="s">
        <v>99</v>
      </c>
      <c r="C34" s="51"/>
      <c r="D34" s="144"/>
      <c r="E34" s="150"/>
      <c r="F34" s="41"/>
      <c r="G34" s="41"/>
      <c r="H34" s="41"/>
      <c r="I34" s="41"/>
      <c r="J34" s="41"/>
      <c r="K34" s="41"/>
      <c r="L34" s="41"/>
      <c r="M34" s="41"/>
      <c r="N34" s="41"/>
    </row>
    <row r="35" ht="19.5" customHeight="1"/>
    <row r="36" spans="1:14" s="9" customFormat="1" ht="18.75">
      <c r="A36" s="347" t="s">
        <v>176</v>
      </c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</row>
    <row r="37" spans="1:11" s="9" customFormat="1" ht="21" customHeight="1">
      <c r="A37" s="159" t="s">
        <v>138</v>
      </c>
      <c r="B37" s="159"/>
      <c r="C37" s="4"/>
      <c r="D37" s="4"/>
      <c r="E37" s="4"/>
      <c r="F37" s="4"/>
      <c r="G37" s="4"/>
      <c r="H37" s="4"/>
      <c r="I37" s="4"/>
      <c r="J37" s="4"/>
      <c r="K37" s="21"/>
    </row>
    <row r="39" s="9" customFormat="1" ht="18"/>
    <row r="40" spans="1:11" s="9" customFormat="1" ht="18.75" customHeight="1">
      <c r="A40" s="17"/>
      <c r="B40" s="18"/>
      <c r="C40" s="20"/>
      <c r="D40" s="18"/>
      <c r="E40" s="18"/>
      <c r="F40" s="20"/>
      <c r="G40" s="18"/>
      <c r="H40" s="358"/>
      <c r="I40" s="358"/>
      <c r="J40" s="358"/>
      <c r="K40" s="11"/>
    </row>
    <row r="41" spans="1:11" s="9" customFormat="1" ht="18">
      <c r="A41" s="10"/>
      <c r="K41" s="11"/>
    </row>
    <row r="42" spans="1:11" ht="18">
      <c r="A42" s="7"/>
      <c r="K42" s="8"/>
    </row>
    <row r="43" spans="1:11" ht="18">
      <c r="A43" s="7"/>
      <c r="K43" s="8"/>
    </row>
    <row r="44" spans="1:11" ht="18">
      <c r="A44" s="7"/>
      <c r="K44" s="8"/>
    </row>
    <row r="45" spans="1:11" ht="18">
      <c r="A45" s="7"/>
      <c r="B45" s="1"/>
      <c r="C45" s="1"/>
      <c r="D45" s="1"/>
      <c r="E45" s="1"/>
      <c r="F45" s="1"/>
      <c r="G45" s="1"/>
      <c r="H45" s="1"/>
      <c r="I45" s="1"/>
      <c r="J45" s="1"/>
      <c r="K45" s="8"/>
    </row>
  </sheetData>
  <sheetProtection/>
  <mergeCells count="14">
    <mergeCell ref="A36:N36"/>
    <mergeCell ref="E2:M2"/>
    <mergeCell ref="H40:J40"/>
    <mergeCell ref="I9:K9"/>
    <mergeCell ref="A9:A10"/>
    <mergeCell ref="B9:B10"/>
    <mergeCell ref="A7:M7"/>
    <mergeCell ref="E3:L3"/>
    <mergeCell ref="A5:M5"/>
    <mergeCell ref="A6:M6"/>
    <mergeCell ref="L9:N9"/>
    <mergeCell ref="C9:E9"/>
    <mergeCell ref="F9:H9"/>
    <mergeCell ref="C8:N8"/>
  </mergeCells>
  <printOptions/>
  <pageMargins left="0.5118110236220472" right="0.5511811023622047" top="1.3779527559055118" bottom="0.3937007874015748" header="0.31496062992125984" footer="0.5118110236220472"/>
  <pageSetup horizontalDpi="600" verticalDpi="600" orientation="landscape" paperSize="9" scale="73" r:id="rId1"/>
  <rowBreaks count="2" manualBreakCount="2">
    <brk id="19" max="13" man="1"/>
    <brk id="37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28"/>
  <sheetViews>
    <sheetView view="pageBreakPreview" zoomScale="75" zoomScaleSheetLayoutView="75" zoomScalePageLayoutView="0" workbookViewId="0" topLeftCell="A1">
      <selection activeCell="E3" sqref="E3:L3"/>
    </sheetView>
  </sheetViews>
  <sheetFormatPr defaultColWidth="9.140625" defaultRowHeight="12.75"/>
  <cols>
    <col min="2" max="2" width="59.00390625" style="0" customWidth="1"/>
  </cols>
  <sheetData>
    <row r="1" spans="1:16" ht="18.75">
      <c r="A1" s="3"/>
      <c r="B1" s="3"/>
      <c r="C1" s="3"/>
      <c r="D1" s="3"/>
      <c r="E1" s="3"/>
      <c r="F1" s="3"/>
      <c r="G1" s="1"/>
      <c r="H1" s="141" t="s">
        <v>120</v>
      </c>
      <c r="I1" s="1"/>
      <c r="J1" s="5"/>
      <c r="K1" s="142"/>
      <c r="L1" s="142"/>
      <c r="M1" s="3"/>
      <c r="N1" s="3"/>
      <c r="O1" s="3"/>
      <c r="P1" s="3"/>
    </row>
    <row r="2" spans="1:16" ht="45.75" customHeight="1">
      <c r="A2" s="3"/>
      <c r="B2" s="25"/>
      <c r="C2" s="25"/>
      <c r="D2" s="25"/>
      <c r="E2" s="335" t="s">
        <v>168</v>
      </c>
      <c r="F2" s="335"/>
      <c r="G2" s="335"/>
      <c r="H2" s="335"/>
      <c r="I2" s="335"/>
      <c r="J2" s="335"/>
      <c r="K2" s="335"/>
      <c r="L2" s="335"/>
      <c r="M2" s="335"/>
      <c r="N2" s="25"/>
      <c r="O2" s="25"/>
      <c r="P2" s="25"/>
    </row>
    <row r="3" spans="1:16" ht="15.75">
      <c r="A3" s="3"/>
      <c r="B3" s="25"/>
      <c r="C3" s="25"/>
      <c r="D3" s="25"/>
      <c r="E3" s="334"/>
      <c r="F3" s="334"/>
      <c r="G3" s="334"/>
      <c r="H3" s="334"/>
      <c r="I3" s="334"/>
      <c r="J3" s="334"/>
      <c r="K3" s="334"/>
      <c r="L3" s="334"/>
      <c r="M3" s="25"/>
      <c r="N3" s="25"/>
      <c r="O3" s="25"/>
      <c r="P3" s="25"/>
    </row>
    <row r="4" spans="1:16" ht="18.75">
      <c r="A4" s="12"/>
      <c r="B4" s="25"/>
      <c r="C4" s="25"/>
      <c r="D4" s="25"/>
      <c r="E4" s="25"/>
      <c r="F4" s="25"/>
      <c r="G4" s="1"/>
      <c r="H4" s="1"/>
      <c r="I4" s="1"/>
      <c r="J4" s="1"/>
      <c r="K4" s="1"/>
      <c r="L4" s="1"/>
      <c r="M4" s="25"/>
      <c r="N4" s="25"/>
      <c r="O4" s="25"/>
      <c r="P4" s="25"/>
    </row>
    <row r="5" spans="1:16" ht="18.75">
      <c r="A5" s="333" t="s">
        <v>97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25"/>
      <c r="O5" s="25"/>
      <c r="P5" s="25"/>
    </row>
    <row r="6" spans="1:16" ht="18.75">
      <c r="A6" s="332" t="s">
        <v>77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25"/>
      <c r="O6" s="25"/>
      <c r="P6" s="25"/>
    </row>
    <row r="7" spans="1:16" ht="18.75">
      <c r="A7" s="332" t="s">
        <v>111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76"/>
      <c r="O7" s="76"/>
      <c r="P7" s="76"/>
    </row>
    <row r="8" spans="1:16" ht="18.7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76"/>
      <c r="O8" s="76"/>
      <c r="P8" s="76"/>
    </row>
    <row r="9" spans="1:16" ht="18.75">
      <c r="A9" s="160"/>
      <c r="B9" s="160"/>
      <c r="C9" s="354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6"/>
      <c r="O9" s="76"/>
      <c r="P9" s="76"/>
    </row>
    <row r="10" spans="1:16" ht="18" customHeight="1">
      <c r="A10" s="343" t="s">
        <v>43</v>
      </c>
      <c r="B10" s="336" t="s">
        <v>29</v>
      </c>
      <c r="C10" s="338" t="s">
        <v>109</v>
      </c>
      <c r="D10" s="338"/>
      <c r="E10" s="338"/>
      <c r="F10" s="340" t="s">
        <v>66</v>
      </c>
      <c r="G10" s="340"/>
      <c r="H10" s="340"/>
      <c r="I10" s="339" t="s">
        <v>67</v>
      </c>
      <c r="J10" s="339"/>
      <c r="K10" s="339"/>
      <c r="L10" s="339" t="s">
        <v>68</v>
      </c>
      <c r="M10" s="339"/>
      <c r="N10" s="339"/>
      <c r="O10" s="4"/>
      <c r="P10" s="4"/>
    </row>
    <row r="11" spans="1:16" ht="47.25">
      <c r="A11" s="344"/>
      <c r="B11" s="337"/>
      <c r="C11" s="29" t="s">
        <v>40</v>
      </c>
      <c r="D11" s="29" t="s">
        <v>39</v>
      </c>
      <c r="E11" s="29" t="s">
        <v>31</v>
      </c>
      <c r="F11" s="29" t="s">
        <v>40</v>
      </c>
      <c r="G11" s="29" t="s">
        <v>39</v>
      </c>
      <c r="H11" s="29" t="s">
        <v>31</v>
      </c>
      <c r="I11" s="29" t="s">
        <v>40</v>
      </c>
      <c r="J11" s="29" t="s">
        <v>39</v>
      </c>
      <c r="K11" s="29" t="s">
        <v>31</v>
      </c>
      <c r="L11" s="29" t="s">
        <v>40</v>
      </c>
      <c r="M11" s="29" t="s">
        <v>39</v>
      </c>
      <c r="N11" s="29" t="s">
        <v>31</v>
      </c>
      <c r="O11" s="4"/>
      <c r="P11" s="4"/>
    </row>
    <row r="12" spans="1:16" ht="57.75" customHeight="1">
      <c r="A12" s="28"/>
      <c r="B12" s="33" t="s">
        <v>151</v>
      </c>
      <c r="C12" s="53">
        <f>C13+C17</f>
        <v>109</v>
      </c>
      <c r="D12" s="34">
        <f>D13</f>
        <v>180</v>
      </c>
      <c r="E12" s="34">
        <f>E14+E16</f>
        <v>753.8</v>
      </c>
      <c r="F12" s="53">
        <f>F13+F16</f>
        <v>31</v>
      </c>
      <c r="G12" s="34">
        <f>H12/F12</f>
        <v>12.225806451612904</v>
      </c>
      <c r="H12" s="53">
        <f>H13+H16</f>
        <v>379</v>
      </c>
      <c r="I12" s="53"/>
      <c r="J12" s="34"/>
      <c r="K12" s="34"/>
      <c r="L12" s="53"/>
      <c r="M12" s="34"/>
      <c r="N12" s="34"/>
      <c r="O12" s="4"/>
      <c r="P12" s="4"/>
    </row>
    <row r="13" spans="1:16" ht="29.25" customHeight="1">
      <c r="A13" s="62" t="s">
        <v>23</v>
      </c>
      <c r="B13" s="36" t="s">
        <v>105</v>
      </c>
      <c r="C13" s="53">
        <f>C14</f>
        <v>1</v>
      </c>
      <c r="D13" s="34">
        <f>D14</f>
        <v>180</v>
      </c>
      <c r="E13" s="34">
        <f aca="true" t="shared" si="0" ref="E13:H14">E14</f>
        <v>180</v>
      </c>
      <c r="F13" s="53">
        <f t="shared" si="0"/>
        <v>2</v>
      </c>
      <c r="G13" s="34">
        <f t="shared" si="0"/>
        <v>125</v>
      </c>
      <c r="H13" s="53">
        <f t="shared" si="0"/>
        <v>250</v>
      </c>
      <c r="I13" s="53"/>
      <c r="J13" s="34"/>
      <c r="K13" s="34"/>
      <c r="L13" s="143"/>
      <c r="M13" s="42"/>
      <c r="N13" s="34"/>
      <c r="O13" s="4"/>
      <c r="P13" s="4"/>
    </row>
    <row r="14" spans="1:16" ht="37.5" customHeight="1">
      <c r="A14" s="54" t="s">
        <v>1</v>
      </c>
      <c r="B14" s="36" t="s">
        <v>128</v>
      </c>
      <c r="C14" s="53">
        <f>C15</f>
        <v>1</v>
      </c>
      <c r="D14" s="53">
        <f>D15</f>
        <v>180</v>
      </c>
      <c r="E14" s="34">
        <f t="shared" si="0"/>
        <v>180</v>
      </c>
      <c r="F14" s="53">
        <f t="shared" si="0"/>
        <v>2</v>
      </c>
      <c r="G14" s="34">
        <f t="shared" si="0"/>
        <v>125</v>
      </c>
      <c r="H14" s="34">
        <f t="shared" si="0"/>
        <v>250</v>
      </c>
      <c r="I14" s="53"/>
      <c r="J14" s="34"/>
      <c r="K14" s="34"/>
      <c r="L14" s="143"/>
      <c r="M14" s="61"/>
      <c r="N14" s="34"/>
      <c r="O14" s="4"/>
      <c r="P14" s="4"/>
    </row>
    <row r="15" spans="1:16" ht="18" customHeight="1">
      <c r="A15" s="54" t="s">
        <v>4</v>
      </c>
      <c r="B15" s="193" t="s">
        <v>44</v>
      </c>
      <c r="C15" s="56">
        <v>1</v>
      </c>
      <c r="D15" s="37">
        <f>E15/C15</f>
        <v>180</v>
      </c>
      <c r="E15" s="37">
        <v>180</v>
      </c>
      <c r="F15" s="56">
        <v>2</v>
      </c>
      <c r="G15" s="39">
        <f>H15/F15</f>
        <v>125</v>
      </c>
      <c r="H15" s="37">
        <v>250</v>
      </c>
      <c r="I15" s="56"/>
      <c r="J15" s="39"/>
      <c r="K15" s="37"/>
      <c r="L15" s="44"/>
      <c r="M15" s="59"/>
      <c r="N15" s="59"/>
      <c r="O15" s="4"/>
      <c r="P15" s="4"/>
    </row>
    <row r="16" spans="1:14" ht="30" customHeight="1">
      <c r="A16" s="154" t="s">
        <v>19</v>
      </c>
      <c r="B16" s="36" t="s">
        <v>110</v>
      </c>
      <c r="C16" s="156">
        <f>C17+C21</f>
        <v>142</v>
      </c>
      <c r="D16" s="196">
        <f>E16/C16</f>
        <v>4.0408450704225345</v>
      </c>
      <c r="E16" s="157">
        <f>E17+E21</f>
        <v>573.8</v>
      </c>
      <c r="F16" s="154">
        <f>F17+F21</f>
        <v>29</v>
      </c>
      <c r="G16" s="196">
        <f>H16/F16</f>
        <v>4.448275862068965</v>
      </c>
      <c r="H16" s="157">
        <f>H17+H21</f>
        <v>129</v>
      </c>
      <c r="I16" s="41"/>
      <c r="J16" s="41"/>
      <c r="K16" s="41"/>
      <c r="L16" s="41"/>
      <c r="M16" s="41"/>
      <c r="N16" s="41"/>
    </row>
    <row r="17" spans="1:14" ht="34.5" customHeight="1">
      <c r="A17" s="54" t="s">
        <v>1</v>
      </c>
      <c r="B17" s="36" t="s">
        <v>129</v>
      </c>
      <c r="C17" s="156">
        <f>C18+C19+C20</f>
        <v>108</v>
      </c>
      <c r="D17" s="157">
        <f>E17/C17</f>
        <v>4.85</v>
      </c>
      <c r="E17" s="157">
        <f>E18+E19+E20</f>
        <v>523.8</v>
      </c>
      <c r="F17" s="154">
        <f>F19</f>
        <v>14</v>
      </c>
      <c r="G17" s="196">
        <f>G19</f>
        <v>5.714285714285714</v>
      </c>
      <c r="H17" s="157">
        <f>H19</f>
        <v>80</v>
      </c>
      <c r="I17" s="41"/>
      <c r="J17" s="41"/>
      <c r="K17" s="41"/>
      <c r="L17" s="41"/>
      <c r="M17" s="41"/>
      <c r="N17" s="41"/>
    </row>
    <row r="18" spans="1:14" ht="15.75">
      <c r="A18" s="54" t="s">
        <v>4</v>
      </c>
      <c r="B18" s="193" t="s">
        <v>44</v>
      </c>
      <c r="C18" s="58">
        <v>80</v>
      </c>
      <c r="D18" s="45">
        <f>E18/C18</f>
        <v>1.97125</v>
      </c>
      <c r="E18" s="45">
        <v>157.7</v>
      </c>
      <c r="F18" s="58">
        <v>100</v>
      </c>
      <c r="G18" s="58">
        <f>H18/F18</f>
        <v>2.5</v>
      </c>
      <c r="H18" s="58">
        <v>250</v>
      </c>
      <c r="I18" s="41"/>
      <c r="J18" s="41"/>
      <c r="K18" s="41"/>
      <c r="L18" s="41"/>
      <c r="M18" s="41"/>
      <c r="N18" s="41"/>
    </row>
    <row r="19" spans="1:14" ht="15.75">
      <c r="A19" s="54" t="s">
        <v>20</v>
      </c>
      <c r="B19" s="50" t="s">
        <v>42</v>
      </c>
      <c r="C19" s="146">
        <v>28</v>
      </c>
      <c r="D19" s="45">
        <f>E19/C19</f>
        <v>13.075000000000001</v>
      </c>
      <c r="E19" s="45">
        <v>366.1</v>
      </c>
      <c r="F19" s="58">
        <v>14</v>
      </c>
      <c r="G19" s="155">
        <f>H19/F19</f>
        <v>5.714285714285714</v>
      </c>
      <c r="H19" s="45">
        <v>80</v>
      </c>
      <c r="I19" s="41"/>
      <c r="J19" s="41"/>
      <c r="K19" s="41"/>
      <c r="L19" s="41"/>
      <c r="M19" s="41"/>
      <c r="N19" s="41"/>
    </row>
    <row r="20" spans="1:14" ht="31.5">
      <c r="A20" s="54" t="s">
        <v>5</v>
      </c>
      <c r="B20" s="29" t="s">
        <v>33</v>
      </c>
      <c r="C20" s="58"/>
      <c r="D20" s="155"/>
      <c r="E20" s="58"/>
      <c r="F20" s="58"/>
      <c r="G20" s="58"/>
      <c r="H20" s="58"/>
      <c r="I20" s="41"/>
      <c r="J20" s="41"/>
      <c r="K20" s="41"/>
      <c r="L20" s="41"/>
      <c r="M20" s="41"/>
      <c r="N20" s="41"/>
    </row>
    <row r="21" spans="1:14" ht="39" customHeight="1">
      <c r="A21" s="54" t="s">
        <v>3</v>
      </c>
      <c r="B21" s="166" t="s">
        <v>130</v>
      </c>
      <c r="C21" s="154">
        <f aca="true" t="shared" si="1" ref="C21:H21">C22</f>
        <v>34</v>
      </c>
      <c r="D21" s="196">
        <f t="shared" si="1"/>
        <v>1.4705882352941178</v>
      </c>
      <c r="E21" s="157">
        <f t="shared" si="1"/>
        <v>50</v>
      </c>
      <c r="F21" s="58">
        <f t="shared" si="1"/>
        <v>15</v>
      </c>
      <c r="G21" s="155">
        <f t="shared" si="1"/>
        <v>3.2666666666666666</v>
      </c>
      <c r="H21" s="45">
        <f t="shared" si="1"/>
        <v>49</v>
      </c>
      <c r="I21" s="41"/>
      <c r="J21" s="41"/>
      <c r="K21" s="41"/>
      <c r="L21" s="41"/>
      <c r="M21" s="41"/>
      <c r="N21" s="41"/>
    </row>
    <row r="22" spans="1:14" ht="31.5">
      <c r="A22" s="54" t="s">
        <v>7</v>
      </c>
      <c r="B22" s="182" t="s">
        <v>113</v>
      </c>
      <c r="C22" s="58">
        <v>34</v>
      </c>
      <c r="D22" s="155">
        <f>E22/C22</f>
        <v>1.4705882352941178</v>
      </c>
      <c r="E22" s="45">
        <v>50</v>
      </c>
      <c r="F22" s="58">
        <v>15</v>
      </c>
      <c r="G22" s="155">
        <f>H22/F22</f>
        <v>3.2666666666666666</v>
      </c>
      <c r="H22" s="45">
        <v>49</v>
      </c>
      <c r="I22" s="41"/>
      <c r="J22" s="41"/>
      <c r="K22" s="41"/>
      <c r="L22" s="41"/>
      <c r="M22" s="41"/>
      <c r="N22" s="41"/>
    </row>
    <row r="26" spans="1:14" ht="18.75">
      <c r="A26" s="347" t="s">
        <v>177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</row>
    <row r="27" spans="1:12" ht="18.75">
      <c r="A27" s="159" t="s">
        <v>138</v>
      </c>
      <c r="B27" s="159"/>
      <c r="L27" s="26"/>
    </row>
    <row r="28" spans="1:12" ht="18.75">
      <c r="A28" s="159"/>
      <c r="B28" s="159"/>
      <c r="L28" s="26"/>
    </row>
  </sheetData>
  <sheetProtection/>
  <mergeCells count="13">
    <mergeCell ref="A5:M5"/>
    <mergeCell ref="A6:M6"/>
    <mergeCell ref="A7:M7"/>
    <mergeCell ref="A10:A11"/>
    <mergeCell ref="B10:B11"/>
    <mergeCell ref="C10:E10"/>
    <mergeCell ref="A26:N26"/>
    <mergeCell ref="E2:M2"/>
    <mergeCell ref="F10:H10"/>
    <mergeCell ref="I10:K10"/>
    <mergeCell ref="C9:N9"/>
    <mergeCell ref="L10:N10"/>
    <mergeCell ref="E3:L3"/>
  </mergeCells>
  <printOptions/>
  <pageMargins left="0.7" right="0.7" top="0.75" bottom="0.75" header="0.3" footer="0.3"/>
  <pageSetup horizontalDpi="600" verticalDpi="600" orientation="landscape" paperSize="9" scale="74" r:id="rId1"/>
  <rowBreaks count="1" manualBreakCount="1">
    <brk id="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</cp:lastModifiedBy>
  <cp:lastPrinted>2018-05-21T08:11:50Z</cp:lastPrinted>
  <dcterms:created xsi:type="dcterms:W3CDTF">1996-10-08T23:32:33Z</dcterms:created>
  <dcterms:modified xsi:type="dcterms:W3CDTF">2018-05-22T07:01:13Z</dcterms:modified>
  <cp:category/>
  <cp:version/>
  <cp:contentType/>
  <cp:contentStatus/>
</cp:coreProperties>
</file>