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'ОСНОВНЕ'!$A$1:$L$235</definedName>
  </definedNames>
  <calcPr fullCalcOnLoad="1"/>
</workbook>
</file>

<file path=xl/sharedStrings.xml><?xml version="1.0" encoding="utf-8"?>
<sst xmlns="http://schemas.openxmlformats.org/spreadsheetml/2006/main" count="463" uniqueCount="203">
  <si>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</si>
  <si>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</si>
  <si>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</si>
  <si>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</si>
  <si>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</si>
  <si>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</si>
  <si>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</si>
  <si>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</si>
  <si>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</si>
  <si>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</si>
  <si>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</si>
  <si>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</si>
  <si>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</si>
  <si>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</si>
  <si>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</si>
  <si>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</si>
  <si>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</si>
  <si>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</si>
  <si>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</si>
  <si>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</si>
  <si>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</si>
  <si>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</si>
  <si>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</si>
  <si>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</si>
  <si>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</si>
  <si>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</si>
  <si>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</si>
  <si>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</si>
  <si>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</si>
  <si>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</si>
  <si>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</si>
  <si>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t>2018 рік (прогноз)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</si>
  <si>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</si>
  <si>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</si>
  <si>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</si>
  <si>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</si>
  <si>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</si>
  <si>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</si>
  <si>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</si>
  <si>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</si>
  <si>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</si>
  <si>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</si>
  <si>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</si>
  <si>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</si>
  <si>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</si>
  <si>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</si>
  <si>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</si>
  <si>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</si>
  <si>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</si>
  <si>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</si>
  <si>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</si>
  <si>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</si>
  <si>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</si>
  <si>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</si>
  <si>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</si>
  <si>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</si>
  <si>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</si>
  <si>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</si>
  <si>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</si>
  <si>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</si>
  <si>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</si>
  <si>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</si>
  <si>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</si>
  <si>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</si>
  <si>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</si>
  <si>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</si>
  <si>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</si>
  <si>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</si>
  <si>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</si>
  <si>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</si>
  <si>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</si>
  <si>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</si>
  <si>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</si>
  <si>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</si>
  <si>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</si>
  <si>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</si>
  <si>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</si>
  <si>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</si>
  <si>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</si>
  <si>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</si>
  <si>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</si>
  <si>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</si>
  <si>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</si>
  <si>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</si>
  <si>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</si>
  <si>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</si>
  <si>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</si>
  <si>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</si>
  <si>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</si>
  <si>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</si>
  <si>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</si>
  <si>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</si>
  <si>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</si>
  <si>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</si>
  <si>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</si>
  <si>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</si>
  <si>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</si>
  <si>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</si>
  <si>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</si>
  <si>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</si>
  <si>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</si>
  <si>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</si>
  <si>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</si>
  <si>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</si>
  <si>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</si>
  <si>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</si>
  <si>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</si>
  <si>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</si>
  <si>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</si>
  <si>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</si>
  <si>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</si>
  <si>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</si>
  <si>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</si>
  <si>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</si>
  <si>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</si>
  <si>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</si>
  <si>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</si>
  <si>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</si>
  <si>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</si>
  <si>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</si>
  <si>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</si>
  <si>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</si>
  <si>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</si>
  <si>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</si>
  <si>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</si>
  <si>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</si>
  <si>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</si>
  <si>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</si>
  <si>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дошкільних  навчальних закладів:</t>
    </r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</si>
  <si>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</si>
  <si>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</si>
  <si>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</si>
  <si>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</si>
  <si>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</si>
  <si>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</si>
  <si>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</si>
  <si>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</si>
  <si>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операції.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</si>
  <si>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Афганістані.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</si>
  <si>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</si>
  <si>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</si>
  <si>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</si>
  <si>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</si>
  <si>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</si>
  <si>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</si>
  <si>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</si>
  <si>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</si>
  <si>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</si>
  <si>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</si>
  <si>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</si>
  <si>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</si>
  <si>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</si>
  <si>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</si>
  <si>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</si>
  <si>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</si>
  <si>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</si>
  <si>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</si>
  <si>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</si>
  <si>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</si>
  <si>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</si>
  <si>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</si>
  <si>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</si>
  <si>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</si>
  <si>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</si>
  <si>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</si>
  <si>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</si>
  <si>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</si>
  <si>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</si>
  <si>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</si>
  <si>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</si>
  <si>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</si>
  <si>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</si>
  <si>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</si>
  <si>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Виконавець: Масік Т.О.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</si>
  <si>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</si>
  <si>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</si>
  <si>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</si>
  <si>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</si>
  <si>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</si>
  <si>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</si>
  <si>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квартири).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</si>
  <si>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</si>
  <si>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</si>
  <si>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</si>
  <si>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</si>
  <si>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</si>
  <si>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</si>
  <si>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</si>
  <si>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</si>
  <si>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</si>
  <si>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</si>
  <si>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</si>
  <si>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</si>
  <si>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</si>
  <si>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</si>
  <si>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</si>
  <si>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</si>
  <si>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</si>
  <si>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</si>
  <si>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</si>
  <si>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</si>
  <si>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від 25 квітня 2018 року № 3314-МР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</si>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</sst>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209" fontId="8" fillId="0" borderId="12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view="pageBreakPreview" zoomScaleSheetLayoutView="100" workbookViewId="0" topLeftCell="A64">
      <selection activeCell="K67" sqref="K67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2.57421875" style="16" customWidth="1"/>
    <col min="8" max="8" width="12.00390625" style="16" customWidth="1"/>
    <col min="9" max="10" width="12.710937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81" t="s">
        <v>112</v>
      </c>
      <c r="J2" s="81"/>
      <c r="K2" s="81"/>
      <c r="L2" s="81"/>
    </row>
    <row r="3" spans="1:12" ht="129" customHeight="1">
      <c r="A3" s="3"/>
      <c r="B3" s="3"/>
      <c r="C3" s="3"/>
      <c r="D3" s="3"/>
      <c r="E3" s="3"/>
      <c r="F3" s="3"/>
      <c r="I3" s="88" t="s">
        <v>113</v>
      </c>
      <c r="J3" s="88"/>
      <c r="K3" s="88"/>
      <c r="L3" s="88"/>
    </row>
    <row r="4" spans="9:12" ht="23.25" customHeight="1">
      <c r="I4" s="1" t="s">
        <v>201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96" t="s">
        <v>40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97" t="s">
        <v>91</v>
      </c>
      <c r="B9" s="97" t="s">
        <v>33</v>
      </c>
      <c r="C9" s="98" t="s">
        <v>30</v>
      </c>
      <c r="D9" s="98"/>
      <c r="E9" s="98"/>
      <c r="F9" s="98" t="s">
        <v>174</v>
      </c>
      <c r="G9" s="98"/>
      <c r="H9" s="98"/>
      <c r="I9" s="98" t="s">
        <v>31</v>
      </c>
      <c r="J9" s="98"/>
      <c r="K9" s="98"/>
      <c r="L9" s="97" t="s">
        <v>18</v>
      </c>
    </row>
    <row r="10" spans="1:12" s="15" customFormat="1" ht="24.75" customHeight="1">
      <c r="A10" s="97"/>
      <c r="B10" s="97"/>
      <c r="C10" s="97" t="s">
        <v>15</v>
      </c>
      <c r="D10" s="97" t="s">
        <v>0</v>
      </c>
      <c r="E10" s="97"/>
      <c r="F10" s="97" t="s">
        <v>15</v>
      </c>
      <c r="G10" s="97" t="s">
        <v>0</v>
      </c>
      <c r="H10" s="97"/>
      <c r="I10" s="97" t="s">
        <v>15</v>
      </c>
      <c r="J10" s="97" t="s">
        <v>0</v>
      </c>
      <c r="K10" s="97"/>
      <c r="L10" s="97"/>
    </row>
    <row r="11" spans="1:12" s="15" customFormat="1" ht="32.25" customHeight="1">
      <c r="A11" s="97"/>
      <c r="B11" s="97"/>
      <c r="C11" s="97"/>
      <c r="D11" s="5" t="s">
        <v>52</v>
      </c>
      <c r="E11" s="5" t="s">
        <v>51</v>
      </c>
      <c r="F11" s="97"/>
      <c r="G11" s="5" t="s">
        <v>52</v>
      </c>
      <c r="H11" s="5" t="s">
        <v>51</v>
      </c>
      <c r="I11" s="97"/>
      <c r="J11" s="5" t="s">
        <v>52</v>
      </c>
      <c r="K11" s="5" t="s">
        <v>51</v>
      </c>
      <c r="L11" s="97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SUM(C16,C22,C96,C100,C114,C138,C143,C195,C199,C207,C150,C170,C228)</f>
        <v>32921871</v>
      </c>
      <c r="D13" s="6">
        <f>SUM(D16,D22,D96,D100,D114,D138,D143,D195,D199,D207,D150,D170,D228)</f>
        <v>32139871</v>
      </c>
      <c r="E13" s="6">
        <f>SUM(E16,E22,E96,E100,E114,E138,E143,E195,E199,E207)</f>
        <v>747000</v>
      </c>
      <c r="F13" s="6">
        <f aca="true" t="shared" si="0" ref="F13:K13">SUM(F16,F22,F96,F100,F114,F138,F143,F195,F199,F207,F150,F170,F228)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63792258</v>
      </c>
      <c r="J13" s="6">
        <f t="shared" si="0"/>
        <v>63461913</v>
      </c>
      <c r="K13" s="6">
        <f t="shared" si="0"/>
        <v>289000</v>
      </c>
      <c r="L13" s="24"/>
      <c r="O13" s="26"/>
    </row>
    <row r="14" spans="1:12" s="15" customFormat="1" ht="22.5" customHeight="1">
      <c r="A14" s="85" t="s">
        <v>12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s="15" customFormat="1" ht="33" customHeight="1">
      <c r="A15" s="90" t="s">
        <v>192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93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41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42</v>
      </c>
    </row>
    <row r="19" spans="1:12" s="15" customFormat="1" ht="22.5" customHeight="1">
      <c r="A19" s="84" t="s">
        <v>156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s="15" customFormat="1" ht="24" customHeight="1">
      <c r="A20" s="100" t="s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2" s="15" customFormat="1" ht="21.75" customHeight="1">
      <c r="A21" s="90" t="s">
        <v>17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s="15" customFormat="1" ht="24" customHeight="1">
      <c r="A22" s="28" t="s">
        <v>47</v>
      </c>
      <c r="B22" s="29"/>
      <c r="C22" s="9">
        <f>E22+D22</f>
        <v>7015216</v>
      </c>
      <c r="D22" s="9">
        <f>D23+D67+D85+D88+D86+D87</f>
        <v>7015216</v>
      </c>
      <c r="E22" s="9">
        <f>E23+E67+E85+E88</f>
        <v>0</v>
      </c>
      <c r="F22" s="9">
        <f>+G22</f>
        <v>7361800</v>
      </c>
      <c r="G22" s="9">
        <f>G23+G67+G85+G88+G86+G87+G89</f>
        <v>7361800</v>
      </c>
      <c r="H22" s="9">
        <f>H23+H67+H85+H88</f>
        <v>0</v>
      </c>
      <c r="I22" s="6">
        <f>J22+K22</f>
        <v>10011438</v>
      </c>
      <c r="J22" s="6">
        <f>J23+J67+J85+J88+J89</f>
        <v>9936438</v>
      </c>
      <c r="K22" s="6">
        <f>K23+K67+K85+K88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8949550</v>
      </c>
      <c r="J23" s="9">
        <f>+J27+J28+J29+J30+J31+J32+J33+J34+J35+J36+J37+J44+J45+J46+J47+J48+J49+J56+J60+J61+J62+J63+J64+J65+J66</f>
        <v>8949550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79" t="s">
        <v>114</v>
      </c>
      <c r="J25" s="79"/>
      <c r="K25" s="79"/>
      <c r="L25" s="79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88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5500000</v>
      </c>
      <c r="J27" s="7">
        <f>3500000+1000000+1000000</f>
        <v>5500000</v>
      </c>
      <c r="K27" s="8">
        <v>0</v>
      </c>
      <c r="L27" s="10" t="s">
        <v>42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42</v>
      </c>
    </row>
    <row r="29" spans="1:12" s="25" customFormat="1" ht="67.5" customHeight="1">
      <c r="A29" s="45" t="s">
        <v>77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38</v>
      </c>
    </row>
    <row r="30" spans="1:12" s="25" customFormat="1" ht="45" customHeight="1">
      <c r="A30" s="44" t="s">
        <v>56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38</v>
      </c>
    </row>
    <row r="31" spans="1:12" s="25" customFormat="1" ht="39.75" customHeight="1">
      <c r="A31" s="44" t="s">
        <v>90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18103</v>
      </c>
      <c r="J31" s="7">
        <v>18103</v>
      </c>
      <c r="K31" s="8">
        <v>0</v>
      </c>
      <c r="L31" s="10" t="s">
        <v>42</v>
      </c>
    </row>
    <row r="32" spans="1:12" s="25" customFormat="1" ht="51" customHeight="1">
      <c r="A32" s="44" t="s">
        <v>57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38</v>
      </c>
    </row>
    <row r="33" spans="1:12" s="25" customFormat="1" ht="42.75" customHeight="1">
      <c r="A33" s="44" t="s">
        <v>58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38</v>
      </c>
    </row>
    <row r="34" spans="1:12" s="25" customFormat="1" ht="69.75" customHeight="1">
      <c r="A34" s="12" t="s">
        <v>193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38</v>
      </c>
    </row>
    <row r="35" spans="1:12" s="25" customFormat="1" ht="64.5" customHeight="1">
      <c r="A35" s="4" t="s">
        <v>59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38</v>
      </c>
    </row>
    <row r="36" spans="1:12" s="25" customFormat="1" ht="68.25" customHeight="1">
      <c r="A36" s="44" t="s">
        <v>60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38</v>
      </c>
    </row>
    <row r="37" spans="1:12" s="25" customFormat="1" ht="105" customHeight="1">
      <c r="A37" s="47" t="s">
        <v>61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38</v>
      </c>
    </row>
    <row r="38" spans="1:12" s="25" customFormat="1" ht="44.25" customHeight="1">
      <c r="A38" s="47" t="s">
        <v>194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38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79" t="s">
        <v>114</v>
      </c>
      <c r="J40" s="79"/>
      <c r="K40" s="79"/>
      <c r="L40" s="79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83</v>
      </c>
      <c r="B42" s="5" t="s">
        <v>11</v>
      </c>
      <c r="C42" s="6">
        <f t="shared" si="2"/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38</v>
      </c>
    </row>
    <row r="43" spans="1:12" s="25" customFormat="1" ht="35.25" customHeight="1">
      <c r="A43" s="4" t="s">
        <v>195</v>
      </c>
      <c r="B43" s="5" t="s">
        <v>11</v>
      </c>
      <c r="C43" s="6">
        <f t="shared" si="2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38</v>
      </c>
    </row>
    <row r="44" spans="1:12" s="25" customFormat="1" ht="39" customHeight="1">
      <c r="A44" s="4" t="s">
        <v>43</v>
      </c>
      <c r="B44" s="5" t="s">
        <v>11</v>
      </c>
      <c r="C44" s="6">
        <f t="shared" si="2"/>
        <v>0</v>
      </c>
      <c r="D44" s="7">
        <v>0</v>
      </c>
      <c r="E44" s="7">
        <v>0</v>
      </c>
      <c r="F44" s="6">
        <f aca="true" t="shared" si="4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38</v>
      </c>
    </row>
    <row r="45" spans="1:12" s="25" customFormat="1" ht="39" customHeight="1">
      <c r="A45" s="4" t="s">
        <v>53</v>
      </c>
      <c r="B45" s="5" t="s">
        <v>11</v>
      </c>
      <c r="C45" s="6">
        <f t="shared" si="2"/>
        <v>0</v>
      </c>
      <c r="D45" s="7">
        <v>0</v>
      </c>
      <c r="E45" s="7">
        <v>0</v>
      </c>
      <c r="F45" s="6">
        <f t="shared" si="4"/>
        <v>42579</v>
      </c>
      <c r="G45" s="7">
        <f>42490+89</f>
        <v>42579</v>
      </c>
      <c r="H45" s="8">
        <v>0</v>
      </c>
      <c r="I45" s="9">
        <f t="shared" si="3"/>
        <v>49240</v>
      </c>
      <c r="J45" s="7">
        <v>49240</v>
      </c>
      <c r="K45" s="8">
        <v>0</v>
      </c>
      <c r="L45" s="10" t="s">
        <v>38</v>
      </c>
    </row>
    <row r="46" spans="1:12" s="25" customFormat="1" ht="54" customHeight="1">
      <c r="A46" s="4" t="s">
        <v>104</v>
      </c>
      <c r="B46" s="5" t="s">
        <v>11</v>
      </c>
      <c r="C46" s="6">
        <f t="shared" si="2"/>
        <v>0</v>
      </c>
      <c r="D46" s="7">
        <v>0</v>
      </c>
      <c r="E46" s="7">
        <v>0</v>
      </c>
      <c r="F46" s="6">
        <f t="shared" si="4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38</v>
      </c>
    </row>
    <row r="47" spans="1:12" s="25" customFormat="1" ht="42.75" customHeight="1">
      <c r="A47" s="4" t="s">
        <v>84</v>
      </c>
      <c r="B47" s="5" t="s">
        <v>11</v>
      </c>
      <c r="C47" s="6">
        <f t="shared" si="2"/>
        <v>0</v>
      </c>
      <c r="D47" s="7">
        <v>0</v>
      </c>
      <c r="E47" s="7">
        <v>0</v>
      </c>
      <c r="F47" s="6">
        <f t="shared" si="4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38</v>
      </c>
    </row>
    <row r="48" spans="1:12" s="25" customFormat="1" ht="37.5" customHeight="1">
      <c r="A48" s="4" t="s">
        <v>92</v>
      </c>
      <c r="B48" s="5" t="s">
        <v>11</v>
      </c>
      <c r="C48" s="6">
        <f t="shared" si="2"/>
        <v>0</v>
      </c>
      <c r="D48" s="7">
        <v>0</v>
      </c>
      <c r="E48" s="7">
        <v>0</v>
      </c>
      <c r="F48" s="6">
        <f t="shared" si="4"/>
        <v>352500</v>
      </c>
      <c r="G48" s="7">
        <v>352500</v>
      </c>
      <c r="H48" s="8">
        <v>0</v>
      </c>
      <c r="I48" s="9">
        <f t="shared" si="3"/>
        <v>525119</v>
      </c>
      <c r="J48" s="7">
        <f>350119+175000</f>
        <v>525119</v>
      </c>
      <c r="K48" s="8">
        <v>0</v>
      </c>
      <c r="L48" s="10" t="s">
        <v>38</v>
      </c>
    </row>
    <row r="49" spans="1:12" s="25" customFormat="1" ht="38.25" customHeight="1">
      <c r="A49" s="4" t="s">
        <v>94</v>
      </c>
      <c r="B49" s="5" t="s">
        <v>11</v>
      </c>
      <c r="C49" s="6">
        <f t="shared" si="2"/>
        <v>0</v>
      </c>
      <c r="D49" s="7">
        <v>0</v>
      </c>
      <c r="E49" s="7">
        <v>0</v>
      </c>
      <c r="F49" s="6">
        <f t="shared" si="4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38</v>
      </c>
    </row>
    <row r="50" spans="1:12" s="25" customFormat="1" ht="53.25" customHeight="1">
      <c r="A50" s="4" t="s">
        <v>100</v>
      </c>
      <c r="B50" s="5" t="s">
        <v>11</v>
      </c>
      <c r="C50" s="6">
        <f aca="true" t="shared" si="5" ref="C50:C60">D50+E50</f>
        <v>0</v>
      </c>
      <c r="D50" s="7">
        <v>0</v>
      </c>
      <c r="E50" s="7">
        <v>0</v>
      </c>
      <c r="F50" s="6">
        <f t="shared" si="4"/>
        <v>42310</v>
      </c>
      <c r="G50" s="7">
        <v>42310</v>
      </c>
      <c r="H50" s="8">
        <v>0</v>
      </c>
      <c r="I50" s="9">
        <f aca="true" t="shared" si="6" ref="I50:I67">J50+K50</f>
        <v>0</v>
      </c>
      <c r="J50" s="7">
        <v>0</v>
      </c>
      <c r="K50" s="8">
        <v>0</v>
      </c>
      <c r="L50" s="10" t="s">
        <v>38</v>
      </c>
    </row>
    <row r="51" spans="1:12" s="25" customFormat="1" ht="37.5" customHeight="1">
      <c r="A51" s="47" t="s">
        <v>99</v>
      </c>
      <c r="B51" s="5" t="s">
        <v>11</v>
      </c>
      <c r="C51" s="6">
        <f t="shared" si="5"/>
        <v>0</v>
      </c>
      <c r="D51" s="7">
        <v>0</v>
      </c>
      <c r="E51" s="7">
        <v>0</v>
      </c>
      <c r="F51" s="6">
        <f t="shared" si="4"/>
        <v>80000</v>
      </c>
      <c r="G51" s="7">
        <v>80000</v>
      </c>
      <c r="H51" s="8">
        <v>0</v>
      </c>
      <c r="I51" s="9">
        <f t="shared" si="6"/>
        <v>0</v>
      </c>
      <c r="J51" s="7">
        <v>0</v>
      </c>
      <c r="K51" s="8">
        <v>0</v>
      </c>
      <c r="L51" s="10" t="s">
        <v>38</v>
      </c>
    </row>
    <row r="52" spans="1:12" s="25" customFormat="1" ht="51.75" customHeight="1">
      <c r="A52" s="4" t="s">
        <v>101</v>
      </c>
      <c r="B52" s="5" t="s">
        <v>11</v>
      </c>
      <c r="C52" s="6">
        <f t="shared" si="5"/>
        <v>0</v>
      </c>
      <c r="D52" s="7">
        <v>0</v>
      </c>
      <c r="E52" s="7">
        <v>0</v>
      </c>
      <c r="F52" s="6">
        <f t="shared" si="4"/>
        <v>270000</v>
      </c>
      <c r="G52" s="7">
        <v>270000</v>
      </c>
      <c r="H52" s="8">
        <v>0</v>
      </c>
      <c r="I52" s="9">
        <f t="shared" si="6"/>
        <v>0</v>
      </c>
      <c r="J52" s="7">
        <v>0</v>
      </c>
      <c r="K52" s="8">
        <v>0</v>
      </c>
      <c r="L52" s="10" t="s">
        <v>38</v>
      </c>
    </row>
    <row r="53" spans="1:12" s="25" customFormat="1" ht="54" customHeight="1">
      <c r="A53" s="4" t="s">
        <v>102</v>
      </c>
      <c r="B53" s="5" t="s">
        <v>11</v>
      </c>
      <c r="C53" s="6">
        <f t="shared" si="5"/>
        <v>0</v>
      </c>
      <c r="D53" s="7">
        <v>0</v>
      </c>
      <c r="E53" s="7">
        <v>0</v>
      </c>
      <c r="F53" s="6">
        <f t="shared" si="4"/>
        <v>45000</v>
      </c>
      <c r="G53" s="7">
        <v>45000</v>
      </c>
      <c r="H53" s="8">
        <v>0</v>
      </c>
      <c r="I53" s="9">
        <f t="shared" si="6"/>
        <v>0</v>
      </c>
      <c r="J53" s="7">
        <v>0</v>
      </c>
      <c r="K53" s="8">
        <v>0</v>
      </c>
      <c r="L53" s="10" t="s">
        <v>38</v>
      </c>
    </row>
    <row r="54" spans="1:12" s="25" customFormat="1" ht="51.75" customHeight="1">
      <c r="A54" s="4" t="s">
        <v>103</v>
      </c>
      <c r="B54" s="5" t="s">
        <v>11</v>
      </c>
      <c r="C54" s="6">
        <f t="shared" si="5"/>
        <v>0</v>
      </c>
      <c r="D54" s="7">
        <v>0</v>
      </c>
      <c r="E54" s="7">
        <v>0</v>
      </c>
      <c r="F54" s="6">
        <f t="shared" si="4"/>
        <v>75000</v>
      </c>
      <c r="G54" s="7">
        <v>75000</v>
      </c>
      <c r="H54" s="8">
        <v>0</v>
      </c>
      <c r="I54" s="9">
        <f t="shared" si="6"/>
        <v>0</v>
      </c>
      <c r="J54" s="7">
        <v>0</v>
      </c>
      <c r="K54" s="8">
        <v>0</v>
      </c>
      <c r="L54" s="10" t="s">
        <v>38</v>
      </c>
    </row>
    <row r="55" spans="1:12" s="15" customFormat="1" ht="41.25" customHeight="1">
      <c r="A55" s="4" t="s">
        <v>116</v>
      </c>
      <c r="B55" s="5" t="s">
        <v>11</v>
      </c>
      <c r="C55" s="6">
        <f t="shared" si="5"/>
        <v>0</v>
      </c>
      <c r="D55" s="7">
        <v>0</v>
      </c>
      <c r="E55" s="7">
        <v>0</v>
      </c>
      <c r="F55" s="6">
        <f t="shared" si="4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38</v>
      </c>
    </row>
    <row r="56" spans="1:12" s="15" customFormat="1" ht="39" customHeight="1">
      <c r="A56" s="4" t="s">
        <v>171</v>
      </c>
      <c r="B56" s="5" t="s">
        <v>11</v>
      </c>
      <c r="C56" s="6">
        <f t="shared" si="5"/>
        <v>0</v>
      </c>
      <c r="D56" s="7">
        <v>0</v>
      </c>
      <c r="E56" s="7">
        <v>0</v>
      </c>
      <c r="F56" s="6">
        <f t="shared" si="4"/>
        <v>0</v>
      </c>
      <c r="G56" s="7">
        <v>0</v>
      </c>
      <c r="H56" s="8">
        <v>0</v>
      </c>
      <c r="I56" s="9">
        <f t="shared" si="6"/>
        <v>150000</v>
      </c>
      <c r="J56" s="7">
        <v>150000</v>
      </c>
      <c r="K56" s="8">
        <v>0</v>
      </c>
      <c r="L56" s="10" t="s">
        <v>38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79" t="s">
        <v>114</v>
      </c>
      <c r="J58" s="79"/>
      <c r="K58" s="79"/>
      <c r="L58" s="79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2.75" customHeight="1">
      <c r="A60" s="4" t="s">
        <v>172</v>
      </c>
      <c r="B60" s="5" t="s">
        <v>11</v>
      </c>
      <c r="C60" s="6">
        <f t="shared" si="5"/>
        <v>0</v>
      </c>
      <c r="D60" s="7">
        <v>0</v>
      </c>
      <c r="E60" s="7">
        <v>0</v>
      </c>
      <c r="F60" s="6">
        <f aca="true" t="shared" si="7" ref="F60:F66">G60+H60</f>
        <v>0</v>
      </c>
      <c r="G60" s="7">
        <v>0</v>
      </c>
      <c r="H60" s="8">
        <v>0</v>
      </c>
      <c r="I60" s="9">
        <f t="shared" si="6"/>
        <v>100000</v>
      </c>
      <c r="J60" s="7">
        <v>100000</v>
      </c>
      <c r="K60" s="8">
        <v>0</v>
      </c>
      <c r="L60" s="10" t="s">
        <v>38</v>
      </c>
    </row>
    <row r="61" spans="1:12" s="15" customFormat="1" ht="52.5" customHeight="1">
      <c r="A61" s="4" t="s">
        <v>176</v>
      </c>
      <c r="B61" s="5" t="s">
        <v>11</v>
      </c>
      <c r="C61" s="6">
        <f aca="true" t="shared" si="8" ref="C61:C66">D61+E61</f>
        <v>0</v>
      </c>
      <c r="D61" s="7">
        <v>0</v>
      </c>
      <c r="E61" s="7">
        <v>0</v>
      </c>
      <c r="F61" s="6">
        <f t="shared" si="7"/>
        <v>0</v>
      </c>
      <c r="G61" s="7">
        <v>0</v>
      </c>
      <c r="H61" s="8">
        <v>0</v>
      </c>
      <c r="I61" s="9">
        <f t="shared" si="6"/>
        <v>674198</v>
      </c>
      <c r="J61" s="7">
        <v>674198</v>
      </c>
      <c r="K61" s="8">
        <v>0</v>
      </c>
      <c r="L61" s="10" t="s">
        <v>38</v>
      </c>
    </row>
    <row r="62" spans="1:12" s="15" customFormat="1" ht="40.5" customHeight="1">
      <c r="A62" s="4" t="s">
        <v>178</v>
      </c>
      <c r="B62" s="5" t="s">
        <v>11</v>
      </c>
      <c r="C62" s="6">
        <f t="shared" si="8"/>
        <v>0</v>
      </c>
      <c r="D62" s="7">
        <v>0</v>
      </c>
      <c r="E62" s="7">
        <v>0</v>
      </c>
      <c r="F62" s="6">
        <f t="shared" si="7"/>
        <v>0</v>
      </c>
      <c r="G62" s="7">
        <v>0</v>
      </c>
      <c r="H62" s="8">
        <v>0</v>
      </c>
      <c r="I62" s="9">
        <f t="shared" si="6"/>
        <v>30000</v>
      </c>
      <c r="J62" s="7">
        <v>30000</v>
      </c>
      <c r="K62" s="8">
        <v>0</v>
      </c>
      <c r="L62" s="10" t="s">
        <v>38</v>
      </c>
    </row>
    <row r="63" spans="1:12" s="15" customFormat="1" ht="54" customHeight="1">
      <c r="A63" s="4" t="s">
        <v>181</v>
      </c>
      <c r="B63" s="5" t="s">
        <v>11</v>
      </c>
      <c r="C63" s="6">
        <f t="shared" si="8"/>
        <v>0</v>
      </c>
      <c r="D63" s="7">
        <v>0</v>
      </c>
      <c r="E63" s="7">
        <v>0</v>
      </c>
      <c r="F63" s="6">
        <f t="shared" si="7"/>
        <v>0</v>
      </c>
      <c r="G63" s="7">
        <v>0</v>
      </c>
      <c r="H63" s="8">
        <v>0</v>
      </c>
      <c r="I63" s="9">
        <f t="shared" si="6"/>
        <v>30000</v>
      </c>
      <c r="J63" s="7">
        <v>30000</v>
      </c>
      <c r="K63" s="8">
        <v>0</v>
      </c>
      <c r="L63" s="10" t="s">
        <v>38</v>
      </c>
    </row>
    <row r="64" spans="1:12" s="15" customFormat="1" ht="39.75" customHeight="1">
      <c r="A64" s="4" t="s">
        <v>179</v>
      </c>
      <c r="B64" s="5" t="s">
        <v>11</v>
      </c>
      <c r="C64" s="6">
        <f t="shared" si="8"/>
        <v>0</v>
      </c>
      <c r="D64" s="7">
        <v>0</v>
      </c>
      <c r="E64" s="7">
        <v>0</v>
      </c>
      <c r="F64" s="6">
        <f t="shared" si="7"/>
        <v>0</v>
      </c>
      <c r="G64" s="7">
        <v>0</v>
      </c>
      <c r="H64" s="8">
        <v>0</v>
      </c>
      <c r="I64" s="9">
        <f t="shared" si="6"/>
        <v>100000</v>
      </c>
      <c r="J64" s="7">
        <v>100000</v>
      </c>
      <c r="K64" s="8">
        <v>0</v>
      </c>
      <c r="L64" s="10" t="s">
        <v>38</v>
      </c>
    </row>
    <row r="65" spans="1:12" s="15" customFormat="1" ht="53.25" customHeight="1">
      <c r="A65" s="4" t="s">
        <v>180</v>
      </c>
      <c r="B65" s="5" t="s">
        <v>11</v>
      </c>
      <c r="C65" s="6">
        <f t="shared" si="8"/>
        <v>0</v>
      </c>
      <c r="D65" s="7">
        <v>0</v>
      </c>
      <c r="E65" s="7">
        <v>0</v>
      </c>
      <c r="F65" s="6">
        <f t="shared" si="7"/>
        <v>0</v>
      </c>
      <c r="G65" s="7">
        <v>0</v>
      </c>
      <c r="H65" s="8">
        <v>0</v>
      </c>
      <c r="I65" s="9">
        <f t="shared" si="6"/>
        <v>30000</v>
      </c>
      <c r="J65" s="7">
        <v>30000</v>
      </c>
      <c r="K65" s="8">
        <v>0</v>
      </c>
      <c r="L65" s="10" t="s">
        <v>38</v>
      </c>
    </row>
    <row r="66" spans="1:12" s="15" customFormat="1" ht="51" customHeight="1">
      <c r="A66" s="4" t="s">
        <v>202</v>
      </c>
      <c r="B66" s="5" t="s">
        <v>11</v>
      </c>
      <c r="C66" s="6">
        <f t="shared" si="8"/>
        <v>0</v>
      </c>
      <c r="D66" s="7">
        <v>0</v>
      </c>
      <c r="E66" s="7">
        <v>0</v>
      </c>
      <c r="F66" s="6">
        <f t="shared" si="7"/>
        <v>0</v>
      </c>
      <c r="G66" s="7">
        <v>0</v>
      </c>
      <c r="H66" s="8">
        <v>0</v>
      </c>
      <c r="I66" s="9">
        <f t="shared" si="6"/>
        <v>200000</v>
      </c>
      <c r="J66" s="7">
        <v>200000</v>
      </c>
      <c r="K66" s="8">
        <v>0</v>
      </c>
      <c r="L66" s="10" t="s">
        <v>38</v>
      </c>
    </row>
    <row r="67" spans="1:12" s="15" customFormat="1" ht="28.5" customHeight="1">
      <c r="A67" s="27" t="s">
        <v>26</v>
      </c>
      <c r="B67" s="29"/>
      <c r="C67" s="9">
        <f t="shared" si="2"/>
        <v>398333</v>
      </c>
      <c r="D67" s="6">
        <f>+D68+D69+D81+D70+D71+D72+D73+D74+D75+D79+D80</f>
        <v>398333</v>
      </c>
      <c r="E67" s="9">
        <f>E68+E69+E70+E71+E72++E73</f>
        <v>0</v>
      </c>
      <c r="F67" s="6">
        <f>G67+H67</f>
        <v>342547</v>
      </c>
      <c r="G67" s="6">
        <f>+G68+G69+G81+G70+G71+G72+G73+G74+G75+G79+G80</f>
        <v>342547</v>
      </c>
      <c r="H67" s="6">
        <f>+H68+H69+H81+H70+H71+H72+H73+H74+H75+H79+H80</f>
        <v>0</v>
      </c>
      <c r="I67" s="6">
        <f t="shared" si="6"/>
        <v>852664</v>
      </c>
      <c r="J67" s="6">
        <f>+J68+J69+J81+J70+J71+J72+J73+J74+J75+J79+J80+J82+J83+J84</f>
        <v>777664</v>
      </c>
      <c r="K67" s="6">
        <f>+K68+K69+K81+K70+K71+K72+K73+K74+K75+K79+K80+K82</f>
        <v>75000</v>
      </c>
      <c r="L67" s="30"/>
    </row>
    <row r="68" spans="1:12" s="15" customFormat="1" ht="36.75" customHeight="1">
      <c r="A68" s="4" t="s">
        <v>81</v>
      </c>
      <c r="B68" s="5" t="s">
        <v>11</v>
      </c>
      <c r="C68" s="9">
        <f t="shared" si="2"/>
        <v>0</v>
      </c>
      <c r="D68" s="8">
        <v>0</v>
      </c>
      <c r="E68" s="8">
        <v>0</v>
      </c>
      <c r="F68" s="6">
        <f aca="true" t="shared" si="9" ref="F68:F79">+G68+H68</f>
        <v>0</v>
      </c>
      <c r="G68" s="7">
        <v>0</v>
      </c>
      <c r="H68" s="8">
        <v>0</v>
      </c>
      <c r="I68" s="9">
        <f aca="true" t="shared" si="10" ref="I68:I88">J68+K68</f>
        <v>8810</v>
      </c>
      <c r="J68" s="7">
        <v>8810</v>
      </c>
      <c r="K68" s="8">
        <v>0</v>
      </c>
      <c r="L68" s="10" t="s">
        <v>38</v>
      </c>
    </row>
    <row r="69" spans="1:12" s="15" customFormat="1" ht="51.75" customHeight="1">
      <c r="A69" s="4" t="s">
        <v>27</v>
      </c>
      <c r="B69" s="5" t="s">
        <v>11</v>
      </c>
      <c r="C69" s="9">
        <f t="shared" si="2"/>
        <v>103704</v>
      </c>
      <c r="D69" s="8">
        <v>103704</v>
      </c>
      <c r="E69" s="8">
        <v>0</v>
      </c>
      <c r="F69" s="6">
        <f t="shared" si="9"/>
        <v>119854</v>
      </c>
      <c r="G69" s="7">
        <v>119854</v>
      </c>
      <c r="H69" s="8">
        <v>0</v>
      </c>
      <c r="I69" s="9">
        <f t="shared" si="10"/>
        <v>130356</v>
      </c>
      <c r="J69" s="7">
        <v>130356</v>
      </c>
      <c r="K69" s="8">
        <v>0</v>
      </c>
      <c r="L69" s="10" t="s">
        <v>32</v>
      </c>
    </row>
    <row r="70" spans="1:12" s="15" customFormat="1" ht="37.5" customHeight="1">
      <c r="A70" s="4" t="s">
        <v>3</v>
      </c>
      <c r="B70" s="5" t="s">
        <v>11</v>
      </c>
      <c r="C70" s="9">
        <f t="shared" si="2"/>
        <v>22694</v>
      </c>
      <c r="D70" s="8">
        <v>22694</v>
      </c>
      <c r="E70" s="8">
        <v>0</v>
      </c>
      <c r="F70" s="6">
        <f t="shared" si="9"/>
        <v>26187</v>
      </c>
      <c r="G70" s="7">
        <v>26187</v>
      </c>
      <c r="H70" s="8">
        <v>0</v>
      </c>
      <c r="I70" s="9">
        <f t="shared" si="10"/>
        <v>118251</v>
      </c>
      <c r="J70" s="7">
        <v>118251</v>
      </c>
      <c r="K70" s="8">
        <v>0</v>
      </c>
      <c r="L70" s="10" t="s">
        <v>38</v>
      </c>
    </row>
    <row r="71" spans="1:12" s="15" customFormat="1" ht="38.25" customHeight="1">
      <c r="A71" s="12" t="s">
        <v>161</v>
      </c>
      <c r="B71" s="5" t="s">
        <v>11</v>
      </c>
      <c r="C71" s="9">
        <f t="shared" si="2"/>
        <v>177851</v>
      </c>
      <c r="D71" s="8">
        <v>177851</v>
      </c>
      <c r="E71" s="8">
        <v>0</v>
      </c>
      <c r="F71" s="6">
        <f t="shared" si="9"/>
        <v>110768</v>
      </c>
      <c r="G71" s="7">
        <v>110768</v>
      </c>
      <c r="H71" s="8">
        <v>0</v>
      </c>
      <c r="I71" s="9">
        <f t="shared" si="10"/>
        <v>363116</v>
      </c>
      <c r="J71" s="7">
        <v>363116</v>
      </c>
      <c r="K71" s="8">
        <v>0</v>
      </c>
      <c r="L71" s="10" t="s">
        <v>38</v>
      </c>
    </row>
    <row r="72" spans="1:12" s="15" customFormat="1" ht="39" customHeight="1">
      <c r="A72" s="44" t="s">
        <v>10</v>
      </c>
      <c r="B72" s="5" t="s">
        <v>11</v>
      </c>
      <c r="C72" s="9">
        <f t="shared" si="2"/>
        <v>30600</v>
      </c>
      <c r="D72" s="8">
        <v>30600</v>
      </c>
      <c r="E72" s="8">
        <v>0</v>
      </c>
      <c r="F72" s="6">
        <f t="shared" si="9"/>
        <v>31100</v>
      </c>
      <c r="G72" s="7">
        <v>31100</v>
      </c>
      <c r="H72" s="8">
        <v>0</v>
      </c>
      <c r="I72" s="9">
        <f t="shared" si="10"/>
        <v>43200</v>
      </c>
      <c r="J72" s="7">
        <v>43200</v>
      </c>
      <c r="K72" s="8">
        <v>0</v>
      </c>
      <c r="L72" s="10" t="s">
        <v>38</v>
      </c>
    </row>
    <row r="73" spans="1:12" s="15" customFormat="1" ht="51.75" customHeight="1">
      <c r="A73" s="4" t="s">
        <v>117</v>
      </c>
      <c r="B73" s="5" t="s">
        <v>11</v>
      </c>
      <c r="C73" s="9">
        <f t="shared" si="2"/>
        <v>5743</v>
      </c>
      <c r="D73" s="8">
        <f>5726+17</f>
        <v>5743</v>
      </c>
      <c r="E73" s="8">
        <v>0</v>
      </c>
      <c r="F73" s="6">
        <f t="shared" si="9"/>
        <v>6638</v>
      </c>
      <c r="G73" s="7">
        <v>6638</v>
      </c>
      <c r="H73" s="8">
        <v>0</v>
      </c>
      <c r="I73" s="9">
        <f t="shared" si="10"/>
        <v>10311</v>
      </c>
      <c r="J73" s="7">
        <v>10311</v>
      </c>
      <c r="K73" s="8">
        <v>0</v>
      </c>
      <c r="L73" s="10" t="s">
        <v>38</v>
      </c>
    </row>
    <row r="74" spans="1:12" s="25" customFormat="1" ht="36.75" customHeight="1">
      <c r="A74" s="12" t="s">
        <v>62</v>
      </c>
      <c r="B74" s="5" t="s">
        <v>11</v>
      </c>
      <c r="C74" s="9">
        <f t="shared" si="2"/>
        <v>24192</v>
      </c>
      <c r="D74" s="8">
        <v>24192</v>
      </c>
      <c r="E74" s="8">
        <v>0</v>
      </c>
      <c r="F74" s="6">
        <f t="shared" si="9"/>
        <v>0</v>
      </c>
      <c r="G74" s="7">
        <v>0</v>
      </c>
      <c r="H74" s="8">
        <v>0</v>
      </c>
      <c r="I74" s="9">
        <f t="shared" si="10"/>
        <v>0</v>
      </c>
      <c r="J74" s="7">
        <f>ROUND(G74*1.067,0)</f>
        <v>0</v>
      </c>
      <c r="K74" s="8">
        <v>0</v>
      </c>
      <c r="L74" s="21" t="s">
        <v>67</v>
      </c>
    </row>
    <row r="75" spans="1:12" s="25" customFormat="1" ht="53.25" customHeight="1">
      <c r="A75" s="4" t="s">
        <v>78</v>
      </c>
      <c r="B75" s="5" t="s">
        <v>11</v>
      </c>
      <c r="C75" s="9">
        <f t="shared" si="2"/>
        <v>10688</v>
      </c>
      <c r="D75" s="8">
        <v>10688</v>
      </c>
      <c r="E75" s="8">
        <v>0</v>
      </c>
      <c r="F75" s="6">
        <f t="shared" si="9"/>
        <v>0</v>
      </c>
      <c r="G75" s="7">
        <v>0</v>
      </c>
      <c r="H75" s="8">
        <v>0</v>
      </c>
      <c r="I75" s="9">
        <f t="shared" si="10"/>
        <v>0</v>
      </c>
      <c r="J75" s="7">
        <f>ROUND(G75*1.067,0)</f>
        <v>0</v>
      </c>
      <c r="K75" s="8">
        <v>0</v>
      </c>
      <c r="L75" s="10" t="s">
        <v>32</v>
      </c>
    </row>
    <row r="76" spans="1:12" s="15" customFormat="1" ht="3.75" customHeight="1">
      <c r="A76" s="48"/>
      <c r="B76" s="49"/>
      <c r="C76" s="50"/>
      <c r="D76" s="51"/>
      <c r="E76" s="51"/>
      <c r="F76" s="52"/>
      <c r="G76" s="53"/>
      <c r="H76" s="51"/>
      <c r="I76" s="50"/>
      <c r="J76" s="53"/>
      <c r="K76" s="51"/>
      <c r="L76" s="54"/>
    </row>
    <row r="77" spans="1:14" s="25" customFormat="1" ht="19.5" customHeight="1">
      <c r="A77" s="39"/>
      <c r="C77" s="40"/>
      <c r="D77" s="40"/>
      <c r="E77" s="40"/>
      <c r="F77" s="40"/>
      <c r="G77" s="40"/>
      <c r="H77" s="40"/>
      <c r="I77" s="79" t="s">
        <v>114</v>
      </c>
      <c r="J77" s="79"/>
      <c r="K77" s="79"/>
      <c r="L77" s="79"/>
      <c r="N77" s="41"/>
    </row>
    <row r="78" spans="1:14" s="25" customFormat="1" ht="14.25">
      <c r="A78" s="10">
        <v>1</v>
      </c>
      <c r="B78" s="42">
        <v>2</v>
      </c>
      <c r="C78" s="43">
        <v>3</v>
      </c>
      <c r="D78" s="43">
        <v>4</v>
      </c>
      <c r="E78" s="43">
        <v>5</v>
      </c>
      <c r="F78" s="43">
        <v>6</v>
      </c>
      <c r="G78" s="43">
        <v>7</v>
      </c>
      <c r="H78" s="43">
        <v>8</v>
      </c>
      <c r="I78" s="43">
        <v>9</v>
      </c>
      <c r="J78" s="43">
        <v>10</v>
      </c>
      <c r="K78" s="43">
        <v>11</v>
      </c>
      <c r="L78" s="43">
        <v>12</v>
      </c>
      <c r="N78" s="41"/>
    </row>
    <row r="79" spans="1:12" s="25" customFormat="1" ht="52.5" customHeight="1">
      <c r="A79" s="4" t="s">
        <v>79</v>
      </c>
      <c r="B79" s="5" t="s">
        <v>11</v>
      </c>
      <c r="C79" s="9">
        <f t="shared" si="2"/>
        <v>12000</v>
      </c>
      <c r="D79" s="8">
        <v>12000</v>
      </c>
      <c r="E79" s="8">
        <v>0</v>
      </c>
      <c r="F79" s="6">
        <f t="shared" si="9"/>
        <v>0</v>
      </c>
      <c r="G79" s="7">
        <v>0</v>
      </c>
      <c r="H79" s="8">
        <v>0</v>
      </c>
      <c r="I79" s="9">
        <f t="shared" si="10"/>
        <v>0</v>
      </c>
      <c r="J79" s="7">
        <f>ROUND(G79*1.067,0)</f>
        <v>0</v>
      </c>
      <c r="K79" s="8">
        <v>0</v>
      </c>
      <c r="L79" s="10" t="s">
        <v>32</v>
      </c>
    </row>
    <row r="80" spans="1:12" s="25" customFormat="1" ht="53.25" customHeight="1">
      <c r="A80" s="4" t="s">
        <v>85</v>
      </c>
      <c r="B80" s="5" t="s">
        <v>11</v>
      </c>
      <c r="C80" s="9">
        <f t="shared" si="2"/>
        <v>10861</v>
      </c>
      <c r="D80" s="8">
        <v>10861</v>
      </c>
      <c r="E80" s="8">
        <v>0</v>
      </c>
      <c r="F80" s="6">
        <f>G80+H80</f>
        <v>0</v>
      </c>
      <c r="G80" s="7">
        <v>0</v>
      </c>
      <c r="H80" s="8">
        <v>0</v>
      </c>
      <c r="I80" s="9">
        <f t="shared" si="10"/>
        <v>0</v>
      </c>
      <c r="J80" s="7">
        <f>ROUND(G80*1.067,0)</f>
        <v>0</v>
      </c>
      <c r="K80" s="8">
        <v>0</v>
      </c>
      <c r="L80" s="10" t="s">
        <v>32</v>
      </c>
    </row>
    <row r="81" spans="1:12" s="25" customFormat="1" ht="53.25" customHeight="1">
      <c r="A81" s="4" t="s">
        <v>44</v>
      </c>
      <c r="B81" s="5" t="s">
        <v>11</v>
      </c>
      <c r="C81" s="9">
        <f>D81+E81</f>
        <v>0</v>
      </c>
      <c r="D81" s="8">
        <v>0</v>
      </c>
      <c r="E81" s="8">
        <v>0</v>
      </c>
      <c r="F81" s="6">
        <f>+G81+H81</f>
        <v>48000</v>
      </c>
      <c r="G81" s="7">
        <v>48000</v>
      </c>
      <c r="H81" s="8">
        <v>0</v>
      </c>
      <c r="I81" s="9">
        <f>J81+K81</f>
        <v>25310</v>
      </c>
      <c r="J81" s="7">
        <v>25310</v>
      </c>
      <c r="K81" s="8">
        <v>0</v>
      </c>
      <c r="L81" s="10" t="s">
        <v>32</v>
      </c>
    </row>
    <row r="82" spans="1:12" s="25" customFormat="1" ht="45" customHeight="1">
      <c r="A82" s="4" t="s">
        <v>162</v>
      </c>
      <c r="B82" s="5" t="s">
        <v>11</v>
      </c>
      <c r="C82" s="9">
        <f>D82+E82</f>
        <v>0</v>
      </c>
      <c r="D82" s="8">
        <v>0</v>
      </c>
      <c r="E82" s="8">
        <v>0</v>
      </c>
      <c r="F82" s="6">
        <f>+G82+H82</f>
        <v>0</v>
      </c>
      <c r="G82" s="7">
        <v>0</v>
      </c>
      <c r="H82" s="8">
        <v>0</v>
      </c>
      <c r="I82" s="9">
        <f>J82+K82</f>
        <v>75000</v>
      </c>
      <c r="J82" s="7">
        <v>0</v>
      </c>
      <c r="K82" s="8">
        <v>75000</v>
      </c>
      <c r="L82" s="10" t="s">
        <v>38</v>
      </c>
    </row>
    <row r="83" spans="1:14" s="15" customFormat="1" ht="44.25" customHeight="1">
      <c r="A83" s="4" t="s">
        <v>170</v>
      </c>
      <c r="B83" s="5" t="s">
        <v>11</v>
      </c>
      <c r="C83" s="9">
        <f>D83+E83</f>
        <v>0</v>
      </c>
      <c r="D83" s="8">
        <v>0</v>
      </c>
      <c r="E83" s="8">
        <v>0</v>
      </c>
      <c r="F83" s="6">
        <f>+G83+H83</f>
        <v>0</v>
      </c>
      <c r="G83" s="7">
        <v>0</v>
      </c>
      <c r="H83" s="8">
        <v>0</v>
      </c>
      <c r="I83" s="9">
        <f>J83+K83</f>
        <v>23310</v>
      </c>
      <c r="J83" s="7">
        <f>-7770+31080</f>
        <v>23310</v>
      </c>
      <c r="K83" s="8">
        <v>0</v>
      </c>
      <c r="L83" s="10" t="s">
        <v>115</v>
      </c>
      <c r="N83" s="55"/>
    </row>
    <row r="84" spans="1:12" s="15" customFormat="1" ht="78.75" customHeight="1">
      <c r="A84" s="4" t="s">
        <v>169</v>
      </c>
      <c r="B84" s="5" t="s">
        <v>11</v>
      </c>
      <c r="C84" s="6">
        <f>D84+E84</f>
        <v>0</v>
      </c>
      <c r="D84" s="7">
        <v>0</v>
      </c>
      <c r="E84" s="7">
        <v>0</v>
      </c>
      <c r="F84" s="6">
        <f>G84+H84</f>
        <v>0</v>
      </c>
      <c r="G84" s="7">
        <v>0</v>
      </c>
      <c r="H84" s="8">
        <v>0</v>
      </c>
      <c r="I84" s="9">
        <f>J84+K84</f>
        <v>55000</v>
      </c>
      <c r="J84" s="7">
        <v>55000</v>
      </c>
      <c r="K84" s="8">
        <v>0</v>
      </c>
      <c r="L84" s="10" t="s">
        <v>38</v>
      </c>
    </row>
    <row r="85" spans="1:12" s="15" customFormat="1" ht="65.25" customHeight="1">
      <c r="A85" s="14" t="s">
        <v>110</v>
      </c>
      <c r="B85" s="5" t="s">
        <v>11</v>
      </c>
      <c r="C85" s="9">
        <f t="shared" si="2"/>
        <v>124140</v>
      </c>
      <c r="D85" s="9">
        <v>124140</v>
      </c>
      <c r="E85" s="9">
        <v>0</v>
      </c>
      <c r="F85" s="6">
        <f>+G85+H85</f>
        <v>134600</v>
      </c>
      <c r="G85" s="6">
        <v>134600</v>
      </c>
      <c r="H85" s="9">
        <v>0</v>
      </c>
      <c r="I85" s="9">
        <f t="shared" si="10"/>
        <v>174000</v>
      </c>
      <c r="J85" s="7">
        <f>30000+144000</f>
        <v>174000</v>
      </c>
      <c r="K85" s="9">
        <v>0</v>
      </c>
      <c r="L85" s="10" t="s">
        <v>38</v>
      </c>
    </row>
    <row r="86" spans="1:12" s="15" customFormat="1" ht="107.25" customHeight="1">
      <c r="A86" s="14" t="s">
        <v>152</v>
      </c>
      <c r="B86" s="5" t="s">
        <v>11</v>
      </c>
      <c r="C86" s="9">
        <f t="shared" si="2"/>
        <v>97047</v>
      </c>
      <c r="D86" s="9">
        <v>97047</v>
      </c>
      <c r="E86" s="9">
        <v>0</v>
      </c>
      <c r="F86" s="6">
        <v>0</v>
      </c>
      <c r="G86" s="6">
        <v>0</v>
      </c>
      <c r="H86" s="9">
        <v>0</v>
      </c>
      <c r="I86" s="9">
        <v>0</v>
      </c>
      <c r="J86" s="6">
        <v>0</v>
      </c>
      <c r="K86" s="9">
        <v>0</v>
      </c>
      <c r="L86" s="10" t="s">
        <v>32</v>
      </c>
    </row>
    <row r="87" spans="1:12" s="15" customFormat="1" ht="52.5" customHeight="1">
      <c r="A87" s="56" t="s">
        <v>68</v>
      </c>
      <c r="B87" s="5" t="s">
        <v>11</v>
      </c>
      <c r="C87" s="9">
        <f t="shared" si="2"/>
        <v>15000</v>
      </c>
      <c r="D87" s="9">
        <v>15000</v>
      </c>
      <c r="E87" s="9">
        <v>0</v>
      </c>
      <c r="F87" s="6">
        <f>+G87+H87</f>
        <v>0</v>
      </c>
      <c r="G87" s="6">
        <v>0</v>
      </c>
      <c r="H87" s="9">
        <v>0</v>
      </c>
      <c r="I87" s="9">
        <f>J87+K87</f>
        <v>0</v>
      </c>
      <c r="J87" s="6">
        <f>ROUND(G87*1.075,0)</f>
        <v>0</v>
      </c>
      <c r="K87" s="9">
        <v>0</v>
      </c>
      <c r="L87" s="10" t="s">
        <v>38</v>
      </c>
    </row>
    <row r="88" spans="1:12" s="15" customFormat="1" ht="41.25" customHeight="1">
      <c r="A88" s="56" t="s">
        <v>69</v>
      </c>
      <c r="B88" s="5" t="s">
        <v>11</v>
      </c>
      <c r="C88" s="9">
        <f t="shared" si="2"/>
        <v>0</v>
      </c>
      <c r="D88" s="9">
        <v>0</v>
      </c>
      <c r="E88" s="9">
        <v>0</v>
      </c>
      <c r="F88" s="6">
        <f>+G88+H88</f>
        <v>14402</v>
      </c>
      <c r="G88" s="6">
        <v>14402</v>
      </c>
      <c r="H88" s="9">
        <v>0</v>
      </c>
      <c r="I88" s="9">
        <f t="shared" si="10"/>
        <v>14924</v>
      </c>
      <c r="J88" s="7">
        <v>14924</v>
      </c>
      <c r="K88" s="9">
        <v>0</v>
      </c>
      <c r="L88" s="10" t="s">
        <v>38</v>
      </c>
    </row>
    <row r="89" spans="1:12" s="15" customFormat="1" ht="52.5" customHeight="1">
      <c r="A89" s="57" t="s">
        <v>118</v>
      </c>
      <c r="B89" s="5" t="s">
        <v>11</v>
      </c>
      <c r="C89" s="9">
        <f>D89+E89</f>
        <v>0</v>
      </c>
      <c r="D89" s="9">
        <v>0</v>
      </c>
      <c r="E89" s="9">
        <v>0</v>
      </c>
      <c r="F89" s="6">
        <f>+G89+H89</f>
        <v>20300</v>
      </c>
      <c r="G89" s="6">
        <v>20300</v>
      </c>
      <c r="H89" s="9">
        <v>0</v>
      </c>
      <c r="I89" s="9">
        <f>J89+K89</f>
        <v>20300</v>
      </c>
      <c r="J89" s="6">
        <v>20300</v>
      </c>
      <c r="K89" s="9">
        <v>0</v>
      </c>
      <c r="L89" s="10" t="s">
        <v>38</v>
      </c>
    </row>
    <row r="90" spans="1:12" s="15" customFormat="1" ht="6.75" customHeight="1">
      <c r="A90" s="48"/>
      <c r="B90" s="49"/>
      <c r="C90" s="50"/>
      <c r="D90" s="51"/>
      <c r="E90" s="51"/>
      <c r="F90" s="52"/>
      <c r="G90" s="53"/>
      <c r="H90" s="51"/>
      <c r="I90" s="50"/>
      <c r="J90" s="53"/>
      <c r="K90" s="51"/>
      <c r="L90" s="54"/>
    </row>
    <row r="91" spans="1:14" s="25" customFormat="1" ht="19.5" customHeight="1">
      <c r="A91" s="39"/>
      <c r="C91" s="40"/>
      <c r="D91" s="40"/>
      <c r="E91" s="40"/>
      <c r="F91" s="40"/>
      <c r="G91" s="40"/>
      <c r="H91" s="40"/>
      <c r="I91" s="79" t="s">
        <v>114</v>
      </c>
      <c r="J91" s="79"/>
      <c r="K91" s="79"/>
      <c r="L91" s="79"/>
      <c r="N91" s="41"/>
    </row>
    <row r="92" spans="1:14" s="25" customFormat="1" ht="14.25">
      <c r="A92" s="10">
        <v>1</v>
      </c>
      <c r="B92" s="42">
        <v>2</v>
      </c>
      <c r="C92" s="43">
        <v>3</v>
      </c>
      <c r="D92" s="43">
        <v>4</v>
      </c>
      <c r="E92" s="43">
        <v>5</v>
      </c>
      <c r="F92" s="43">
        <v>6</v>
      </c>
      <c r="G92" s="43">
        <v>7</v>
      </c>
      <c r="H92" s="43">
        <v>8</v>
      </c>
      <c r="I92" s="43">
        <v>9</v>
      </c>
      <c r="J92" s="43">
        <v>10</v>
      </c>
      <c r="K92" s="43">
        <v>11</v>
      </c>
      <c r="L92" s="43">
        <v>12</v>
      </c>
      <c r="N92" s="41"/>
    </row>
    <row r="93" spans="1:12" s="15" customFormat="1" ht="19.5" customHeight="1">
      <c r="A93" s="84" t="s">
        <v>157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</row>
    <row r="94" spans="1:12" s="15" customFormat="1" ht="26.25" customHeight="1">
      <c r="A94" s="87" t="s">
        <v>163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s="15" customFormat="1" ht="24.75" customHeight="1">
      <c r="A95" s="89" t="s">
        <v>164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1:12" s="15" customFormat="1" ht="51" customHeight="1">
      <c r="A96" s="24" t="s">
        <v>165</v>
      </c>
      <c r="B96" s="5" t="s">
        <v>11</v>
      </c>
      <c r="C96" s="9">
        <f>D96+E96</f>
        <v>831800</v>
      </c>
      <c r="D96" s="8">
        <v>831800</v>
      </c>
      <c r="E96" s="8">
        <v>0</v>
      </c>
      <c r="F96" s="6">
        <f>+G96+H96</f>
        <v>1114010</v>
      </c>
      <c r="G96" s="7">
        <f>1580+1112430</f>
        <v>1114010</v>
      </c>
      <c r="H96" s="8">
        <v>0</v>
      </c>
      <c r="I96" s="9">
        <f>J96+K96</f>
        <v>1192100</v>
      </c>
      <c r="J96" s="7">
        <v>1192100</v>
      </c>
      <c r="K96" s="8">
        <v>0</v>
      </c>
      <c r="L96" s="10" t="s">
        <v>38</v>
      </c>
    </row>
    <row r="97" spans="1:12" s="15" customFormat="1" ht="20.25" customHeight="1">
      <c r="A97" s="84" t="s">
        <v>158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</row>
    <row r="98" spans="1:12" s="15" customFormat="1" ht="33.75" customHeight="1">
      <c r="A98" s="85" t="s">
        <v>119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</row>
    <row r="99" spans="1:12" s="15" customFormat="1" ht="33" customHeight="1">
      <c r="A99" s="90" t="s">
        <v>120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1:12" s="25" customFormat="1" ht="32.25" customHeight="1">
      <c r="A100" s="59" t="s">
        <v>153</v>
      </c>
      <c r="B100" s="29"/>
      <c r="C100" s="9">
        <f aca="true" t="shared" si="11" ref="C100:C107">D100+E100</f>
        <v>1948082</v>
      </c>
      <c r="D100" s="9">
        <f>D101+D102+D103+D104+D105+D106+D107</f>
        <v>1948082</v>
      </c>
      <c r="E100" s="9">
        <f>SUM(E101,E102,E103,E104,E105)</f>
        <v>0</v>
      </c>
      <c r="F100" s="9">
        <f>G100+H100</f>
        <v>999100</v>
      </c>
      <c r="G100" s="9">
        <f>G101+G102+G103+G104+G105+G106+G107</f>
        <v>999100</v>
      </c>
      <c r="H100" s="9">
        <f>SUM(H101,H102,H103,H104,H105)</f>
        <v>0</v>
      </c>
      <c r="I100" s="9">
        <f aca="true" t="shared" si="12" ref="I100:I105">J100+K100</f>
        <v>1135400</v>
      </c>
      <c r="J100" s="9">
        <f>J101+J102+J103+J104+J105+J106+J107</f>
        <v>1135400</v>
      </c>
      <c r="K100" s="9">
        <f>SUM(K101,K102,K103,K104,K105)</f>
        <v>0</v>
      </c>
      <c r="L100" s="31"/>
    </row>
    <row r="101" spans="1:12" s="25" customFormat="1" ht="41.25" customHeight="1">
      <c r="A101" s="44" t="s">
        <v>28</v>
      </c>
      <c r="B101" s="5" t="s">
        <v>11</v>
      </c>
      <c r="C101" s="9">
        <f t="shared" si="11"/>
        <v>11838</v>
      </c>
      <c r="D101" s="8">
        <v>11838</v>
      </c>
      <c r="E101" s="8">
        <v>0</v>
      </c>
      <c r="F101" s="6">
        <f>+G101+H101</f>
        <v>16488</v>
      </c>
      <c r="G101" s="7">
        <v>16488</v>
      </c>
      <c r="H101" s="8">
        <v>0</v>
      </c>
      <c r="I101" s="9">
        <f t="shared" si="12"/>
        <v>16317</v>
      </c>
      <c r="J101" s="7">
        <v>16317</v>
      </c>
      <c r="K101" s="8">
        <v>0</v>
      </c>
      <c r="L101" s="10" t="s">
        <v>38</v>
      </c>
    </row>
    <row r="102" spans="1:12" s="25" customFormat="1" ht="48.75" customHeight="1">
      <c r="A102" s="44" t="s">
        <v>80</v>
      </c>
      <c r="B102" s="5" t="s">
        <v>11</v>
      </c>
      <c r="C102" s="9">
        <f t="shared" si="11"/>
        <v>696907</v>
      </c>
      <c r="D102" s="8">
        <v>696907</v>
      </c>
      <c r="E102" s="8">
        <v>0</v>
      </c>
      <c r="F102" s="6">
        <f>+G102+H102</f>
        <v>357492</v>
      </c>
      <c r="G102" s="7">
        <v>357492</v>
      </c>
      <c r="H102" s="8">
        <v>0</v>
      </c>
      <c r="I102" s="9">
        <f t="shared" si="12"/>
        <v>421639</v>
      </c>
      <c r="J102" s="7">
        <v>421639</v>
      </c>
      <c r="K102" s="8">
        <v>0</v>
      </c>
      <c r="L102" s="10" t="s">
        <v>38</v>
      </c>
    </row>
    <row r="103" spans="1:12" s="25" customFormat="1" ht="46.5" customHeight="1">
      <c r="A103" s="44" t="s">
        <v>177</v>
      </c>
      <c r="B103" s="5" t="s">
        <v>11</v>
      </c>
      <c r="C103" s="9">
        <f t="shared" si="11"/>
        <v>356577</v>
      </c>
      <c r="D103" s="8">
        <v>356577</v>
      </c>
      <c r="E103" s="8">
        <v>0</v>
      </c>
      <c r="F103" s="6">
        <f>+G103+H103</f>
        <v>141643</v>
      </c>
      <c r="G103" s="7">
        <v>141643</v>
      </c>
      <c r="H103" s="8">
        <v>0</v>
      </c>
      <c r="I103" s="9">
        <f t="shared" si="12"/>
        <v>187367</v>
      </c>
      <c r="J103" s="7">
        <v>187367</v>
      </c>
      <c r="K103" s="8">
        <v>0</v>
      </c>
      <c r="L103" s="10" t="s">
        <v>38</v>
      </c>
    </row>
    <row r="104" spans="1:12" s="25" customFormat="1" ht="48.75" customHeight="1">
      <c r="A104" s="44" t="s">
        <v>72</v>
      </c>
      <c r="B104" s="5" t="s">
        <v>11</v>
      </c>
      <c r="C104" s="9">
        <f t="shared" si="11"/>
        <v>166331</v>
      </c>
      <c r="D104" s="8">
        <v>166331</v>
      </c>
      <c r="E104" s="8">
        <v>0</v>
      </c>
      <c r="F104" s="6">
        <f>+G104+H104</f>
        <v>153878</v>
      </c>
      <c r="G104" s="7">
        <v>153878</v>
      </c>
      <c r="H104" s="8">
        <v>0</v>
      </c>
      <c r="I104" s="9">
        <f t="shared" si="12"/>
        <v>160160</v>
      </c>
      <c r="J104" s="7">
        <v>160160</v>
      </c>
      <c r="K104" s="8">
        <v>0</v>
      </c>
      <c r="L104" s="10" t="s">
        <v>38</v>
      </c>
    </row>
    <row r="105" spans="1:12" s="25" customFormat="1" ht="66.75" customHeight="1">
      <c r="A105" s="4" t="s">
        <v>121</v>
      </c>
      <c r="B105" s="5" t="s">
        <v>11</v>
      </c>
      <c r="C105" s="9">
        <f t="shared" si="11"/>
        <v>527708</v>
      </c>
      <c r="D105" s="8">
        <v>527708</v>
      </c>
      <c r="E105" s="8">
        <v>0</v>
      </c>
      <c r="F105" s="6">
        <f>+G105+H105</f>
        <v>329599</v>
      </c>
      <c r="G105" s="7">
        <v>329599</v>
      </c>
      <c r="H105" s="8">
        <v>0</v>
      </c>
      <c r="I105" s="9">
        <f t="shared" si="12"/>
        <v>349917</v>
      </c>
      <c r="J105" s="7">
        <v>349917</v>
      </c>
      <c r="K105" s="8">
        <v>0</v>
      </c>
      <c r="L105" s="10" t="s">
        <v>38</v>
      </c>
    </row>
    <row r="106" spans="1:12" s="25" customFormat="1" ht="58.5" customHeight="1">
      <c r="A106" s="4" t="s">
        <v>73</v>
      </c>
      <c r="B106" s="5" t="s">
        <v>11</v>
      </c>
      <c r="C106" s="9">
        <f t="shared" si="11"/>
        <v>168197</v>
      </c>
      <c r="D106" s="8">
        <v>168197</v>
      </c>
      <c r="E106" s="8">
        <v>0</v>
      </c>
      <c r="F106" s="6">
        <v>0</v>
      </c>
      <c r="G106" s="7">
        <v>0</v>
      </c>
      <c r="H106" s="8">
        <v>0</v>
      </c>
      <c r="I106" s="9">
        <v>0</v>
      </c>
      <c r="J106" s="7">
        <f>ROUND(G106*1.067,0)</f>
        <v>0</v>
      </c>
      <c r="K106" s="8">
        <v>0</v>
      </c>
      <c r="L106" s="10" t="s">
        <v>38</v>
      </c>
    </row>
    <row r="107" spans="1:12" s="25" customFormat="1" ht="45" customHeight="1">
      <c r="A107" s="4" t="s">
        <v>63</v>
      </c>
      <c r="B107" s="5" t="s">
        <v>11</v>
      </c>
      <c r="C107" s="9">
        <f t="shared" si="11"/>
        <v>20524</v>
      </c>
      <c r="D107" s="8">
        <v>20524</v>
      </c>
      <c r="E107" s="8">
        <v>0</v>
      </c>
      <c r="F107" s="6">
        <v>0</v>
      </c>
      <c r="G107" s="7">
        <v>0</v>
      </c>
      <c r="H107" s="8">
        <v>0</v>
      </c>
      <c r="I107" s="9">
        <v>0</v>
      </c>
      <c r="J107" s="7">
        <f>ROUND(G107*1.067,0)</f>
        <v>0</v>
      </c>
      <c r="K107" s="8">
        <v>0</v>
      </c>
      <c r="L107" s="10" t="s">
        <v>38</v>
      </c>
    </row>
    <row r="108" spans="1:12" s="25" customFormat="1" ht="23.25" customHeight="1">
      <c r="A108" s="83" t="s">
        <v>159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s="25" customFormat="1" ht="27" customHeight="1">
      <c r="A109" s="82" t="s">
        <v>6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</row>
    <row r="110" spans="1:12" s="25" customFormat="1" ht="23.25" customHeight="1">
      <c r="A110" s="86" t="s">
        <v>7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s="15" customFormat="1" ht="12.75" customHeight="1">
      <c r="A111" s="48"/>
      <c r="B111" s="49"/>
      <c r="C111" s="50"/>
      <c r="D111" s="51"/>
      <c r="E111" s="51"/>
      <c r="F111" s="52"/>
      <c r="G111" s="53"/>
      <c r="H111" s="51"/>
      <c r="I111" s="50"/>
      <c r="J111" s="53"/>
      <c r="K111" s="51"/>
      <c r="L111" s="54"/>
    </row>
    <row r="112" spans="1:14" s="25" customFormat="1" ht="19.5" customHeight="1">
      <c r="A112" s="39"/>
      <c r="C112" s="40"/>
      <c r="D112" s="40"/>
      <c r="E112" s="40"/>
      <c r="F112" s="40"/>
      <c r="G112" s="40"/>
      <c r="H112" s="40"/>
      <c r="I112" s="79" t="s">
        <v>114</v>
      </c>
      <c r="J112" s="79"/>
      <c r="K112" s="79"/>
      <c r="L112" s="79"/>
      <c r="N112" s="41"/>
    </row>
    <row r="113" spans="1:14" s="25" customFormat="1" ht="14.25">
      <c r="A113" s="10">
        <v>1</v>
      </c>
      <c r="B113" s="42">
        <v>2</v>
      </c>
      <c r="C113" s="43">
        <v>3</v>
      </c>
      <c r="D113" s="43">
        <v>4</v>
      </c>
      <c r="E113" s="43">
        <v>5</v>
      </c>
      <c r="F113" s="43">
        <v>6</v>
      </c>
      <c r="G113" s="43">
        <v>7</v>
      </c>
      <c r="H113" s="43">
        <v>8</v>
      </c>
      <c r="I113" s="43">
        <v>9</v>
      </c>
      <c r="J113" s="43">
        <v>10</v>
      </c>
      <c r="K113" s="43">
        <v>11</v>
      </c>
      <c r="L113" s="43">
        <v>12</v>
      </c>
      <c r="N113" s="41"/>
    </row>
    <row r="114" spans="1:12" s="25" customFormat="1" ht="21" customHeight="1">
      <c r="A114" s="60" t="s">
        <v>47</v>
      </c>
      <c r="B114" s="5"/>
      <c r="C114" s="6">
        <f>D114+E114</f>
        <v>1615614</v>
      </c>
      <c r="D114" s="6">
        <f aca="true" t="shared" si="13" ref="D114:K114">D115+D119</f>
        <v>1615614</v>
      </c>
      <c r="E114" s="6">
        <f t="shared" si="13"/>
        <v>0</v>
      </c>
      <c r="F114" s="6">
        <f t="shared" si="13"/>
        <v>523418</v>
      </c>
      <c r="G114" s="6">
        <f t="shared" si="13"/>
        <v>523418</v>
      </c>
      <c r="H114" s="6">
        <f t="shared" si="13"/>
        <v>0</v>
      </c>
      <c r="I114" s="6">
        <f t="shared" si="13"/>
        <v>1010823</v>
      </c>
      <c r="J114" s="6">
        <f t="shared" si="13"/>
        <v>1010823</v>
      </c>
      <c r="K114" s="6">
        <f t="shared" si="13"/>
        <v>0</v>
      </c>
      <c r="L114" s="10"/>
    </row>
    <row r="115" spans="1:12" s="25" customFormat="1" ht="30" customHeight="1">
      <c r="A115" s="11" t="s">
        <v>29</v>
      </c>
      <c r="B115" s="29"/>
      <c r="C115" s="9">
        <f>D115+E115</f>
        <v>357393</v>
      </c>
      <c r="D115" s="9">
        <f>SUM(D116:D117)+D118</f>
        <v>357393</v>
      </c>
      <c r="E115" s="9">
        <f>SUM(E116:E117)+E118</f>
        <v>0</v>
      </c>
      <c r="F115" s="9">
        <f>G115+H115</f>
        <v>123224</v>
      </c>
      <c r="G115" s="9">
        <f>SUM(G116:G117)+G118</f>
        <v>123224</v>
      </c>
      <c r="H115" s="9">
        <f>SUM(H116:H117)+H118</f>
        <v>0</v>
      </c>
      <c r="I115" s="9">
        <f>J115+K115</f>
        <v>140383</v>
      </c>
      <c r="J115" s="9">
        <f>SUM(J116:J117)+J118</f>
        <v>140383</v>
      </c>
      <c r="K115" s="9">
        <f>SUM(K116:K117)+K118</f>
        <v>0</v>
      </c>
      <c r="L115" s="10"/>
    </row>
    <row r="116" spans="1:12" s="25" customFormat="1" ht="52.5" customHeight="1">
      <c r="A116" s="4" t="s">
        <v>89</v>
      </c>
      <c r="B116" s="5" t="s">
        <v>11</v>
      </c>
      <c r="C116" s="9">
        <f>D116+E116</f>
        <v>95454</v>
      </c>
      <c r="D116" s="8">
        <v>95454</v>
      </c>
      <c r="E116" s="8">
        <v>0</v>
      </c>
      <c r="F116" s="6">
        <f>+G116+H116</f>
        <v>115225</v>
      </c>
      <c r="G116" s="7">
        <v>115225</v>
      </c>
      <c r="H116" s="8">
        <v>0</v>
      </c>
      <c r="I116" s="9">
        <f>J116+K116</f>
        <v>132674</v>
      </c>
      <c r="J116" s="7">
        <v>132674</v>
      </c>
      <c r="K116" s="8">
        <v>0</v>
      </c>
      <c r="L116" s="10" t="s">
        <v>38</v>
      </c>
    </row>
    <row r="117" spans="1:12" s="25" customFormat="1" ht="51.75" customHeight="1">
      <c r="A117" s="4" t="s">
        <v>64</v>
      </c>
      <c r="B117" s="5" t="s">
        <v>11</v>
      </c>
      <c r="C117" s="9">
        <f>D117+E117</f>
        <v>246613</v>
      </c>
      <c r="D117" s="8">
        <v>246613</v>
      </c>
      <c r="E117" s="8">
        <v>0</v>
      </c>
      <c r="F117" s="6">
        <f>+G117+H117</f>
        <v>0</v>
      </c>
      <c r="G117" s="7">
        <v>0</v>
      </c>
      <c r="H117" s="8">
        <v>0</v>
      </c>
      <c r="I117" s="9">
        <f>J117+K117</f>
        <v>0</v>
      </c>
      <c r="J117" s="7">
        <f>ROUND(G117*1.067,0)</f>
        <v>0</v>
      </c>
      <c r="K117" s="8">
        <v>0</v>
      </c>
      <c r="L117" s="10" t="s">
        <v>38</v>
      </c>
    </row>
    <row r="118" spans="1:12" s="25" customFormat="1" ht="50.25" customHeight="1">
      <c r="A118" s="4" t="s">
        <v>54</v>
      </c>
      <c r="B118" s="5" t="s">
        <v>11</v>
      </c>
      <c r="C118" s="9">
        <f>D118+E118</f>
        <v>15326</v>
      </c>
      <c r="D118" s="8">
        <v>15326</v>
      </c>
      <c r="E118" s="8">
        <v>0</v>
      </c>
      <c r="F118" s="6">
        <f>+G118+H118</f>
        <v>7999</v>
      </c>
      <c r="G118" s="7">
        <v>7999</v>
      </c>
      <c r="H118" s="8">
        <v>0</v>
      </c>
      <c r="I118" s="9">
        <f>J118+K118</f>
        <v>7709</v>
      </c>
      <c r="J118" s="7">
        <v>7709</v>
      </c>
      <c r="K118" s="8">
        <v>0</v>
      </c>
      <c r="L118" s="10" t="s">
        <v>38</v>
      </c>
    </row>
    <row r="119" spans="1:12" s="25" customFormat="1" ht="30.75" customHeight="1">
      <c r="A119" s="11" t="s">
        <v>25</v>
      </c>
      <c r="B119" s="5"/>
      <c r="C119" s="9">
        <f>E119+D119</f>
        <v>1258221</v>
      </c>
      <c r="D119" s="9">
        <f>D120+D121+D122+D124+D125+D126+D130+D131+D132+D123</f>
        <v>1258221</v>
      </c>
      <c r="E119" s="9">
        <f>SUM(E120,E121,E122)</f>
        <v>0</v>
      </c>
      <c r="F119" s="9">
        <f>H119+G119</f>
        <v>400194</v>
      </c>
      <c r="G119" s="9">
        <f>G120+G121+G122+G124+G125+G126+G130+G131+G132+G123+G133</f>
        <v>400194</v>
      </c>
      <c r="H119" s="9">
        <f>SUM(H120,H121,H122)</f>
        <v>0</v>
      </c>
      <c r="I119" s="9">
        <f>K119+J119</f>
        <v>870440</v>
      </c>
      <c r="J119" s="9">
        <f>J120+J121+J122+J124+J125+J126+J130+J131+J132+J123+J133+J134</f>
        <v>870440</v>
      </c>
      <c r="K119" s="9">
        <f>SUM(K120,K121,K122)</f>
        <v>0</v>
      </c>
      <c r="L119" s="10"/>
    </row>
    <row r="120" spans="1:12" s="25" customFormat="1" ht="53.25" customHeight="1">
      <c r="A120" s="4" t="s">
        <v>22</v>
      </c>
      <c r="B120" s="5" t="s">
        <v>11</v>
      </c>
      <c r="C120" s="9">
        <f aca="true" t="shared" si="14" ref="C120:C133">D120+E120</f>
        <v>41162</v>
      </c>
      <c r="D120" s="8">
        <f>-6500+47662</f>
        <v>41162</v>
      </c>
      <c r="E120" s="8">
        <v>0</v>
      </c>
      <c r="F120" s="6">
        <f>+G120+H120</f>
        <v>28499</v>
      </c>
      <c r="G120" s="7">
        <v>28499</v>
      </c>
      <c r="H120" s="8">
        <v>0</v>
      </c>
      <c r="I120" s="9">
        <f aca="true" t="shared" si="15" ref="I120:I134">J120+K120</f>
        <v>31000</v>
      </c>
      <c r="J120" s="7">
        <v>31000</v>
      </c>
      <c r="K120" s="8">
        <v>0</v>
      </c>
      <c r="L120" s="10" t="s">
        <v>38</v>
      </c>
    </row>
    <row r="121" spans="1:12" s="15" customFormat="1" ht="50.25" customHeight="1">
      <c r="A121" s="44" t="s">
        <v>20</v>
      </c>
      <c r="B121" s="5" t="s">
        <v>11</v>
      </c>
      <c r="C121" s="9">
        <f t="shared" si="14"/>
        <v>82350</v>
      </c>
      <c r="D121" s="8">
        <f>2886+79225+239</f>
        <v>82350</v>
      </c>
      <c r="E121" s="8">
        <v>0</v>
      </c>
      <c r="F121" s="6">
        <f>+G121+H121</f>
        <v>74292</v>
      </c>
      <c r="G121" s="7">
        <v>74292</v>
      </c>
      <c r="H121" s="8">
        <v>0</v>
      </c>
      <c r="I121" s="9">
        <f t="shared" si="15"/>
        <v>72511</v>
      </c>
      <c r="J121" s="7">
        <v>72511</v>
      </c>
      <c r="K121" s="8">
        <v>0</v>
      </c>
      <c r="L121" s="10" t="s">
        <v>38</v>
      </c>
    </row>
    <row r="122" spans="1:12" s="25" customFormat="1" ht="58.5" customHeight="1">
      <c r="A122" s="4" t="s">
        <v>196</v>
      </c>
      <c r="B122" s="5" t="s">
        <v>11</v>
      </c>
      <c r="C122" s="9">
        <f t="shared" si="14"/>
        <v>53555</v>
      </c>
      <c r="D122" s="8">
        <f>-12737+66292</f>
        <v>53555</v>
      </c>
      <c r="E122" s="8">
        <v>0</v>
      </c>
      <c r="F122" s="6">
        <f>+G122+H122</f>
        <v>64465</v>
      </c>
      <c r="G122" s="7">
        <v>64465</v>
      </c>
      <c r="H122" s="8">
        <v>0</v>
      </c>
      <c r="I122" s="9">
        <f t="shared" si="15"/>
        <v>321187</v>
      </c>
      <c r="J122" s="7">
        <v>321187</v>
      </c>
      <c r="K122" s="8">
        <v>0</v>
      </c>
      <c r="L122" s="10" t="s">
        <v>38</v>
      </c>
    </row>
    <row r="123" spans="1:12" s="25" customFormat="1" ht="52.5" customHeight="1">
      <c r="A123" s="4" t="s">
        <v>74</v>
      </c>
      <c r="B123" s="5" t="s">
        <v>11</v>
      </c>
      <c r="C123" s="9">
        <f t="shared" si="14"/>
        <v>396458</v>
      </c>
      <c r="D123" s="8">
        <f>395170+1288</f>
        <v>396458</v>
      </c>
      <c r="E123" s="8">
        <v>0</v>
      </c>
      <c r="F123" s="6">
        <f>+G123+H123</f>
        <v>0</v>
      </c>
      <c r="G123" s="7">
        <v>0</v>
      </c>
      <c r="H123" s="8">
        <v>0</v>
      </c>
      <c r="I123" s="9">
        <f t="shared" si="15"/>
        <v>0</v>
      </c>
      <c r="J123" s="7">
        <f>ROUND(G123*1.067,0)</f>
        <v>0</v>
      </c>
      <c r="K123" s="8">
        <v>0</v>
      </c>
      <c r="L123" s="10" t="s">
        <v>38</v>
      </c>
    </row>
    <row r="124" spans="1:12" s="25" customFormat="1" ht="60.75" customHeight="1">
      <c r="A124" s="44" t="s">
        <v>197</v>
      </c>
      <c r="B124" s="5" t="s">
        <v>11</v>
      </c>
      <c r="C124" s="9">
        <f t="shared" si="14"/>
        <v>298341</v>
      </c>
      <c r="D124" s="8">
        <v>298341</v>
      </c>
      <c r="E124" s="8">
        <v>0</v>
      </c>
      <c r="F124" s="6">
        <f>+G124+H124</f>
        <v>159767</v>
      </c>
      <c r="G124" s="7">
        <v>159767</v>
      </c>
      <c r="H124" s="8">
        <v>0</v>
      </c>
      <c r="I124" s="9">
        <f t="shared" si="15"/>
        <v>146750</v>
      </c>
      <c r="J124" s="7">
        <v>146750</v>
      </c>
      <c r="K124" s="8">
        <v>0</v>
      </c>
      <c r="L124" s="10" t="s">
        <v>38</v>
      </c>
    </row>
    <row r="125" spans="1:12" s="25" customFormat="1" ht="58.5" customHeight="1">
      <c r="A125" s="4" t="s">
        <v>75</v>
      </c>
      <c r="B125" s="5" t="s">
        <v>11</v>
      </c>
      <c r="C125" s="6">
        <f t="shared" si="14"/>
        <v>34000</v>
      </c>
      <c r="D125" s="7">
        <v>34000</v>
      </c>
      <c r="E125" s="7">
        <v>0</v>
      </c>
      <c r="F125" s="6">
        <f aca="true" t="shared" si="16" ref="F125:F133">+G125+H125</f>
        <v>0</v>
      </c>
      <c r="G125" s="7">
        <v>0</v>
      </c>
      <c r="H125" s="8">
        <v>0</v>
      </c>
      <c r="I125" s="9">
        <f t="shared" si="15"/>
        <v>0</v>
      </c>
      <c r="J125" s="7">
        <f>ROUND(G125*1.067,0)</f>
        <v>0</v>
      </c>
      <c r="K125" s="8">
        <v>0</v>
      </c>
      <c r="L125" s="10" t="s">
        <v>38</v>
      </c>
    </row>
    <row r="126" spans="1:12" s="25" customFormat="1" ht="57.75" customHeight="1">
      <c r="A126" s="44" t="s">
        <v>76</v>
      </c>
      <c r="B126" s="5" t="s">
        <v>11</v>
      </c>
      <c r="C126" s="9">
        <f t="shared" si="14"/>
        <v>165600</v>
      </c>
      <c r="D126" s="8">
        <v>165600</v>
      </c>
      <c r="E126" s="8">
        <v>0</v>
      </c>
      <c r="F126" s="6">
        <f t="shared" si="16"/>
        <v>0</v>
      </c>
      <c r="G126" s="7">
        <v>0</v>
      </c>
      <c r="H126" s="8">
        <v>0</v>
      </c>
      <c r="I126" s="9">
        <f t="shared" si="15"/>
        <v>0</v>
      </c>
      <c r="J126" s="7">
        <f>ROUND(G126*1.067,0)</f>
        <v>0</v>
      </c>
      <c r="K126" s="8">
        <v>0</v>
      </c>
      <c r="L126" s="10" t="s">
        <v>38</v>
      </c>
    </row>
    <row r="127" spans="1:12" s="15" customFormat="1" ht="12.75" customHeight="1">
      <c r="A127" s="48"/>
      <c r="B127" s="49"/>
      <c r="C127" s="50"/>
      <c r="D127" s="51"/>
      <c r="E127" s="51"/>
      <c r="F127" s="52"/>
      <c r="G127" s="53"/>
      <c r="H127" s="51"/>
      <c r="I127" s="50"/>
      <c r="J127" s="53"/>
      <c r="K127" s="51"/>
      <c r="L127" s="54"/>
    </row>
    <row r="128" spans="1:14" s="25" customFormat="1" ht="19.5" customHeight="1">
      <c r="A128" s="39"/>
      <c r="C128" s="40"/>
      <c r="D128" s="40"/>
      <c r="E128" s="40"/>
      <c r="F128" s="40"/>
      <c r="G128" s="40"/>
      <c r="H128" s="40"/>
      <c r="I128" s="78" t="s">
        <v>114</v>
      </c>
      <c r="J128" s="78"/>
      <c r="K128" s="78"/>
      <c r="L128" s="78"/>
      <c r="N128" s="41"/>
    </row>
    <row r="129" spans="1:14" s="25" customFormat="1" ht="14.25">
      <c r="A129" s="10">
        <v>1</v>
      </c>
      <c r="B129" s="42">
        <v>2</v>
      </c>
      <c r="C129" s="43">
        <v>3</v>
      </c>
      <c r="D129" s="43">
        <v>4</v>
      </c>
      <c r="E129" s="43">
        <v>5</v>
      </c>
      <c r="F129" s="43">
        <v>6</v>
      </c>
      <c r="G129" s="43">
        <v>7</v>
      </c>
      <c r="H129" s="43">
        <v>8</v>
      </c>
      <c r="I129" s="43">
        <v>9</v>
      </c>
      <c r="J129" s="43">
        <v>10</v>
      </c>
      <c r="K129" s="43">
        <v>11</v>
      </c>
      <c r="L129" s="43">
        <v>12</v>
      </c>
      <c r="N129" s="41"/>
    </row>
    <row r="130" spans="1:12" s="25" customFormat="1" ht="125.25" customHeight="1">
      <c r="A130" s="47" t="s">
        <v>65</v>
      </c>
      <c r="B130" s="5" t="s">
        <v>11</v>
      </c>
      <c r="C130" s="9">
        <f t="shared" si="14"/>
        <v>54755</v>
      </c>
      <c r="D130" s="8">
        <v>54755</v>
      </c>
      <c r="E130" s="8">
        <v>0</v>
      </c>
      <c r="F130" s="6">
        <f t="shared" si="16"/>
        <v>0</v>
      </c>
      <c r="G130" s="7">
        <v>0</v>
      </c>
      <c r="H130" s="8">
        <v>0</v>
      </c>
      <c r="I130" s="9">
        <f t="shared" si="15"/>
        <v>0</v>
      </c>
      <c r="J130" s="7">
        <f>ROUND(G130*1.067,0)</f>
        <v>0</v>
      </c>
      <c r="K130" s="8">
        <v>0</v>
      </c>
      <c r="L130" s="10" t="s">
        <v>38</v>
      </c>
    </row>
    <row r="131" spans="1:12" s="25" customFormat="1" ht="58.5" customHeight="1">
      <c r="A131" s="4" t="s">
        <v>154</v>
      </c>
      <c r="B131" s="5" t="s">
        <v>11</v>
      </c>
      <c r="C131" s="9">
        <f t="shared" si="14"/>
        <v>100000</v>
      </c>
      <c r="D131" s="8">
        <v>100000</v>
      </c>
      <c r="E131" s="8">
        <v>0</v>
      </c>
      <c r="F131" s="6">
        <f t="shared" si="16"/>
        <v>0</v>
      </c>
      <c r="G131" s="7">
        <v>0</v>
      </c>
      <c r="H131" s="8">
        <v>0</v>
      </c>
      <c r="I131" s="9">
        <f t="shared" si="15"/>
        <v>0</v>
      </c>
      <c r="J131" s="7">
        <f>ROUND(G131*1.067,0)</f>
        <v>0</v>
      </c>
      <c r="K131" s="8">
        <v>0</v>
      </c>
      <c r="L131" s="10" t="s">
        <v>38</v>
      </c>
    </row>
    <row r="132" spans="1:12" s="25" customFormat="1" ht="62.25" customHeight="1">
      <c r="A132" s="4" t="s">
        <v>198</v>
      </c>
      <c r="B132" s="5" t="s">
        <v>11</v>
      </c>
      <c r="C132" s="9">
        <f t="shared" si="14"/>
        <v>32000</v>
      </c>
      <c r="D132" s="8">
        <v>32000</v>
      </c>
      <c r="E132" s="8">
        <v>0</v>
      </c>
      <c r="F132" s="6">
        <f t="shared" si="16"/>
        <v>0</v>
      </c>
      <c r="G132" s="7">
        <v>0</v>
      </c>
      <c r="H132" s="8">
        <v>0</v>
      </c>
      <c r="I132" s="9">
        <f t="shared" si="15"/>
        <v>0</v>
      </c>
      <c r="J132" s="7">
        <f>ROUND(G132*1.067,0)</f>
        <v>0</v>
      </c>
      <c r="K132" s="8">
        <v>0</v>
      </c>
      <c r="L132" s="10" t="s">
        <v>38</v>
      </c>
    </row>
    <row r="133" spans="1:12" s="25" customFormat="1" ht="69" customHeight="1">
      <c r="A133" s="4" t="s">
        <v>175</v>
      </c>
      <c r="B133" s="5" t="s">
        <v>11</v>
      </c>
      <c r="C133" s="9">
        <f t="shared" si="14"/>
        <v>0</v>
      </c>
      <c r="D133" s="8">
        <v>0</v>
      </c>
      <c r="E133" s="8">
        <v>0</v>
      </c>
      <c r="F133" s="6">
        <f t="shared" si="16"/>
        <v>73171</v>
      </c>
      <c r="G133" s="7">
        <v>73171</v>
      </c>
      <c r="H133" s="8">
        <v>0</v>
      </c>
      <c r="I133" s="9">
        <f t="shared" si="15"/>
        <v>276585</v>
      </c>
      <c r="J133" s="7">
        <f>188780+87805</f>
        <v>276585</v>
      </c>
      <c r="K133" s="8">
        <v>0</v>
      </c>
      <c r="L133" s="10" t="s">
        <v>38</v>
      </c>
    </row>
    <row r="134" spans="1:12" s="25" customFormat="1" ht="58.5" customHeight="1">
      <c r="A134" s="4" t="s">
        <v>122</v>
      </c>
      <c r="B134" s="5" t="s">
        <v>11</v>
      </c>
      <c r="C134" s="9">
        <f>D134+E134</f>
        <v>0</v>
      </c>
      <c r="D134" s="8">
        <v>0</v>
      </c>
      <c r="E134" s="8">
        <v>0</v>
      </c>
      <c r="F134" s="6">
        <f>+G134</f>
        <v>0</v>
      </c>
      <c r="G134" s="7">
        <v>0</v>
      </c>
      <c r="H134" s="8">
        <v>0</v>
      </c>
      <c r="I134" s="9">
        <f t="shared" si="15"/>
        <v>22407</v>
      </c>
      <c r="J134" s="7">
        <v>22407</v>
      </c>
      <c r="K134" s="8">
        <v>0</v>
      </c>
      <c r="L134" s="10" t="s">
        <v>38</v>
      </c>
    </row>
    <row r="135" spans="1:12" s="25" customFormat="1" ht="27.75" customHeight="1">
      <c r="A135" s="84" t="s">
        <v>123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</row>
    <row r="136" spans="1:12" s="25" customFormat="1" ht="22.5" customHeight="1">
      <c r="A136" s="85" t="s">
        <v>36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</row>
    <row r="137" spans="1:12" s="25" customFormat="1" ht="23.25" customHeight="1">
      <c r="A137" s="86" t="s">
        <v>23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</row>
    <row r="138" spans="1:12" s="25" customFormat="1" ht="51.75" customHeight="1">
      <c r="A138" s="24" t="s">
        <v>24</v>
      </c>
      <c r="B138" s="5" t="s">
        <v>11</v>
      </c>
      <c r="C138" s="9">
        <f>D138+E138</f>
        <v>256500</v>
      </c>
      <c r="D138" s="9">
        <v>256500</v>
      </c>
      <c r="E138" s="9">
        <v>0</v>
      </c>
      <c r="F138" s="6">
        <f>+G138+H138</f>
        <v>234900</v>
      </c>
      <c r="G138" s="6">
        <v>234900</v>
      </c>
      <c r="H138" s="6">
        <f>ROUND(E138*1.104,0)</f>
        <v>0</v>
      </c>
      <c r="I138" s="9">
        <f>J138+K138</f>
        <v>180360</v>
      </c>
      <c r="J138" s="6">
        <v>180360</v>
      </c>
      <c r="K138" s="9">
        <v>0</v>
      </c>
      <c r="L138" s="10" t="s">
        <v>38</v>
      </c>
    </row>
    <row r="139" spans="1:14" s="25" customFormat="1" ht="14.25">
      <c r="A139" s="10">
        <v>1</v>
      </c>
      <c r="B139" s="42">
        <v>2</v>
      </c>
      <c r="C139" s="43">
        <v>3</v>
      </c>
      <c r="D139" s="43">
        <v>4</v>
      </c>
      <c r="E139" s="43">
        <v>5</v>
      </c>
      <c r="F139" s="43">
        <v>6</v>
      </c>
      <c r="G139" s="43">
        <v>7</v>
      </c>
      <c r="H139" s="43">
        <v>8</v>
      </c>
      <c r="I139" s="43">
        <v>9</v>
      </c>
      <c r="J139" s="43">
        <v>10</v>
      </c>
      <c r="K139" s="43">
        <v>11</v>
      </c>
      <c r="L139" s="43">
        <v>12</v>
      </c>
      <c r="N139" s="41"/>
    </row>
    <row r="140" spans="1:12" s="15" customFormat="1" ht="26.25" customHeight="1">
      <c r="A140" s="84" t="s">
        <v>124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</row>
    <row r="141" spans="1:12" s="15" customFormat="1" ht="26.25" customHeight="1">
      <c r="A141" s="82" t="s">
        <v>37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</row>
    <row r="142" spans="1:12" s="15" customFormat="1" ht="25.5" customHeight="1">
      <c r="A142" s="86" t="s">
        <v>34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1:12" s="15" customFormat="1" ht="46.5" customHeight="1">
      <c r="A143" s="14" t="s">
        <v>35</v>
      </c>
      <c r="B143" s="5" t="s">
        <v>11</v>
      </c>
      <c r="C143" s="9">
        <f>D143+E143</f>
        <v>500000</v>
      </c>
      <c r="D143" s="9">
        <f>250000+250000</f>
        <v>500000</v>
      </c>
      <c r="E143" s="9">
        <v>0</v>
      </c>
      <c r="F143" s="6">
        <f>+G143+H143</f>
        <v>540500</v>
      </c>
      <c r="G143" s="6">
        <v>540500</v>
      </c>
      <c r="H143" s="6">
        <f>ROUND(E143*1.104,0)</f>
        <v>0</v>
      </c>
      <c r="I143" s="9">
        <f>J143+K143</f>
        <v>0</v>
      </c>
      <c r="J143" s="6">
        <v>0</v>
      </c>
      <c r="K143" s="9">
        <v>0</v>
      </c>
      <c r="L143" s="10" t="s">
        <v>38</v>
      </c>
    </row>
    <row r="144" spans="1:12" s="15" customFormat="1" ht="12.75" customHeight="1">
      <c r="A144" s="48"/>
      <c r="B144" s="49"/>
      <c r="C144" s="50"/>
      <c r="D144" s="51"/>
      <c r="E144" s="51"/>
      <c r="F144" s="52"/>
      <c r="G144" s="53"/>
      <c r="H144" s="51"/>
      <c r="I144" s="50"/>
      <c r="J144" s="53"/>
      <c r="K144" s="51"/>
      <c r="L144" s="54"/>
    </row>
    <row r="145" spans="1:14" s="25" customFormat="1" ht="19.5" customHeight="1">
      <c r="A145" s="39"/>
      <c r="C145" s="40"/>
      <c r="D145" s="40"/>
      <c r="E145" s="40"/>
      <c r="F145" s="40"/>
      <c r="G145" s="40"/>
      <c r="H145" s="40"/>
      <c r="I145" s="78" t="s">
        <v>114</v>
      </c>
      <c r="J145" s="78"/>
      <c r="K145" s="78"/>
      <c r="L145" s="78"/>
      <c r="N145" s="41"/>
    </row>
    <row r="146" spans="1:14" s="25" customFormat="1" ht="14.25">
      <c r="A146" s="10">
        <v>1</v>
      </c>
      <c r="B146" s="42">
        <v>2</v>
      </c>
      <c r="C146" s="43">
        <v>3</v>
      </c>
      <c r="D146" s="43">
        <v>4</v>
      </c>
      <c r="E146" s="43">
        <v>5</v>
      </c>
      <c r="F146" s="43">
        <v>6</v>
      </c>
      <c r="G146" s="43">
        <v>7</v>
      </c>
      <c r="H146" s="43">
        <v>8</v>
      </c>
      <c r="I146" s="43">
        <v>9</v>
      </c>
      <c r="J146" s="43">
        <v>10</v>
      </c>
      <c r="K146" s="43">
        <v>11</v>
      </c>
      <c r="L146" s="43">
        <v>12</v>
      </c>
      <c r="N146" s="41"/>
    </row>
    <row r="147" spans="1:12" s="15" customFormat="1" ht="24" customHeight="1">
      <c r="A147" s="84" t="s">
        <v>125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</row>
    <row r="148" spans="1:12" s="15" customFormat="1" ht="24" customHeight="1">
      <c r="A148" s="85" t="s">
        <v>183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</row>
    <row r="149" spans="1:12" s="15" customFormat="1" ht="23.25" customHeight="1">
      <c r="A149" s="86" t="s">
        <v>182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</row>
    <row r="150" spans="1:12" s="25" customFormat="1" ht="20.25" customHeight="1">
      <c r="A150" s="23" t="s">
        <v>2</v>
      </c>
      <c r="B150" s="21"/>
      <c r="C150" s="6">
        <f aca="true" t="shared" si="17" ref="C150:C160">D150+E150</f>
        <v>768092</v>
      </c>
      <c r="D150" s="6">
        <f>D151+D152+D153+D156+D160</f>
        <v>768092</v>
      </c>
      <c r="E150" s="6">
        <f>E151+E152</f>
        <v>0</v>
      </c>
      <c r="F150" s="9">
        <f>H150+G150</f>
        <v>52794</v>
      </c>
      <c r="G150" s="9">
        <f>G151+G152+G153+G156+G160</f>
        <v>52794</v>
      </c>
      <c r="H150" s="6">
        <v>0</v>
      </c>
      <c r="I150" s="9">
        <f>J150+J151</f>
        <v>60636</v>
      </c>
      <c r="J150" s="9">
        <f>J151+J152+J153+J156+J160</f>
        <v>60636</v>
      </c>
      <c r="K150" s="6">
        <v>0</v>
      </c>
      <c r="L150" s="24"/>
    </row>
    <row r="151" spans="1:12" s="25" customFormat="1" ht="65.25" customHeight="1">
      <c r="A151" s="11" t="s">
        <v>70</v>
      </c>
      <c r="B151" s="5" t="s">
        <v>11</v>
      </c>
      <c r="C151" s="9">
        <f t="shared" si="17"/>
        <v>114761</v>
      </c>
      <c r="D151" s="8">
        <f>66528+48233</f>
        <v>114761</v>
      </c>
      <c r="E151" s="8">
        <v>0</v>
      </c>
      <c r="F151" s="6">
        <v>0</v>
      </c>
      <c r="G151" s="7">
        <v>0</v>
      </c>
      <c r="H151" s="7">
        <v>0</v>
      </c>
      <c r="I151" s="9">
        <v>0</v>
      </c>
      <c r="J151" s="7">
        <v>0</v>
      </c>
      <c r="K151" s="8">
        <v>0</v>
      </c>
      <c r="L151" s="21" t="s">
        <v>66</v>
      </c>
    </row>
    <row r="152" spans="1:12" s="25" customFormat="1" ht="66.75" customHeight="1">
      <c r="A152" s="11" t="s">
        <v>71</v>
      </c>
      <c r="B152" s="5" t="s">
        <v>11</v>
      </c>
      <c r="C152" s="9">
        <f t="shared" si="17"/>
        <v>625968</v>
      </c>
      <c r="D152" s="8">
        <f>317520+308448</f>
        <v>625968</v>
      </c>
      <c r="E152" s="61">
        <v>0</v>
      </c>
      <c r="F152" s="6">
        <v>0</v>
      </c>
      <c r="G152" s="7">
        <v>0</v>
      </c>
      <c r="H152" s="7">
        <v>0</v>
      </c>
      <c r="I152" s="9">
        <v>0</v>
      </c>
      <c r="J152" s="7">
        <v>0</v>
      </c>
      <c r="K152" s="8">
        <v>0</v>
      </c>
      <c r="L152" s="21" t="s">
        <v>66</v>
      </c>
    </row>
    <row r="153" spans="1:12" s="15" customFormat="1" ht="58.5" customHeight="1">
      <c r="A153" s="11" t="s">
        <v>106</v>
      </c>
      <c r="B153" s="5" t="s">
        <v>11</v>
      </c>
      <c r="C153" s="9">
        <f t="shared" si="17"/>
        <v>291</v>
      </c>
      <c r="D153" s="8">
        <v>291</v>
      </c>
      <c r="E153" s="61">
        <v>0</v>
      </c>
      <c r="F153" s="6">
        <f>G153+H153</f>
        <v>9828</v>
      </c>
      <c r="G153" s="7">
        <v>9828</v>
      </c>
      <c r="H153" s="7">
        <v>0</v>
      </c>
      <c r="I153" s="9">
        <f>J153+K153</f>
        <v>8165</v>
      </c>
      <c r="J153" s="7">
        <f>+J154+J155</f>
        <v>8165</v>
      </c>
      <c r="K153" s="8">
        <v>0</v>
      </c>
      <c r="L153" s="21" t="s">
        <v>66</v>
      </c>
    </row>
    <row r="154" spans="1:12" s="15" customFormat="1" ht="54.75" customHeight="1">
      <c r="A154" s="62" t="s">
        <v>126</v>
      </c>
      <c r="B154" s="5" t="s">
        <v>11</v>
      </c>
      <c r="C154" s="9">
        <f>+D154</f>
        <v>291</v>
      </c>
      <c r="D154" s="8">
        <v>291</v>
      </c>
      <c r="E154" s="61">
        <v>0</v>
      </c>
      <c r="F154" s="6">
        <f>+G154</f>
        <v>7862</v>
      </c>
      <c r="G154" s="7">
        <v>7862</v>
      </c>
      <c r="H154" s="7">
        <v>0</v>
      </c>
      <c r="I154" s="9">
        <f>+J154</f>
        <v>5443</v>
      </c>
      <c r="J154" s="7">
        <v>5443</v>
      </c>
      <c r="K154" s="8">
        <v>0</v>
      </c>
      <c r="L154" s="21" t="s">
        <v>66</v>
      </c>
    </row>
    <row r="155" spans="1:12" s="15" customFormat="1" ht="53.25" customHeight="1">
      <c r="A155" s="62" t="s">
        <v>127</v>
      </c>
      <c r="B155" s="5" t="s">
        <v>11</v>
      </c>
      <c r="C155" s="9">
        <v>0</v>
      </c>
      <c r="D155" s="8">
        <v>0</v>
      </c>
      <c r="E155" s="61">
        <v>0</v>
      </c>
      <c r="F155" s="6">
        <f>+G155</f>
        <v>1966</v>
      </c>
      <c r="G155" s="7">
        <v>1966</v>
      </c>
      <c r="H155" s="7">
        <v>0</v>
      </c>
      <c r="I155" s="9">
        <f>+J155</f>
        <v>2722</v>
      </c>
      <c r="J155" s="7">
        <v>2722</v>
      </c>
      <c r="K155" s="8">
        <v>0</v>
      </c>
      <c r="L155" s="21" t="s">
        <v>66</v>
      </c>
    </row>
    <row r="156" spans="1:12" s="25" customFormat="1" ht="51.75" customHeight="1">
      <c r="A156" s="77" t="s">
        <v>185</v>
      </c>
      <c r="B156" s="5" t="s">
        <v>11</v>
      </c>
      <c r="C156" s="9">
        <f t="shared" si="17"/>
        <v>792</v>
      </c>
      <c r="D156" s="8">
        <v>792</v>
      </c>
      <c r="E156" s="61">
        <v>0</v>
      </c>
      <c r="F156" s="6">
        <f>G156+H156</f>
        <v>38556</v>
      </c>
      <c r="G156" s="7">
        <v>38556</v>
      </c>
      <c r="H156" s="7">
        <v>0</v>
      </c>
      <c r="I156" s="9">
        <f>J156+K156</f>
        <v>51071</v>
      </c>
      <c r="J156" s="7">
        <f>+J157+J158+J159</f>
        <v>51071</v>
      </c>
      <c r="K156" s="8">
        <v>0</v>
      </c>
      <c r="L156" s="21" t="s">
        <v>66</v>
      </c>
    </row>
    <row r="157" spans="1:12" s="25" customFormat="1" ht="49.5" customHeight="1">
      <c r="A157" s="62" t="s">
        <v>126</v>
      </c>
      <c r="B157" s="5" t="s">
        <v>11</v>
      </c>
      <c r="C157" s="9">
        <f>+D157</f>
        <v>792</v>
      </c>
      <c r="D157" s="8">
        <v>792</v>
      </c>
      <c r="E157" s="61">
        <v>0</v>
      </c>
      <c r="F157" s="6">
        <f>+G157</f>
        <v>35986</v>
      </c>
      <c r="G157" s="7">
        <v>35986</v>
      </c>
      <c r="H157" s="7">
        <v>0</v>
      </c>
      <c r="I157" s="9">
        <f>+J157</f>
        <v>36591</v>
      </c>
      <c r="J157" s="7">
        <v>36591</v>
      </c>
      <c r="K157" s="8">
        <v>0</v>
      </c>
      <c r="L157" s="21" t="s">
        <v>66</v>
      </c>
    </row>
    <row r="158" spans="1:12" s="25" customFormat="1" ht="54" customHeight="1">
      <c r="A158" s="62" t="s">
        <v>127</v>
      </c>
      <c r="B158" s="5" t="s">
        <v>11</v>
      </c>
      <c r="C158" s="9">
        <v>0</v>
      </c>
      <c r="D158" s="8">
        <v>0</v>
      </c>
      <c r="E158" s="61">
        <v>0</v>
      </c>
      <c r="F158" s="6">
        <f>+G158</f>
        <v>2570</v>
      </c>
      <c r="G158" s="7">
        <v>2570</v>
      </c>
      <c r="H158" s="7">
        <v>0</v>
      </c>
      <c r="I158" s="9">
        <f>+J158</f>
        <v>3326</v>
      </c>
      <c r="J158" s="7">
        <v>3326</v>
      </c>
      <c r="K158" s="8">
        <v>0</v>
      </c>
      <c r="L158" s="21" t="s">
        <v>66</v>
      </c>
    </row>
    <row r="159" spans="1:12" s="25" customFormat="1" ht="54" customHeight="1">
      <c r="A159" s="62" t="s">
        <v>184</v>
      </c>
      <c r="B159" s="5" t="s">
        <v>11</v>
      </c>
      <c r="C159" s="9">
        <v>0</v>
      </c>
      <c r="D159" s="8">
        <v>0</v>
      </c>
      <c r="E159" s="61">
        <v>0</v>
      </c>
      <c r="F159" s="6">
        <v>0</v>
      </c>
      <c r="G159" s="7">
        <v>0</v>
      </c>
      <c r="H159" s="7">
        <v>0</v>
      </c>
      <c r="I159" s="9">
        <f>+J159</f>
        <v>11154</v>
      </c>
      <c r="J159" s="7">
        <v>11154</v>
      </c>
      <c r="K159" s="8">
        <v>0</v>
      </c>
      <c r="L159" s="21" t="s">
        <v>66</v>
      </c>
    </row>
    <row r="160" spans="1:12" s="25" customFormat="1" ht="57.75" customHeight="1">
      <c r="A160" s="63" t="s">
        <v>128</v>
      </c>
      <c r="B160" s="5" t="s">
        <v>11</v>
      </c>
      <c r="C160" s="9">
        <f t="shared" si="17"/>
        <v>26280</v>
      </c>
      <c r="D160" s="8">
        <f>D161+D165</f>
        <v>26280</v>
      </c>
      <c r="E160" s="61">
        <v>0</v>
      </c>
      <c r="F160" s="6">
        <f>G160+H160</f>
        <v>4410</v>
      </c>
      <c r="G160" s="7">
        <f>+G166+G15+G161+G165+G167</f>
        <v>4410</v>
      </c>
      <c r="H160" s="7">
        <v>0</v>
      </c>
      <c r="I160" s="9">
        <f>J160+K160</f>
        <v>1400</v>
      </c>
      <c r="J160" s="7">
        <f>J161+J165+J166+J167</f>
        <v>1400</v>
      </c>
      <c r="K160" s="8">
        <v>0</v>
      </c>
      <c r="L160" s="21" t="s">
        <v>66</v>
      </c>
    </row>
    <row r="161" spans="1:12" s="25" customFormat="1" ht="52.5" customHeight="1">
      <c r="A161" s="47" t="s">
        <v>129</v>
      </c>
      <c r="B161" s="5" t="s">
        <v>11</v>
      </c>
      <c r="C161" s="9">
        <f>D161+E161</f>
        <v>25080</v>
      </c>
      <c r="D161" s="8">
        <v>25080</v>
      </c>
      <c r="E161" s="61">
        <v>0</v>
      </c>
      <c r="F161" s="6">
        <f>G161+H161</f>
        <v>0</v>
      </c>
      <c r="G161" s="7">
        <v>0</v>
      </c>
      <c r="H161" s="7">
        <v>0</v>
      </c>
      <c r="I161" s="9">
        <v>0</v>
      </c>
      <c r="J161" s="7">
        <v>0</v>
      </c>
      <c r="K161" s="8">
        <v>0</v>
      </c>
      <c r="L161" s="21" t="s">
        <v>66</v>
      </c>
    </row>
    <row r="162" spans="1:12" s="15" customFormat="1" ht="12.75" customHeight="1">
      <c r="A162" s="48"/>
      <c r="B162" s="49"/>
      <c r="C162" s="50"/>
      <c r="D162" s="51"/>
      <c r="E162" s="51"/>
      <c r="F162" s="52"/>
      <c r="G162" s="53"/>
      <c r="H162" s="51"/>
      <c r="I162" s="50"/>
      <c r="J162" s="53"/>
      <c r="K162" s="51"/>
      <c r="L162" s="54"/>
    </row>
    <row r="163" spans="1:14" s="25" customFormat="1" ht="19.5" customHeight="1">
      <c r="A163" s="39"/>
      <c r="C163" s="40"/>
      <c r="D163" s="40"/>
      <c r="E163" s="40"/>
      <c r="F163" s="40"/>
      <c r="G163" s="40"/>
      <c r="H163" s="40"/>
      <c r="I163" s="78" t="s">
        <v>114</v>
      </c>
      <c r="J163" s="78"/>
      <c r="K163" s="78"/>
      <c r="L163" s="78"/>
      <c r="N163" s="41"/>
    </row>
    <row r="164" spans="1:14" s="25" customFormat="1" ht="14.25">
      <c r="A164" s="10">
        <v>1</v>
      </c>
      <c r="B164" s="42">
        <v>2</v>
      </c>
      <c r="C164" s="43">
        <v>3</v>
      </c>
      <c r="D164" s="43">
        <v>4</v>
      </c>
      <c r="E164" s="43">
        <v>5</v>
      </c>
      <c r="F164" s="43">
        <v>6</v>
      </c>
      <c r="G164" s="43">
        <v>7</v>
      </c>
      <c r="H164" s="43">
        <v>8</v>
      </c>
      <c r="I164" s="43">
        <v>9</v>
      </c>
      <c r="J164" s="43">
        <v>10</v>
      </c>
      <c r="K164" s="43">
        <v>11</v>
      </c>
      <c r="L164" s="43">
        <v>12</v>
      </c>
      <c r="N164" s="41"/>
    </row>
    <row r="165" spans="1:12" s="25" customFormat="1" ht="53.25" customHeight="1">
      <c r="A165" s="47" t="s">
        <v>130</v>
      </c>
      <c r="B165" s="5" t="s">
        <v>11</v>
      </c>
      <c r="C165" s="9">
        <f>D165+E165</f>
        <v>1200</v>
      </c>
      <c r="D165" s="8">
        <v>1200</v>
      </c>
      <c r="E165" s="61">
        <v>0</v>
      </c>
      <c r="F165" s="6">
        <f>G165+H165</f>
        <v>1260</v>
      </c>
      <c r="G165" s="7">
        <v>1260</v>
      </c>
      <c r="H165" s="7">
        <v>0</v>
      </c>
      <c r="I165" s="9">
        <f>+J165</f>
        <v>1260</v>
      </c>
      <c r="J165" s="7">
        <v>1260</v>
      </c>
      <c r="K165" s="8">
        <v>0</v>
      </c>
      <c r="L165" s="21" t="s">
        <v>66</v>
      </c>
    </row>
    <row r="166" spans="1:12" s="25" customFormat="1" ht="53.25" customHeight="1">
      <c r="A166" s="47" t="s">
        <v>131</v>
      </c>
      <c r="B166" s="5" t="s">
        <v>11</v>
      </c>
      <c r="C166" s="9">
        <v>0</v>
      </c>
      <c r="D166" s="8">
        <v>0</v>
      </c>
      <c r="E166" s="61">
        <v>0</v>
      </c>
      <c r="F166" s="6">
        <f>+G166</f>
        <v>140</v>
      </c>
      <c r="G166" s="7">
        <v>140</v>
      </c>
      <c r="H166" s="7">
        <v>0</v>
      </c>
      <c r="I166" s="9">
        <f>+J166</f>
        <v>140</v>
      </c>
      <c r="J166" s="7">
        <v>140</v>
      </c>
      <c r="K166" s="8">
        <v>0</v>
      </c>
      <c r="L166" s="21" t="s">
        <v>66</v>
      </c>
    </row>
    <row r="167" spans="1:12" s="25" customFormat="1" ht="53.25" customHeight="1">
      <c r="A167" s="47" t="s">
        <v>132</v>
      </c>
      <c r="B167" s="5" t="s">
        <v>11</v>
      </c>
      <c r="C167" s="9">
        <v>0</v>
      </c>
      <c r="D167" s="8">
        <v>0</v>
      </c>
      <c r="E167" s="61">
        <v>0</v>
      </c>
      <c r="F167" s="6">
        <f>+G167</f>
        <v>3010</v>
      </c>
      <c r="G167" s="7">
        <f>4970-1960</f>
        <v>3010</v>
      </c>
      <c r="H167" s="7">
        <v>0</v>
      </c>
      <c r="I167" s="9">
        <v>0</v>
      </c>
      <c r="J167" s="7">
        <v>0</v>
      </c>
      <c r="K167" s="8">
        <v>0</v>
      </c>
      <c r="L167" s="21" t="s">
        <v>66</v>
      </c>
    </row>
    <row r="168" spans="1:12" s="15" customFormat="1" ht="27.75" customHeight="1">
      <c r="A168" s="93" t="s">
        <v>186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5"/>
    </row>
    <row r="169" spans="1:12" s="15" customFormat="1" ht="26.25" customHeight="1">
      <c r="A169" s="86" t="s">
        <v>187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</row>
    <row r="170" spans="1:12" s="25" customFormat="1" ht="18.75" customHeight="1">
      <c r="A170" s="58" t="s">
        <v>47</v>
      </c>
      <c r="B170" s="21"/>
      <c r="C170" s="6">
        <f>D170+E170</f>
        <v>963540</v>
      </c>
      <c r="D170" s="6">
        <f>D172+D173+D177+D186+D191</f>
        <v>963540</v>
      </c>
      <c r="E170" s="6">
        <v>0</v>
      </c>
      <c r="F170" s="9">
        <f>H170+G170</f>
        <v>152110</v>
      </c>
      <c r="G170" s="9">
        <f>+SUM(G172,G173,G186,G177)+G191</f>
        <v>152110</v>
      </c>
      <c r="H170" s="6">
        <v>0</v>
      </c>
      <c r="I170" s="9">
        <f>I172+I173+I177+I186+I191</f>
        <v>188870</v>
      </c>
      <c r="J170" s="9">
        <f>J172+J173+J177+J186+J191</f>
        <v>188870</v>
      </c>
      <c r="K170" s="6">
        <f>K172+K173+K177</f>
        <v>0</v>
      </c>
      <c r="L170" s="24"/>
    </row>
    <row r="171" spans="1:12" s="15" customFormat="1" ht="23.25" customHeight="1">
      <c r="A171" s="84" t="s">
        <v>133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</row>
    <row r="172" spans="1:12" s="25" customFormat="1" ht="66" customHeight="1">
      <c r="A172" s="11" t="s">
        <v>82</v>
      </c>
      <c r="B172" s="5" t="s">
        <v>11</v>
      </c>
      <c r="C172" s="9">
        <f aca="true" t="shared" si="18" ref="C172:C183">D172+E172</f>
        <v>808500</v>
      </c>
      <c r="D172" s="8">
        <f>247500+330000+231000</f>
        <v>808500</v>
      </c>
      <c r="E172" s="8">
        <v>0</v>
      </c>
      <c r="F172" s="6">
        <f aca="true" t="shared" si="19" ref="F172:F183">G172+H172</f>
        <v>0</v>
      </c>
      <c r="G172" s="7">
        <v>0</v>
      </c>
      <c r="H172" s="7">
        <v>0</v>
      </c>
      <c r="I172" s="9">
        <v>0</v>
      </c>
      <c r="J172" s="7">
        <v>0</v>
      </c>
      <c r="K172" s="8">
        <v>0</v>
      </c>
      <c r="L172" s="21" t="s">
        <v>66</v>
      </c>
    </row>
    <row r="173" spans="1:12" s="25" customFormat="1" ht="51" customHeight="1">
      <c r="A173" s="77" t="s">
        <v>188</v>
      </c>
      <c r="B173" s="5" t="s">
        <v>11</v>
      </c>
      <c r="C173" s="9">
        <f t="shared" si="18"/>
        <v>5320</v>
      </c>
      <c r="D173" s="8">
        <v>5320</v>
      </c>
      <c r="E173" s="8">
        <v>0</v>
      </c>
      <c r="F173" s="6">
        <f t="shared" si="19"/>
        <v>61250</v>
      </c>
      <c r="G173" s="7">
        <v>61250</v>
      </c>
      <c r="H173" s="7">
        <v>0</v>
      </c>
      <c r="I173" s="9">
        <f>J173+K173</f>
        <v>98700</v>
      </c>
      <c r="J173" s="7">
        <f>+J174+J175+J176</f>
        <v>98700</v>
      </c>
      <c r="K173" s="8">
        <v>0</v>
      </c>
      <c r="L173" s="21" t="s">
        <v>66</v>
      </c>
    </row>
    <row r="174" spans="1:12" s="25" customFormat="1" ht="51" customHeight="1">
      <c r="A174" s="11" t="s">
        <v>134</v>
      </c>
      <c r="B174" s="5" t="s">
        <v>11</v>
      </c>
      <c r="C174" s="9">
        <v>5320</v>
      </c>
      <c r="D174" s="8">
        <v>5320</v>
      </c>
      <c r="E174" s="8">
        <v>0</v>
      </c>
      <c r="F174" s="6">
        <f>+G174</f>
        <v>66025</v>
      </c>
      <c r="G174" s="7">
        <v>66025</v>
      </c>
      <c r="H174" s="7">
        <v>0</v>
      </c>
      <c r="I174" s="9">
        <f>+J174</f>
        <v>71050</v>
      </c>
      <c r="J174" s="7">
        <v>71050</v>
      </c>
      <c r="K174" s="8">
        <v>0</v>
      </c>
      <c r="L174" s="21" t="s">
        <v>66</v>
      </c>
    </row>
    <row r="175" spans="1:12" s="25" customFormat="1" ht="51.75" customHeight="1">
      <c r="A175" s="11" t="s">
        <v>135</v>
      </c>
      <c r="B175" s="5" t="s">
        <v>11</v>
      </c>
      <c r="C175" s="9">
        <v>0</v>
      </c>
      <c r="D175" s="8">
        <v>0</v>
      </c>
      <c r="E175" s="8">
        <v>0</v>
      </c>
      <c r="F175" s="6">
        <f>+G175</f>
        <v>1225</v>
      </c>
      <c r="G175" s="7">
        <v>1225</v>
      </c>
      <c r="H175" s="7">
        <v>0</v>
      </c>
      <c r="I175" s="9">
        <f>+J175</f>
        <v>2450</v>
      </c>
      <c r="J175" s="7">
        <v>2450</v>
      </c>
      <c r="K175" s="8">
        <v>0</v>
      </c>
      <c r="L175" s="21" t="s">
        <v>66</v>
      </c>
    </row>
    <row r="176" spans="1:12" s="25" customFormat="1" ht="51.75" customHeight="1">
      <c r="A176" s="62" t="s">
        <v>189</v>
      </c>
      <c r="B176" s="5" t="s">
        <v>11</v>
      </c>
      <c r="C176" s="9">
        <v>0</v>
      </c>
      <c r="D176" s="8">
        <v>0</v>
      </c>
      <c r="E176" s="8">
        <v>0</v>
      </c>
      <c r="F176" s="6">
        <f>+G176</f>
        <v>0</v>
      </c>
      <c r="G176" s="7">
        <v>0</v>
      </c>
      <c r="H176" s="7">
        <v>0</v>
      </c>
      <c r="I176" s="9">
        <f>+J176</f>
        <v>25200</v>
      </c>
      <c r="J176" s="7">
        <v>25200</v>
      </c>
      <c r="K176" s="8">
        <v>0</v>
      </c>
      <c r="L176" s="21" t="s">
        <v>66</v>
      </c>
    </row>
    <row r="177" spans="1:12" s="25" customFormat="1" ht="55.5" customHeight="1">
      <c r="A177" s="11" t="s">
        <v>136</v>
      </c>
      <c r="B177" s="5" t="s">
        <v>11</v>
      </c>
      <c r="C177" s="9">
        <f t="shared" si="18"/>
        <v>61740</v>
      </c>
      <c r="D177" s="8">
        <f>D178+D179+D183</f>
        <v>61740</v>
      </c>
      <c r="E177" s="8">
        <f>E178+E179+E183</f>
        <v>0</v>
      </c>
      <c r="F177" s="6">
        <f t="shared" si="19"/>
        <v>11270</v>
      </c>
      <c r="G177" s="7">
        <f>G178+G179+G183+G184</f>
        <v>11270</v>
      </c>
      <c r="H177" s="7">
        <v>0</v>
      </c>
      <c r="I177" s="9">
        <f>J177+K177</f>
        <v>2170</v>
      </c>
      <c r="J177" s="7">
        <f>J178+J179+J183</f>
        <v>2170</v>
      </c>
      <c r="K177" s="8">
        <v>0</v>
      </c>
      <c r="L177" s="21" t="s">
        <v>66</v>
      </c>
    </row>
    <row r="178" spans="1:12" s="25" customFormat="1" ht="54.75" customHeight="1">
      <c r="A178" s="11" t="s">
        <v>137</v>
      </c>
      <c r="B178" s="5" t="s">
        <v>11</v>
      </c>
      <c r="C178" s="9">
        <f t="shared" si="18"/>
        <v>59940</v>
      </c>
      <c r="D178" s="8">
        <v>59940</v>
      </c>
      <c r="E178" s="8">
        <v>0</v>
      </c>
      <c r="F178" s="6">
        <f t="shared" si="19"/>
        <v>0</v>
      </c>
      <c r="G178" s="7">
        <v>0</v>
      </c>
      <c r="H178" s="7">
        <v>0</v>
      </c>
      <c r="I178" s="9">
        <f>J178+K178</f>
        <v>0</v>
      </c>
      <c r="J178" s="7">
        <v>0</v>
      </c>
      <c r="K178" s="8">
        <v>0</v>
      </c>
      <c r="L178" s="21" t="s">
        <v>66</v>
      </c>
    </row>
    <row r="179" spans="1:12" s="25" customFormat="1" ht="51" customHeight="1">
      <c r="A179" s="11" t="s">
        <v>138</v>
      </c>
      <c r="B179" s="5" t="s">
        <v>11</v>
      </c>
      <c r="C179" s="9">
        <f t="shared" si="18"/>
        <v>1800</v>
      </c>
      <c r="D179" s="8">
        <v>1800</v>
      </c>
      <c r="E179" s="8">
        <v>0</v>
      </c>
      <c r="F179" s="6">
        <f t="shared" si="19"/>
        <v>2100</v>
      </c>
      <c r="G179" s="7">
        <v>2100</v>
      </c>
      <c r="H179" s="7">
        <v>0</v>
      </c>
      <c r="I179" s="9">
        <f>J179+K179</f>
        <v>2100</v>
      </c>
      <c r="J179" s="7">
        <v>2100</v>
      </c>
      <c r="K179" s="8">
        <v>0</v>
      </c>
      <c r="L179" s="21" t="s">
        <v>66</v>
      </c>
    </row>
    <row r="180" spans="1:12" s="15" customFormat="1" ht="12.75" customHeight="1">
      <c r="A180" s="48"/>
      <c r="B180" s="49"/>
      <c r="C180" s="50"/>
      <c r="D180" s="51"/>
      <c r="E180" s="51"/>
      <c r="F180" s="52"/>
      <c r="G180" s="53"/>
      <c r="H180" s="51"/>
      <c r="I180" s="50"/>
      <c r="J180" s="53"/>
      <c r="K180" s="51"/>
      <c r="L180" s="54"/>
    </row>
    <row r="181" spans="1:14" s="25" customFormat="1" ht="19.5" customHeight="1">
      <c r="A181" s="39"/>
      <c r="C181" s="40"/>
      <c r="D181" s="40"/>
      <c r="E181" s="40"/>
      <c r="F181" s="40"/>
      <c r="G181" s="40"/>
      <c r="H181" s="40"/>
      <c r="I181" s="78" t="s">
        <v>114</v>
      </c>
      <c r="J181" s="78"/>
      <c r="K181" s="78"/>
      <c r="L181" s="78"/>
      <c r="N181" s="41"/>
    </row>
    <row r="182" spans="1:14" s="25" customFormat="1" ht="14.25">
      <c r="A182" s="10">
        <v>1</v>
      </c>
      <c r="B182" s="42">
        <v>2</v>
      </c>
      <c r="C182" s="43">
        <v>3</v>
      </c>
      <c r="D182" s="43">
        <v>4</v>
      </c>
      <c r="E182" s="43">
        <v>5</v>
      </c>
      <c r="F182" s="43">
        <v>6</v>
      </c>
      <c r="G182" s="43">
        <v>7</v>
      </c>
      <c r="H182" s="43">
        <v>8</v>
      </c>
      <c r="I182" s="43">
        <v>9</v>
      </c>
      <c r="J182" s="43">
        <v>10</v>
      </c>
      <c r="K182" s="43">
        <v>11</v>
      </c>
      <c r="L182" s="43">
        <v>12</v>
      </c>
      <c r="N182" s="41"/>
    </row>
    <row r="183" spans="1:12" s="25" customFormat="1" ht="54.75" customHeight="1">
      <c r="A183" s="11" t="s">
        <v>139</v>
      </c>
      <c r="B183" s="5" t="s">
        <v>11</v>
      </c>
      <c r="C183" s="9">
        <f t="shared" si="18"/>
        <v>0</v>
      </c>
      <c r="D183" s="8">
        <v>0</v>
      </c>
      <c r="E183" s="8">
        <v>0</v>
      </c>
      <c r="F183" s="6">
        <f t="shared" si="19"/>
        <v>70</v>
      </c>
      <c r="G183" s="7">
        <v>70</v>
      </c>
      <c r="H183" s="7">
        <v>0</v>
      </c>
      <c r="I183" s="9">
        <f>J183+K183</f>
        <v>70</v>
      </c>
      <c r="J183" s="7">
        <v>70</v>
      </c>
      <c r="K183" s="8">
        <v>0</v>
      </c>
      <c r="L183" s="21" t="s">
        <v>66</v>
      </c>
    </row>
    <row r="184" spans="1:12" s="25" customFormat="1" ht="54" customHeight="1">
      <c r="A184" s="11" t="s">
        <v>140</v>
      </c>
      <c r="B184" s="5" t="s">
        <v>11</v>
      </c>
      <c r="C184" s="9">
        <v>0</v>
      </c>
      <c r="D184" s="8">
        <v>0</v>
      </c>
      <c r="E184" s="8">
        <v>0</v>
      </c>
      <c r="F184" s="6">
        <f>+G184</f>
        <v>9100</v>
      </c>
      <c r="G184" s="7">
        <f>7140+1960</f>
        <v>9100</v>
      </c>
      <c r="H184" s="7">
        <v>0</v>
      </c>
      <c r="I184" s="9">
        <v>0</v>
      </c>
      <c r="J184" s="7">
        <v>0</v>
      </c>
      <c r="K184" s="8">
        <v>0</v>
      </c>
      <c r="L184" s="21" t="s">
        <v>66</v>
      </c>
    </row>
    <row r="185" spans="1:12" s="15" customFormat="1" ht="25.5" customHeight="1">
      <c r="A185" s="84" t="s">
        <v>141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</row>
    <row r="186" spans="1:12" s="25" customFormat="1" ht="41.25" customHeight="1">
      <c r="A186" s="59" t="s">
        <v>105</v>
      </c>
      <c r="B186" s="5"/>
      <c r="C186" s="9">
        <f>D186+E186</f>
        <v>87500</v>
      </c>
      <c r="D186" s="8">
        <f>+D187+D188+D189</f>
        <v>87500</v>
      </c>
      <c r="E186" s="8">
        <v>0</v>
      </c>
      <c r="F186" s="6">
        <f>+G186+H186</f>
        <v>79520</v>
      </c>
      <c r="G186" s="8">
        <f>+G187+G188+G189</f>
        <v>79520</v>
      </c>
      <c r="H186" s="7">
        <v>0</v>
      </c>
      <c r="I186" s="9">
        <f>+J186+K186</f>
        <v>88000</v>
      </c>
      <c r="J186" s="8">
        <f>+J187+J188+J189</f>
        <v>88000</v>
      </c>
      <c r="K186" s="8">
        <v>0</v>
      </c>
      <c r="L186" s="21"/>
    </row>
    <row r="187" spans="1:12" s="25" customFormat="1" ht="53.25" customHeight="1">
      <c r="A187" s="4" t="s">
        <v>107</v>
      </c>
      <c r="B187" s="5" t="s">
        <v>11</v>
      </c>
      <c r="C187" s="9">
        <f>+D187+E187</f>
        <v>87500</v>
      </c>
      <c r="D187" s="8">
        <v>87500</v>
      </c>
      <c r="E187" s="8">
        <v>0</v>
      </c>
      <c r="F187" s="6">
        <f>+G187+H187</f>
        <v>0</v>
      </c>
      <c r="G187" s="7">
        <v>0</v>
      </c>
      <c r="H187" s="7">
        <v>0</v>
      </c>
      <c r="I187" s="9">
        <f>+J187+K187</f>
        <v>0</v>
      </c>
      <c r="J187" s="7">
        <v>0</v>
      </c>
      <c r="K187" s="8">
        <v>0</v>
      </c>
      <c r="L187" s="21" t="s">
        <v>66</v>
      </c>
    </row>
    <row r="188" spans="1:12" s="25" customFormat="1" ht="53.25" customHeight="1">
      <c r="A188" s="4" t="s">
        <v>108</v>
      </c>
      <c r="B188" s="5" t="s">
        <v>11</v>
      </c>
      <c r="C188" s="9">
        <f>+D188+E188</f>
        <v>0</v>
      </c>
      <c r="D188" s="8">
        <v>0</v>
      </c>
      <c r="E188" s="8">
        <v>0</v>
      </c>
      <c r="F188" s="6">
        <f>+G188+H188</f>
        <v>74550</v>
      </c>
      <c r="G188" s="7">
        <v>74550</v>
      </c>
      <c r="H188" s="7">
        <v>0</v>
      </c>
      <c r="I188" s="9">
        <f>+J188+K188</f>
        <v>82500</v>
      </c>
      <c r="J188" s="7">
        <v>82500</v>
      </c>
      <c r="K188" s="8">
        <v>0</v>
      </c>
      <c r="L188" s="21" t="s">
        <v>66</v>
      </c>
    </row>
    <row r="189" spans="1:12" s="25" customFormat="1" ht="53.25" customHeight="1">
      <c r="A189" s="4" t="s">
        <v>109</v>
      </c>
      <c r="B189" s="5" t="s">
        <v>11</v>
      </c>
      <c r="C189" s="9">
        <f>+D189+E189</f>
        <v>0</v>
      </c>
      <c r="D189" s="8">
        <v>0</v>
      </c>
      <c r="E189" s="8">
        <v>0</v>
      </c>
      <c r="F189" s="6">
        <f>+G189+H189</f>
        <v>4970</v>
      </c>
      <c r="G189" s="7">
        <v>4970</v>
      </c>
      <c r="H189" s="7">
        <v>0</v>
      </c>
      <c r="I189" s="9">
        <f>+J189+K189</f>
        <v>5500</v>
      </c>
      <c r="J189" s="7">
        <v>5500</v>
      </c>
      <c r="K189" s="8">
        <v>0</v>
      </c>
      <c r="L189" s="21" t="s">
        <v>66</v>
      </c>
    </row>
    <row r="190" spans="1:12" s="15" customFormat="1" ht="20.25" customHeight="1">
      <c r="A190" s="92" t="s">
        <v>142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1:12" s="25" customFormat="1" ht="95.25" customHeight="1">
      <c r="A191" s="47" t="s">
        <v>143</v>
      </c>
      <c r="B191" s="5" t="s">
        <v>11</v>
      </c>
      <c r="C191" s="9">
        <f>D191+E191</f>
        <v>480</v>
      </c>
      <c r="D191" s="8">
        <v>480</v>
      </c>
      <c r="E191" s="8">
        <v>0</v>
      </c>
      <c r="F191" s="6">
        <f>G191+H191</f>
        <v>70</v>
      </c>
      <c r="G191" s="7">
        <v>70</v>
      </c>
      <c r="H191" s="7">
        <v>0</v>
      </c>
      <c r="I191" s="9">
        <f>J191+K191</f>
        <v>0</v>
      </c>
      <c r="J191" s="7">
        <v>0</v>
      </c>
      <c r="K191" s="8">
        <v>0</v>
      </c>
      <c r="L191" s="21" t="s">
        <v>66</v>
      </c>
    </row>
    <row r="192" spans="1:12" s="25" customFormat="1" ht="18" customHeight="1">
      <c r="A192" s="84" t="s">
        <v>144</v>
      </c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</row>
    <row r="193" spans="1:12" s="25" customFormat="1" ht="33.75" customHeight="1">
      <c r="A193" s="85" t="s">
        <v>86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</row>
    <row r="194" spans="1:12" s="25" customFormat="1" ht="32.25" customHeight="1">
      <c r="A194" s="89" t="s">
        <v>87</v>
      </c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</row>
    <row r="195" spans="1:12" s="25" customFormat="1" ht="40.5" customHeight="1">
      <c r="A195" s="64" t="s">
        <v>88</v>
      </c>
      <c r="B195" s="5" t="s">
        <v>11</v>
      </c>
      <c r="C195" s="9">
        <f>D195+E195</f>
        <v>1007900</v>
      </c>
      <c r="D195" s="9">
        <v>260900</v>
      </c>
      <c r="E195" s="9">
        <v>747000</v>
      </c>
      <c r="F195" s="9">
        <f>G195+H195</f>
        <v>201300</v>
      </c>
      <c r="G195" s="9">
        <v>201300</v>
      </c>
      <c r="H195" s="9">
        <v>0</v>
      </c>
      <c r="I195" s="9">
        <f>J195+K195</f>
        <v>225100</v>
      </c>
      <c r="J195" s="6">
        <v>225100</v>
      </c>
      <c r="K195" s="9">
        <v>0</v>
      </c>
      <c r="L195" s="10" t="s">
        <v>38</v>
      </c>
    </row>
    <row r="196" spans="1:12" s="25" customFormat="1" ht="18" customHeight="1">
      <c r="A196" s="84" t="s">
        <v>160</v>
      </c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</row>
    <row r="197" spans="1:12" s="25" customFormat="1" ht="20.25" customHeight="1">
      <c r="A197" s="87" t="s">
        <v>95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s="25" customFormat="1" ht="23.25" customHeight="1">
      <c r="A198" s="80" t="s">
        <v>96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1:12" s="25" customFormat="1" ht="21.75" customHeight="1">
      <c r="A199" s="60" t="s">
        <v>47</v>
      </c>
      <c r="B199" s="65"/>
      <c r="C199" s="9">
        <f>D199+E199</f>
        <v>57157</v>
      </c>
      <c r="D199" s="9">
        <f>D203+D204</f>
        <v>57157</v>
      </c>
      <c r="E199" s="9">
        <f>E203+E204</f>
        <v>0</v>
      </c>
      <c r="F199" s="9">
        <f>G199+H199</f>
        <v>70000</v>
      </c>
      <c r="G199" s="9">
        <f>G203+G204</f>
        <v>70000</v>
      </c>
      <c r="H199" s="66">
        <v>0</v>
      </c>
      <c r="I199" s="9">
        <f>J199+K199</f>
        <v>75000</v>
      </c>
      <c r="J199" s="9">
        <f>J203+J204</f>
        <v>75000</v>
      </c>
      <c r="K199" s="9">
        <f>K203+K204</f>
        <v>0</v>
      </c>
      <c r="L199" s="65"/>
    </row>
    <row r="200" spans="1:12" s="15" customFormat="1" ht="12.75" customHeight="1">
      <c r="A200" s="48"/>
      <c r="B200" s="49"/>
      <c r="C200" s="50"/>
      <c r="D200" s="51"/>
      <c r="E200" s="51"/>
      <c r="F200" s="52"/>
      <c r="G200" s="53"/>
      <c r="H200" s="51"/>
      <c r="I200" s="50"/>
      <c r="J200" s="53"/>
      <c r="K200" s="51"/>
      <c r="L200" s="54"/>
    </row>
    <row r="201" spans="1:14" s="25" customFormat="1" ht="19.5" customHeight="1">
      <c r="A201" s="39"/>
      <c r="C201" s="40"/>
      <c r="D201" s="40"/>
      <c r="E201" s="40"/>
      <c r="F201" s="40"/>
      <c r="G201" s="40"/>
      <c r="H201" s="40"/>
      <c r="I201" s="78" t="s">
        <v>114</v>
      </c>
      <c r="J201" s="78"/>
      <c r="K201" s="78"/>
      <c r="L201" s="78"/>
      <c r="N201" s="41"/>
    </row>
    <row r="202" spans="1:14" s="25" customFormat="1" ht="14.25">
      <c r="A202" s="10">
        <v>1</v>
      </c>
      <c r="B202" s="42">
        <v>2</v>
      </c>
      <c r="C202" s="43">
        <v>3</v>
      </c>
      <c r="D202" s="43">
        <v>4</v>
      </c>
      <c r="E202" s="43">
        <v>5</v>
      </c>
      <c r="F202" s="43">
        <v>6</v>
      </c>
      <c r="G202" s="43">
        <v>7</v>
      </c>
      <c r="H202" s="43">
        <v>8</v>
      </c>
      <c r="I202" s="43">
        <v>9</v>
      </c>
      <c r="J202" s="43">
        <v>10</v>
      </c>
      <c r="K202" s="43">
        <v>11</v>
      </c>
      <c r="L202" s="43">
        <v>12</v>
      </c>
      <c r="N202" s="41"/>
    </row>
    <row r="203" spans="1:12" s="25" customFormat="1" ht="42" customHeight="1">
      <c r="A203" s="14" t="s">
        <v>97</v>
      </c>
      <c r="B203" s="5" t="s">
        <v>11</v>
      </c>
      <c r="C203" s="9">
        <f>D203+E203</f>
        <v>57157</v>
      </c>
      <c r="D203" s="8">
        <v>57157</v>
      </c>
      <c r="E203" s="8">
        <v>0</v>
      </c>
      <c r="F203" s="9">
        <f>G203+H203</f>
        <v>0</v>
      </c>
      <c r="G203" s="8">
        <v>0</v>
      </c>
      <c r="H203" s="8">
        <v>0</v>
      </c>
      <c r="I203" s="9">
        <f>J203+K203</f>
        <v>0</v>
      </c>
      <c r="J203" s="7">
        <v>0</v>
      </c>
      <c r="K203" s="8">
        <v>0</v>
      </c>
      <c r="L203" s="10" t="s">
        <v>38</v>
      </c>
    </row>
    <row r="204" spans="1:12" s="25" customFormat="1" ht="43.5" customHeight="1">
      <c r="A204" s="14" t="s">
        <v>98</v>
      </c>
      <c r="B204" s="5" t="s">
        <v>11</v>
      </c>
      <c r="C204" s="9">
        <f>D204+E204</f>
        <v>0</v>
      </c>
      <c r="D204" s="8">
        <v>0</v>
      </c>
      <c r="E204" s="8">
        <v>0</v>
      </c>
      <c r="F204" s="9">
        <f>G204+H204</f>
        <v>70000</v>
      </c>
      <c r="G204" s="8">
        <v>70000</v>
      </c>
      <c r="H204" s="8">
        <v>0</v>
      </c>
      <c r="I204" s="9">
        <f>J204+K204</f>
        <v>75000</v>
      </c>
      <c r="J204" s="7">
        <v>75000</v>
      </c>
      <c r="K204" s="8">
        <v>0</v>
      </c>
      <c r="L204" s="10" t="s">
        <v>38</v>
      </c>
    </row>
    <row r="205" spans="1:12" s="15" customFormat="1" ht="18" customHeight="1">
      <c r="A205" s="85" t="s">
        <v>39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</row>
    <row r="206" spans="1:12" s="15" customFormat="1" ht="33.75" customHeight="1">
      <c r="A206" s="86" t="s">
        <v>145</v>
      </c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</row>
    <row r="207" spans="1:12" s="25" customFormat="1" ht="23.25" customHeight="1">
      <c r="A207" s="60" t="s">
        <v>47</v>
      </c>
      <c r="B207" s="21"/>
      <c r="C207" s="6">
        <f>D207+E207</f>
        <v>16477514</v>
      </c>
      <c r="D207" s="6">
        <f>D209+D211+D213+D215+D221</f>
        <v>16477514</v>
      </c>
      <c r="E207" s="6">
        <v>0</v>
      </c>
      <c r="F207" s="9">
        <f>G207+H207</f>
        <v>43796810</v>
      </c>
      <c r="G207" s="6">
        <f>G209+G211+G213+G215+G221</f>
        <v>43592198</v>
      </c>
      <c r="H207" s="6">
        <f>H209+H211+H213+H215</f>
        <v>204612</v>
      </c>
      <c r="I207" s="9">
        <f>K207+J207</f>
        <v>49606566</v>
      </c>
      <c r="J207" s="6">
        <f>J209+J211+J213+J215+J221</f>
        <v>49392566</v>
      </c>
      <c r="K207" s="6">
        <f>K209+K211++K213+K215</f>
        <v>214000</v>
      </c>
      <c r="L207" s="24"/>
    </row>
    <row r="208" spans="1:12" s="15" customFormat="1" ht="21.75" customHeight="1">
      <c r="A208" s="83" t="s">
        <v>146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2" s="15" customFormat="1" ht="45.75" customHeight="1">
      <c r="A209" s="14" t="s">
        <v>55</v>
      </c>
      <c r="B209" s="5" t="s">
        <v>11</v>
      </c>
      <c r="C209" s="9">
        <f>D209+E209</f>
        <v>3624570</v>
      </c>
      <c r="D209" s="67">
        <v>3624570</v>
      </c>
      <c r="E209" s="6">
        <v>0</v>
      </c>
      <c r="F209" s="6">
        <f>G209+H209</f>
        <v>11188632</v>
      </c>
      <c r="G209" s="7">
        <v>11188632</v>
      </c>
      <c r="H209" s="7">
        <v>0</v>
      </c>
      <c r="I209" s="9">
        <f>J209+K209</f>
        <v>13466596</v>
      </c>
      <c r="J209" s="7">
        <f>2000000+9466596+2000000</f>
        <v>13466596</v>
      </c>
      <c r="K209" s="8">
        <v>0</v>
      </c>
      <c r="L209" s="10" t="s">
        <v>38</v>
      </c>
    </row>
    <row r="210" spans="1:12" s="25" customFormat="1" ht="21.75" customHeight="1">
      <c r="A210" s="83" t="s">
        <v>123</v>
      </c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</row>
    <row r="211" spans="1:12" s="25" customFormat="1" ht="43.5" customHeight="1">
      <c r="A211" s="14" t="s">
        <v>45</v>
      </c>
      <c r="B211" s="5" t="s">
        <v>11</v>
      </c>
      <c r="C211" s="9">
        <f>D211+E211</f>
        <v>9714663</v>
      </c>
      <c r="D211" s="8">
        <f>9583246+131417</f>
        <v>9714663</v>
      </c>
      <c r="E211" s="9">
        <v>0</v>
      </c>
      <c r="F211" s="9">
        <f>G211+H211</f>
        <v>28979753</v>
      </c>
      <c r="G211" s="7">
        <v>28979753</v>
      </c>
      <c r="H211" s="7">
        <v>0</v>
      </c>
      <c r="I211" s="9">
        <f>J211+K211</f>
        <v>33013066</v>
      </c>
      <c r="J211" s="7">
        <f>8000000+27013066-2000000</f>
        <v>33013066</v>
      </c>
      <c r="K211" s="7">
        <v>0</v>
      </c>
      <c r="L211" s="10" t="s">
        <v>38</v>
      </c>
    </row>
    <row r="212" spans="1:12" s="25" customFormat="1" ht="21" customHeight="1">
      <c r="A212" s="83" t="s">
        <v>147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</row>
    <row r="213" spans="1:12" s="25" customFormat="1" ht="42" customHeight="1">
      <c r="A213" s="11" t="s">
        <v>167</v>
      </c>
      <c r="B213" s="5" t="s">
        <v>11</v>
      </c>
      <c r="C213" s="9">
        <f>D213+E213</f>
        <v>1439932</v>
      </c>
      <c r="D213" s="9">
        <v>1439932</v>
      </c>
      <c r="E213" s="9">
        <v>0</v>
      </c>
      <c r="F213" s="6">
        <f>G213+H213</f>
        <v>1531251</v>
      </c>
      <c r="G213" s="7">
        <v>1531251</v>
      </c>
      <c r="H213" s="7">
        <v>0</v>
      </c>
      <c r="I213" s="9">
        <f>J213+K213</f>
        <v>1541402</v>
      </c>
      <c r="J213" s="6">
        <v>1541402</v>
      </c>
      <c r="K213" s="9">
        <v>0</v>
      </c>
      <c r="L213" s="10" t="s">
        <v>38</v>
      </c>
    </row>
    <row r="214" spans="1:12" s="15" customFormat="1" ht="26.25" customHeight="1">
      <c r="A214" s="83" t="s">
        <v>149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</row>
    <row r="215" spans="1:12" s="15" customFormat="1" ht="36.75" customHeight="1">
      <c r="A215" s="11" t="s">
        <v>168</v>
      </c>
      <c r="B215" s="12"/>
      <c r="C215" s="9">
        <f>D215+E215</f>
        <v>348349</v>
      </c>
      <c r="D215" s="9">
        <f>+D216+D217+D218+D219</f>
        <v>348349</v>
      </c>
      <c r="E215" s="9">
        <f>E216+E217+E218</f>
        <v>0</v>
      </c>
      <c r="F215" s="6">
        <f>G215+H215</f>
        <v>597174</v>
      </c>
      <c r="G215" s="9">
        <f>+G216+G217+G15+G219</f>
        <v>392562</v>
      </c>
      <c r="H215" s="9">
        <f>+H216+H217+H218</f>
        <v>204612</v>
      </c>
      <c r="I215" s="9">
        <f>J215+K215</f>
        <v>585502</v>
      </c>
      <c r="J215" s="6">
        <f>J216+J217+J218+J219</f>
        <v>371502</v>
      </c>
      <c r="K215" s="6">
        <f>K216+K217+K218</f>
        <v>214000</v>
      </c>
      <c r="L215" s="13"/>
    </row>
    <row r="216" spans="1:12" s="25" customFormat="1" ht="41.25" customHeight="1">
      <c r="A216" s="12" t="s">
        <v>46</v>
      </c>
      <c r="B216" s="5" t="s">
        <v>11</v>
      </c>
      <c r="C216" s="9">
        <f>D216+E216</f>
        <v>28775</v>
      </c>
      <c r="D216" s="8">
        <v>28775</v>
      </c>
      <c r="E216" s="8">
        <v>0</v>
      </c>
      <c r="F216" s="6">
        <f>+G216+H216</f>
        <v>27890</v>
      </c>
      <c r="G216" s="7">
        <v>27890</v>
      </c>
      <c r="H216" s="7">
        <f>ROUND(E216*1.104,0)</f>
        <v>0</v>
      </c>
      <c r="I216" s="9">
        <f>J216+K216</f>
        <v>31200</v>
      </c>
      <c r="J216" s="7">
        <v>31200</v>
      </c>
      <c r="K216" s="8">
        <v>0</v>
      </c>
      <c r="L216" s="10" t="s">
        <v>38</v>
      </c>
    </row>
    <row r="217" spans="1:12" s="25" customFormat="1" ht="39.75" customHeight="1">
      <c r="A217" s="12" t="s">
        <v>199</v>
      </c>
      <c r="B217" s="5" t="s">
        <v>11</v>
      </c>
      <c r="C217" s="9">
        <f>D217+E217</f>
        <v>225571</v>
      </c>
      <c r="D217" s="8">
        <v>225571</v>
      </c>
      <c r="E217" s="8">
        <v>0</v>
      </c>
      <c r="F217" s="6">
        <f>+G217+H217</f>
        <v>243800</v>
      </c>
      <c r="G217" s="7">
        <v>243800</v>
      </c>
      <c r="H217" s="7">
        <v>0</v>
      </c>
      <c r="I217" s="9">
        <f>J217+K217</f>
        <v>260866</v>
      </c>
      <c r="J217" s="7">
        <v>260866</v>
      </c>
      <c r="K217" s="8">
        <v>0</v>
      </c>
      <c r="L217" s="10" t="s">
        <v>38</v>
      </c>
    </row>
    <row r="218" spans="1:12" s="25" customFormat="1" ht="36.75" customHeight="1">
      <c r="A218" s="4" t="s">
        <v>155</v>
      </c>
      <c r="B218" s="5" t="s">
        <v>11</v>
      </c>
      <c r="C218" s="9">
        <f>D218+E218</f>
        <v>0</v>
      </c>
      <c r="D218" s="8">
        <v>0</v>
      </c>
      <c r="E218" s="8">
        <v>0</v>
      </c>
      <c r="F218" s="6">
        <f>+G218+H218</f>
        <v>204612</v>
      </c>
      <c r="G218" s="7">
        <v>0</v>
      </c>
      <c r="H218" s="7">
        <v>204612</v>
      </c>
      <c r="I218" s="9">
        <f>J218+K218</f>
        <v>214000</v>
      </c>
      <c r="J218" s="7">
        <v>0</v>
      </c>
      <c r="K218" s="7">
        <v>214000</v>
      </c>
      <c r="L218" s="10" t="s">
        <v>38</v>
      </c>
    </row>
    <row r="219" spans="1:12" s="15" customFormat="1" ht="43.5" customHeight="1">
      <c r="A219" s="4" t="s">
        <v>148</v>
      </c>
      <c r="B219" s="5" t="s">
        <v>11</v>
      </c>
      <c r="C219" s="9">
        <f>D219+E219</f>
        <v>94003</v>
      </c>
      <c r="D219" s="9">
        <v>94003</v>
      </c>
      <c r="E219" s="9">
        <v>0</v>
      </c>
      <c r="F219" s="6">
        <f>G219+H219</f>
        <v>120872</v>
      </c>
      <c r="G219" s="7">
        <v>120872</v>
      </c>
      <c r="H219" s="7">
        <v>0</v>
      </c>
      <c r="I219" s="9">
        <f>+J219</f>
        <v>79436</v>
      </c>
      <c r="J219" s="7">
        <v>79436</v>
      </c>
      <c r="K219" s="7">
        <v>0</v>
      </c>
      <c r="L219" s="10" t="s">
        <v>38</v>
      </c>
    </row>
    <row r="220" spans="1:13" s="25" customFormat="1" ht="26.25" customHeight="1">
      <c r="A220" s="91" t="s">
        <v>150</v>
      </c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68"/>
    </row>
    <row r="221" spans="1:12" s="25" customFormat="1" ht="41.25" customHeight="1">
      <c r="A221" s="14" t="s">
        <v>166</v>
      </c>
      <c r="B221" s="5" t="s">
        <v>11</v>
      </c>
      <c r="C221" s="9">
        <f>D221+E221</f>
        <v>1350000</v>
      </c>
      <c r="D221" s="8">
        <v>1350000</v>
      </c>
      <c r="E221" s="8">
        <v>0</v>
      </c>
      <c r="F221" s="6">
        <f>G221+H221</f>
        <v>1500000</v>
      </c>
      <c r="G221" s="7">
        <v>1500000</v>
      </c>
      <c r="H221" s="7">
        <v>0</v>
      </c>
      <c r="I221" s="9">
        <f>J221+K221</f>
        <v>1000000</v>
      </c>
      <c r="J221" s="7">
        <v>1000000</v>
      </c>
      <c r="K221" s="7">
        <v>0</v>
      </c>
      <c r="L221" s="10" t="s">
        <v>38</v>
      </c>
    </row>
    <row r="222" spans="1:12" s="15" customFormat="1" ht="12" customHeight="1">
      <c r="A222" s="48"/>
      <c r="B222" s="49"/>
      <c r="C222" s="50"/>
      <c r="D222" s="51"/>
      <c r="E222" s="51"/>
      <c r="F222" s="52"/>
      <c r="G222" s="53"/>
      <c r="H222" s="51"/>
      <c r="I222" s="50"/>
      <c r="J222" s="53"/>
      <c r="K222" s="51"/>
      <c r="L222" s="54"/>
    </row>
    <row r="223" spans="1:14" s="25" customFormat="1" ht="17.25" customHeight="1">
      <c r="A223" s="39"/>
      <c r="C223" s="40"/>
      <c r="D223" s="40"/>
      <c r="E223" s="40"/>
      <c r="F223" s="40"/>
      <c r="G223" s="40"/>
      <c r="H223" s="40"/>
      <c r="I223" s="78" t="s">
        <v>114</v>
      </c>
      <c r="J223" s="78"/>
      <c r="K223" s="78"/>
      <c r="L223" s="78"/>
      <c r="N223" s="41"/>
    </row>
    <row r="224" spans="1:14" s="25" customFormat="1" ht="14.25">
      <c r="A224" s="10">
        <v>1</v>
      </c>
      <c r="B224" s="42">
        <v>2</v>
      </c>
      <c r="C224" s="43">
        <v>3</v>
      </c>
      <c r="D224" s="43">
        <v>4</v>
      </c>
      <c r="E224" s="43">
        <v>5</v>
      </c>
      <c r="F224" s="43">
        <v>6</v>
      </c>
      <c r="G224" s="43">
        <v>7</v>
      </c>
      <c r="H224" s="43">
        <v>8</v>
      </c>
      <c r="I224" s="43">
        <v>9</v>
      </c>
      <c r="J224" s="43">
        <v>10</v>
      </c>
      <c r="K224" s="43">
        <v>11</v>
      </c>
      <c r="L224" s="43">
        <v>12</v>
      </c>
      <c r="N224" s="41"/>
    </row>
    <row r="225" spans="1:12" s="15" customFormat="1" ht="18" customHeight="1">
      <c r="A225" s="83" t="s">
        <v>151</v>
      </c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</row>
    <row r="226" spans="1:12" s="15" customFormat="1" ht="37.5" customHeight="1">
      <c r="A226" s="87" t="s">
        <v>48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s="15" customFormat="1" ht="32.25" customHeight="1">
      <c r="A227" s="80" t="s">
        <v>49</v>
      </c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1:12" s="25" customFormat="1" ht="18.75" customHeight="1">
      <c r="A228" s="23" t="s">
        <v>2</v>
      </c>
      <c r="B228" s="65"/>
      <c r="C228" s="69">
        <f>D228+E228</f>
        <v>1445456</v>
      </c>
      <c r="D228" s="70">
        <f>D229+D230</f>
        <v>1445456</v>
      </c>
      <c r="E228" s="70">
        <f>E229+E230</f>
        <v>0</v>
      </c>
      <c r="F228" s="69">
        <f>G228+H228</f>
        <v>103992</v>
      </c>
      <c r="G228" s="70">
        <f>G229+G230</f>
        <v>103992</v>
      </c>
      <c r="H228" s="70">
        <v>0</v>
      </c>
      <c r="I228" s="69">
        <f>+J228</f>
        <v>64620</v>
      </c>
      <c r="J228" s="70">
        <f>+J229+J230</f>
        <v>64620</v>
      </c>
      <c r="K228" s="70">
        <f>K229+K230</f>
        <v>0</v>
      </c>
      <c r="L228" s="70">
        <v>0</v>
      </c>
    </row>
    <row r="229" spans="1:12" s="25" customFormat="1" ht="64.5" customHeight="1">
      <c r="A229" s="14" t="s">
        <v>50</v>
      </c>
      <c r="B229" s="5" t="s">
        <v>11</v>
      </c>
      <c r="C229" s="9">
        <f>D229+E229</f>
        <v>220430</v>
      </c>
      <c r="D229" s="8">
        <v>220430</v>
      </c>
      <c r="E229" s="8">
        <v>0</v>
      </c>
      <c r="F229" s="9">
        <f>G229+H229</f>
        <v>103992</v>
      </c>
      <c r="G229" s="8">
        <v>103992</v>
      </c>
      <c r="H229" s="8">
        <v>0</v>
      </c>
      <c r="I229" s="9">
        <f>J229+K229</f>
        <v>64620</v>
      </c>
      <c r="J229" s="8">
        <f>137160-72540</f>
        <v>64620</v>
      </c>
      <c r="K229" s="8">
        <v>0</v>
      </c>
      <c r="L229" s="10" t="s">
        <v>38</v>
      </c>
    </row>
    <row r="230" spans="1:12" s="25" customFormat="1" ht="93.75" customHeight="1">
      <c r="A230" s="11" t="s">
        <v>200</v>
      </c>
      <c r="B230" s="5" t="s">
        <v>11</v>
      </c>
      <c r="C230" s="9">
        <f>D230+E230</f>
        <v>1225026</v>
      </c>
      <c r="D230" s="8">
        <v>1225026</v>
      </c>
      <c r="E230" s="8">
        <v>0</v>
      </c>
      <c r="F230" s="6">
        <f>+G230+H230</f>
        <v>0</v>
      </c>
      <c r="G230" s="7">
        <v>0</v>
      </c>
      <c r="H230" s="8">
        <v>0</v>
      </c>
      <c r="I230" s="9">
        <f>J230+K230</f>
        <v>0</v>
      </c>
      <c r="J230" s="7">
        <f>ROUND(G230*1.075,0)</f>
        <v>0</v>
      </c>
      <c r="K230" s="8">
        <v>0</v>
      </c>
      <c r="L230" s="10" t="s">
        <v>38</v>
      </c>
    </row>
    <row r="231" spans="1:12" s="15" customFormat="1" ht="65.25" customHeight="1">
      <c r="A231" s="71"/>
      <c r="B231" s="49"/>
      <c r="C231" s="50"/>
      <c r="D231" s="51"/>
      <c r="E231" s="51"/>
      <c r="F231" s="52"/>
      <c r="G231" s="53"/>
      <c r="H231" s="51"/>
      <c r="I231" s="50"/>
      <c r="J231" s="53"/>
      <c r="K231" s="51"/>
      <c r="L231" s="54"/>
    </row>
    <row r="232" spans="1:10" s="3" customFormat="1" ht="15.75" customHeight="1">
      <c r="A232" s="72" t="s">
        <v>190</v>
      </c>
      <c r="B232" s="72"/>
      <c r="C232" s="73"/>
      <c r="D232" s="1"/>
      <c r="E232" s="73"/>
      <c r="F232" s="73"/>
      <c r="G232" s="73"/>
      <c r="H232" s="73"/>
      <c r="I232" s="73"/>
      <c r="J232" s="73" t="s">
        <v>191</v>
      </c>
    </row>
    <row r="233" spans="1:9" s="3" customFormat="1" ht="17.25" customHeight="1">
      <c r="A233" s="72"/>
      <c r="B233" s="72"/>
      <c r="C233" s="73"/>
      <c r="D233" s="73"/>
      <c r="E233" s="73"/>
      <c r="F233" s="73"/>
      <c r="G233" s="73"/>
      <c r="H233" s="73"/>
      <c r="I233" s="74"/>
    </row>
    <row r="234" spans="1:9" s="3" customFormat="1" ht="19.5" customHeight="1">
      <c r="A234" s="75" t="s">
        <v>173</v>
      </c>
      <c r="B234" s="72"/>
      <c r="C234" s="73"/>
      <c r="D234" s="73"/>
      <c r="E234" s="73"/>
      <c r="F234" s="73"/>
      <c r="G234" s="73"/>
      <c r="H234" s="73"/>
      <c r="I234" s="74"/>
    </row>
    <row r="235" spans="1:8" s="3" customFormat="1" ht="24" customHeight="1">
      <c r="A235" s="75" t="s">
        <v>111</v>
      </c>
      <c r="B235" s="72"/>
      <c r="C235" s="73"/>
      <c r="D235" s="73"/>
      <c r="E235" s="73"/>
      <c r="F235" s="73"/>
      <c r="G235" s="73"/>
      <c r="H235" s="73"/>
    </row>
    <row r="236" ht="12.75">
      <c r="C236" s="76"/>
    </row>
  </sheetData>
  <sheetProtection/>
  <mergeCells count="71">
    <mergeCell ref="A110:L110"/>
    <mergeCell ref="A98:L98"/>
    <mergeCell ref="A137:L137"/>
    <mergeCell ref="A108:L108"/>
    <mergeCell ref="A147:L147"/>
    <mergeCell ref="A148:L148"/>
    <mergeCell ref="A99:L99"/>
    <mergeCell ref="A142:L142"/>
    <mergeCell ref="G10:H10"/>
    <mergeCell ref="I10:I11"/>
    <mergeCell ref="A14:L14"/>
    <mergeCell ref="A19:L19"/>
    <mergeCell ref="D10:E10"/>
    <mergeCell ref="A20:L20"/>
    <mergeCell ref="C10:C11"/>
    <mergeCell ref="A97:L97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A169:L169"/>
    <mergeCell ref="A15:L15"/>
    <mergeCell ref="I40:L40"/>
    <mergeCell ref="I25:L25"/>
    <mergeCell ref="A93:L93"/>
    <mergeCell ref="A168:L168"/>
    <mergeCell ref="A135:L135"/>
    <mergeCell ref="A140:L140"/>
    <mergeCell ref="A94:L94"/>
    <mergeCell ref="A95:L95"/>
    <mergeCell ref="A220:L220"/>
    <mergeCell ref="A226:L226"/>
    <mergeCell ref="A210:L210"/>
    <mergeCell ref="A190:L190"/>
    <mergeCell ref="A185:L185"/>
    <mergeCell ref="A208:L208"/>
    <mergeCell ref="A227:L227"/>
    <mergeCell ref="A205:L205"/>
    <mergeCell ref="A206:L206"/>
    <mergeCell ref="A212:L212"/>
    <mergeCell ref="I3:L3"/>
    <mergeCell ref="A214:L214"/>
    <mergeCell ref="A194:L194"/>
    <mergeCell ref="A196:L196"/>
    <mergeCell ref="A193:L193"/>
    <mergeCell ref="A21:L21"/>
    <mergeCell ref="I2:L2"/>
    <mergeCell ref="A109:L109"/>
    <mergeCell ref="A225:L225"/>
    <mergeCell ref="I223:L223"/>
    <mergeCell ref="A192:L192"/>
    <mergeCell ref="A141:L141"/>
    <mergeCell ref="A136:L136"/>
    <mergeCell ref="A171:L171"/>
    <mergeCell ref="A149:L149"/>
    <mergeCell ref="A197:L197"/>
    <mergeCell ref="I163:L163"/>
    <mergeCell ref="I181:L181"/>
    <mergeCell ref="I201:L201"/>
    <mergeCell ref="I58:L58"/>
    <mergeCell ref="I77:L77"/>
    <mergeCell ref="I91:L91"/>
    <mergeCell ref="I112:L112"/>
    <mergeCell ref="I128:L128"/>
    <mergeCell ref="I145:L145"/>
    <mergeCell ref="A198:L198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6" max="11" man="1"/>
    <brk id="90" max="11" man="1"/>
    <brk id="111" max="11" man="1"/>
    <brk id="127" max="11" man="1"/>
    <brk id="144" max="11" man="1"/>
    <brk id="162" max="11" man="1"/>
    <brk id="180" max="11" man="1"/>
    <brk id="200" max="11" man="1"/>
    <brk id="2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2018-04-26T14:20:49Z</cp:lastPrinted>
  <dcterms:created xsi:type="dcterms:W3CDTF">1996-10-08T23:32:33Z</dcterms:created>
  <dcterms:modified xsi:type="dcterms:W3CDTF">2018-04-26T14:22:18Z</dcterms:modified>
  <cp:category/>
  <cp:version/>
  <cp:contentType/>
  <cp:contentStatus/>
</cp:coreProperties>
</file>