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'Показники'!$A$1:$K$449</definedName>
  </definedNames>
  <calcPr fullCalcOnLoad="1"/>
</workbook>
</file>

<file path=xl/sharedStrings.xml><?xml version="1.0" encoding="utf-8"?>
<sst xmlns="http://schemas.openxmlformats.org/spreadsheetml/2006/main" count="447" uniqueCount="253">
  <si>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</si>
  <si>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</si>
  <si>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</si>
  <si>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</si>
  <si>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</si>
  <si>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</si>
  <si>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</si>
  <si>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</si>
  <si>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</si>
  <si>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</si>
  <si>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</si>
  <si>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</si>
  <si>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</si>
  <si>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</si>
  <si>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</si>
  <si>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</si>
  <si>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</si>
  <si>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</si>
  <si>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</si>
  <si>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</si>
  <si>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</si>
  <si>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</si>
  <si>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</si>
  <si>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</si>
  <si>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</si>
  <si>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</si>
  <si>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</si>
  <si>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</si>
  <si>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</si>
  <si>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</si>
  <si>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</si>
  <si>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</si>
  <si>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</si>
  <si>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</si>
  <si>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</si>
  <si>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</si>
  <si>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</si>
  <si>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</si>
  <si>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</si>
  <si>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</si>
  <si>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</si>
  <si>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</si>
  <si>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</si>
  <si>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</si>
  <si>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</si>
  <si>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</si>
  <si>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</si>
  <si>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</si>
  <si>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</si>
  <si>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</si>
  <si>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</si>
  <si>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</si>
  <si>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</si>
  <si>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</si>
  <si>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2018 рік (прогноз)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</si>
  <si>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</si>
  <si>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</si>
  <si>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</si>
  <si>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</si>
  <si>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</si>
  <si>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</si>
  <si>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</si>
  <si>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</si>
  <si>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</si>
  <si>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</si>
  <si>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</si>
  <si>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</si>
  <si>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</si>
  <si>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</si>
  <si>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</si>
  <si>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</si>
  <si>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</si>
  <si>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</si>
  <si>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</si>
  <si>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</si>
  <si>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</si>
  <si>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</si>
  <si>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</si>
  <si>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</si>
  <si>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</si>
  <si>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</si>
  <si>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</si>
  <si>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</si>
  <si>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</si>
  <si>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</si>
  <si>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</si>
  <si>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</si>
  <si>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</si>
  <si>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</si>
  <si>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</si>
  <si>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</si>
  <si>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</si>
  <si>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</si>
  <si>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</si>
  <si>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</si>
  <si>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</si>
  <si>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</si>
  <si>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</si>
  <si>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</si>
  <si>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</si>
  <si>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</si>
  <si>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</si>
  <si>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</si>
  <si>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</si>
  <si>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</si>
  <si>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</si>
  <si>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</si>
  <si>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</si>
  <si>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</si>
  <si>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</si>
  <si>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</si>
  <si>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</si>
  <si>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</si>
  <si>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</si>
  <si>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</si>
  <si>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</si>
  <si>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</si>
  <si>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</si>
  <si>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</si>
  <si>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</si>
  <si>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</si>
  <si>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</si>
  <si>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</si>
  <si>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</si>
  <si>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</si>
  <si>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</si>
  <si>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</si>
  <si>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</si>
  <si>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</si>
  <si>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</si>
  <si>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</si>
  <si>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</si>
  <si>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</si>
  <si>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</si>
  <si>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</si>
  <si>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</si>
  <si>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</si>
  <si>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</si>
  <si>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</si>
  <si>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</si>
  <si>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</si>
  <si>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</si>
  <si>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</si>
  <si>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</si>
  <si>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</si>
  <si>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</si>
  <si>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</si>
  <si>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</si>
  <si>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</si>
  <si>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</si>
  <si>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</si>
  <si>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</si>
  <si>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</si>
  <si>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</si>
  <si>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</si>
  <si>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</si>
  <si>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</si>
  <si>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</si>
  <si>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</si>
  <si>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</si>
  <si>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</si>
  <si>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</si>
  <si>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</si>
  <si>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</si>
  <si>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</si>
  <si>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</si>
  <si>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</si>
  <si>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</si>
  <si>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</si>
  <si>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</si>
  <si>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</si>
  <si>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</si>
  <si>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</si>
  <si>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</si>
  <si>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</si>
  <si>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</si>
  <si>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</si>
  <si>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</si>
  <si>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</si>
  <si>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</si>
  <si>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</si>
  <si>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</si>
  <si>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</si>
  <si>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</si>
  <si>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</si>
  <si>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Завдання 3. Забезпечити новорічними подарунками учнів загальноосвітніх навчальних закладів, вихованців та учнів навчально-виховних комплексів.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</si>
  <si>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</si>
  <si>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</si>
  <si>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</si>
  <si>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</si>
  <si>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</si>
  <si>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</si>
  <si>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</si>
  <si>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</si>
  <si>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</si>
  <si>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</si>
  <si>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</si>
  <si>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</si>
  <si>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</si>
  <si>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</si>
  <si>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</si>
  <si>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</si>
  <si>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</si>
  <si>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</si>
  <si>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</si>
  <si>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</si>
  <si>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</si>
  <si>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Завдання 5. Забезпечити новорічними подарунками вихованців дошкільних навчальних закладів.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</si>
  <si>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</si>
  <si>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</si>
  <si>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</si>
  <si>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</si>
  <si>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</si>
  <si>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</si>
  <si>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</si>
  <si>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</si>
  <si>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</si>
  <si>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</si>
  <si>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</si>
  <si>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</si>
  <si>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</si>
  <si>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</si>
  <si>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</si>
  <si>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</si>
  <si>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</si>
  <si>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</si>
  <si>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</si>
  <si>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</si>
  <si>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</si>
  <si>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</si>
  <si>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</si>
  <si>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</si>
  <si>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</si>
  <si>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</si>
  <si>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</si>
  <si>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</si>
  <si>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Виконавець: Масік Т.О.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</si>
  <si>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</si>
  <si>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</si>
  <si>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</si>
  <si>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</si>
  <si>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</si>
  <si>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</si>
  <si>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</si>
  <si>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</si>
  <si>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</si>
  <si>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</si>
  <si>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</si>
  <si>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</si>
  <si>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</si>
  <si>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</si>
  <si>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</si>
  <si>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від 25 липня 2018 року № 3644-МР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</si>
</sst>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zoomScaleSheetLayoutView="75" zoomScalePageLayoutView="0" workbookViewId="0" topLeftCell="A1">
      <selection activeCell="J4" sqref="J4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199" t="s">
        <v>161</v>
      </c>
      <c r="I1" s="199"/>
      <c r="J1" s="199"/>
      <c r="K1" s="1"/>
    </row>
    <row r="2" spans="1:12" ht="123" customHeight="1">
      <c r="A2" s="10"/>
      <c r="B2" s="4"/>
      <c r="F2" s="4"/>
      <c r="G2" s="4"/>
      <c r="H2" s="203" t="s">
        <v>235</v>
      </c>
      <c r="I2" s="203"/>
      <c r="J2" s="203"/>
      <c r="K2" s="203"/>
      <c r="L2" s="62"/>
    </row>
    <row r="3" spans="1:11" ht="18.75">
      <c r="A3" s="11"/>
      <c r="B3" s="4"/>
      <c r="F3" s="4"/>
      <c r="G3" s="4"/>
      <c r="H3" s="2" t="s">
        <v>252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00" t="s">
        <v>129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4"/>
    </row>
    <row r="6" ht="12.75">
      <c r="A6" s="12"/>
    </row>
    <row r="7" spans="1:14" s="4" customFormat="1" ht="32.25" customHeight="1">
      <c r="A7" s="202" t="s">
        <v>138</v>
      </c>
      <c r="B7" s="202" t="s">
        <v>37</v>
      </c>
      <c r="C7" s="202" t="s">
        <v>53</v>
      </c>
      <c r="D7" s="202"/>
      <c r="E7" s="202"/>
      <c r="F7" s="202" t="s">
        <v>237</v>
      </c>
      <c r="G7" s="202"/>
      <c r="H7" s="202"/>
      <c r="I7" s="202" t="s">
        <v>54</v>
      </c>
      <c r="J7" s="202"/>
      <c r="K7" s="202"/>
      <c r="L7" s="65"/>
      <c r="N7" s="66"/>
    </row>
    <row r="8" spans="1:14" s="4" customFormat="1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65"/>
      <c r="N8" s="66"/>
    </row>
    <row r="9" spans="1:14" s="4" customFormat="1" ht="18.75" customHeight="1">
      <c r="A9" s="202"/>
      <c r="B9" s="202"/>
      <c r="C9" s="201" t="s">
        <v>0</v>
      </c>
      <c r="D9" s="201" t="s">
        <v>1</v>
      </c>
      <c r="E9" s="201"/>
      <c r="F9" s="201" t="s">
        <v>0</v>
      </c>
      <c r="G9" s="201" t="s">
        <v>1</v>
      </c>
      <c r="H9" s="201"/>
      <c r="I9" s="201" t="s">
        <v>0</v>
      </c>
      <c r="J9" s="201" t="s">
        <v>1</v>
      </c>
      <c r="K9" s="201"/>
      <c r="L9" s="68"/>
      <c r="N9" s="66"/>
    </row>
    <row r="10" spans="1:14" s="4" customFormat="1" ht="28.5">
      <c r="A10" s="202"/>
      <c r="B10" s="202"/>
      <c r="C10" s="201"/>
      <c r="D10" s="67" t="s">
        <v>2</v>
      </c>
      <c r="E10" s="67" t="s">
        <v>3</v>
      </c>
      <c r="F10" s="201"/>
      <c r="G10" s="67" t="s">
        <v>2</v>
      </c>
      <c r="H10" s="67" t="s">
        <v>3</v>
      </c>
      <c r="I10" s="201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D17+D91+D108+D138+D169+D182+D198+D258+D321+D334+D361+D435</f>
        <v>32139871</v>
      </c>
      <c r="E12" s="71">
        <f>E17+E91+E108+E138+E169+E182+E198+E258+E321+E334+E361+E435</f>
        <v>747000</v>
      </c>
      <c r="F12" s="71">
        <f>G12+H12</f>
        <v>55150734</v>
      </c>
      <c r="G12" s="71">
        <f>G17+G91+G108+G138+G169+G182+G198+G258+G321+G333+G361+G435</f>
        <v>54946122</v>
      </c>
      <c r="H12" s="71">
        <f>H17+H91+H108+H138+H169+H182+H198+H258+H321+H334+H361+H435</f>
        <v>204612</v>
      </c>
      <c r="I12" s="71">
        <f>J12+K12</f>
        <v>65950913</v>
      </c>
      <c r="J12" s="71">
        <f>J17+J91+J108+J138+J169+J182+J198+J258+J321+J333+J361+J435</f>
        <v>65661913</v>
      </c>
      <c r="K12" s="71">
        <f>K17+K91+K108+K138+K169+K182+K198+K258+K321+K334+K361+K435</f>
        <v>289000</v>
      </c>
      <c r="L12" s="72"/>
      <c r="O12" s="73"/>
    </row>
    <row r="13" spans="1:12" ht="17.25" customHeight="1">
      <c r="A13" s="15" t="s">
        <v>210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126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6" t="s">
        <v>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77"/>
    </row>
    <row r="16" spans="1:12" ht="17.25" customHeight="1">
      <c r="A16" s="204" t="s">
        <v>34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78"/>
    </row>
    <row r="17" spans="1:14" s="80" customFormat="1" ht="23.25" customHeight="1">
      <c r="A17" s="202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11131438</v>
      </c>
      <c r="J17" s="58">
        <f>+J18+J19</f>
        <v>11056438</v>
      </c>
      <c r="K17" s="58">
        <f>K28+K41+K49+K57+K725</f>
        <v>75000</v>
      </c>
      <c r="L17" s="79"/>
      <c r="N17" s="81"/>
    </row>
    <row r="18" spans="1:14" s="80" customFormat="1" ht="23.25" customHeight="1">
      <c r="A18" s="202"/>
      <c r="B18" s="82" t="s">
        <v>211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10975772</v>
      </c>
      <c r="J18" s="58">
        <f>+J20+J29+J41+J49+J57+J71+J79</f>
        <v>10900772</v>
      </c>
      <c r="K18" s="58">
        <f>K28+K41+K57+K71</f>
        <v>75000</v>
      </c>
      <c r="L18" s="79"/>
      <c r="N18" s="81"/>
    </row>
    <row r="19" spans="1:14" s="80" customFormat="1" ht="23.25" customHeight="1">
      <c r="A19" s="202"/>
      <c r="B19" s="82" t="s">
        <v>212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211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10069550</v>
      </c>
      <c r="J20" s="58">
        <f>5690352+150000-55000+100000+1000000+674198+190000+1000000+200000+30000+1000000+70000+20000</f>
        <v>10069550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2448</v>
      </c>
      <c r="J23" s="60">
        <f>1786+1-11+1+674+4+1+1+7-17+1</f>
        <v>2448</v>
      </c>
      <c r="K23" s="60">
        <v>0</v>
      </c>
      <c r="L23" s="87"/>
      <c r="M23" s="194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194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4113.378267973856</v>
      </c>
      <c r="J25" s="90">
        <f>J20/J23</f>
        <v>4113.378267973856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147.0017814725974</v>
      </c>
      <c r="J27" s="93">
        <f>J20/G20*100</f>
        <v>147.0017814725974</v>
      </c>
      <c r="K27" s="92">
        <v>0</v>
      </c>
      <c r="L27" s="91"/>
    </row>
    <row r="28" spans="1:12" ht="22.5" customHeight="1">
      <c r="A28" s="198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852664</v>
      </c>
      <c r="J28" s="83">
        <f>J29+J30</f>
        <v>777664</v>
      </c>
      <c r="K28" s="83">
        <f t="shared" si="0"/>
        <v>75000</v>
      </c>
      <c r="L28" s="94"/>
    </row>
    <row r="29" spans="1:13" ht="22.5" customHeight="1">
      <c r="A29" s="198"/>
      <c r="B29" s="82" t="s">
        <v>211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696998</v>
      </c>
      <c r="J29" s="58">
        <f>574768+55000-7770</f>
        <v>621998</v>
      </c>
      <c r="K29" s="58">
        <v>75000</v>
      </c>
      <c r="L29" s="84"/>
      <c r="M29" s="194"/>
    </row>
    <row r="30" spans="1:13" ht="22.5" customHeight="1">
      <c r="A30" s="198"/>
      <c r="B30" s="82" t="s">
        <v>212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194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340</v>
      </c>
      <c r="J33" s="95">
        <f>288+11+40</f>
        <v>339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209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2507.835294117647</v>
      </c>
      <c r="J38" s="90">
        <f>J28/J33</f>
        <v>2293.9941002949854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248.91883449570423</v>
      </c>
      <c r="J40" s="93">
        <f>J28/G28*100</f>
        <v>227.0240288194029</v>
      </c>
      <c r="K40" s="93">
        <v>0</v>
      </c>
      <c r="L40" s="100"/>
    </row>
    <row r="41" spans="1:12" ht="57" customHeight="1">
      <c r="A41" s="20" t="s">
        <v>158</v>
      </c>
      <c r="B41" s="101" t="s">
        <v>211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88</v>
      </c>
      <c r="B49" s="103" t="s">
        <v>212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89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67</v>
      </c>
      <c r="B57" s="101" t="s">
        <v>211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60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61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62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63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209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64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65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119</v>
      </c>
      <c r="B71" s="101" t="s">
        <v>211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14924</v>
      </c>
      <c r="J71" s="58">
        <v>14924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120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118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14924</v>
      </c>
      <c r="J76" s="90">
        <f>+J71/J74</f>
        <v>14924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103.62449659769477</v>
      </c>
      <c r="J78" s="93">
        <f>J71/G71*100</f>
        <v>103.62449659769477</v>
      </c>
      <c r="K78" s="92">
        <v>0</v>
      </c>
      <c r="L78" s="97"/>
      <c r="N78" s="66"/>
    </row>
    <row r="79" spans="1:14" s="4" customFormat="1" ht="57.75" customHeight="1">
      <c r="A79" s="20" t="s">
        <v>162</v>
      </c>
      <c r="B79" s="101" t="s">
        <v>211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163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133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75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213</v>
      </c>
      <c r="B87" s="101" t="s">
        <v>214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127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7" t="s">
        <v>223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10"/>
    </row>
    <row r="90" spans="1:12" ht="21.75" customHeight="1">
      <c r="A90" s="193" t="s">
        <v>224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11"/>
    </row>
    <row r="91" spans="1:14" s="4" customFormat="1" ht="45.75" customHeight="1">
      <c r="A91" s="8" t="s">
        <v>225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1272100</v>
      </c>
      <c r="J91" s="58">
        <f>80000+1192100</f>
        <v>1272100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226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227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209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228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229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215</v>
      </c>
      <c r="B104" s="82" t="s">
        <v>216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128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5" t="s">
        <v>164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84"/>
      <c r="M106" s="115"/>
      <c r="N106" s="116"/>
      <c r="O106" s="61"/>
    </row>
    <row r="107" spans="1:12" ht="30.75" customHeight="1">
      <c r="A107" s="208" t="s">
        <v>165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117"/>
    </row>
    <row r="108" spans="1:12" ht="31.5" customHeight="1">
      <c r="A108" s="30" t="s">
        <v>167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1135400</v>
      </c>
      <c r="J108" s="58">
        <v>1135400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1153</v>
      </c>
      <c r="J111" s="60">
        <f>J112+J113+J114+J115+J116+J117+J118</f>
        <v>1153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166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83</v>
      </c>
      <c r="J115" s="120">
        <v>83</v>
      </c>
      <c r="K115" s="120">
        <v>0</v>
      </c>
      <c r="L115" s="76"/>
    </row>
    <row r="116" spans="1:14" ht="75.75" customHeight="1">
      <c r="A116" s="9" t="s">
        <v>208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85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86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169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984.7354726799653</v>
      </c>
      <c r="J120" s="89">
        <f>J108/J111</f>
        <v>984.7354726799653</v>
      </c>
      <c r="K120" s="89">
        <v>0</v>
      </c>
      <c r="L120" s="91"/>
    </row>
    <row r="121" spans="1:14" s="4" customFormat="1" ht="20.25" customHeight="1">
      <c r="A121" s="9" t="s">
        <v>76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77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624.6503703703704</v>
      </c>
      <c r="J122" s="89">
        <f>421639/J113</f>
        <v>624.6503703703704</v>
      </c>
      <c r="K122" s="89">
        <v>0</v>
      </c>
      <c r="L122" s="122"/>
      <c r="N122" s="66"/>
    </row>
    <row r="123" spans="1:14" s="4" customFormat="1" ht="33" customHeight="1">
      <c r="A123" s="19" t="s">
        <v>168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78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1929.6385542168675</v>
      </c>
      <c r="J124" s="89">
        <f>160160/J115</f>
        <v>1929.6385542168675</v>
      </c>
      <c r="K124" s="89">
        <v>0</v>
      </c>
      <c r="L124" s="122"/>
      <c r="N124" s="66"/>
    </row>
    <row r="125" spans="1:14" s="4" customFormat="1" ht="36.75" customHeight="1">
      <c r="A125" s="9" t="s">
        <v>170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1464.0878661087866</v>
      </c>
      <c r="J125" s="89">
        <f>349917/J116</f>
        <v>1464.0878661087866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209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222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87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113.64227805024522</v>
      </c>
      <c r="J133" s="93">
        <f>+J108/G108*100</f>
        <v>113.64227805024522</v>
      </c>
      <c r="K133" s="123">
        <v>0</v>
      </c>
      <c r="L133" s="122"/>
      <c r="N133" s="66"/>
    </row>
    <row r="134" spans="1:14" s="4" customFormat="1" ht="15.75">
      <c r="A134" s="15" t="s">
        <v>217</v>
      </c>
      <c r="B134" s="82" t="s">
        <v>218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128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196" t="s">
        <v>221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05"/>
      <c r="N136" s="66"/>
    </row>
    <row r="137" spans="1:14" s="4" customFormat="1" ht="21" customHeight="1">
      <c r="A137" s="207" t="s">
        <v>9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1010823</v>
      </c>
      <c r="J138" s="126">
        <f t="shared" si="7"/>
        <v>1010823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140383</v>
      </c>
      <c r="J139" s="58">
        <v>140383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160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90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68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7388.578947368421</v>
      </c>
      <c r="J147" s="90">
        <f>J139/J142</f>
        <v>7388.578947368421</v>
      </c>
      <c r="K147" s="89">
        <v>0</v>
      </c>
      <c r="L147" s="84"/>
    </row>
    <row r="148" spans="1:12" ht="33.75" customHeight="1">
      <c r="A148" s="9" t="s">
        <v>69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79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91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2569.6666666666665</v>
      </c>
      <c r="J150" s="90">
        <f>7709/J145</f>
        <v>2569.6666666666665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113.92504706875283</v>
      </c>
      <c r="J153" s="89">
        <f>J139/G139*100</f>
        <v>113.92504706875283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870440</v>
      </c>
      <c r="J154" s="58">
        <f>188780+681660</f>
        <v>870440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211</v>
      </c>
      <c r="J157" s="95">
        <f>16+195</f>
        <v>211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209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4125.308056872038</v>
      </c>
      <c r="J162" s="90">
        <f>J154/J157</f>
        <v>4125.308056872038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217.50451031249844</v>
      </c>
      <c r="J164" s="92">
        <f>J154/G154*100</f>
        <v>217.50451031249844</v>
      </c>
      <c r="K164" s="92">
        <v>0</v>
      </c>
      <c r="L164" s="97"/>
      <c r="N164" s="66"/>
    </row>
    <row r="165" spans="1:14" s="4" customFormat="1" ht="18.75" customHeight="1">
      <c r="A165" s="15" t="s">
        <v>171</v>
      </c>
      <c r="B165" s="82" t="s">
        <v>172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128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196" t="s">
        <v>58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29"/>
      <c r="N167" s="66"/>
    </row>
    <row r="168" spans="1:14" s="4" customFormat="1" ht="20.25" customHeight="1">
      <c r="A168" s="205" t="s">
        <v>26</v>
      </c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55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173</v>
      </c>
      <c r="B178" s="82" t="s">
        <v>174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128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5" t="s">
        <v>59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36"/>
      <c r="M180" s="10"/>
      <c r="N180" s="66"/>
    </row>
    <row r="181" spans="1:14" s="4" customFormat="1" ht="23.25" customHeight="1">
      <c r="A181" s="193" t="s">
        <v>56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37"/>
      <c r="M181" s="10"/>
      <c r="N181" s="66"/>
    </row>
    <row r="182" spans="1:14" s="4" customFormat="1" ht="43.5" customHeight="1">
      <c r="A182" s="20" t="s">
        <v>57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175</v>
      </c>
      <c r="B191" s="138" t="s">
        <v>176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209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10" t="s">
        <v>246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140"/>
    </row>
    <row r="197" spans="1:12" ht="26.25" customHeight="1">
      <c r="A197" s="193" t="s">
        <v>249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60636</v>
      </c>
      <c r="J198" s="71">
        <f>J199+J208+J217+J230+J241</f>
        <v>60636</v>
      </c>
      <c r="K198" s="71">
        <f>K199+K208</f>
        <v>0</v>
      </c>
      <c r="L198" s="143"/>
    </row>
    <row r="199" spans="1:14" s="4" customFormat="1" ht="73.5" customHeight="1">
      <c r="A199" s="6" t="s">
        <v>130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70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71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75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131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72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71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75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156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177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178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209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71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75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239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177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178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240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71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75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207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1400</v>
      </c>
      <c r="J241" s="58">
        <v>1400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179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180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18</v>
      </c>
      <c r="J245" s="106">
        <v>18</v>
      </c>
      <c r="K245" s="106">
        <v>0</v>
      </c>
      <c r="L245" s="152"/>
    </row>
    <row r="246" spans="1:12" ht="45" customHeight="1">
      <c r="A246" s="35" t="s">
        <v>181</v>
      </c>
      <c r="B246" s="70"/>
      <c r="C246" s="106">
        <v>0</v>
      </c>
      <c r="D246" s="106">
        <v>0</v>
      </c>
      <c r="E246" s="106">
        <v>0</v>
      </c>
      <c r="F246" s="106">
        <f>+G246</f>
        <v>2</v>
      </c>
      <c r="G246" s="106">
        <v>2</v>
      </c>
      <c r="H246" s="106">
        <v>0</v>
      </c>
      <c r="I246" s="106">
        <f>+J246</f>
        <v>2</v>
      </c>
      <c r="J246" s="106">
        <v>2</v>
      </c>
      <c r="K246" s="106">
        <v>0</v>
      </c>
      <c r="L246" s="152"/>
    </row>
    <row r="247" spans="1:12" ht="28.5" customHeight="1">
      <c r="A247" s="35" t="s">
        <v>182</v>
      </c>
      <c r="B247" s="70"/>
      <c r="C247" s="106">
        <v>0</v>
      </c>
      <c r="D247" s="106">
        <v>0</v>
      </c>
      <c r="E247" s="106">
        <v>0</v>
      </c>
      <c r="F247" s="106">
        <f>+G247</f>
        <v>43</v>
      </c>
      <c r="G247" s="106">
        <f>71-28</f>
        <v>43</v>
      </c>
      <c r="H247" s="106">
        <v>0</v>
      </c>
      <c r="I247" s="106">
        <v>0</v>
      </c>
      <c r="J247" s="106">
        <v>0</v>
      </c>
      <c r="K247" s="106">
        <v>0</v>
      </c>
      <c r="L247" s="152"/>
    </row>
    <row r="248" spans="1:12" ht="17.25" customHeight="1">
      <c r="A248" s="20" t="s">
        <v>21</v>
      </c>
      <c r="B248" s="70"/>
      <c r="C248" s="151"/>
      <c r="D248" s="151"/>
      <c r="E248" s="151"/>
      <c r="F248" s="153"/>
      <c r="G248" s="153"/>
      <c r="H248" s="153"/>
      <c r="I248" s="153"/>
      <c r="J248" s="153"/>
      <c r="K248" s="153"/>
      <c r="L248" s="152"/>
    </row>
    <row r="249" spans="1:12" ht="17.25" customHeight="1">
      <c r="A249" s="5" t="s">
        <v>133</v>
      </c>
      <c r="B249" s="70"/>
      <c r="C249" s="151">
        <f>D249+E249</f>
        <v>60</v>
      </c>
      <c r="D249" s="151">
        <v>60</v>
      </c>
      <c r="E249" s="151">
        <v>0</v>
      </c>
      <c r="F249" s="151">
        <f>G249+H249</f>
        <v>70</v>
      </c>
      <c r="G249" s="151">
        <f>+G241/(G245+G246+G247)</f>
        <v>70</v>
      </c>
      <c r="H249" s="151">
        <v>0</v>
      </c>
      <c r="I249" s="151">
        <f>J249+K249</f>
        <v>70</v>
      </c>
      <c r="J249" s="151">
        <f>+J241/20</f>
        <v>70</v>
      </c>
      <c r="K249" s="151">
        <v>0</v>
      </c>
      <c r="L249" s="152"/>
    </row>
    <row r="250" spans="1:12" ht="17.25" customHeight="1">
      <c r="A250" s="6" t="s">
        <v>20</v>
      </c>
      <c r="B250" s="7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2"/>
    </row>
    <row r="251" spans="1:12" ht="21" customHeight="1">
      <c r="A251" s="5" t="s">
        <v>75</v>
      </c>
      <c r="B251" s="70"/>
      <c r="C251" s="151">
        <v>0</v>
      </c>
      <c r="D251" s="151">
        <v>0</v>
      </c>
      <c r="E251" s="151">
        <v>0</v>
      </c>
      <c r="F251" s="151">
        <f>+G251</f>
        <v>16.78082191780822</v>
      </c>
      <c r="G251" s="151">
        <f>+G241/D241*100</f>
        <v>16.78082191780822</v>
      </c>
      <c r="H251" s="151">
        <v>0</v>
      </c>
      <c r="I251" s="151">
        <f>+J251</f>
        <v>31.746031746031743</v>
      </c>
      <c r="J251" s="151">
        <f>+J241/G241*100</f>
        <v>31.746031746031743</v>
      </c>
      <c r="K251" s="151">
        <v>0</v>
      </c>
      <c r="L251" s="152"/>
    </row>
    <row r="252" spans="1:14" s="4" customFormat="1" ht="30.75" customHeight="1">
      <c r="A252" s="6" t="s">
        <v>51</v>
      </c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154"/>
      <c r="N252" s="66"/>
    </row>
    <row r="253" spans="1:12" ht="19.5" customHeight="1">
      <c r="A253" s="21"/>
      <c r="B253" s="96"/>
      <c r="C253" s="97"/>
      <c r="D253" s="97"/>
      <c r="E253" s="97"/>
      <c r="F253" s="91"/>
      <c r="G253" s="91"/>
      <c r="H253" s="91"/>
      <c r="I253" s="91"/>
      <c r="J253" s="91"/>
      <c r="K253" s="91"/>
      <c r="L253" s="91"/>
    </row>
    <row r="254" spans="1:14" s="4" customFormat="1" ht="26.25" customHeight="1">
      <c r="A254" s="11"/>
      <c r="B254" s="10"/>
      <c r="C254" s="98"/>
      <c r="D254" s="98"/>
      <c r="E254" s="98"/>
      <c r="F254" s="98"/>
      <c r="G254" s="98"/>
      <c r="H254" s="98"/>
      <c r="I254" s="192" t="s">
        <v>209</v>
      </c>
      <c r="J254" s="192"/>
      <c r="K254" s="192"/>
      <c r="L254" s="98"/>
      <c r="N254" s="66"/>
    </row>
    <row r="255" spans="1:14" s="4" customFormat="1" ht="14.25">
      <c r="A255" s="13">
        <v>1</v>
      </c>
      <c r="B255" s="69">
        <v>2</v>
      </c>
      <c r="C255" s="67">
        <v>3</v>
      </c>
      <c r="D255" s="67">
        <v>4</v>
      </c>
      <c r="E255" s="67">
        <v>5</v>
      </c>
      <c r="F255" s="67">
        <v>6</v>
      </c>
      <c r="G255" s="67">
        <v>7</v>
      </c>
      <c r="H255" s="67">
        <v>8</v>
      </c>
      <c r="I255" s="67">
        <v>9</v>
      </c>
      <c r="J255" s="67">
        <v>10</v>
      </c>
      <c r="K255" s="67">
        <v>11</v>
      </c>
      <c r="L255" s="68"/>
      <c r="N255" s="66"/>
    </row>
    <row r="256" spans="1:12" ht="30" customHeight="1">
      <c r="A256" s="214" t="s">
        <v>241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155"/>
    </row>
    <row r="257" spans="1:12" ht="24.75" customHeight="1">
      <c r="A257" s="213" t="s">
        <v>250</v>
      </c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156"/>
    </row>
    <row r="258" spans="1:12" ht="18.75" customHeight="1">
      <c r="A258" s="38" t="s">
        <v>7</v>
      </c>
      <c r="B258" s="157"/>
      <c r="C258" s="71">
        <f>D258+E258</f>
        <v>963540</v>
      </c>
      <c r="D258" s="71">
        <f>D260+D269+D280+D295+D306</f>
        <v>963540</v>
      </c>
      <c r="E258" s="71">
        <f>E260+E297</f>
        <v>0</v>
      </c>
      <c r="F258" s="71">
        <f>G258+H258</f>
        <v>152110</v>
      </c>
      <c r="G258" s="71">
        <f>G260+G269+G295+G280+G306</f>
        <v>152110</v>
      </c>
      <c r="H258" s="71">
        <v>0</v>
      </c>
      <c r="I258" s="71">
        <f>J258+K258</f>
        <v>188870</v>
      </c>
      <c r="J258" s="71">
        <f>J260+J269+J280+J295+J306</f>
        <v>188870</v>
      </c>
      <c r="K258" s="71">
        <v>0</v>
      </c>
      <c r="L258" s="143"/>
    </row>
    <row r="259" spans="1:12" ht="18.75" customHeight="1">
      <c r="A259" s="37" t="s">
        <v>183</v>
      </c>
      <c r="B259" s="138" t="s">
        <v>184</v>
      </c>
      <c r="C259" s="157"/>
      <c r="D259" s="157"/>
      <c r="E259" s="157"/>
      <c r="F259" s="142"/>
      <c r="G259" s="142"/>
      <c r="H259" s="142"/>
      <c r="I259" s="142"/>
      <c r="J259" s="142"/>
      <c r="K259" s="142"/>
      <c r="L259" s="143"/>
    </row>
    <row r="260" spans="1:14" s="4" customFormat="1" ht="72" customHeight="1">
      <c r="A260" s="6" t="s">
        <v>132</v>
      </c>
      <c r="B260" s="74"/>
      <c r="C260" s="58">
        <f>D260+E260</f>
        <v>808500</v>
      </c>
      <c r="D260" s="58">
        <v>808500</v>
      </c>
      <c r="E260" s="58">
        <v>0</v>
      </c>
      <c r="F260" s="58">
        <f>G260</f>
        <v>0</v>
      </c>
      <c r="G260" s="58">
        <v>0</v>
      </c>
      <c r="H260" s="58">
        <f>E260*1.05</f>
        <v>0</v>
      </c>
      <c r="I260" s="58">
        <f>J260+K260</f>
        <v>0</v>
      </c>
      <c r="J260" s="58">
        <v>0</v>
      </c>
      <c r="K260" s="58">
        <f>H260*1.043</f>
        <v>0</v>
      </c>
      <c r="L260" s="145"/>
      <c r="N260" s="66"/>
    </row>
    <row r="261" spans="1:14" s="4" customFormat="1" ht="15">
      <c r="A261" s="7" t="s">
        <v>5</v>
      </c>
      <c r="B261" s="7"/>
      <c r="C261" s="146"/>
      <c r="D261" s="146"/>
      <c r="E261" s="146"/>
      <c r="F261" s="146"/>
      <c r="G261" s="146"/>
      <c r="H261" s="146"/>
      <c r="I261" s="146"/>
      <c r="J261" s="146"/>
      <c r="K261" s="146"/>
      <c r="L261" s="147"/>
      <c r="N261" s="66"/>
    </row>
    <row r="262" spans="1:14" s="4" customFormat="1" ht="15">
      <c r="A262" s="8" t="s">
        <v>6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60">
      <c r="A263" s="24" t="s">
        <v>73</v>
      </c>
      <c r="B263" s="7"/>
      <c r="C263" s="148">
        <f>D263+E263</f>
        <v>700</v>
      </c>
      <c r="D263" s="148">
        <f>300+400</f>
        <v>700</v>
      </c>
      <c r="E263" s="148">
        <v>0</v>
      </c>
      <c r="F263" s="148">
        <f>G263</f>
        <v>0</v>
      </c>
      <c r="G263" s="148">
        <v>0</v>
      </c>
      <c r="H263" s="148">
        <v>0</v>
      </c>
      <c r="I263" s="148">
        <f>J263+K263</f>
        <v>0</v>
      </c>
      <c r="J263" s="148">
        <v>0</v>
      </c>
      <c r="K263" s="148">
        <v>0</v>
      </c>
      <c r="L263" s="147"/>
      <c r="N263" s="66"/>
    </row>
    <row r="264" spans="1:14" s="4" customFormat="1" ht="33" customHeight="1">
      <c r="A264" s="26" t="s">
        <v>52</v>
      </c>
      <c r="B264" s="7"/>
      <c r="C264" s="148">
        <f>D264+E264</f>
        <v>165</v>
      </c>
      <c r="D264" s="148">
        <v>165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15" customHeight="1">
      <c r="A265" s="39" t="s">
        <v>21</v>
      </c>
      <c r="B265" s="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7"/>
      <c r="N265" s="66"/>
    </row>
    <row r="266" spans="1:14" s="4" customFormat="1" ht="16.5" customHeight="1">
      <c r="A266" s="40" t="s">
        <v>74</v>
      </c>
      <c r="B266" s="7"/>
      <c r="C266" s="90">
        <f>D266+E266</f>
        <v>7</v>
      </c>
      <c r="D266" s="90">
        <v>7</v>
      </c>
      <c r="E266" s="90">
        <v>0</v>
      </c>
      <c r="F266" s="90">
        <f>G266</f>
        <v>0</v>
      </c>
      <c r="G266" s="90">
        <v>0</v>
      </c>
      <c r="H266" s="90">
        <v>0</v>
      </c>
      <c r="I266" s="90">
        <f>J266+K266</f>
        <v>0</v>
      </c>
      <c r="J266" s="90">
        <v>0</v>
      </c>
      <c r="K266" s="90">
        <v>0</v>
      </c>
      <c r="L266" s="105"/>
      <c r="N266" s="66"/>
    </row>
    <row r="267" spans="1:14" s="4" customFormat="1" ht="16.5" customHeight="1">
      <c r="A267" s="16" t="s">
        <v>20</v>
      </c>
      <c r="B267" s="7"/>
      <c r="C267" s="90"/>
      <c r="D267" s="90"/>
      <c r="E267" s="90"/>
      <c r="F267" s="90"/>
      <c r="G267" s="90"/>
      <c r="H267" s="90"/>
      <c r="I267" s="90"/>
      <c r="J267" s="90"/>
      <c r="K267" s="90"/>
      <c r="L267" s="105"/>
      <c r="N267" s="66"/>
    </row>
    <row r="268" spans="1:14" s="4" customFormat="1" ht="16.5" customHeight="1">
      <c r="A268" s="5" t="s">
        <v>75</v>
      </c>
      <c r="B268" s="7"/>
      <c r="C268" s="93">
        <f>D268+E268</f>
        <v>281.9529206625981</v>
      </c>
      <c r="D268" s="93">
        <f>D260/286750*100</f>
        <v>281.9529206625981</v>
      </c>
      <c r="E268" s="93">
        <v>0</v>
      </c>
      <c r="F268" s="93">
        <f>G268+H268</f>
        <v>0</v>
      </c>
      <c r="G268" s="93">
        <f>G260/D260*100</f>
        <v>0</v>
      </c>
      <c r="H268" s="93">
        <v>0</v>
      </c>
      <c r="I268" s="93">
        <f>J268+K268</f>
        <v>0</v>
      </c>
      <c r="J268" s="93">
        <v>0</v>
      </c>
      <c r="K268" s="93">
        <v>0</v>
      </c>
      <c r="L268" s="105"/>
      <c r="N268" s="66"/>
    </row>
    <row r="269" spans="1:12" ht="30" customHeight="1">
      <c r="A269" s="6" t="s">
        <v>242</v>
      </c>
      <c r="B269" s="70"/>
      <c r="C269" s="58">
        <f>D269+E269</f>
        <v>5320</v>
      </c>
      <c r="D269" s="58">
        <v>5320</v>
      </c>
      <c r="E269" s="58">
        <v>0</v>
      </c>
      <c r="F269" s="58">
        <f>G269+H269</f>
        <v>61250</v>
      </c>
      <c r="G269" s="58">
        <v>61250</v>
      </c>
      <c r="H269" s="58">
        <v>0</v>
      </c>
      <c r="I269" s="58">
        <f>J269+K269</f>
        <v>98700</v>
      </c>
      <c r="J269" s="58">
        <f>25200+73500</f>
        <v>98700</v>
      </c>
      <c r="K269" s="58">
        <v>0</v>
      </c>
      <c r="L269" s="84"/>
    </row>
    <row r="270" spans="1:12" ht="16.5" customHeight="1">
      <c r="A270" s="7" t="s">
        <v>5</v>
      </c>
      <c r="B270" s="70"/>
      <c r="C270" s="93"/>
      <c r="D270" s="93"/>
      <c r="E270" s="93"/>
      <c r="F270" s="158"/>
      <c r="G270" s="158"/>
      <c r="H270" s="158"/>
      <c r="I270" s="158"/>
      <c r="J270" s="158"/>
      <c r="K270" s="158"/>
      <c r="L270" s="84"/>
    </row>
    <row r="271" spans="1:12" ht="16.5" customHeight="1">
      <c r="A271" s="8" t="s">
        <v>6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29.25" customHeight="1">
      <c r="A272" s="5" t="s">
        <v>243</v>
      </c>
      <c r="B272" s="70"/>
      <c r="C272" s="159">
        <f>D272+E272</f>
        <v>20</v>
      </c>
      <c r="D272" s="159">
        <v>20</v>
      </c>
      <c r="E272" s="159">
        <v>0</v>
      </c>
      <c r="F272" s="159">
        <f>G272+H272</f>
        <v>49</v>
      </c>
      <c r="G272" s="159">
        <v>49</v>
      </c>
      <c r="H272" s="159">
        <v>0</v>
      </c>
      <c r="I272" s="159">
        <f>J272+K272</f>
        <v>29</v>
      </c>
      <c r="J272" s="159">
        <v>29</v>
      </c>
      <c r="K272" s="159">
        <v>0</v>
      </c>
      <c r="L272" s="84"/>
    </row>
    <row r="273" spans="1:12" ht="45.75" customHeight="1">
      <c r="A273" s="5" t="s">
        <v>244</v>
      </c>
      <c r="B273" s="70"/>
      <c r="C273" s="159">
        <v>0</v>
      </c>
      <c r="D273" s="159">
        <v>0</v>
      </c>
      <c r="E273" s="159">
        <v>0</v>
      </c>
      <c r="F273" s="159">
        <f>+G273</f>
        <v>1</v>
      </c>
      <c r="G273" s="159">
        <v>1</v>
      </c>
      <c r="H273" s="159">
        <v>0</v>
      </c>
      <c r="I273" s="159">
        <f>+J273</f>
        <v>1</v>
      </c>
      <c r="J273" s="159">
        <v>1</v>
      </c>
      <c r="K273" s="159">
        <v>0</v>
      </c>
      <c r="L273" s="84"/>
    </row>
    <row r="274" spans="1:12" ht="50.25" customHeight="1">
      <c r="A274" s="5" t="s">
        <v>245</v>
      </c>
      <c r="B274" s="70"/>
      <c r="C274" s="159">
        <v>0</v>
      </c>
      <c r="D274" s="159">
        <v>0</v>
      </c>
      <c r="E274" s="159">
        <v>0</v>
      </c>
      <c r="F274" s="159">
        <v>0</v>
      </c>
      <c r="G274" s="159">
        <v>0</v>
      </c>
      <c r="H274" s="159">
        <v>0</v>
      </c>
      <c r="I274" s="159">
        <f>+J274</f>
        <v>20</v>
      </c>
      <c r="J274" s="159">
        <v>20</v>
      </c>
      <c r="K274" s="159">
        <v>0</v>
      </c>
      <c r="L274" s="84"/>
    </row>
    <row r="275" spans="1:12" ht="29.25" customHeight="1">
      <c r="A275" s="26" t="s">
        <v>52</v>
      </c>
      <c r="B275" s="70"/>
      <c r="C275" s="106">
        <f>D275+E275</f>
        <v>38</v>
      </c>
      <c r="D275" s="106">
        <v>38</v>
      </c>
      <c r="E275" s="106">
        <v>0</v>
      </c>
      <c r="F275" s="106">
        <f>G275+H275</f>
        <v>175</v>
      </c>
      <c r="G275" s="106">
        <v>175</v>
      </c>
      <c r="H275" s="106">
        <v>0</v>
      </c>
      <c r="I275" s="106">
        <f>J275+K275</f>
        <v>141</v>
      </c>
      <c r="J275" s="106">
        <v>141</v>
      </c>
      <c r="K275" s="106">
        <v>0</v>
      </c>
      <c r="L275" s="84"/>
    </row>
    <row r="276" spans="1:12" ht="16.5" customHeight="1">
      <c r="A276" s="39" t="s">
        <v>21</v>
      </c>
      <c r="B276" s="7"/>
      <c r="C276" s="93"/>
      <c r="D276" s="93"/>
      <c r="E276" s="93"/>
      <c r="F276" s="93"/>
      <c r="G276" s="93"/>
      <c r="H276" s="158"/>
      <c r="I276" s="158"/>
      <c r="J276" s="158"/>
      <c r="K276" s="158"/>
      <c r="L276" s="84"/>
    </row>
    <row r="277" spans="1:12" ht="16.5" customHeight="1">
      <c r="A277" s="40" t="s">
        <v>74</v>
      </c>
      <c r="B277" s="7"/>
      <c r="C277" s="90">
        <f>D277+E277</f>
        <v>7</v>
      </c>
      <c r="D277" s="90">
        <v>7</v>
      </c>
      <c r="E277" s="90">
        <v>0</v>
      </c>
      <c r="F277" s="90">
        <f>G277+H277</f>
        <v>7</v>
      </c>
      <c r="G277" s="90">
        <v>7</v>
      </c>
      <c r="H277" s="90">
        <v>0</v>
      </c>
      <c r="I277" s="90">
        <f>J277+K277</f>
        <v>14</v>
      </c>
      <c r="J277" s="90">
        <f>+J269/50/J275</f>
        <v>14</v>
      </c>
      <c r="K277" s="90">
        <v>0</v>
      </c>
      <c r="L277" s="84"/>
    </row>
    <row r="278" spans="1:12" ht="16.5" customHeight="1">
      <c r="A278" s="16" t="s">
        <v>20</v>
      </c>
      <c r="B278" s="7"/>
      <c r="C278" s="93"/>
      <c r="D278" s="93"/>
      <c r="E278" s="93"/>
      <c r="F278" s="93"/>
      <c r="G278" s="93"/>
      <c r="H278" s="93"/>
      <c r="I278" s="93"/>
      <c r="J278" s="93"/>
      <c r="K278" s="93"/>
      <c r="L278" s="84"/>
    </row>
    <row r="279" spans="1:12" ht="16.5" customHeight="1">
      <c r="A279" s="5" t="s">
        <v>75</v>
      </c>
      <c r="B279" s="7"/>
      <c r="C279" s="93">
        <f>D279+E279</f>
        <v>0</v>
      </c>
      <c r="D279" s="93">
        <v>0</v>
      </c>
      <c r="E279" s="93">
        <v>0</v>
      </c>
      <c r="F279" s="93">
        <f>G279+H279</f>
        <v>1151.3157894736842</v>
      </c>
      <c r="G279" s="93">
        <f>G269/D269*100</f>
        <v>1151.3157894736842</v>
      </c>
      <c r="H279" s="93">
        <v>0</v>
      </c>
      <c r="I279" s="93">
        <f>J279+K279</f>
        <v>161.14285714285714</v>
      </c>
      <c r="J279" s="93">
        <f>J269/G269*100</f>
        <v>161.14285714285714</v>
      </c>
      <c r="K279" s="93">
        <v>0</v>
      </c>
      <c r="L279" s="84"/>
    </row>
    <row r="280" spans="1:12" ht="43.5" customHeight="1">
      <c r="A280" s="6" t="s">
        <v>185</v>
      </c>
      <c r="B280" s="70"/>
      <c r="C280" s="58">
        <f>D280+E280</f>
        <v>61740</v>
      </c>
      <c r="D280" s="58">
        <v>61740</v>
      </c>
      <c r="E280" s="58">
        <v>0</v>
      </c>
      <c r="F280" s="58">
        <f>G280+H280</f>
        <v>11270</v>
      </c>
      <c r="G280" s="58">
        <f>9310+1960</f>
        <v>11270</v>
      </c>
      <c r="H280" s="58">
        <v>0</v>
      </c>
      <c r="I280" s="58">
        <f>J280+K280</f>
        <v>2170</v>
      </c>
      <c r="J280" s="58">
        <v>2170</v>
      </c>
      <c r="K280" s="58">
        <v>0</v>
      </c>
      <c r="L280" s="84"/>
    </row>
    <row r="281" spans="1:12" ht="16.5" customHeight="1">
      <c r="A281" s="7" t="s">
        <v>5</v>
      </c>
      <c r="B281" s="70"/>
      <c r="C281" s="93"/>
      <c r="D281" s="93"/>
      <c r="E281" s="93"/>
      <c r="F281" s="93"/>
      <c r="G281" s="93"/>
      <c r="H281" s="93"/>
      <c r="I281" s="93"/>
      <c r="J281" s="93"/>
      <c r="K281" s="93"/>
      <c r="L281" s="84"/>
    </row>
    <row r="282" spans="1:12" ht="16.5" customHeight="1">
      <c r="A282" s="8" t="s">
        <v>6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9.5" customHeight="1">
      <c r="A283" s="21"/>
      <c r="B283" s="96"/>
      <c r="C283" s="97"/>
      <c r="D283" s="97"/>
      <c r="E283" s="97"/>
      <c r="F283" s="91"/>
      <c r="G283" s="91"/>
      <c r="H283" s="91"/>
      <c r="I283" s="91"/>
      <c r="J283" s="91"/>
      <c r="K283" s="91"/>
      <c r="L283" s="91"/>
    </row>
    <row r="284" spans="1:14" s="4" customFormat="1" ht="26.25" customHeight="1">
      <c r="A284" s="11"/>
      <c r="B284" s="10"/>
      <c r="C284" s="98"/>
      <c r="D284" s="98"/>
      <c r="E284" s="98"/>
      <c r="F284" s="98"/>
      <c r="G284" s="98"/>
      <c r="H284" s="98"/>
      <c r="I284" s="192" t="s">
        <v>209</v>
      </c>
      <c r="J284" s="192"/>
      <c r="K284" s="192"/>
      <c r="L284" s="98"/>
      <c r="N284" s="66"/>
    </row>
    <row r="285" spans="1:14" s="4" customFormat="1" ht="14.25">
      <c r="A285" s="13">
        <v>1</v>
      </c>
      <c r="B285" s="69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8"/>
      <c r="N285" s="66"/>
    </row>
    <row r="286" spans="1:12" ht="59.25" customHeight="1">
      <c r="A286" s="9" t="s">
        <v>186</v>
      </c>
      <c r="B286" s="70"/>
      <c r="C286" s="159">
        <f>D286+E286</f>
        <v>999</v>
      </c>
      <c r="D286" s="159">
        <v>999</v>
      </c>
      <c r="E286" s="159">
        <v>0</v>
      </c>
      <c r="F286" s="159">
        <f>G286+H286</f>
        <v>0</v>
      </c>
      <c r="G286" s="159">
        <v>0</v>
      </c>
      <c r="H286" s="159">
        <v>0</v>
      </c>
      <c r="I286" s="159">
        <f>J286+K286</f>
        <v>0</v>
      </c>
      <c r="J286" s="159">
        <v>0</v>
      </c>
      <c r="K286" s="159">
        <v>0</v>
      </c>
      <c r="L286" s="84"/>
    </row>
    <row r="287" spans="1:12" ht="33" customHeight="1">
      <c r="A287" s="9" t="s">
        <v>187</v>
      </c>
      <c r="B287" s="70"/>
      <c r="C287" s="159">
        <f>+D287</f>
        <v>30</v>
      </c>
      <c r="D287" s="159">
        <v>30</v>
      </c>
      <c r="E287" s="159">
        <v>0</v>
      </c>
      <c r="F287" s="159">
        <f>G287+H287</f>
        <v>30</v>
      </c>
      <c r="G287" s="159">
        <v>30</v>
      </c>
      <c r="H287" s="159">
        <v>0</v>
      </c>
      <c r="I287" s="159">
        <f>J287+K287</f>
        <v>30</v>
      </c>
      <c r="J287" s="159">
        <v>30</v>
      </c>
      <c r="K287" s="159">
        <v>0</v>
      </c>
      <c r="L287" s="84"/>
    </row>
    <row r="288" spans="1:12" ht="42.75" customHeight="1">
      <c r="A288" s="9" t="s">
        <v>188</v>
      </c>
      <c r="B288" s="70"/>
      <c r="C288" s="159">
        <v>0</v>
      </c>
      <c r="D288" s="159">
        <v>0</v>
      </c>
      <c r="E288" s="159">
        <v>0</v>
      </c>
      <c r="F288" s="159">
        <f>G288+H288</f>
        <v>1</v>
      </c>
      <c r="G288" s="159">
        <v>1</v>
      </c>
      <c r="H288" s="159">
        <v>0</v>
      </c>
      <c r="I288" s="159">
        <f>J288+K288</f>
        <v>1</v>
      </c>
      <c r="J288" s="159">
        <v>1</v>
      </c>
      <c r="K288" s="159">
        <v>0</v>
      </c>
      <c r="L288" s="84"/>
    </row>
    <row r="289" spans="1:12" ht="53.25" customHeight="1">
      <c r="A289" s="9" t="s">
        <v>189</v>
      </c>
      <c r="B289" s="70"/>
      <c r="C289" s="159">
        <v>0</v>
      </c>
      <c r="D289" s="159">
        <v>0</v>
      </c>
      <c r="E289" s="159">
        <v>0</v>
      </c>
      <c r="F289" s="159">
        <f>+G289</f>
        <v>130</v>
      </c>
      <c r="G289" s="159">
        <f>102+28</f>
        <v>130</v>
      </c>
      <c r="H289" s="159">
        <v>0</v>
      </c>
      <c r="I289" s="159">
        <v>0</v>
      </c>
      <c r="J289" s="159">
        <v>0</v>
      </c>
      <c r="K289" s="159">
        <v>0</v>
      </c>
      <c r="L289" s="84"/>
    </row>
    <row r="290" spans="1:14" s="4" customFormat="1" ht="16.5" customHeight="1">
      <c r="A290" s="20" t="s">
        <v>21</v>
      </c>
      <c r="B290" s="7"/>
      <c r="C290" s="93"/>
      <c r="D290" s="93"/>
      <c r="E290" s="93"/>
      <c r="F290" s="93"/>
      <c r="G290" s="93"/>
      <c r="H290" s="93"/>
      <c r="I290" s="93"/>
      <c r="J290" s="93"/>
      <c r="K290" s="93"/>
      <c r="L290" s="105"/>
      <c r="N290" s="66"/>
    </row>
    <row r="291" spans="1:14" s="4" customFormat="1" ht="16.5" customHeight="1">
      <c r="A291" s="5" t="s">
        <v>133</v>
      </c>
      <c r="B291" s="7"/>
      <c r="C291" s="93">
        <f>D291+E291</f>
        <v>60</v>
      </c>
      <c r="D291" s="93">
        <v>60</v>
      </c>
      <c r="E291" s="93">
        <v>0</v>
      </c>
      <c r="F291" s="90">
        <f>G291+H291</f>
        <v>70</v>
      </c>
      <c r="G291" s="90">
        <f>+G280/161</f>
        <v>70</v>
      </c>
      <c r="H291" s="93">
        <v>0</v>
      </c>
      <c r="I291" s="93">
        <f>J291+K291</f>
        <v>70</v>
      </c>
      <c r="J291" s="93">
        <v>70</v>
      </c>
      <c r="K291" s="93">
        <v>0</v>
      </c>
      <c r="L291" s="105"/>
      <c r="N291" s="66"/>
    </row>
    <row r="292" spans="1:14" s="4" customFormat="1" ht="16.5" customHeight="1">
      <c r="A292" s="6" t="s">
        <v>20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8.75" customHeight="1">
      <c r="A293" s="5" t="s">
        <v>75</v>
      </c>
      <c r="B293" s="7"/>
      <c r="C293" s="93">
        <v>0</v>
      </c>
      <c r="D293" s="93">
        <v>0</v>
      </c>
      <c r="E293" s="93">
        <v>0</v>
      </c>
      <c r="F293" s="93">
        <f>+G293</f>
        <v>18.253968253968253</v>
      </c>
      <c r="G293" s="93">
        <f>+G280/D280*100</f>
        <v>18.253968253968253</v>
      </c>
      <c r="H293" s="93">
        <v>0</v>
      </c>
      <c r="I293" s="93">
        <f>+J293</f>
        <v>19.25465838509317</v>
      </c>
      <c r="J293" s="93">
        <f>+J280/G280*100</f>
        <v>19.25465838509317</v>
      </c>
      <c r="K293" s="93">
        <v>0</v>
      </c>
      <c r="L293" s="105"/>
      <c r="N293" s="66"/>
    </row>
    <row r="294" spans="1:12" ht="22.5" customHeight="1">
      <c r="A294" s="15" t="s">
        <v>190</v>
      </c>
      <c r="B294" s="138" t="s">
        <v>191</v>
      </c>
      <c r="C294" s="90"/>
      <c r="D294" s="90"/>
      <c r="E294" s="90"/>
      <c r="F294" s="160"/>
      <c r="G294" s="160"/>
      <c r="H294" s="160"/>
      <c r="I294" s="160"/>
      <c r="J294" s="160"/>
      <c r="K294" s="160"/>
      <c r="L294" s="152"/>
    </row>
    <row r="295" spans="1:11" ht="45.75" customHeight="1">
      <c r="A295" s="6" t="s">
        <v>134</v>
      </c>
      <c r="B295" s="74"/>
      <c r="C295" s="83">
        <f>D295+E295</f>
        <v>87500</v>
      </c>
      <c r="D295" s="83">
        <v>87500</v>
      </c>
      <c r="E295" s="83">
        <v>0</v>
      </c>
      <c r="F295" s="83">
        <f>+G295</f>
        <v>79520</v>
      </c>
      <c r="G295" s="83">
        <v>79520</v>
      </c>
      <c r="H295" s="83">
        <v>0</v>
      </c>
      <c r="I295" s="83">
        <f>J295+K295</f>
        <v>88000</v>
      </c>
      <c r="J295" s="83">
        <v>88000</v>
      </c>
      <c r="K295" s="83">
        <v>0</v>
      </c>
    </row>
    <row r="296" spans="1:11" ht="15">
      <c r="A296" s="5" t="s">
        <v>5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1:11" ht="14.25">
      <c r="A297" s="20" t="s">
        <v>6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74.25" customHeight="1">
      <c r="A298" s="5" t="s">
        <v>153</v>
      </c>
      <c r="B298" s="74"/>
      <c r="C298" s="60">
        <f>D298+E298</f>
        <v>25</v>
      </c>
      <c r="D298" s="60">
        <v>25</v>
      </c>
      <c r="E298" s="60">
        <v>0</v>
      </c>
      <c r="F298" s="60">
        <v>0</v>
      </c>
      <c r="G298" s="60">
        <v>0</v>
      </c>
      <c r="H298" s="60">
        <v>0</v>
      </c>
      <c r="I298" s="60">
        <f>J298+K298</f>
        <v>0</v>
      </c>
      <c r="J298" s="60">
        <v>0</v>
      </c>
      <c r="K298" s="60">
        <v>0</v>
      </c>
    </row>
    <row r="299" spans="1:11" ht="45" customHeight="1">
      <c r="A299" s="5" t="s">
        <v>154</v>
      </c>
      <c r="B299" s="74"/>
      <c r="C299" s="60">
        <f>D299+E299</f>
        <v>0</v>
      </c>
      <c r="D299" s="60">
        <v>0</v>
      </c>
      <c r="E299" s="60">
        <v>0</v>
      </c>
      <c r="F299" s="60">
        <f>G299+H299</f>
        <v>15</v>
      </c>
      <c r="G299" s="60">
        <v>15</v>
      </c>
      <c r="H299" s="60">
        <v>0</v>
      </c>
      <c r="I299" s="60">
        <f>J299+K299</f>
        <v>15</v>
      </c>
      <c r="J299" s="60">
        <v>15</v>
      </c>
      <c r="K299" s="60">
        <v>0</v>
      </c>
    </row>
    <row r="300" spans="1:11" ht="46.5" customHeight="1">
      <c r="A300" s="5" t="s">
        <v>157</v>
      </c>
      <c r="B300" s="74"/>
      <c r="C300" s="60">
        <f>D300+E300</f>
        <v>0</v>
      </c>
      <c r="D300" s="60">
        <v>0</v>
      </c>
      <c r="E300" s="60">
        <v>0</v>
      </c>
      <c r="F300" s="60">
        <f>G300+H300</f>
        <v>1</v>
      </c>
      <c r="G300" s="60">
        <v>1</v>
      </c>
      <c r="H300" s="60">
        <v>0</v>
      </c>
      <c r="I300" s="60">
        <f>J300+K300</f>
        <v>1</v>
      </c>
      <c r="J300" s="60">
        <v>1</v>
      </c>
      <c r="K300" s="60">
        <v>0</v>
      </c>
    </row>
    <row r="301" spans="1:11" ht="16.5">
      <c r="A301" s="6" t="s">
        <v>21</v>
      </c>
      <c r="B301" s="74"/>
      <c r="C301" s="161"/>
      <c r="D301" s="161"/>
      <c r="E301" s="161"/>
      <c r="F301" s="161"/>
      <c r="G301" s="161" t="s">
        <v>155</v>
      </c>
      <c r="H301" s="161"/>
      <c r="I301" s="161"/>
      <c r="J301" s="161"/>
      <c r="K301" s="161"/>
    </row>
    <row r="302" spans="1:11" ht="20.25" customHeight="1">
      <c r="A302" s="43" t="s">
        <v>66</v>
      </c>
      <c r="B302" s="74"/>
      <c r="C302" s="89">
        <f>D302+E302</f>
        <v>3500</v>
      </c>
      <c r="D302" s="89">
        <v>3500</v>
      </c>
      <c r="E302" s="89">
        <v>0</v>
      </c>
      <c r="F302" s="89">
        <f>+G302</f>
        <v>4970</v>
      </c>
      <c r="G302" s="89">
        <v>4970</v>
      </c>
      <c r="H302" s="89">
        <v>0</v>
      </c>
      <c r="I302" s="89">
        <f>J302+K302</f>
        <v>5500</v>
      </c>
      <c r="J302" s="89">
        <v>5500</v>
      </c>
      <c r="K302" s="89">
        <v>0</v>
      </c>
    </row>
    <row r="303" spans="1:11" ht="14.25">
      <c r="A303" s="6" t="s">
        <v>20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1:11" ht="16.5">
      <c r="A304" s="5" t="s">
        <v>75</v>
      </c>
      <c r="B304" s="74"/>
      <c r="C304" s="162">
        <f>D304+E304</f>
        <v>274.3</v>
      </c>
      <c r="D304" s="162">
        <v>274.3</v>
      </c>
      <c r="E304" s="162">
        <v>0</v>
      </c>
      <c r="F304" s="162">
        <f>G304+H304</f>
        <v>90.88000000000001</v>
      </c>
      <c r="G304" s="162">
        <f>G295/D295*100</f>
        <v>90.88000000000001</v>
      </c>
      <c r="H304" s="162">
        <v>0</v>
      </c>
      <c r="I304" s="162">
        <f>J304+K304</f>
        <v>110.66398390342052</v>
      </c>
      <c r="J304" s="162">
        <f>J295/G295*100</f>
        <v>110.66398390342052</v>
      </c>
      <c r="K304" s="162">
        <v>0</v>
      </c>
    </row>
    <row r="305" spans="1:14" s="4" customFormat="1" ht="16.5" customHeight="1">
      <c r="A305" s="15" t="s">
        <v>139</v>
      </c>
      <c r="B305" s="163">
        <v>1011070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105"/>
      <c r="N305" s="66"/>
    </row>
    <row r="306" spans="1:12" ht="114" customHeight="1">
      <c r="A306" s="30" t="s">
        <v>192</v>
      </c>
      <c r="B306" s="70"/>
      <c r="C306" s="58">
        <f>D306+E306</f>
        <v>480</v>
      </c>
      <c r="D306" s="58">
        <v>480</v>
      </c>
      <c r="E306" s="58">
        <v>0</v>
      </c>
      <c r="F306" s="58">
        <f>G306+H306</f>
        <v>70</v>
      </c>
      <c r="G306" s="58">
        <v>70</v>
      </c>
      <c r="H306" s="58">
        <v>0</v>
      </c>
      <c r="I306" s="58">
        <f>J306++K306</f>
        <v>0</v>
      </c>
      <c r="J306" s="58">
        <v>0</v>
      </c>
      <c r="K306" s="58">
        <v>0</v>
      </c>
      <c r="L306" s="84"/>
    </row>
    <row r="307" spans="1:12" ht="19.5" customHeight="1">
      <c r="A307" s="21"/>
      <c r="B307" s="96"/>
      <c r="C307" s="97"/>
      <c r="D307" s="97"/>
      <c r="E307" s="97"/>
      <c r="F307" s="91"/>
      <c r="G307" s="91"/>
      <c r="H307" s="91"/>
      <c r="I307" s="91"/>
      <c r="J307" s="91"/>
      <c r="K307" s="91"/>
      <c r="L307" s="91"/>
    </row>
    <row r="308" spans="1:14" s="4" customFormat="1" ht="26.25" customHeight="1">
      <c r="A308" s="11"/>
      <c r="B308" s="10"/>
      <c r="C308" s="98"/>
      <c r="D308" s="98"/>
      <c r="E308" s="98"/>
      <c r="F308" s="98"/>
      <c r="G308" s="98"/>
      <c r="H308" s="98"/>
      <c r="I308" s="192" t="s">
        <v>209</v>
      </c>
      <c r="J308" s="192"/>
      <c r="K308" s="192"/>
      <c r="L308" s="98"/>
      <c r="N308" s="66"/>
    </row>
    <row r="309" spans="1:14" s="4" customFormat="1" ht="14.25">
      <c r="A309" s="13">
        <v>1</v>
      </c>
      <c r="B309" s="69">
        <v>2</v>
      </c>
      <c r="C309" s="67">
        <v>3</v>
      </c>
      <c r="D309" s="67">
        <v>4</v>
      </c>
      <c r="E309" s="67">
        <v>5</v>
      </c>
      <c r="F309" s="67">
        <v>6</v>
      </c>
      <c r="G309" s="67">
        <v>7</v>
      </c>
      <c r="H309" s="67">
        <v>8</v>
      </c>
      <c r="I309" s="67">
        <v>9</v>
      </c>
      <c r="J309" s="67">
        <v>10</v>
      </c>
      <c r="K309" s="67">
        <v>11</v>
      </c>
      <c r="L309" s="68"/>
      <c r="N309" s="66"/>
    </row>
    <row r="310" spans="1:14" s="4" customFormat="1" ht="16.5" customHeight="1">
      <c r="A310" s="7" t="s">
        <v>5</v>
      </c>
      <c r="B310" s="7"/>
      <c r="C310" s="93"/>
      <c r="D310" s="93"/>
      <c r="E310" s="93"/>
      <c r="F310" s="93"/>
      <c r="G310" s="93"/>
      <c r="H310" s="93"/>
      <c r="I310" s="93"/>
      <c r="J310" s="93"/>
      <c r="K310" s="93"/>
      <c r="L310" s="105"/>
      <c r="N310" s="66"/>
    </row>
    <row r="311" spans="1:14" s="4" customFormat="1" ht="16.5" customHeight="1">
      <c r="A311" s="8" t="s">
        <v>6</v>
      </c>
      <c r="B311" s="7"/>
      <c r="C311" s="93"/>
      <c r="D311" s="93"/>
      <c r="E311" s="93"/>
      <c r="F311" s="93"/>
      <c r="G311" s="93"/>
      <c r="H311" s="93"/>
      <c r="I311" s="93"/>
      <c r="J311" s="93"/>
      <c r="K311" s="93"/>
      <c r="L311" s="105"/>
      <c r="N311" s="66"/>
    </row>
    <row r="312" spans="1:14" s="4" customFormat="1" ht="105.75" customHeight="1">
      <c r="A312" s="191" t="s">
        <v>193</v>
      </c>
      <c r="B312" s="7"/>
      <c r="C312" s="159">
        <f>D312+E312</f>
        <v>8</v>
      </c>
      <c r="D312" s="159">
        <v>8</v>
      </c>
      <c r="E312" s="159">
        <v>0</v>
      </c>
      <c r="F312" s="159">
        <f>G312+H312</f>
        <v>1</v>
      </c>
      <c r="G312" s="159">
        <v>1</v>
      </c>
      <c r="H312" s="159">
        <v>0</v>
      </c>
      <c r="I312" s="159">
        <f>J312+K312</f>
        <v>0</v>
      </c>
      <c r="J312" s="159">
        <v>0</v>
      </c>
      <c r="K312" s="159">
        <v>0</v>
      </c>
      <c r="L312" s="105"/>
      <c r="N312" s="66"/>
    </row>
    <row r="313" spans="1:14" s="4" customFormat="1" ht="16.5" customHeight="1">
      <c r="A313" s="20" t="s">
        <v>21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6.5" customHeight="1">
      <c r="A314" s="5" t="s">
        <v>133</v>
      </c>
      <c r="B314" s="7"/>
      <c r="C314" s="93">
        <f>D314+E314</f>
        <v>60</v>
      </c>
      <c r="D314" s="93">
        <v>60</v>
      </c>
      <c r="E314" s="93">
        <v>0</v>
      </c>
      <c r="F314" s="93">
        <f>G314+H314</f>
        <v>70</v>
      </c>
      <c r="G314" s="93">
        <v>70</v>
      </c>
      <c r="H314" s="93">
        <v>0</v>
      </c>
      <c r="I314" s="93">
        <f>J314+K314</f>
        <v>0</v>
      </c>
      <c r="J314" s="93">
        <v>0</v>
      </c>
      <c r="K314" s="93">
        <v>0</v>
      </c>
      <c r="L314" s="105"/>
      <c r="N314" s="66"/>
    </row>
    <row r="315" spans="1:14" s="4" customFormat="1" ht="16.5" customHeight="1">
      <c r="A315" s="6" t="s">
        <v>20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75</v>
      </c>
      <c r="B316" s="7"/>
      <c r="C316" s="93">
        <v>0</v>
      </c>
      <c r="D316" s="93">
        <v>0</v>
      </c>
      <c r="E316" s="93">
        <v>0</v>
      </c>
      <c r="F316" s="93">
        <f>+G316</f>
        <v>14.583333333333334</v>
      </c>
      <c r="G316" s="93">
        <f>+G306/D306*100</f>
        <v>14.583333333333334</v>
      </c>
      <c r="H316" s="93">
        <v>0</v>
      </c>
      <c r="I316" s="93">
        <v>0</v>
      </c>
      <c r="J316" s="93">
        <v>0</v>
      </c>
      <c r="K316" s="93">
        <v>0</v>
      </c>
      <c r="L316" s="105"/>
      <c r="N316" s="66"/>
    </row>
    <row r="317" spans="1:11" ht="20.25" customHeight="1">
      <c r="A317" s="37" t="s">
        <v>194</v>
      </c>
      <c r="B317" s="138" t="s">
        <v>195</v>
      </c>
      <c r="C317" s="74"/>
      <c r="D317" s="74"/>
      <c r="E317" s="74"/>
      <c r="F317" s="85"/>
      <c r="G317" s="85"/>
      <c r="H317" s="85"/>
      <c r="I317" s="85"/>
      <c r="J317" s="85"/>
      <c r="K317" s="85"/>
    </row>
    <row r="318" spans="1:11" ht="14.25">
      <c r="A318" s="36" t="s">
        <v>128</v>
      </c>
      <c r="B318" s="74"/>
      <c r="C318" s="74"/>
      <c r="D318" s="74"/>
      <c r="E318" s="74"/>
      <c r="F318" s="85"/>
      <c r="G318" s="85"/>
      <c r="H318" s="85"/>
      <c r="I318" s="85"/>
      <c r="J318" s="85"/>
      <c r="K318" s="85"/>
    </row>
    <row r="319" spans="1:15" ht="32.25" customHeight="1">
      <c r="A319" s="197" t="s">
        <v>135</v>
      </c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N319" s="54"/>
      <c r="O319" s="164"/>
    </row>
    <row r="320" spans="1:11" ht="31.5" customHeight="1">
      <c r="A320" s="193" t="s">
        <v>136</v>
      </c>
      <c r="B320" s="193"/>
      <c r="C320" s="193"/>
      <c r="D320" s="193"/>
      <c r="E320" s="193"/>
      <c r="F320" s="193"/>
      <c r="G320" s="193"/>
      <c r="H320" s="193"/>
      <c r="I320" s="193"/>
      <c r="J320" s="193"/>
      <c r="K320" s="193"/>
    </row>
    <row r="321" spans="1:11" ht="42.75" customHeight="1">
      <c r="A321" s="44" t="s">
        <v>137</v>
      </c>
      <c r="B321" s="74"/>
      <c r="C321" s="83">
        <f>D321+E321</f>
        <v>1007900</v>
      </c>
      <c r="D321" s="83">
        <v>260900</v>
      </c>
      <c r="E321" s="83">
        <v>747000</v>
      </c>
      <c r="F321" s="83">
        <f>G321+H321</f>
        <v>201300</v>
      </c>
      <c r="G321" s="83">
        <v>201300</v>
      </c>
      <c r="H321" s="83">
        <v>0</v>
      </c>
      <c r="I321" s="83">
        <f>J321+K321</f>
        <v>225100</v>
      </c>
      <c r="J321" s="83">
        <v>225100</v>
      </c>
      <c r="K321" s="83">
        <v>0</v>
      </c>
    </row>
    <row r="322" spans="1:11" ht="15">
      <c r="A322" s="7" t="s">
        <v>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4.25">
      <c r="A323" s="8" t="s">
        <v>6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1" ht="43.5" customHeight="1">
      <c r="A324" s="33" t="s">
        <v>80</v>
      </c>
      <c r="B324" s="74"/>
      <c r="C324" s="120">
        <v>1015</v>
      </c>
      <c r="D324" s="120">
        <v>1015</v>
      </c>
      <c r="E324" s="120">
        <v>1015</v>
      </c>
      <c r="F324" s="120">
        <f>G324+H324</f>
        <v>1015</v>
      </c>
      <c r="G324" s="120">
        <v>1015</v>
      </c>
      <c r="H324" s="120">
        <v>0</v>
      </c>
      <c r="I324" s="120">
        <f>J324+K324</f>
        <v>1630</v>
      </c>
      <c r="J324" s="120">
        <v>1630</v>
      </c>
      <c r="K324" s="120">
        <v>0</v>
      </c>
    </row>
    <row r="325" spans="1:11" ht="14.25">
      <c r="A325" s="16" t="s">
        <v>21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30">
      <c r="A326" s="33" t="s">
        <v>81</v>
      </c>
      <c r="B326" s="74"/>
      <c r="C326" s="165">
        <f>D326+E326</f>
        <v>993.0049261083744</v>
      </c>
      <c r="D326" s="165">
        <f>D321/D324</f>
        <v>257.04433497536945</v>
      </c>
      <c r="E326" s="165">
        <f>E321/E324</f>
        <v>735.960591133005</v>
      </c>
      <c r="F326" s="165">
        <f>G326+H326</f>
        <v>198.32512315270935</v>
      </c>
      <c r="G326" s="165">
        <f>+G321/G324</f>
        <v>198.32512315270935</v>
      </c>
      <c r="H326" s="165"/>
      <c r="I326" s="165">
        <f>J326+K326</f>
        <v>138.09815950920245</v>
      </c>
      <c r="J326" s="165">
        <f>+J321/J324</f>
        <v>138.09815950920245</v>
      </c>
      <c r="K326" s="165"/>
    </row>
    <row r="327" spans="1:11" ht="14.25">
      <c r="A327" s="16" t="s">
        <v>20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16.5">
      <c r="A328" s="5" t="s">
        <v>75</v>
      </c>
      <c r="B328" s="74"/>
      <c r="C328" s="120">
        <v>0</v>
      </c>
      <c r="D328" s="120">
        <v>0</v>
      </c>
      <c r="E328" s="120">
        <v>0</v>
      </c>
      <c r="F328" s="123">
        <f>+F321/C321*100</f>
        <v>19.972219466216888</v>
      </c>
      <c r="G328" s="123">
        <f>+G321/D321*100</f>
        <v>77.15599846684553</v>
      </c>
      <c r="H328" s="123">
        <v>0</v>
      </c>
      <c r="I328" s="123">
        <f>J328+K328</f>
        <v>111.82314952806756</v>
      </c>
      <c r="J328" s="123">
        <f>+J321/G321*100</f>
        <v>111.82314952806756</v>
      </c>
      <c r="K328" s="123">
        <v>0</v>
      </c>
    </row>
    <row r="329" spans="1:12" ht="15.75">
      <c r="A329" s="37" t="s">
        <v>219</v>
      </c>
      <c r="B329" s="82" t="s">
        <v>220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4"/>
    </row>
    <row r="330" spans="1:12" ht="14.25">
      <c r="A330" s="36" t="s">
        <v>128</v>
      </c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10"/>
    </row>
    <row r="331" spans="1:12" ht="21" customHeight="1">
      <c r="A331" s="211" t="s">
        <v>140</v>
      </c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166"/>
    </row>
    <row r="332" spans="1:12" ht="22.5" customHeight="1">
      <c r="A332" s="212" t="s">
        <v>141</v>
      </c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167"/>
    </row>
    <row r="333" spans="1:14" s="4" customFormat="1" ht="22.5" customHeight="1">
      <c r="A333" s="57" t="s">
        <v>7</v>
      </c>
      <c r="B333" s="43"/>
      <c r="C333" s="168">
        <f>D333+E333</f>
        <v>57157</v>
      </c>
      <c r="D333" s="168">
        <f>D334+D349</f>
        <v>57157</v>
      </c>
      <c r="E333" s="168">
        <v>0</v>
      </c>
      <c r="F333" s="168">
        <f>G333+H333</f>
        <v>70000</v>
      </c>
      <c r="G333" s="168">
        <f>G334+G349</f>
        <v>70000</v>
      </c>
      <c r="H333" s="168">
        <f>H337+H349</f>
        <v>0</v>
      </c>
      <c r="I333" s="168">
        <f>J333+K333</f>
        <v>75000</v>
      </c>
      <c r="J333" s="168">
        <f>J334+J349</f>
        <v>75000</v>
      </c>
      <c r="K333" s="168">
        <f>K334+K349</f>
        <v>0</v>
      </c>
      <c r="L333" s="169"/>
      <c r="N333" s="66"/>
    </row>
    <row r="334" spans="1:14" s="4" customFormat="1" ht="48" customHeight="1">
      <c r="A334" s="20" t="s">
        <v>142</v>
      </c>
      <c r="B334" s="74"/>
      <c r="C334" s="170">
        <f>D334+E334</f>
        <v>57157</v>
      </c>
      <c r="D334" s="170">
        <v>57157</v>
      </c>
      <c r="E334" s="170">
        <v>0</v>
      </c>
      <c r="F334" s="170">
        <f>G334+H334</f>
        <v>0</v>
      </c>
      <c r="G334" s="170">
        <v>0</v>
      </c>
      <c r="H334" s="170">
        <v>0</v>
      </c>
      <c r="I334" s="170">
        <f>J334+K334</f>
        <v>0</v>
      </c>
      <c r="J334" s="170">
        <v>0</v>
      </c>
      <c r="K334" s="170">
        <v>0</v>
      </c>
      <c r="N334" s="66"/>
    </row>
    <row r="335" spans="1:14" s="4" customFormat="1" ht="16.5" customHeight="1">
      <c r="A335" s="7" t="s">
        <v>5</v>
      </c>
      <c r="B335" s="74"/>
      <c r="C335" s="83"/>
      <c r="D335" s="83"/>
      <c r="E335" s="83"/>
      <c r="F335" s="83"/>
      <c r="G335" s="83"/>
      <c r="H335" s="83"/>
      <c r="I335" s="83"/>
      <c r="J335" s="83"/>
      <c r="K335" s="83"/>
      <c r="N335" s="66"/>
    </row>
    <row r="336" spans="1:14" s="4" customFormat="1" ht="16.5" customHeight="1">
      <c r="A336" s="8" t="s">
        <v>143</v>
      </c>
      <c r="B336" s="74"/>
      <c r="C336" s="83"/>
      <c r="D336" s="83"/>
      <c r="E336" s="83"/>
      <c r="F336" s="83"/>
      <c r="G336" s="83"/>
      <c r="H336" s="83"/>
      <c r="I336" s="83"/>
      <c r="J336" s="83"/>
      <c r="K336" s="83"/>
      <c r="N336" s="66"/>
    </row>
    <row r="337" spans="1:14" s="4" customFormat="1" ht="32.25" customHeight="1">
      <c r="A337" s="7" t="s">
        <v>144</v>
      </c>
      <c r="B337" s="74"/>
      <c r="C337" s="89">
        <f>D337+E337</f>
        <v>57.2</v>
      </c>
      <c r="D337" s="89">
        <v>57.2</v>
      </c>
      <c r="E337" s="89">
        <v>0</v>
      </c>
      <c r="F337" s="89">
        <f>G337+H337</f>
        <v>0</v>
      </c>
      <c r="G337" s="89">
        <v>0</v>
      </c>
      <c r="H337" s="89">
        <v>0</v>
      </c>
      <c r="I337" s="89">
        <f>J337+K337</f>
        <v>0</v>
      </c>
      <c r="J337" s="89">
        <v>0</v>
      </c>
      <c r="K337" s="89">
        <v>0</v>
      </c>
      <c r="N337" s="66"/>
    </row>
    <row r="338" spans="1:14" s="4" customFormat="1" ht="14.25">
      <c r="A338" s="8" t="s">
        <v>6</v>
      </c>
      <c r="B338" s="74"/>
      <c r="C338" s="74"/>
      <c r="D338" s="74"/>
      <c r="E338" s="74"/>
      <c r="F338" s="131"/>
      <c r="G338" s="131"/>
      <c r="H338" s="131"/>
      <c r="I338" s="131"/>
      <c r="J338" s="131"/>
      <c r="K338" s="131"/>
      <c r="N338" s="66"/>
    </row>
    <row r="339" spans="1:14" s="4" customFormat="1" ht="30">
      <c r="A339" s="5" t="s">
        <v>83</v>
      </c>
      <c r="B339" s="74"/>
      <c r="C339" s="60">
        <f>D339+E339</f>
        <v>77903</v>
      </c>
      <c r="D339" s="60">
        <v>77903</v>
      </c>
      <c r="E339" s="60">
        <v>0</v>
      </c>
      <c r="F339" s="60">
        <f>G339+H339</f>
        <v>0</v>
      </c>
      <c r="G339" s="60">
        <v>0</v>
      </c>
      <c r="H339" s="60">
        <v>0</v>
      </c>
      <c r="I339" s="60">
        <f>J339+K339</f>
        <v>0</v>
      </c>
      <c r="J339" s="60">
        <v>0</v>
      </c>
      <c r="K339" s="60">
        <v>0</v>
      </c>
      <c r="N339" s="66"/>
    </row>
    <row r="340" spans="1:12" ht="19.5" customHeight="1">
      <c r="A340" s="21"/>
      <c r="B340" s="96"/>
      <c r="C340" s="97"/>
      <c r="D340" s="97"/>
      <c r="E340" s="97"/>
      <c r="F340" s="91"/>
      <c r="G340" s="91"/>
      <c r="H340" s="91"/>
      <c r="I340" s="91"/>
      <c r="J340" s="91"/>
      <c r="K340" s="91"/>
      <c r="L340" s="91"/>
    </row>
    <row r="341" spans="1:14" s="4" customFormat="1" ht="26.25" customHeight="1">
      <c r="A341" s="11"/>
      <c r="B341" s="10"/>
      <c r="C341" s="98"/>
      <c r="D341" s="98"/>
      <c r="E341" s="98"/>
      <c r="F341" s="98"/>
      <c r="G341" s="98"/>
      <c r="H341" s="98"/>
      <c r="I341" s="192" t="s">
        <v>209</v>
      </c>
      <c r="J341" s="192"/>
      <c r="K341" s="192"/>
      <c r="L341" s="98"/>
      <c r="N341" s="66"/>
    </row>
    <row r="342" spans="1:14" s="4" customFormat="1" ht="14.25">
      <c r="A342" s="13">
        <v>1</v>
      </c>
      <c r="B342" s="69">
        <v>2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8</v>
      </c>
      <c r="I342" s="67">
        <v>9</v>
      </c>
      <c r="J342" s="67">
        <v>10</v>
      </c>
      <c r="K342" s="67">
        <v>11</v>
      </c>
      <c r="L342" s="68"/>
      <c r="N342" s="66"/>
    </row>
    <row r="343" spans="1:14" s="4" customFormat="1" ht="30">
      <c r="A343" s="5" t="s">
        <v>82</v>
      </c>
      <c r="B343" s="74"/>
      <c r="C343" s="60">
        <f>D343+E343</f>
        <v>42550</v>
      </c>
      <c r="D343" s="60">
        <v>42550</v>
      </c>
      <c r="E343" s="60"/>
      <c r="F343" s="60">
        <f>G343+H343</f>
        <v>0</v>
      </c>
      <c r="G343" s="60">
        <v>0</v>
      </c>
      <c r="H343" s="60"/>
      <c r="I343" s="60">
        <f>J343+K343</f>
        <v>0</v>
      </c>
      <c r="J343" s="60">
        <v>0</v>
      </c>
      <c r="K343" s="60"/>
      <c r="N343" s="66"/>
    </row>
    <row r="344" spans="1:14" s="4" customFormat="1" ht="14.25">
      <c r="A344" s="16" t="s">
        <v>21</v>
      </c>
      <c r="B344" s="74"/>
      <c r="C344" s="131"/>
      <c r="D344" s="131"/>
      <c r="E344" s="131"/>
      <c r="F344" s="131"/>
      <c r="G344" s="131"/>
      <c r="H344" s="131"/>
      <c r="I344" s="131"/>
      <c r="J344" s="131"/>
      <c r="K344" s="131"/>
      <c r="N344" s="66"/>
    </row>
    <row r="345" spans="1:14" s="4" customFormat="1" ht="33.75" customHeight="1">
      <c r="A345" s="5" t="s">
        <v>145</v>
      </c>
      <c r="B345" s="74"/>
      <c r="C345" s="89">
        <f>D345+E345</f>
        <v>0.6</v>
      </c>
      <c r="D345" s="89">
        <v>0.6</v>
      </c>
      <c r="E345" s="89">
        <v>0</v>
      </c>
      <c r="F345" s="89">
        <f>G345+H345</f>
        <v>0</v>
      </c>
      <c r="G345" s="89">
        <v>0</v>
      </c>
      <c r="H345" s="89">
        <v>0</v>
      </c>
      <c r="I345" s="89">
        <f>J345+K345</f>
        <v>0</v>
      </c>
      <c r="J345" s="89">
        <v>0</v>
      </c>
      <c r="K345" s="89">
        <v>0</v>
      </c>
      <c r="N345" s="66"/>
    </row>
    <row r="346" spans="1:14" s="4" customFormat="1" ht="31.5" customHeight="1">
      <c r="A346" s="5" t="s">
        <v>84</v>
      </c>
      <c r="B346" s="120"/>
      <c r="C346" s="89">
        <f>D346+E346</f>
        <v>0.25</v>
      </c>
      <c r="D346" s="120">
        <v>0.25</v>
      </c>
      <c r="E346" s="165">
        <v>0</v>
      </c>
      <c r="F346" s="89">
        <f>G346+H346</f>
        <v>0</v>
      </c>
      <c r="G346" s="165">
        <v>0</v>
      </c>
      <c r="H346" s="165">
        <v>0</v>
      </c>
      <c r="I346" s="89">
        <f>J346+K346</f>
        <v>0</v>
      </c>
      <c r="J346" s="165">
        <v>0</v>
      </c>
      <c r="K346" s="165">
        <v>0</v>
      </c>
      <c r="N346" s="66"/>
    </row>
    <row r="347" spans="1:14" s="4" customFormat="1" ht="14.25">
      <c r="A347" s="16" t="s">
        <v>20</v>
      </c>
      <c r="B347" s="74"/>
      <c r="C347" s="131"/>
      <c r="D347" s="131"/>
      <c r="E347" s="131"/>
      <c r="F347" s="131"/>
      <c r="G347" s="131"/>
      <c r="H347" s="131"/>
      <c r="I347" s="131"/>
      <c r="J347" s="131"/>
      <c r="K347" s="131"/>
      <c r="N347" s="66"/>
    </row>
    <row r="348" spans="1:14" s="4" customFormat="1" ht="16.5">
      <c r="A348" s="5" t="s">
        <v>75</v>
      </c>
      <c r="B348" s="74"/>
      <c r="C348" s="123">
        <f>D348+E348</f>
        <v>0</v>
      </c>
      <c r="D348" s="92">
        <v>0</v>
      </c>
      <c r="E348" s="92">
        <v>0</v>
      </c>
      <c r="F348" s="92">
        <f>G348+H348</f>
        <v>0</v>
      </c>
      <c r="G348" s="92">
        <f>+G334/D334*100</f>
        <v>0</v>
      </c>
      <c r="H348" s="92">
        <v>0</v>
      </c>
      <c r="I348" s="92">
        <f>J348+K348</f>
        <v>0</v>
      </c>
      <c r="J348" s="92">
        <v>0</v>
      </c>
      <c r="K348" s="92">
        <v>0</v>
      </c>
      <c r="N348" s="66"/>
    </row>
    <row r="349" spans="1:14" s="4" customFormat="1" ht="46.5" customHeight="1">
      <c r="A349" s="20" t="s">
        <v>150</v>
      </c>
      <c r="B349" s="74"/>
      <c r="C349" s="170">
        <f>D349+E349</f>
        <v>0</v>
      </c>
      <c r="D349" s="170">
        <v>0</v>
      </c>
      <c r="E349" s="170">
        <v>0</v>
      </c>
      <c r="F349" s="170">
        <f>G349+H349</f>
        <v>70000</v>
      </c>
      <c r="G349" s="170">
        <v>70000</v>
      </c>
      <c r="H349" s="170">
        <v>0</v>
      </c>
      <c r="I349" s="170">
        <f>J349+K349</f>
        <v>75000</v>
      </c>
      <c r="J349" s="170">
        <v>75000</v>
      </c>
      <c r="K349" s="170">
        <v>0</v>
      </c>
      <c r="N349" s="66"/>
    </row>
    <row r="350" spans="1:14" s="4" customFormat="1" ht="16.5">
      <c r="A350" s="7" t="s">
        <v>5</v>
      </c>
      <c r="B350" s="74"/>
      <c r="C350" s="123"/>
      <c r="D350" s="92"/>
      <c r="E350" s="92"/>
      <c r="F350" s="92"/>
      <c r="G350" s="92"/>
      <c r="H350" s="92"/>
      <c r="I350" s="92"/>
      <c r="J350" s="92"/>
      <c r="K350" s="92"/>
      <c r="N350" s="66"/>
    </row>
    <row r="351" spans="1:14" s="4" customFormat="1" ht="16.5">
      <c r="A351" s="8" t="s">
        <v>143</v>
      </c>
      <c r="B351" s="74"/>
      <c r="C351" s="123"/>
      <c r="D351" s="92"/>
      <c r="E351" s="92"/>
      <c r="F351" s="92"/>
      <c r="G351" s="92"/>
      <c r="H351" s="92"/>
      <c r="I351" s="92"/>
      <c r="J351" s="92"/>
      <c r="K351" s="92"/>
      <c r="N351" s="66"/>
    </row>
    <row r="352" spans="1:14" s="4" customFormat="1" ht="44.25" customHeight="1">
      <c r="A352" s="5" t="s">
        <v>146</v>
      </c>
      <c r="B352" s="74"/>
      <c r="C352" s="123">
        <f>D352+E352</f>
        <v>0</v>
      </c>
      <c r="D352" s="92">
        <v>0</v>
      </c>
      <c r="E352" s="92">
        <v>0</v>
      </c>
      <c r="F352" s="92">
        <f>G352+H352</f>
        <v>70</v>
      </c>
      <c r="G352" s="92">
        <v>70</v>
      </c>
      <c r="H352" s="92">
        <v>0</v>
      </c>
      <c r="I352" s="92">
        <f>J352+K352</f>
        <v>75</v>
      </c>
      <c r="J352" s="92">
        <v>75</v>
      </c>
      <c r="K352" s="92">
        <v>0</v>
      </c>
      <c r="N352" s="66"/>
    </row>
    <row r="353" spans="1:14" s="4" customFormat="1" ht="16.5">
      <c r="A353" s="8" t="s">
        <v>6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16.5">
      <c r="A354" s="7" t="s">
        <v>147</v>
      </c>
      <c r="B354" s="74"/>
      <c r="C354" s="95">
        <f>D354+E354</f>
        <v>0</v>
      </c>
      <c r="D354" s="95">
        <v>0</v>
      </c>
      <c r="E354" s="95">
        <v>0</v>
      </c>
      <c r="F354" s="60">
        <f>G354+H354</f>
        <v>190920</v>
      </c>
      <c r="G354" s="60">
        <v>190920</v>
      </c>
      <c r="H354" s="60">
        <v>0</v>
      </c>
      <c r="I354" s="60">
        <f>J354+K354</f>
        <v>193514</v>
      </c>
      <c r="J354" s="60">
        <v>193514</v>
      </c>
      <c r="K354" s="60">
        <v>0</v>
      </c>
      <c r="N354" s="66"/>
    </row>
    <row r="355" spans="1:14" s="4" customFormat="1" ht="16.5">
      <c r="A355" s="16" t="s">
        <v>21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5" t="s">
        <v>148</v>
      </c>
      <c r="B356" s="74"/>
      <c r="C356" s="123">
        <f>D356+E356</f>
        <v>0</v>
      </c>
      <c r="D356" s="92">
        <v>0</v>
      </c>
      <c r="E356" s="92">
        <v>0</v>
      </c>
      <c r="F356" s="89">
        <f>G356+H356</f>
        <v>0.37</v>
      </c>
      <c r="G356" s="89">
        <v>0.37</v>
      </c>
      <c r="H356" s="89">
        <v>0</v>
      </c>
      <c r="I356" s="89">
        <f>J356+K356</f>
        <v>0.39</v>
      </c>
      <c r="J356" s="89">
        <v>0.39</v>
      </c>
      <c r="K356" s="89">
        <v>0</v>
      </c>
      <c r="N356" s="66"/>
    </row>
    <row r="357" spans="1:14" s="4" customFormat="1" ht="16.5">
      <c r="A357" s="16" t="s">
        <v>20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149</v>
      </c>
      <c r="B358" s="74"/>
      <c r="C358" s="123">
        <f>D358+E358</f>
        <v>0</v>
      </c>
      <c r="D358" s="92">
        <v>0</v>
      </c>
      <c r="E358" s="92">
        <v>0</v>
      </c>
      <c r="F358" s="92">
        <f>G358+H358</f>
        <v>100</v>
      </c>
      <c r="G358" s="92">
        <v>100</v>
      </c>
      <c r="H358" s="92">
        <v>0</v>
      </c>
      <c r="I358" s="92">
        <f>J358+K358</f>
        <v>100</v>
      </c>
      <c r="J358" s="92">
        <v>100</v>
      </c>
      <c r="K358" s="92">
        <v>0</v>
      </c>
      <c r="N358" s="66"/>
    </row>
    <row r="359" spans="1:14" s="4" customFormat="1" ht="18" customHeight="1">
      <c r="A359" s="210" t="s">
        <v>95</v>
      </c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N359" s="66"/>
    </row>
    <row r="360" spans="1:11" ht="33" customHeight="1">
      <c r="A360" s="209" t="s">
        <v>196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</row>
    <row r="361" spans="1:11" ht="16.5">
      <c r="A361" s="45" t="s">
        <v>7</v>
      </c>
      <c r="B361" s="171" t="s">
        <v>197</v>
      </c>
      <c r="C361" s="58">
        <f>D361+E361</f>
        <v>16477514</v>
      </c>
      <c r="D361" s="58">
        <f>D363+D373+D386+D397+D422</f>
        <v>16477514</v>
      </c>
      <c r="E361" s="58">
        <v>0</v>
      </c>
      <c r="F361" s="58">
        <f>G361+H361</f>
        <v>43796810</v>
      </c>
      <c r="G361" s="58">
        <f>G363+G373++G386+G397+G422</f>
        <v>43592198</v>
      </c>
      <c r="H361" s="58">
        <f>H363+H373++H386+H397</f>
        <v>204612</v>
      </c>
      <c r="I361" s="83">
        <f>J361+K361</f>
        <v>50606566</v>
      </c>
      <c r="J361" s="58">
        <f>J363+J373++J386+J397+J422</f>
        <v>50392566</v>
      </c>
      <c r="K361" s="58">
        <f>K363+K373++K386+K397</f>
        <v>214000</v>
      </c>
    </row>
    <row r="362" spans="1:11" ht="21.75" customHeight="1">
      <c r="A362" s="46" t="s">
        <v>198</v>
      </c>
      <c r="B362" s="172"/>
      <c r="C362" s="173"/>
      <c r="D362" s="173"/>
      <c r="E362" s="173"/>
      <c r="F362" s="172"/>
      <c r="G362" s="172"/>
      <c r="H362" s="172"/>
      <c r="I362" s="172"/>
      <c r="J362" s="172"/>
      <c r="K362" s="172"/>
    </row>
    <row r="363" spans="1:11" ht="28.5" customHeight="1">
      <c r="A363" s="47" t="s">
        <v>96</v>
      </c>
      <c r="B363" s="174"/>
      <c r="C363" s="83">
        <f>D363+E363</f>
        <v>3624570</v>
      </c>
      <c r="D363" s="90">
        <v>3624570</v>
      </c>
      <c r="E363" s="58">
        <v>0</v>
      </c>
      <c r="F363" s="58">
        <f>+G363</f>
        <v>11188632</v>
      </c>
      <c r="G363" s="90">
        <v>11188632</v>
      </c>
      <c r="H363" s="58">
        <v>0</v>
      </c>
      <c r="I363" s="83">
        <f>J363+K363</f>
        <v>13466596</v>
      </c>
      <c r="J363" s="90">
        <f>2000000+9466596+2000000</f>
        <v>13466596</v>
      </c>
      <c r="K363" s="89">
        <v>0</v>
      </c>
    </row>
    <row r="364" spans="1:14" ht="18" customHeight="1">
      <c r="A364" s="7" t="s">
        <v>5</v>
      </c>
      <c r="B364" s="85"/>
      <c r="C364" s="175"/>
      <c r="D364" s="59"/>
      <c r="E364" s="59"/>
      <c r="F364" s="59"/>
      <c r="G364" s="59"/>
      <c r="H364" s="59"/>
      <c r="I364" s="59"/>
      <c r="J364" s="59"/>
      <c r="K364" s="59"/>
      <c r="N364" s="54"/>
    </row>
    <row r="365" spans="1:14" ht="15">
      <c r="A365" s="8" t="s">
        <v>6</v>
      </c>
      <c r="B365" s="85"/>
      <c r="C365" s="175"/>
      <c r="D365" s="59"/>
      <c r="E365" s="59"/>
      <c r="F365" s="59"/>
      <c r="G365" s="59"/>
      <c r="H365" s="59"/>
      <c r="I365" s="59"/>
      <c r="J365" s="59"/>
      <c r="K365" s="59"/>
      <c r="N365" s="54"/>
    </row>
    <row r="366" spans="1:14" ht="27.75" customHeight="1">
      <c r="A366" s="17" t="s">
        <v>97</v>
      </c>
      <c r="B366" s="85"/>
      <c r="C366" s="60">
        <v>65900</v>
      </c>
      <c r="D366" s="60">
        <v>65900</v>
      </c>
      <c r="E366" s="60">
        <v>0</v>
      </c>
      <c r="F366" s="60">
        <f>+G366</f>
        <v>60420</v>
      </c>
      <c r="G366" s="60">
        <v>60420</v>
      </c>
      <c r="H366" s="95">
        <v>0</v>
      </c>
      <c r="I366" s="95">
        <f>+J366</f>
        <v>64200</v>
      </c>
      <c r="J366" s="95">
        <v>64200</v>
      </c>
      <c r="K366" s="95">
        <v>0</v>
      </c>
      <c r="N366" s="54"/>
    </row>
    <row r="367" spans="1:14" ht="27.75" customHeight="1">
      <c r="A367" s="17" t="s">
        <v>98</v>
      </c>
      <c r="B367" s="85"/>
      <c r="C367" s="95">
        <v>1</v>
      </c>
      <c r="D367" s="95">
        <v>1</v>
      </c>
      <c r="E367" s="95">
        <v>0</v>
      </c>
      <c r="F367" s="95">
        <f>+G367</f>
        <v>1</v>
      </c>
      <c r="G367" s="95">
        <v>1</v>
      </c>
      <c r="H367" s="95">
        <v>0</v>
      </c>
      <c r="I367" s="95">
        <f>+J367</f>
        <v>1</v>
      </c>
      <c r="J367" s="95">
        <v>1</v>
      </c>
      <c r="K367" s="95">
        <v>0</v>
      </c>
      <c r="N367" s="54"/>
    </row>
    <row r="368" spans="1:14" ht="17.25" customHeight="1">
      <c r="A368" s="18" t="s">
        <v>21</v>
      </c>
      <c r="B368" s="74"/>
      <c r="C368" s="176"/>
      <c r="D368" s="88"/>
      <c r="E368" s="88"/>
      <c r="F368" s="88"/>
      <c r="G368" s="88"/>
      <c r="H368" s="99"/>
      <c r="I368" s="99"/>
      <c r="J368" s="99"/>
      <c r="K368" s="99"/>
      <c r="N368" s="54"/>
    </row>
    <row r="369" spans="1:14" ht="30">
      <c r="A369" s="19" t="s">
        <v>99</v>
      </c>
      <c r="B369" s="74"/>
      <c r="C369" s="89">
        <f>D369+E369</f>
        <v>517795.71428571426</v>
      </c>
      <c r="D369" s="89">
        <f>+D363/7</f>
        <v>517795.71428571426</v>
      </c>
      <c r="E369" s="89">
        <v>0</v>
      </c>
      <c r="F369" s="89">
        <f>G369+H369</f>
        <v>932386</v>
      </c>
      <c r="G369" s="89">
        <f>+G363/12</f>
        <v>932386</v>
      </c>
      <c r="H369" s="89">
        <v>0</v>
      </c>
      <c r="I369" s="89">
        <f>J369+K369</f>
        <v>1122216.3333333333</v>
      </c>
      <c r="J369" s="89">
        <f>+J363/12</f>
        <v>1122216.3333333333</v>
      </c>
      <c r="K369" s="89">
        <v>0</v>
      </c>
      <c r="N369" s="54"/>
    </row>
    <row r="370" spans="1:14" ht="16.5">
      <c r="A370" s="16" t="s">
        <v>20</v>
      </c>
      <c r="B370" s="74"/>
      <c r="C370" s="89"/>
      <c r="D370" s="89"/>
      <c r="E370" s="89"/>
      <c r="F370" s="89"/>
      <c r="G370" s="90"/>
      <c r="H370" s="89"/>
      <c r="I370" s="89"/>
      <c r="J370" s="90"/>
      <c r="K370" s="89"/>
      <c r="N370" s="54"/>
    </row>
    <row r="371" spans="1:14" ht="21.75" customHeight="1">
      <c r="A371" s="19" t="s">
        <v>19</v>
      </c>
      <c r="B371" s="74"/>
      <c r="C371" s="92">
        <f>+D371</f>
        <v>100</v>
      </c>
      <c r="D371" s="92">
        <v>100</v>
      </c>
      <c r="E371" s="92">
        <v>0</v>
      </c>
      <c r="F371" s="92">
        <f>G371+H371</f>
        <v>100</v>
      </c>
      <c r="G371" s="93">
        <v>100</v>
      </c>
      <c r="H371" s="92">
        <v>0</v>
      </c>
      <c r="I371" s="92">
        <f>J371+K371</f>
        <v>100</v>
      </c>
      <c r="J371" s="93">
        <v>100</v>
      </c>
      <c r="K371" s="92">
        <v>0</v>
      </c>
      <c r="N371" s="54"/>
    </row>
    <row r="372" spans="1:11" ht="21.75" customHeight="1">
      <c r="A372" s="46" t="s">
        <v>171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30.75" customHeight="1">
      <c r="A373" s="47" t="s">
        <v>100</v>
      </c>
      <c r="B373" s="177"/>
      <c r="C373" s="83">
        <f>D373+E373</f>
        <v>9714663</v>
      </c>
      <c r="D373" s="83">
        <v>9714663</v>
      </c>
      <c r="E373" s="83">
        <v>0</v>
      </c>
      <c r="F373" s="178">
        <f>G373+H373</f>
        <v>28979753</v>
      </c>
      <c r="G373" s="178">
        <v>28979753</v>
      </c>
      <c r="H373" s="58">
        <v>0</v>
      </c>
      <c r="I373" s="58">
        <f>J373+K373</f>
        <v>33013066</v>
      </c>
      <c r="J373" s="58">
        <f>8000000+27013066-2000000</f>
        <v>33013066</v>
      </c>
      <c r="K373" s="58">
        <v>0</v>
      </c>
    </row>
    <row r="374" spans="1:14" ht="18" customHeight="1">
      <c r="A374" s="7" t="s">
        <v>5</v>
      </c>
      <c r="B374" s="74"/>
      <c r="C374" s="175"/>
      <c r="D374" s="59"/>
      <c r="E374" s="59"/>
      <c r="F374" s="59"/>
      <c r="G374" s="59"/>
      <c r="H374" s="59"/>
      <c r="I374" s="59"/>
      <c r="J374" s="59"/>
      <c r="K374" s="59"/>
      <c r="N374" s="54"/>
    </row>
    <row r="375" spans="1:14" ht="15">
      <c r="A375" s="8" t="s">
        <v>6</v>
      </c>
      <c r="B375" s="74"/>
      <c r="C375" s="175"/>
      <c r="D375" s="59"/>
      <c r="E375" s="59"/>
      <c r="F375" s="59"/>
      <c r="G375" s="59"/>
      <c r="H375" s="59"/>
      <c r="I375" s="59"/>
      <c r="J375" s="59"/>
      <c r="K375" s="59"/>
      <c r="N375" s="54"/>
    </row>
    <row r="376" spans="1:12" ht="19.5" customHeight="1">
      <c r="A376" s="21"/>
      <c r="B376" s="96"/>
      <c r="C376" s="97"/>
      <c r="D376" s="97"/>
      <c r="E376" s="97"/>
      <c r="F376" s="91"/>
      <c r="G376" s="91"/>
      <c r="H376" s="91"/>
      <c r="I376" s="91"/>
      <c r="J376" s="91"/>
      <c r="K376" s="91"/>
      <c r="L376" s="91"/>
    </row>
    <row r="377" spans="1:14" s="4" customFormat="1" ht="26.25" customHeight="1">
      <c r="A377" s="11"/>
      <c r="B377" s="10"/>
      <c r="C377" s="98"/>
      <c r="D377" s="98"/>
      <c r="E377" s="98"/>
      <c r="F377" s="98"/>
      <c r="G377" s="98"/>
      <c r="H377" s="98"/>
      <c r="I377" s="192" t="s">
        <v>209</v>
      </c>
      <c r="J377" s="192"/>
      <c r="K377" s="192"/>
      <c r="L377" s="98"/>
      <c r="N377" s="66"/>
    </row>
    <row r="378" spans="1:14" s="4" customFormat="1" ht="14.25">
      <c r="A378" s="13">
        <v>1</v>
      </c>
      <c r="B378" s="69">
        <v>2</v>
      </c>
      <c r="C378" s="67">
        <v>3</v>
      </c>
      <c r="D378" s="67">
        <v>4</v>
      </c>
      <c r="E378" s="67">
        <v>5</v>
      </c>
      <c r="F378" s="67">
        <v>6</v>
      </c>
      <c r="G378" s="67">
        <v>7</v>
      </c>
      <c r="H378" s="67">
        <v>8</v>
      </c>
      <c r="I378" s="67">
        <v>9</v>
      </c>
      <c r="J378" s="67">
        <v>10</v>
      </c>
      <c r="K378" s="67">
        <v>11</v>
      </c>
      <c r="L378" s="68"/>
      <c r="N378" s="66"/>
    </row>
    <row r="379" spans="1:14" ht="27.75" customHeight="1">
      <c r="A379" s="17" t="s">
        <v>101</v>
      </c>
      <c r="B379" s="74"/>
      <c r="C379" s="60">
        <v>65900</v>
      </c>
      <c r="D379" s="60">
        <v>65900</v>
      </c>
      <c r="E379" s="60">
        <v>0</v>
      </c>
      <c r="F379" s="60">
        <f>+G379</f>
        <v>60420</v>
      </c>
      <c r="G379" s="60">
        <v>60420</v>
      </c>
      <c r="H379" s="95">
        <v>0</v>
      </c>
      <c r="I379" s="60">
        <f>J379+K379</f>
        <v>64200</v>
      </c>
      <c r="J379" s="60">
        <v>64200</v>
      </c>
      <c r="K379" s="95">
        <v>0</v>
      </c>
      <c r="N379" s="54"/>
    </row>
    <row r="380" spans="1:14" ht="27.75" customHeight="1">
      <c r="A380" s="17" t="s">
        <v>98</v>
      </c>
      <c r="B380" s="74"/>
      <c r="C380" s="95">
        <v>1</v>
      </c>
      <c r="D380" s="95">
        <v>1</v>
      </c>
      <c r="E380" s="95">
        <v>0</v>
      </c>
      <c r="F380" s="95">
        <f>+G380</f>
        <v>1</v>
      </c>
      <c r="G380" s="95">
        <v>1</v>
      </c>
      <c r="H380" s="95">
        <v>0</v>
      </c>
      <c r="I380" s="95">
        <f>+J380</f>
        <v>1</v>
      </c>
      <c r="J380" s="95">
        <v>1</v>
      </c>
      <c r="K380" s="95">
        <v>0</v>
      </c>
      <c r="N380" s="54"/>
    </row>
    <row r="381" spans="1:14" ht="17.25" customHeight="1">
      <c r="A381" s="18" t="s">
        <v>21</v>
      </c>
      <c r="B381" s="74"/>
      <c r="C381" s="176"/>
      <c r="D381" s="88"/>
      <c r="E381" s="88"/>
      <c r="F381" s="176"/>
      <c r="G381" s="88"/>
      <c r="H381" s="88"/>
      <c r="I381" s="176"/>
      <c r="J381" s="88"/>
      <c r="K381" s="88"/>
      <c r="N381" s="54"/>
    </row>
    <row r="382" spans="1:14" ht="30">
      <c r="A382" s="19" t="s">
        <v>99</v>
      </c>
      <c r="B382" s="74"/>
      <c r="C382" s="89">
        <f>D382+E382</f>
        <v>1387809</v>
      </c>
      <c r="D382" s="89">
        <f>D373/7</f>
        <v>1387809</v>
      </c>
      <c r="E382" s="89">
        <v>0</v>
      </c>
      <c r="F382" s="89">
        <f>G382+H382</f>
        <v>2414979.4166666665</v>
      </c>
      <c r="G382" s="89">
        <f>G373/12</f>
        <v>2414979.4166666665</v>
      </c>
      <c r="H382" s="89">
        <v>0</v>
      </c>
      <c r="I382" s="89">
        <f>J382+K382</f>
        <v>2751088.8333333335</v>
      </c>
      <c r="J382" s="90">
        <f>J373/12</f>
        <v>2751088.8333333335</v>
      </c>
      <c r="K382" s="89">
        <v>0</v>
      </c>
      <c r="N382" s="54"/>
    </row>
    <row r="383" spans="1:14" ht="16.5">
      <c r="A383" s="16" t="s">
        <v>20</v>
      </c>
      <c r="B383" s="74"/>
      <c r="C383" s="89"/>
      <c r="D383" s="89"/>
      <c r="E383" s="89"/>
      <c r="F383" s="89"/>
      <c r="G383" s="90"/>
      <c r="H383" s="89"/>
      <c r="I383" s="89"/>
      <c r="J383" s="90"/>
      <c r="K383" s="89"/>
      <c r="N383" s="54"/>
    </row>
    <row r="384" spans="1:14" ht="18" customHeight="1">
      <c r="A384" s="19" t="s">
        <v>19</v>
      </c>
      <c r="B384" s="74"/>
      <c r="C384" s="92">
        <f>+D384</f>
        <v>100</v>
      </c>
      <c r="D384" s="92">
        <v>100</v>
      </c>
      <c r="E384" s="92">
        <v>0</v>
      </c>
      <c r="F384" s="92">
        <f>G384+H384</f>
        <v>100</v>
      </c>
      <c r="G384" s="93">
        <v>100</v>
      </c>
      <c r="H384" s="92">
        <v>0</v>
      </c>
      <c r="I384" s="92">
        <f>J384+K384</f>
        <v>100</v>
      </c>
      <c r="J384" s="93">
        <v>100</v>
      </c>
      <c r="K384" s="92">
        <v>0</v>
      </c>
      <c r="N384" s="54"/>
    </row>
    <row r="385" spans="1:11" ht="21" customHeight="1">
      <c r="A385" s="46" t="s">
        <v>199</v>
      </c>
      <c r="B385" s="179"/>
      <c r="C385" s="46"/>
      <c r="D385" s="46"/>
      <c r="E385" s="46"/>
      <c r="F385" s="179"/>
      <c r="G385" s="179"/>
      <c r="H385" s="179"/>
      <c r="I385" s="179"/>
      <c r="J385" s="179"/>
      <c r="K385" s="179"/>
    </row>
    <row r="386" spans="1:11" ht="30.75" customHeight="1">
      <c r="A386" s="6" t="s">
        <v>230</v>
      </c>
      <c r="B386" s="180"/>
      <c r="C386" s="83">
        <f>D386+E386</f>
        <v>1439932</v>
      </c>
      <c r="D386" s="83">
        <v>1439932</v>
      </c>
      <c r="E386" s="83">
        <v>0</v>
      </c>
      <c r="F386" s="58">
        <f>G386+H386</f>
        <v>1531251</v>
      </c>
      <c r="G386" s="58">
        <v>1531251</v>
      </c>
      <c r="H386" s="58">
        <v>0</v>
      </c>
      <c r="I386" s="83">
        <f>J386+K386</f>
        <v>1541402</v>
      </c>
      <c r="J386" s="58">
        <v>1541402</v>
      </c>
      <c r="K386" s="83">
        <v>0</v>
      </c>
    </row>
    <row r="387" spans="1:14" ht="18" customHeight="1">
      <c r="A387" s="7" t="s">
        <v>5</v>
      </c>
      <c r="B387" s="85"/>
      <c r="C387" s="175"/>
      <c r="D387" s="59"/>
      <c r="E387" s="59"/>
      <c r="F387" s="59"/>
      <c r="G387" s="59"/>
      <c r="H387" s="59"/>
      <c r="I387" s="59"/>
      <c r="J387" s="59"/>
      <c r="K387" s="59"/>
      <c r="N387" s="54"/>
    </row>
    <row r="388" spans="1:14" ht="15">
      <c r="A388" s="8" t="s">
        <v>6</v>
      </c>
      <c r="B388" s="85"/>
      <c r="C388" s="175"/>
      <c r="D388" s="59"/>
      <c r="E388" s="59"/>
      <c r="F388" s="59"/>
      <c r="G388" s="59"/>
      <c r="H388" s="59"/>
      <c r="I388" s="59"/>
      <c r="J388" s="59"/>
      <c r="K388" s="59"/>
      <c r="N388" s="54"/>
    </row>
    <row r="389" spans="1:14" ht="34.5" customHeight="1">
      <c r="A389" s="22" t="s">
        <v>103</v>
      </c>
      <c r="B389" s="85"/>
      <c r="C389" s="60">
        <f>+D389</f>
        <v>6250</v>
      </c>
      <c r="D389" s="60">
        <v>6250</v>
      </c>
      <c r="E389" s="60">
        <v>0</v>
      </c>
      <c r="F389" s="60">
        <f>+G389</f>
        <v>5571</v>
      </c>
      <c r="G389" s="60">
        <v>5571</v>
      </c>
      <c r="H389" s="95">
        <v>0</v>
      </c>
      <c r="I389" s="95">
        <f>+J389</f>
        <v>4679</v>
      </c>
      <c r="J389" s="95">
        <v>4679</v>
      </c>
      <c r="K389" s="95">
        <v>0</v>
      </c>
      <c r="N389" s="54"/>
    </row>
    <row r="390" spans="1:14" ht="34.5" customHeight="1">
      <c r="A390" s="22" t="s">
        <v>104</v>
      </c>
      <c r="B390" s="85"/>
      <c r="C390" s="60">
        <f>+D390</f>
        <v>123</v>
      </c>
      <c r="D390" s="95">
        <v>123</v>
      </c>
      <c r="E390" s="95">
        <v>0</v>
      </c>
      <c r="F390" s="95">
        <f>+G390</f>
        <v>123</v>
      </c>
      <c r="G390" s="95">
        <v>123</v>
      </c>
      <c r="H390" s="95">
        <v>0</v>
      </c>
      <c r="I390" s="95">
        <f>J390+K390</f>
        <v>47</v>
      </c>
      <c r="J390" s="95">
        <v>47</v>
      </c>
      <c r="K390" s="95">
        <v>0</v>
      </c>
      <c r="N390" s="54"/>
    </row>
    <row r="391" spans="1:14" ht="17.25" customHeight="1">
      <c r="A391" s="18" t="s">
        <v>21</v>
      </c>
      <c r="B391" s="85"/>
      <c r="C391" s="88"/>
      <c r="D391" s="88"/>
      <c r="E391" s="88"/>
      <c r="F391" s="88"/>
      <c r="G391" s="88"/>
      <c r="H391" s="88"/>
      <c r="I391" s="88"/>
      <c r="J391" s="88"/>
      <c r="K391" s="88"/>
      <c r="N391" s="54"/>
    </row>
    <row r="392" spans="1:14" ht="32.25" customHeight="1">
      <c r="A392" s="22" t="s">
        <v>105</v>
      </c>
      <c r="B392" s="85"/>
      <c r="C392" s="89">
        <f>D392</f>
        <v>118712.06666666667</v>
      </c>
      <c r="D392" s="89">
        <f>1424544.8/12</f>
        <v>118712.06666666667</v>
      </c>
      <c r="E392" s="89">
        <v>0</v>
      </c>
      <c r="F392" s="89">
        <f>+G392</f>
        <v>126321.98333333334</v>
      </c>
      <c r="G392" s="89">
        <v>126321.98333333334</v>
      </c>
      <c r="H392" s="89">
        <v>0</v>
      </c>
      <c r="I392" s="89">
        <f>+J392</f>
        <v>127840.33333333333</v>
      </c>
      <c r="J392" s="90">
        <f>1534084/12</f>
        <v>127840.33333333333</v>
      </c>
      <c r="K392" s="89">
        <v>0</v>
      </c>
      <c r="N392" s="54"/>
    </row>
    <row r="393" spans="1:14" ht="30" customHeight="1">
      <c r="A393" s="5" t="s">
        <v>106</v>
      </c>
      <c r="B393" s="85"/>
      <c r="C393" s="89">
        <f>+D393</f>
        <v>125.09918699186993</v>
      </c>
      <c r="D393" s="89">
        <f>15387.2/123</f>
        <v>125.09918699186993</v>
      </c>
      <c r="E393" s="89">
        <v>0</v>
      </c>
      <c r="F393" s="89">
        <f>+G393</f>
        <v>125.09918699186993</v>
      </c>
      <c r="G393" s="90">
        <f>15387.2/G390</f>
        <v>125.09918699186993</v>
      </c>
      <c r="H393" s="89">
        <v>0</v>
      </c>
      <c r="I393" s="89">
        <f>+J393</f>
        <v>155.70212765957447</v>
      </c>
      <c r="J393" s="90">
        <f>7318/J390</f>
        <v>155.70212765957447</v>
      </c>
      <c r="K393" s="89">
        <v>0</v>
      </c>
      <c r="N393" s="54"/>
    </row>
    <row r="394" spans="1:14" ht="16.5">
      <c r="A394" s="16" t="s">
        <v>234</v>
      </c>
      <c r="B394" s="85"/>
      <c r="C394" s="89"/>
      <c r="D394" s="89"/>
      <c r="E394" s="89"/>
      <c r="F394" s="89"/>
      <c r="G394" s="90"/>
      <c r="H394" s="89"/>
      <c r="I394" s="89"/>
      <c r="J394" s="90"/>
      <c r="K394" s="89"/>
      <c r="N394" s="54"/>
    </row>
    <row r="395" spans="1:14" ht="21.75" customHeight="1">
      <c r="A395" s="19" t="s">
        <v>102</v>
      </c>
      <c r="B395" s="85"/>
      <c r="C395" s="92">
        <f>+D395</f>
        <v>100</v>
      </c>
      <c r="D395" s="92">
        <v>100</v>
      </c>
      <c r="E395" s="92">
        <v>0</v>
      </c>
      <c r="F395" s="92">
        <f>G395+H395</f>
        <v>100</v>
      </c>
      <c r="G395" s="93">
        <v>100</v>
      </c>
      <c r="H395" s="92">
        <v>0</v>
      </c>
      <c r="I395" s="92">
        <f>J395+K395</f>
        <v>100</v>
      </c>
      <c r="J395" s="93">
        <v>100</v>
      </c>
      <c r="K395" s="92">
        <v>0</v>
      </c>
      <c r="N395" s="54"/>
    </row>
    <row r="396" spans="1:14" ht="21.75" customHeight="1">
      <c r="A396" s="46" t="s">
        <v>200</v>
      </c>
      <c r="B396" s="179"/>
      <c r="C396" s="46"/>
      <c r="D396" s="46"/>
      <c r="E396" s="46"/>
      <c r="F396" s="179"/>
      <c r="G396" s="179"/>
      <c r="H396" s="179"/>
      <c r="I396" s="179"/>
      <c r="J396" s="179"/>
      <c r="K396" s="179"/>
      <c r="N396" s="54"/>
    </row>
    <row r="397" spans="1:14" ht="35.25" customHeight="1">
      <c r="A397" s="6" t="s">
        <v>231</v>
      </c>
      <c r="B397" s="85"/>
      <c r="C397" s="168">
        <f>D397+E397</f>
        <v>348349</v>
      </c>
      <c r="D397" s="168">
        <f>D399+D400+D402</f>
        <v>348349</v>
      </c>
      <c r="E397" s="168">
        <f>E399+E400</f>
        <v>0</v>
      </c>
      <c r="F397" s="178">
        <f>G397+H397</f>
        <v>597174</v>
      </c>
      <c r="G397" s="168">
        <f>G399+G400+G401+G402</f>
        <v>392562</v>
      </c>
      <c r="H397" s="168">
        <f>H399+H400+H401</f>
        <v>204612</v>
      </c>
      <c r="I397" s="168">
        <f>J397+K397</f>
        <v>585502</v>
      </c>
      <c r="J397" s="168">
        <f>J399+J400+J401+J402</f>
        <v>371502</v>
      </c>
      <c r="K397" s="168">
        <f>K399+K400+K401</f>
        <v>214000</v>
      </c>
      <c r="N397" s="54"/>
    </row>
    <row r="398" spans="1:14" ht="16.5" customHeight="1">
      <c r="A398" s="8" t="s">
        <v>107</v>
      </c>
      <c r="B398" s="74"/>
      <c r="C398" s="181"/>
      <c r="D398" s="92"/>
      <c r="E398" s="92"/>
      <c r="F398" s="178"/>
      <c r="G398" s="90"/>
      <c r="H398" s="89"/>
      <c r="I398" s="178"/>
      <c r="J398" s="90"/>
      <c r="K398" s="89"/>
      <c r="N398" s="54"/>
    </row>
    <row r="399" spans="1:14" ht="20.25" customHeight="1">
      <c r="A399" s="40" t="s">
        <v>232</v>
      </c>
      <c r="B399" s="74"/>
      <c r="C399" s="92">
        <f>D399</f>
        <v>28775</v>
      </c>
      <c r="D399" s="89">
        <v>28775</v>
      </c>
      <c r="E399" s="89">
        <v>0</v>
      </c>
      <c r="F399" s="182">
        <f>G399+H399</f>
        <v>27890</v>
      </c>
      <c r="G399" s="90">
        <v>27890</v>
      </c>
      <c r="H399" s="89">
        <v>0</v>
      </c>
      <c r="I399" s="182">
        <f>J399+K399</f>
        <v>31200</v>
      </c>
      <c r="J399" s="90">
        <v>31200</v>
      </c>
      <c r="K399" s="89">
        <v>0</v>
      </c>
      <c r="N399" s="54"/>
    </row>
    <row r="400" spans="1:14" ht="30.75" customHeight="1">
      <c r="A400" s="26" t="s">
        <v>116</v>
      </c>
      <c r="B400" s="74"/>
      <c r="C400" s="92">
        <f>D400</f>
        <v>225571</v>
      </c>
      <c r="D400" s="89">
        <v>225571</v>
      </c>
      <c r="E400" s="89">
        <v>0</v>
      </c>
      <c r="F400" s="182">
        <f>G400+H400</f>
        <v>243800</v>
      </c>
      <c r="G400" s="90">
        <v>243800</v>
      </c>
      <c r="H400" s="89">
        <v>0</v>
      </c>
      <c r="I400" s="182">
        <f>J400+K400</f>
        <v>260866</v>
      </c>
      <c r="J400" s="90">
        <v>260866</v>
      </c>
      <c r="K400" s="89">
        <v>0</v>
      </c>
      <c r="N400" s="54"/>
    </row>
    <row r="401" spans="1:14" ht="21" customHeight="1">
      <c r="A401" s="48" t="s">
        <v>122</v>
      </c>
      <c r="B401" s="74"/>
      <c r="C401" s="92">
        <v>0</v>
      </c>
      <c r="D401" s="89">
        <v>0</v>
      </c>
      <c r="E401" s="89">
        <v>0</v>
      </c>
      <c r="F401" s="182">
        <f>G401+H401</f>
        <v>204612</v>
      </c>
      <c r="G401" s="90">
        <v>0</v>
      </c>
      <c r="H401" s="89">
        <v>204612</v>
      </c>
      <c r="I401" s="182">
        <f>J401+K401</f>
        <v>214000</v>
      </c>
      <c r="J401" s="90">
        <v>0</v>
      </c>
      <c r="K401" s="89">
        <v>214000</v>
      </c>
      <c r="N401" s="54"/>
    </row>
    <row r="402" spans="1:14" ht="43.5" customHeight="1">
      <c r="A402" s="33" t="s">
        <v>201</v>
      </c>
      <c r="B402" s="85"/>
      <c r="C402" s="92">
        <f>+D402</f>
        <v>94003</v>
      </c>
      <c r="D402" s="89">
        <v>94003</v>
      </c>
      <c r="E402" s="89">
        <v>0</v>
      </c>
      <c r="F402" s="182">
        <f>+G402</f>
        <v>120872</v>
      </c>
      <c r="G402" s="90">
        <v>120872</v>
      </c>
      <c r="H402" s="89">
        <v>0</v>
      </c>
      <c r="I402" s="182">
        <f>+J402</f>
        <v>79436</v>
      </c>
      <c r="J402" s="90">
        <v>79436</v>
      </c>
      <c r="K402" s="89">
        <v>0</v>
      </c>
      <c r="N402" s="54"/>
    </row>
    <row r="403" spans="1:14" ht="21.75" customHeight="1">
      <c r="A403" s="16" t="s">
        <v>108</v>
      </c>
      <c r="B403" s="85"/>
      <c r="C403" s="92"/>
      <c r="D403" s="92"/>
      <c r="E403" s="92"/>
      <c r="F403" s="183"/>
      <c r="G403" s="158"/>
      <c r="H403" s="183"/>
      <c r="I403" s="183"/>
      <c r="J403" s="158"/>
      <c r="K403" s="183"/>
      <c r="N403" s="54"/>
    </row>
    <row r="404" spans="1:14" ht="21.75" customHeight="1">
      <c r="A404" s="26" t="s">
        <v>109</v>
      </c>
      <c r="B404" s="85"/>
      <c r="C404" s="60">
        <f>D404</f>
        <v>2</v>
      </c>
      <c r="D404" s="60">
        <v>2</v>
      </c>
      <c r="E404" s="60">
        <v>0</v>
      </c>
      <c r="F404" s="60">
        <f>G404</f>
        <v>2</v>
      </c>
      <c r="G404" s="159">
        <v>2</v>
      </c>
      <c r="H404" s="60">
        <v>0</v>
      </c>
      <c r="I404" s="60">
        <f>J404</f>
        <v>2</v>
      </c>
      <c r="J404" s="159">
        <v>2</v>
      </c>
      <c r="K404" s="60">
        <v>0</v>
      </c>
      <c r="N404" s="54"/>
    </row>
    <row r="405" spans="1:14" ht="39" customHeight="1">
      <c r="A405" s="26" t="s">
        <v>110</v>
      </c>
      <c r="B405" s="85"/>
      <c r="C405" s="60">
        <f>D405</f>
        <v>2116</v>
      </c>
      <c r="D405" s="60">
        <v>2116</v>
      </c>
      <c r="E405" s="60">
        <v>0</v>
      </c>
      <c r="F405" s="60">
        <f>G405</f>
        <v>3842</v>
      </c>
      <c r="G405" s="159">
        <v>3842</v>
      </c>
      <c r="H405" s="60">
        <v>0</v>
      </c>
      <c r="I405" s="60">
        <f>J405</f>
        <v>4315</v>
      </c>
      <c r="J405" s="159">
        <v>4315</v>
      </c>
      <c r="K405" s="60">
        <v>0</v>
      </c>
      <c r="N405" s="54"/>
    </row>
    <row r="406" spans="1:14" ht="33" customHeight="1">
      <c r="A406" s="33" t="s">
        <v>121</v>
      </c>
      <c r="B406" s="85"/>
      <c r="C406" s="60">
        <f>D406</f>
        <v>0</v>
      </c>
      <c r="D406" s="60">
        <v>0</v>
      </c>
      <c r="E406" s="60">
        <v>0</v>
      </c>
      <c r="F406" s="60">
        <f>G406+H406</f>
        <v>4</v>
      </c>
      <c r="G406" s="159">
        <v>0</v>
      </c>
      <c r="H406" s="60">
        <v>4</v>
      </c>
      <c r="I406" s="60">
        <f>J406+K406</f>
        <v>5</v>
      </c>
      <c r="J406" s="159">
        <v>0</v>
      </c>
      <c r="K406" s="60">
        <v>5</v>
      </c>
      <c r="N406" s="54"/>
    </row>
    <row r="407" spans="1:14" ht="33" customHeight="1">
      <c r="A407" s="5" t="s">
        <v>202</v>
      </c>
      <c r="B407" s="85"/>
      <c r="C407" s="60">
        <f>+D407</f>
        <v>229</v>
      </c>
      <c r="D407" s="60">
        <v>229</v>
      </c>
      <c r="E407" s="60">
        <v>0</v>
      </c>
      <c r="F407" s="60">
        <f>+G407</f>
        <v>251</v>
      </c>
      <c r="G407" s="159">
        <v>251</v>
      </c>
      <c r="H407" s="60">
        <v>0</v>
      </c>
      <c r="I407" s="60">
        <f>+J407</f>
        <v>182</v>
      </c>
      <c r="J407" s="159">
        <v>182</v>
      </c>
      <c r="K407" s="60">
        <v>0</v>
      </c>
      <c r="N407" s="54"/>
    </row>
    <row r="408" spans="1:12" ht="19.5" customHeight="1">
      <c r="A408" s="21"/>
      <c r="B408" s="96"/>
      <c r="C408" s="97"/>
      <c r="D408" s="97"/>
      <c r="E408" s="97"/>
      <c r="F408" s="91"/>
      <c r="G408" s="91"/>
      <c r="H408" s="91"/>
      <c r="I408" s="91"/>
      <c r="J408" s="91"/>
      <c r="K408" s="91"/>
      <c r="L408" s="91"/>
    </row>
    <row r="409" spans="1:14" s="4" customFormat="1" ht="26.25" customHeight="1">
      <c r="A409" s="11"/>
      <c r="B409" s="10"/>
      <c r="C409" s="98"/>
      <c r="D409" s="98"/>
      <c r="E409" s="98"/>
      <c r="F409" s="98"/>
      <c r="G409" s="98"/>
      <c r="H409" s="98"/>
      <c r="I409" s="192" t="s">
        <v>209</v>
      </c>
      <c r="J409" s="192"/>
      <c r="K409" s="192"/>
      <c r="L409" s="98"/>
      <c r="N409" s="66"/>
    </row>
    <row r="410" spans="1:14" s="4" customFormat="1" ht="14.25">
      <c r="A410" s="13">
        <v>1</v>
      </c>
      <c r="B410" s="69">
        <v>2</v>
      </c>
      <c r="C410" s="67">
        <v>3</v>
      </c>
      <c r="D410" s="67">
        <v>4</v>
      </c>
      <c r="E410" s="67">
        <v>5</v>
      </c>
      <c r="F410" s="67">
        <v>6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8"/>
      <c r="N410" s="66"/>
    </row>
    <row r="411" spans="1:14" ht="21.75" customHeight="1">
      <c r="A411" s="16" t="s">
        <v>111</v>
      </c>
      <c r="B411" s="85"/>
      <c r="C411" s="92"/>
      <c r="D411" s="92"/>
      <c r="E411" s="92"/>
      <c r="F411" s="183"/>
      <c r="G411" s="158"/>
      <c r="H411" s="183"/>
      <c r="I411" s="183"/>
      <c r="J411" s="158"/>
      <c r="K411" s="183"/>
      <c r="N411" s="54"/>
    </row>
    <row r="412" spans="1:14" ht="21.75" customHeight="1">
      <c r="A412" s="49" t="s">
        <v>112</v>
      </c>
      <c r="B412" s="74"/>
      <c r="C412" s="89">
        <f>D412</f>
        <v>1198.9583333333333</v>
      </c>
      <c r="D412" s="89">
        <f>D399/D404/12</f>
        <v>1198.9583333333333</v>
      </c>
      <c r="E412" s="89">
        <v>0</v>
      </c>
      <c r="F412" s="89">
        <f>G412</f>
        <v>1162.0833333333333</v>
      </c>
      <c r="G412" s="90">
        <f>+G399/G404/12</f>
        <v>1162.0833333333333</v>
      </c>
      <c r="H412" s="89">
        <v>0</v>
      </c>
      <c r="I412" s="89">
        <f>J412</f>
        <v>1300</v>
      </c>
      <c r="J412" s="90">
        <f>J399/J404/12</f>
        <v>1300</v>
      </c>
      <c r="K412" s="89">
        <v>0</v>
      </c>
      <c r="N412" s="54"/>
    </row>
    <row r="413" spans="1:14" ht="50.25" customHeight="1">
      <c r="A413" s="26" t="s">
        <v>113</v>
      </c>
      <c r="B413" s="74"/>
      <c r="C413" s="89">
        <f>D413</f>
        <v>106.60255198487712</v>
      </c>
      <c r="D413" s="89">
        <f>D400/D405</f>
        <v>106.60255198487712</v>
      </c>
      <c r="E413" s="89">
        <v>0</v>
      </c>
      <c r="F413" s="89">
        <f>G413</f>
        <v>63.456533055700156</v>
      </c>
      <c r="G413" s="90">
        <f>+G400/G405</f>
        <v>63.456533055700156</v>
      </c>
      <c r="H413" s="89">
        <v>0</v>
      </c>
      <c r="I413" s="89">
        <f>J413</f>
        <v>60.45561993047509</v>
      </c>
      <c r="J413" s="90">
        <f>J400/J405</f>
        <v>60.45561993047509</v>
      </c>
      <c r="K413" s="89">
        <v>0</v>
      </c>
      <c r="N413" s="54"/>
    </row>
    <row r="414" spans="1:14" ht="26.25" customHeight="1">
      <c r="A414" s="48" t="s">
        <v>123</v>
      </c>
      <c r="B414" s="74"/>
      <c r="C414" s="89">
        <f>D414</f>
        <v>0</v>
      </c>
      <c r="D414" s="89">
        <v>0</v>
      </c>
      <c r="E414" s="89">
        <v>0</v>
      </c>
      <c r="F414" s="89">
        <f>+G414+H414</f>
        <v>51153</v>
      </c>
      <c r="G414" s="90">
        <v>0</v>
      </c>
      <c r="H414" s="89">
        <f>+H401/H406</f>
        <v>51153</v>
      </c>
      <c r="I414" s="89">
        <f>J414+K414</f>
        <v>42800</v>
      </c>
      <c r="J414" s="90">
        <v>0</v>
      </c>
      <c r="K414" s="89">
        <f>K401/K406</f>
        <v>42800</v>
      </c>
      <c r="N414" s="54"/>
    </row>
    <row r="415" spans="1:14" ht="31.5" customHeight="1">
      <c r="A415" s="5" t="s">
        <v>203</v>
      </c>
      <c r="B415" s="74"/>
      <c r="C415" s="89">
        <f>+D415</f>
        <v>410.49344978165936</v>
      </c>
      <c r="D415" s="89">
        <f>+D402/D407</f>
        <v>410.49344978165936</v>
      </c>
      <c r="E415" s="89">
        <v>0</v>
      </c>
      <c r="F415" s="89">
        <f>+G415</f>
        <v>481.56175298804783</v>
      </c>
      <c r="G415" s="90">
        <f>+G402/G407</f>
        <v>481.56175298804783</v>
      </c>
      <c r="H415" s="89">
        <v>0</v>
      </c>
      <c r="I415" s="89">
        <f>+J415</f>
        <v>436.46153846153845</v>
      </c>
      <c r="J415" s="90">
        <f>J402/J407</f>
        <v>436.46153846153845</v>
      </c>
      <c r="K415" s="89">
        <v>0</v>
      </c>
      <c r="N415" s="54"/>
    </row>
    <row r="416" spans="1:11" s="4" customFormat="1" ht="18.75" customHeight="1">
      <c r="A416" s="16" t="s">
        <v>114</v>
      </c>
      <c r="B416" s="74"/>
      <c r="C416" s="92"/>
      <c r="D416" s="92"/>
      <c r="E416" s="92"/>
      <c r="F416" s="92"/>
      <c r="G416" s="93"/>
      <c r="H416" s="92"/>
      <c r="I416" s="92"/>
      <c r="J416" s="93"/>
      <c r="K416" s="92"/>
    </row>
    <row r="417" spans="1:11" s="4" customFormat="1" ht="34.5" customHeight="1">
      <c r="A417" s="5" t="s">
        <v>115</v>
      </c>
      <c r="B417" s="74"/>
      <c r="C417" s="92">
        <f>D417</f>
        <v>100</v>
      </c>
      <c r="D417" s="92">
        <v>100</v>
      </c>
      <c r="E417" s="92">
        <v>0</v>
      </c>
      <c r="F417" s="92">
        <f>G417</f>
        <v>100</v>
      </c>
      <c r="G417" s="93">
        <v>100</v>
      </c>
      <c r="H417" s="92">
        <v>0</v>
      </c>
      <c r="I417" s="92">
        <f>J417</f>
        <v>100</v>
      </c>
      <c r="J417" s="93">
        <v>100</v>
      </c>
      <c r="K417" s="92">
        <v>0</v>
      </c>
    </row>
    <row r="418" spans="1:11" s="4" customFormat="1" ht="36" customHeight="1">
      <c r="A418" s="5" t="s">
        <v>124</v>
      </c>
      <c r="B418" s="74"/>
      <c r="C418" s="92">
        <f>D418</f>
        <v>100</v>
      </c>
      <c r="D418" s="92">
        <v>100</v>
      </c>
      <c r="E418" s="92">
        <v>0</v>
      </c>
      <c r="F418" s="92">
        <f>G418</f>
        <v>100</v>
      </c>
      <c r="G418" s="93">
        <v>100</v>
      </c>
      <c r="H418" s="92">
        <v>0</v>
      </c>
      <c r="I418" s="92">
        <f>J418</f>
        <v>100</v>
      </c>
      <c r="J418" s="93">
        <v>100</v>
      </c>
      <c r="K418" s="92">
        <v>0</v>
      </c>
    </row>
    <row r="419" spans="1:11" s="4" customFormat="1" ht="23.25" customHeight="1">
      <c r="A419" s="43" t="s">
        <v>125</v>
      </c>
      <c r="B419" s="74"/>
      <c r="C419" s="92">
        <v>0</v>
      </c>
      <c r="D419" s="92">
        <v>0</v>
      </c>
      <c r="E419" s="92">
        <v>0</v>
      </c>
      <c r="F419" s="92">
        <f>+G419+H419</f>
        <v>100</v>
      </c>
      <c r="G419" s="93">
        <v>0</v>
      </c>
      <c r="H419" s="92">
        <v>100</v>
      </c>
      <c r="I419" s="92">
        <f>J419+K419</f>
        <v>100</v>
      </c>
      <c r="J419" s="93">
        <v>0</v>
      </c>
      <c r="K419" s="92">
        <v>100</v>
      </c>
    </row>
    <row r="420" spans="1:14" ht="30" customHeight="1">
      <c r="A420" s="43" t="s">
        <v>204</v>
      </c>
      <c r="B420" s="85"/>
      <c r="C420" s="92">
        <v>100</v>
      </c>
      <c r="D420" s="92">
        <v>100</v>
      </c>
      <c r="E420" s="92">
        <v>0</v>
      </c>
      <c r="F420" s="92">
        <v>100</v>
      </c>
      <c r="G420" s="93">
        <v>100</v>
      </c>
      <c r="H420" s="92">
        <v>0</v>
      </c>
      <c r="I420" s="92">
        <v>100</v>
      </c>
      <c r="J420" s="93">
        <v>100</v>
      </c>
      <c r="K420" s="92">
        <v>0</v>
      </c>
      <c r="N420" s="54"/>
    </row>
    <row r="421" spans="1:14" ht="36" customHeight="1">
      <c r="A421" s="50" t="s">
        <v>238</v>
      </c>
      <c r="B421" s="74"/>
      <c r="C421" s="181"/>
      <c r="D421" s="92"/>
      <c r="E421" s="92"/>
      <c r="F421" s="181"/>
      <c r="G421" s="93"/>
      <c r="H421" s="92"/>
      <c r="I421" s="181"/>
      <c r="J421" s="93"/>
      <c r="K421" s="92"/>
      <c r="N421" s="54"/>
    </row>
    <row r="422" spans="1:14" ht="45" customHeight="1">
      <c r="A422" s="20" t="s">
        <v>233</v>
      </c>
      <c r="B422" s="74"/>
      <c r="C422" s="181">
        <f>D422+E422</f>
        <v>1350000</v>
      </c>
      <c r="D422" s="181">
        <v>1350000</v>
      </c>
      <c r="E422" s="181">
        <v>0</v>
      </c>
      <c r="F422" s="181">
        <f>G422+H422</f>
        <v>1500000</v>
      </c>
      <c r="G422" s="184">
        <v>1500000</v>
      </c>
      <c r="H422" s="181">
        <v>0</v>
      </c>
      <c r="I422" s="181">
        <f>J422+K422</f>
        <v>2000000</v>
      </c>
      <c r="J422" s="184">
        <f>1000000+1000000</f>
        <v>2000000</v>
      </c>
      <c r="K422" s="181">
        <v>0</v>
      </c>
      <c r="N422" s="54"/>
    </row>
    <row r="423" spans="1:14" ht="17.25" customHeight="1">
      <c r="A423" s="7" t="s">
        <v>5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19.5" customHeight="1">
      <c r="A424" s="8" t="s">
        <v>107</v>
      </c>
      <c r="B424" s="74"/>
      <c r="C424" s="181"/>
      <c r="D424" s="92"/>
      <c r="E424" s="92"/>
      <c r="F424" s="181"/>
      <c r="G424" s="93"/>
      <c r="H424" s="92"/>
      <c r="I424" s="181"/>
      <c r="J424" s="93"/>
      <c r="K424" s="92"/>
      <c r="N424" s="54"/>
    </row>
    <row r="425" spans="1:14" ht="27.75" customHeight="1">
      <c r="A425" s="22" t="s">
        <v>151</v>
      </c>
      <c r="B425" s="74"/>
      <c r="C425" s="60">
        <f>D425+E425</f>
        <v>65900</v>
      </c>
      <c r="D425" s="60">
        <v>65900</v>
      </c>
      <c r="E425" s="60">
        <v>0</v>
      </c>
      <c r="F425" s="60">
        <f>G425+H425</f>
        <v>60420</v>
      </c>
      <c r="G425" s="159">
        <v>60420</v>
      </c>
      <c r="H425" s="60">
        <v>0</v>
      </c>
      <c r="I425" s="60">
        <v>64200</v>
      </c>
      <c r="J425" s="159">
        <v>64200</v>
      </c>
      <c r="K425" s="60">
        <v>0</v>
      </c>
      <c r="N425" s="54"/>
    </row>
    <row r="426" spans="1:14" ht="36" customHeight="1">
      <c r="A426" s="22" t="s">
        <v>98</v>
      </c>
      <c r="B426" s="74"/>
      <c r="C426" s="60">
        <f>D426+E426</f>
        <v>1</v>
      </c>
      <c r="D426" s="60">
        <v>1</v>
      </c>
      <c r="E426" s="60">
        <v>0</v>
      </c>
      <c r="F426" s="60">
        <f>G426+H426</f>
        <v>1</v>
      </c>
      <c r="G426" s="159">
        <v>1</v>
      </c>
      <c r="H426" s="60">
        <v>0</v>
      </c>
      <c r="I426" s="60">
        <f>J426+K426</f>
        <v>1</v>
      </c>
      <c r="J426" s="159">
        <v>1</v>
      </c>
      <c r="K426" s="60">
        <v>0</v>
      </c>
      <c r="N426" s="54"/>
    </row>
    <row r="427" spans="1:11" s="4" customFormat="1" ht="18.75" customHeight="1">
      <c r="A427" s="51" t="s">
        <v>21</v>
      </c>
      <c r="B427" s="74"/>
      <c r="C427" s="92"/>
      <c r="D427" s="92"/>
      <c r="E427" s="92"/>
      <c r="F427" s="92"/>
      <c r="G427" s="93"/>
      <c r="H427" s="92"/>
      <c r="I427" s="92"/>
      <c r="J427" s="93"/>
      <c r="K427" s="92"/>
    </row>
    <row r="428" spans="1:11" s="4" customFormat="1" ht="29.25" customHeight="1">
      <c r="A428" s="9" t="s">
        <v>152</v>
      </c>
      <c r="B428" s="74"/>
      <c r="C428" s="92">
        <f>D428+E428</f>
        <v>112500</v>
      </c>
      <c r="D428" s="92">
        <f>1350000/12</f>
        <v>112500</v>
      </c>
      <c r="E428" s="92">
        <v>0</v>
      </c>
      <c r="F428" s="92">
        <f>G428+H428</f>
        <v>125000</v>
      </c>
      <c r="G428" s="92">
        <f>G422/12</f>
        <v>125000</v>
      </c>
      <c r="H428" s="92">
        <v>0</v>
      </c>
      <c r="I428" s="92">
        <f>J428+K428</f>
        <v>166666.66666666666</v>
      </c>
      <c r="J428" s="92">
        <f>J422/12</f>
        <v>166666.66666666666</v>
      </c>
      <c r="K428" s="92">
        <v>0</v>
      </c>
    </row>
    <row r="429" spans="1:11" s="4" customFormat="1" ht="21" customHeight="1">
      <c r="A429" s="6" t="s">
        <v>20</v>
      </c>
      <c r="B429" s="74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s="4" customFormat="1" ht="19.5" customHeight="1">
      <c r="A430" s="9" t="s">
        <v>19</v>
      </c>
      <c r="B430" s="74"/>
      <c r="C430" s="92">
        <f>D430+E430</f>
        <v>100</v>
      </c>
      <c r="D430" s="92">
        <v>100</v>
      </c>
      <c r="E430" s="92">
        <v>0</v>
      </c>
      <c r="F430" s="92">
        <f>G430+H430</f>
        <v>100</v>
      </c>
      <c r="G430" s="92">
        <v>100</v>
      </c>
      <c r="H430" s="92">
        <v>0</v>
      </c>
      <c r="I430" s="92">
        <f>J430+K430</f>
        <v>100</v>
      </c>
      <c r="J430" s="92">
        <v>100</v>
      </c>
      <c r="K430" s="92">
        <v>0</v>
      </c>
    </row>
    <row r="431" spans="1:12" ht="18" customHeight="1">
      <c r="A431" s="46" t="s">
        <v>205</v>
      </c>
      <c r="B431" s="185" t="s">
        <v>206</v>
      </c>
      <c r="C431" s="173"/>
      <c r="D431" s="173"/>
      <c r="E431" s="173"/>
      <c r="F431" s="172"/>
      <c r="G431" s="172"/>
      <c r="H431" s="172"/>
      <c r="I431" s="172"/>
      <c r="J431" s="172"/>
      <c r="K431" s="172"/>
      <c r="L431" s="164"/>
    </row>
    <row r="432" spans="1:14" ht="18.75" customHeight="1">
      <c r="A432" s="16" t="s">
        <v>92</v>
      </c>
      <c r="B432" s="74"/>
      <c r="C432" s="75"/>
      <c r="D432" s="75"/>
      <c r="E432" s="75"/>
      <c r="F432" s="75"/>
      <c r="G432" s="75"/>
      <c r="H432" s="75"/>
      <c r="I432" s="75"/>
      <c r="J432" s="75"/>
      <c r="K432" s="75"/>
      <c r="N432" s="54"/>
    </row>
    <row r="433" spans="1:12" ht="33" customHeight="1">
      <c r="A433" s="211" t="s">
        <v>117</v>
      </c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186"/>
    </row>
    <row r="434" spans="1:12" ht="32.25" customHeight="1">
      <c r="A434" s="209" t="s">
        <v>93</v>
      </c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187"/>
    </row>
    <row r="435" spans="1:14" s="4" customFormat="1" ht="24" customHeight="1">
      <c r="A435" s="39" t="s">
        <v>7</v>
      </c>
      <c r="B435" s="43"/>
      <c r="C435" s="83">
        <f>C436+C440</f>
        <v>1445456</v>
      </c>
      <c r="D435" s="83">
        <f>D436+D440</f>
        <v>1445456</v>
      </c>
      <c r="E435" s="83">
        <f aca="true" t="shared" si="8" ref="E435:K435">E436+E440</f>
        <v>0</v>
      </c>
      <c r="F435" s="83">
        <f t="shared" si="8"/>
        <v>103992</v>
      </c>
      <c r="G435" s="83">
        <f t="shared" si="8"/>
        <v>103992</v>
      </c>
      <c r="H435" s="83">
        <f t="shared" si="8"/>
        <v>0</v>
      </c>
      <c r="I435" s="83">
        <f t="shared" si="8"/>
        <v>64620</v>
      </c>
      <c r="J435" s="83">
        <f t="shared" si="8"/>
        <v>64620</v>
      </c>
      <c r="K435" s="83">
        <f t="shared" si="8"/>
        <v>0</v>
      </c>
      <c r="L435" s="188"/>
      <c r="N435" s="66"/>
    </row>
    <row r="436" spans="1:14" s="4" customFormat="1" ht="62.25" customHeight="1">
      <c r="A436" s="52" t="s">
        <v>94</v>
      </c>
      <c r="B436" s="177"/>
      <c r="C436" s="89">
        <f>D436+E436</f>
        <v>220430</v>
      </c>
      <c r="D436" s="89">
        <v>220430</v>
      </c>
      <c r="E436" s="89">
        <v>0</v>
      </c>
      <c r="F436" s="89">
        <f>G436+H436</f>
        <v>103992</v>
      </c>
      <c r="G436" s="89">
        <v>103992</v>
      </c>
      <c r="H436" s="89">
        <v>0</v>
      </c>
      <c r="I436" s="89">
        <f>J436+K436</f>
        <v>64620</v>
      </c>
      <c r="J436" s="89">
        <f>137160-72540</f>
        <v>64620</v>
      </c>
      <c r="K436" s="89">
        <v>0</v>
      </c>
      <c r="L436" s="189"/>
      <c r="N436" s="66"/>
    </row>
    <row r="437" spans="1:12" ht="19.5" customHeight="1">
      <c r="A437" s="21"/>
      <c r="B437" s="96"/>
      <c r="C437" s="97"/>
      <c r="D437" s="97"/>
      <c r="E437" s="97"/>
      <c r="F437" s="91"/>
      <c r="G437" s="91"/>
      <c r="H437" s="91"/>
      <c r="I437" s="91"/>
      <c r="J437" s="91"/>
      <c r="K437" s="91"/>
      <c r="L437" s="91"/>
    </row>
    <row r="438" spans="1:14" s="4" customFormat="1" ht="26.25" customHeight="1">
      <c r="A438" s="11"/>
      <c r="B438" s="10"/>
      <c r="C438" s="98"/>
      <c r="D438" s="98"/>
      <c r="E438" s="98"/>
      <c r="F438" s="98"/>
      <c r="G438" s="98"/>
      <c r="H438" s="98"/>
      <c r="I438" s="192" t="s">
        <v>209</v>
      </c>
      <c r="J438" s="192"/>
      <c r="K438" s="192"/>
      <c r="L438" s="98"/>
      <c r="N438" s="66"/>
    </row>
    <row r="439" spans="1:14" s="4" customFormat="1" ht="14.25">
      <c r="A439" s="13">
        <v>1</v>
      </c>
      <c r="B439" s="69">
        <v>2</v>
      </c>
      <c r="C439" s="67">
        <v>3</v>
      </c>
      <c r="D439" s="67">
        <v>4</v>
      </c>
      <c r="E439" s="67">
        <v>5</v>
      </c>
      <c r="F439" s="67">
        <v>6</v>
      </c>
      <c r="G439" s="67">
        <v>7</v>
      </c>
      <c r="H439" s="67">
        <v>8</v>
      </c>
      <c r="I439" s="67">
        <v>9</v>
      </c>
      <c r="J439" s="67">
        <v>10</v>
      </c>
      <c r="K439" s="67">
        <v>11</v>
      </c>
      <c r="L439" s="68"/>
      <c r="N439" s="66"/>
    </row>
    <row r="440" spans="1:14" s="4" customFormat="1" ht="83.25" customHeight="1">
      <c r="A440" s="53" t="s">
        <v>251</v>
      </c>
      <c r="B440" s="177"/>
      <c r="C440" s="89">
        <f>D440+E440</f>
        <v>1225026</v>
      </c>
      <c r="D440" s="89">
        <v>1225026</v>
      </c>
      <c r="E440" s="89">
        <v>0</v>
      </c>
      <c r="F440" s="89">
        <f>G440+H440</f>
        <v>0</v>
      </c>
      <c r="G440" s="89">
        <v>0</v>
      </c>
      <c r="H440" s="89">
        <v>0</v>
      </c>
      <c r="I440" s="89">
        <f>J440+K440</f>
        <v>0</v>
      </c>
      <c r="J440" s="89">
        <v>0</v>
      </c>
      <c r="K440" s="89">
        <v>0</v>
      </c>
      <c r="L440" s="189"/>
      <c r="N440" s="66"/>
    </row>
    <row r="445" ht="12.75" customHeight="1"/>
    <row r="446" spans="1:9" s="4" customFormat="1" ht="17.25" customHeight="1">
      <c r="A446" s="55" t="s">
        <v>247</v>
      </c>
      <c r="B446" s="55"/>
      <c r="C446" s="190"/>
      <c r="D446" s="2"/>
      <c r="E446" s="190"/>
      <c r="F446" s="190"/>
      <c r="H446" s="190"/>
      <c r="I446" s="190" t="s">
        <v>248</v>
      </c>
    </row>
    <row r="447" spans="1:8" s="4" customFormat="1" ht="19.5" customHeight="1">
      <c r="A447" s="55"/>
      <c r="B447" s="55"/>
      <c r="C447" s="190"/>
      <c r="D447" s="190"/>
      <c r="E447" s="190"/>
      <c r="F447" s="190"/>
      <c r="G447" s="190"/>
      <c r="H447" s="190"/>
    </row>
    <row r="448" spans="1:14" s="4" customFormat="1" ht="18.75">
      <c r="A448" s="56" t="s">
        <v>236</v>
      </c>
      <c r="B448" s="55"/>
      <c r="C448" s="190"/>
      <c r="D448" s="190"/>
      <c r="E448" s="190"/>
      <c r="F448" s="190"/>
      <c r="G448" s="190"/>
      <c r="H448" s="190"/>
      <c r="N448" s="66"/>
    </row>
    <row r="449" spans="1:14" s="4" customFormat="1" ht="18.75">
      <c r="A449" s="56" t="s">
        <v>159</v>
      </c>
      <c r="B449" s="55"/>
      <c r="C449" s="190"/>
      <c r="D449" s="190"/>
      <c r="E449" s="190"/>
      <c r="F449" s="190"/>
      <c r="G449" s="190"/>
      <c r="H449" s="190"/>
      <c r="N449" s="66"/>
    </row>
  </sheetData>
  <sheetProtection/>
  <mergeCells count="56">
    <mergeCell ref="I438:K438"/>
    <mergeCell ref="A331:K331"/>
    <mergeCell ref="A332:K332"/>
    <mergeCell ref="I194:K194"/>
    <mergeCell ref="I224:K224"/>
    <mergeCell ref="I254:K254"/>
    <mergeCell ref="A433:K433"/>
    <mergeCell ref="A257:K257"/>
    <mergeCell ref="A256:K256"/>
    <mergeCell ref="A360:K360"/>
    <mergeCell ref="A319:K319"/>
    <mergeCell ref="A106:K106"/>
    <mergeCell ref="A434:K434"/>
    <mergeCell ref="A359:K359"/>
    <mergeCell ref="A181:K181"/>
    <mergeCell ref="A197:K197"/>
    <mergeCell ref="A196:K196"/>
    <mergeCell ref="I308:K308"/>
    <mergeCell ref="I341:K341"/>
    <mergeCell ref="I377:K377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F7:H8"/>
    <mergeCell ref="J9:K9"/>
    <mergeCell ref="C9:C10"/>
    <mergeCell ref="F9:F10"/>
    <mergeCell ref="D9:E9"/>
    <mergeCell ref="I9:I10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I409:K409"/>
    <mergeCell ref="I127:K127"/>
    <mergeCell ref="A320:K320"/>
    <mergeCell ref="I159:K159"/>
    <mergeCell ref="I284:K284"/>
    <mergeCell ref="M23:M24"/>
    <mergeCell ref="M29:M30"/>
    <mergeCell ref="A180:K180"/>
    <mergeCell ref="A136:K136"/>
    <mergeCell ref="A167:K16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3" max="10" man="1"/>
    <brk id="283" max="10" man="1"/>
    <brk id="307" max="10" man="1"/>
    <brk id="340" max="10" man="1"/>
    <brk id="376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2018-04-16T08:34:48Z</cp:lastPrinted>
  <dcterms:created xsi:type="dcterms:W3CDTF">1996-10-08T23:32:33Z</dcterms:created>
  <dcterms:modified xsi:type="dcterms:W3CDTF">2018-07-25T13:40:45Z</dcterms:modified>
  <cp:category/>
  <cp:version/>
  <cp:contentType/>
  <cp:contentStatus/>
</cp:coreProperties>
</file>