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900" windowWidth="9300" windowHeight="3855" tabRatio="0" activeTab="1"/>
  </bookViews>
  <sheets>
    <sheet name="Диаграмма1" sheetId="1" r:id="rId1"/>
    <sheet name="Sheet1" sheetId="2" r:id="rId2"/>
  </sheets>
  <definedNames>
    <definedName name="_xlnm.Print_Area" localSheetId="1">'Sheet1'!$A$1:$P$616</definedName>
  </definedNames>
  <calcPr fullCalcOnLoad="1"/>
</workbook>
</file>

<file path=xl/sharedStrings.xml><?xml version="1.0" encoding="utf-8"?>
<sst xmlns="http://schemas.openxmlformats.org/spreadsheetml/2006/main" count="623" uniqueCount="422">
  <si>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</si>
  <si>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</si>
  <si>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</si>
  <si>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</si>
  <si>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</si>
  <si>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</si>
  <si>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</si>
  <si>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</si>
  <si>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</si>
  <si>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</si>
  <si>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</si>
  <si>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</si>
  <si>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</si>
  <si>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</si>
  <si>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</si>
  <si>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</si>
  <si>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</si>
  <si>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</si>
  <si>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</si>
  <si>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</si>
  <si>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</si>
  <si>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</si>
  <si>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</si>
  <si>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</si>
  <si>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</si>
  <si>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</si>
  <si>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</si>
  <si>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</si>
  <si>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</si>
  <si>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</si>
  <si>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</si>
  <si>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</si>
  <si>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</si>
  <si>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</si>
  <si>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</si>
  <si>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</si>
  <si>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</si>
  <si>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</si>
  <si>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</si>
  <si>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</si>
  <si>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</si>
  <si>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</si>
  <si>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</si>
  <si>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</si>
  <si>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</si>
  <si>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</si>
  <si>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</si>
  <si>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</si>
  <si>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</si>
  <si>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</si>
  <si>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</si>
  <si>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</si>
  <si>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</si>
  <si>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</si>
  <si>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</si>
  <si>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</si>
  <si>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</si>
  <si>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</si>
  <si>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</si>
  <si>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</si>
  <si>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</si>
  <si>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</si>
  <si>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</si>
  <si>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</si>
  <si>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</si>
  <si>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</si>
  <si>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</si>
  <si>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</si>
  <si>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</si>
  <si>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</si>
  <si>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</si>
  <si>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</si>
  <si>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</si>
  <si>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</si>
  <si>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</si>
  <si>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</si>
  <si>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</si>
  <si>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</si>
  <si>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</si>
  <si>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</si>
  <si>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</si>
  <si>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</si>
  <si>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</si>
  <si>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</si>
  <si>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</si>
  <si>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</si>
  <si>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</si>
  <si>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</si>
  <si>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</si>
  <si>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</si>
  <si>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</si>
  <si>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</si>
  <si>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</si>
  <si>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</si>
  <si>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</si>
  <si>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</si>
  <si>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</si>
  <si>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</si>
  <si>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</si>
  <si>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</si>
  <si>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</si>
  <si>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</si>
  <si>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</si>
  <si>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</si>
  <si>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</si>
  <si>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</si>
  <si>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</si>
  <si>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</si>
  <si>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</si>
  <si>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</si>
  <si>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</si>
  <si>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</si>
  <si>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</si>
  <si>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</si>
  <si>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</si>
  <si>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</si>
  <si>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</si>
  <si>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</si>
  <si>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</si>
  <si>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</si>
  <si>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</si>
  <si>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</si>
  <si>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</si>
  <si>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</si>
  <si>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</si>
  <si>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</si>
  <si>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</si>
  <si>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</si>
  <si>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</si>
  <si>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</si>
  <si>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</si>
  <si>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</si>
  <si>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</si>
  <si>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</si>
  <si>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</si>
  <si>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</si>
  <si>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</si>
  <si>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</si>
  <si>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</si>
  <si>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</si>
  <si>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</si>
  <si>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</si>
  <si>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</si>
  <si>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</si>
  <si>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</si>
  <si>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</si>
  <si>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</si>
  <si>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</si>
  <si>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</si>
  <si>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</si>
  <si>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</si>
  <si>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</si>
  <si>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</si>
  <si>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</si>
  <si>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</si>
  <si>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</si>
  <si>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</si>
  <si>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</si>
  <si>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</si>
  <si>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</si>
  <si>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</si>
  <si>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</si>
  <si>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</si>
  <si>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</si>
  <si>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</si>
  <si>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</si>
  <si>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</si>
  <si>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</si>
  <si>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</si>
  <si>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</si>
  <si>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</si>
  <si>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</si>
  <si>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</si>
  <si>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</si>
  <si>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</si>
  <si>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</si>
  <si>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</si>
  <si>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</si>
  <si>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</si>
  <si>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</si>
  <si>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</si>
  <si>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Мета: Передача іншої субвенції  Краснопільському районому бюджету для Великобобрицької сільської ради та об'єктів, що знаходяться на території Великобобрицької сільської ради згідно з їх пропозиціями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</si>
  <si>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</si>
  <si>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</si>
  <si>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</si>
  <si>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</si>
  <si>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</si>
  <si>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</si>
  <si>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</si>
  <si>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</si>
  <si>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</si>
  <si>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Завдання: 3. Забезпечення проведення ремонту мостів і шляхопроводів по місту</t>
  </si>
  <si>
    <t xml:space="preserve">    Показник: середня вартість ремонту 1 об'єкта, грн.</t>
  </si>
  <si>
    <t xml:space="preserve">  Завдання: 4.  Забезпечення проведення утримання вулично-дорожньої мережі та штучних споруд</t>
  </si>
  <si>
    <t xml:space="preserve">  Завдання: 7. Забезпечення проведення обстеження об'єктів транспортної інфраструктури</t>
  </si>
  <si>
    <t xml:space="preserve">  Завдання: 9.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</si>
  <si>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10. Забезпечення функціонування мереж зовнішнього освітлення </t>
  </si>
  <si>
    <t xml:space="preserve">  Завдання: 11. Збереження та утримання на належному рівні зеленої зони міста Суми та поліпшення його екологічних умов 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</si>
  <si>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</si>
  <si>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</si>
  <si>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</si>
  <si>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</si>
  <si>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</si>
  <si>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</si>
  <si>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</si>
  <si>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</si>
  <si>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</si>
  <si>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</si>
  <si>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</si>
  <si>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</si>
  <si>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</si>
  <si>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</si>
  <si>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</si>
  <si>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</si>
  <si>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</si>
  <si>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</si>
  <si>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>2018 рік</t>
  </si>
  <si>
    <t>2019 рік</t>
  </si>
  <si>
    <t>2020 рік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</si>
  <si>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</si>
  <si>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</si>
  <si>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</si>
  <si>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</si>
  <si>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</si>
  <si>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</si>
  <si>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</si>
  <si>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</si>
  <si>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</si>
  <si>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</si>
  <si>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</si>
  <si>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</si>
  <si>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</si>
  <si>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</si>
  <si>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</si>
  <si>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</si>
  <si>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</si>
  <si>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</si>
  <si>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Завдання: 6. Забезпечення проведення капітального ремонту проїздів, велосіпедних доріжок,  внутрішньоквартальних проїзних доріг та тротуарів</t>
  </si>
  <si>
    <t xml:space="preserve">  Завдання: 5.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</si>
  <si>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</si>
  <si>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</si>
  <si>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</si>
  <si>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</si>
  <si>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</si>
  <si>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</si>
  <si>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</si>
  <si>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</si>
  <si>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</si>
  <si>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</si>
  <si>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</si>
  <si>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</si>
  <si>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</si>
  <si>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</si>
  <si>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</si>
  <si>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</si>
  <si>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</si>
  <si>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</si>
  <si>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</si>
  <si>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</si>
  <si>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</si>
  <si>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</si>
  <si>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</si>
  <si>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</si>
  <si>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</si>
  <si>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</si>
  <si>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</si>
  <si>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</si>
  <si>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</si>
  <si>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</si>
  <si>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</si>
  <si>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</si>
  <si>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</si>
  <si>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</si>
  <si>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</si>
  <si>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</si>
  <si>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</si>
  <si>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</si>
  <si>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</si>
  <si>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</si>
  <si>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</si>
  <si>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</si>
  <si>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</si>
  <si>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</si>
  <si>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</si>
  <si>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</si>
  <si>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</si>
  <si>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</si>
  <si>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</si>
  <si>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</si>
  <si>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</si>
  <si>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</si>
  <si>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«Про внесення змін до  Комплексної цільової </t>
  </si>
  <si>
    <t xml:space="preserve">на 2018 - 2020 роки, затвердженої рішенням Сумської 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</si>
  <si>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</si>
  <si>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 обсяг видатків на виготовлення та розміщення рекламних матеріалів до святкових та урочистих подій, грн</t>
  </si>
  <si>
    <t>Показник: обсяг видатків на виготовлення та розмщення соціальної реклами, грн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</si>
  <si>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</si>
  <si>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</si>
  <si>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</si>
  <si>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</si>
  <si>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</si>
  <si>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</si>
  <si>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</si>
  <si>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</si>
  <si>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</si>
  <si>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</si>
  <si>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</si>
  <si>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</si>
  <si>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</si>
  <si>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</si>
  <si>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</si>
  <si>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</si>
  <si>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</si>
  <si>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</si>
  <si>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</si>
  <si>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</si>
  <si>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</si>
  <si>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</si>
  <si>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</si>
  <si>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</si>
  <si>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</si>
  <si>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</si>
  <si>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</si>
  <si>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</si>
  <si>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</si>
  <si>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</si>
  <si>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</si>
  <si>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</si>
  <si>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</si>
  <si>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</si>
  <si>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</si>
  <si>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</si>
  <si>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</si>
  <si>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</si>
  <si>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</si>
  <si>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</si>
  <si>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Завдання: 8. Реконструкція  об'єктів транспортної інфраструктури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</si>
  <si>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</si>
  <si>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</si>
  <si>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</si>
  <si>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</si>
  <si>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</si>
  <si>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</si>
  <si>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</si>
  <si>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>КПКВК  6090, 7691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</si>
  <si>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</si>
  <si>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</si>
  <si>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</si>
  <si>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</si>
  <si>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7310, 7330,7340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</si>
  <si>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</si>
  <si>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</si>
  <si>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</si>
  <si>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</si>
  <si>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</si>
  <si>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</si>
  <si>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</si>
  <si>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</si>
  <si>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</si>
  <si>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>КПКВК 6011,7691</t>
  </si>
  <si>
    <t xml:space="preserve">    Показник: середня обсяг бюджетної позички,який підлягає поверненню, грн.</t>
  </si>
  <si>
    <t xml:space="preserve">  Завдання: 12. Забезпечення відтворення зелених насаджен за рахунок цільового фонду (7691)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</si>
  <si>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</si>
  <si>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</si>
  <si>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</si>
  <si>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</si>
  <si>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Завдання: 13.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</si>
  <si>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14. Забезпечення санітарної очистки території</t>
  </si>
  <si>
    <t xml:space="preserve">  Завдання: 15. Поточний ремонт та утримання в належному стані об'єктів благоустрою</t>
  </si>
  <si>
    <t xml:space="preserve">  Завдання: 16. Забезпечення сприятливих умов для співіснування людей та тварин</t>
  </si>
  <si>
    <t xml:space="preserve">  Завдання: 17. Капітальний ремонт об'єктів та елементів благоустрою </t>
  </si>
  <si>
    <t xml:space="preserve">  Завдання: 18. 1 Проведення капітального ремонту житлових будинків</t>
  </si>
  <si>
    <t xml:space="preserve">  Завдання: 18.2. Проведення капітального ремонту житлових будинків об'єднань співвласників багатоквартирних будинків</t>
  </si>
  <si>
    <t xml:space="preserve">  Завдання: 18.3.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</si>
  <si>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18.4. Співфінансування капітального ремонту житлових будинків (40%/60%) за рахунок цільвого фонду (7691)</t>
  </si>
  <si>
    <t xml:space="preserve">  Завдання: 19. Забезпечення святкового оформлення міста та ремонт</t>
  </si>
  <si>
    <t xml:space="preserve">  Завдання: 20. Придбання та монтаж покажчиків вулиць, інформаційних дошок про втрачені об’єкти архітектури у місті </t>
  </si>
  <si>
    <t xml:space="preserve">  Завдання: 21. Виготовлення та розміщення соціальної реклами, рекламних матеріалів до святкових та урочистих подій</t>
  </si>
  <si>
    <t xml:space="preserve">  Завдання: 22. Демонтаж  рекламних засобів, розміщених самовільно та з порушенням порядку розміщення зовнішньої реклами</t>
  </si>
  <si>
    <t xml:space="preserve">  Завдання: 23.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</si>
  <si>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</si>
  <si>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25. Забезпечення постачання природного газу монументу "Вічна Слава"</t>
  </si>
  <si>
    <t xml:space="preserve">  Завдання: 26.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</t>
  </si>
  <si>
    <t xml:space="preserve">  Завдання: 27. Забезпечення функціонування об'єктів житлово-комунального господарства</t>
  </si>
  <si>
    <t xml:space="preserve">  Завдання: 28. Забезпечення охорони  водозаборів  та очисних споруд, охорона КНС за адресою по вул. Привокзальна,4/13, фінансова підтримка (оплата заборгованності по електроенергії)</t>
  </si>
  <si>
    <t xml:space="preserve">  Завдання: 28.1 Забезпечення охорони  водозаборів  та очисних споруд, охорона КНС за адресою по вул. Привокзальна,4/13</t>
  </si>
  <si>
    <t xml:space="preserve">  Завдання: 28.2 Фінансова підтримка (оплата заборгованності з електроенергію)</t>
  </si>
  <si>
    <t xml:space="preserve">  Завдання: 29. Розробка нормативів питного водопостачання для населення м. Суми </t>
  </si>
  <si>
    <t xml:space="preserve">  Завдання: 30. Вимоги пожежної безпеки</t>
  </si>
  <si>
    <t>Завдання: 31. Придбання водопровідних та каналізаційних люків</t>
  </si>
  <si>
    <t>Завдання: 33. Виконання геофізичного дослідження свердловин</t>
  </si>
  <si>
    <t xml:space="preserve">Завдання: 34.Капітальний ремонт по підключенню будинків №103-Б та №105 по вул. Харківській до мереж міської каналізації </t>
  </si>
  <si>
    <t>Завдання: 35. Розробка схеми оптимізації роботи системи централізованого водопостачання та водовідведення міста Суми 2018-2020 роки</t>
  </si>
  <si>
    <t>Завдання: 37. Впровадження енергозберігаючих заходів</t>
  </si>
  <si>
    <t>Завдання: 37.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</si>
  <si>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37.2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</si>
  <si>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38. Забезпечення зміцнення матеріально-технічної бази підприємств комунальної форми власності</t>
  </si>
  <si>
    <t xml:space="preserve">  Завдання: 39. Створення сприятливих умов проживання населення та забезпечення надання життєво необхідних послуг</t>
  </si>
  <si>
    <t xml:space="preserve">  Завдання: 41. Забезпечення надійного та безперебійного функціонування житлово-експлуатаційного господарства</t>
  </si>
  <si>
    <t xml:space="preserve">  Завдання: 42. Організація та проведення громадських робіт</t>
  </si>
  <si>
    <t xml:space="preserve">  Завдання: 43.Заходи з будівництва, реставрації  та реконструкції</t>
  </si>
  <si>
    <t xml:space="preserve">  Завдання: 44.Здійснення заходів із землеустрою </t>
  </si>
  <si>
    <t xml:space="preserve">  Завдання: 45. Повернення бюджетних позичок на поворотній основі</t>
  </si>
  <si>
    <t xml:space="preserve">  Завдання: 46. Надання бюджетних позичок на поворотній основі</t>
  </si>
  <si>
    <t>Завдання: 36. Капітальний ремонт  діючого  каналізаційного самотічного колектора Д 500 мм по вул.Ремісничій в м. Суми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</si>
  <si>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</si>
  <si>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Завдання: 40. Встановлення вузлів  комерційного обліку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</si>
  <si>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</si>
  <si>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</si>
  <si>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 xml:space="preserve"> КПКВК 6030, 7691 </t>
  </si>
  <si>
    <t>Сумський міський голова</t>
  </si>
  <si>
    <t>О.М.Лисенко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</si>
  <si>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</si>
  <si>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</si>
  <si>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Завдання: 32. Проведення капітального та поточного ремонту колекторів та каналізаційних мереж, технічне обслуговуавння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</si>
  <si>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</si>
  <si>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</si>
  <si>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</si>
  <si>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Додаток 4</t>
  </si>
  <si>
    <t>Виконавець: Яременко Г.І.</t>
  </si>
  <si>
    <t xml:space="preserve">від  25 липня 2018 року   № 3649- МР  </t>
  </si>
  <si>
    <t>міської ради від 21 грудня   2017 року №  2913-МР"        зі змінами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</si>
</sst>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[Red]\-#,##0.00"/>
    <numFmt numFmtId="181" formatCode="0.0000"/>
    <numFmt numFmtId="182" formatCode="0.00000"/>
    <numFmt numFmtId="183" formatCode="0.000"/>
    <numFmt numFmtId="184" formatCode="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#,##0.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[Red]\-#,##0.00\ "/>
    <numFmt numFmtId="198" formatCode="#,##0;\-#,##0"/>
    <numFmt numFmtId="199" formatCode="#,##0;[Red]\-#,##0"/>
    <numFmt numFmtId="200" formatCode="#"/>
    <numFmt numFmtId="201" formatCode="#,##0.000_₴"/>
    <numFmt numFmtId="202" formatCode="#,##0.00000"/>
    <numFmt numFmtId="203" formatCode="#,##0.000000"/>
  </numFmts>
  <fonts count="52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0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51696173"/>
        <c:axId val="62612374"/>
      </c:barChart>
      <c:catAx>
        <c:axId val="51696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12374"/>
        <c:crosses val="autoZero"/>
        <c:auto val="1"/>
        <c:lblOffset val="100"/>
        <c:tickLblSkip val="1"/>
        <c:noMultiLvlLbl val="0"/>
      </c:catAx>
      <c:valAx>
        <c:axId val="626123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96173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832256400" y="83225640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G713"/>
  <sheetViews>
    <sheetView tabSelected="1" view="pageBreakPreview" zoomScaleNormal="85" zoomScaleSheetLayoutView="100" workbookViewId="0" topLeftCell="A1">
      <selection activeCell="J9" sqref="J9:P9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2" ht="11.25" hidden="1"/>
    <row r="3" spans="1:13" ht="18.75">
      <c r="A3" s="112"/>
      <c r="B3" s="112"/>
      <c r="C3" s="112"/>
      <c r="D3" s="118"/>
      <c r="E3" s="118"/>
      <c r="F3" s="118"/>
      <c r="G3" s="118"/>
      <c r="H3" s="118"/>
      <c r="I3" s="118"/>
      <c r="J3" s="160" t="s">
        <v>418</v>
      </c>
      <c r="K3" s="160"/>
      <c r="L3" s="160"/>
      <c r="M3" s="118"/>
    </row>
    <row r="4" spans="1:13" ht="18.75">
      <c r="A4" s="112"/>
      <c r="B4" s="112"/>
      <c r="C4" s="112"/>
      <c r="D4" s="118"/>
      <c r="E4" s="118"/>
      <c r="F4" s="118"/>
      <c r="G4" s="118"/>
      <c r="H4" s="118"/>
      <c r="I4" s="118"/>
      <c r="J4" s="118" t="s">
        <v>412</v>
      </c>
      <c r="K4" s="118"/>
      <c r="L4" s="118"/>
      <c r="M4" s="118"/>
    </row>
    <row r="5" spans="1:13" ht="18.75">
      <c r="A5" s="112"/>
      <c r="B5" s="112"/>
      <c r="C5" s="112"/>
      <c r="D5" s="118"/>
      <c r="E5" s="118"/>
      <c r="F5" s="118"/>
      <c r="G5" s="118"/>
      <c r="H5" s="118"/>
      <c r="I5" s="118"/>
      <c r="J5" s="118" t="s">
        <v>291</v>
      </c>
      <c r="K5" s="118"/>
      <c r="L5" s="118"/>
      <c r="M5" s="118"/>
    </row>
    <row r="6" spans="1:13" ht="18.75">
      <c r="A6" s="120"/>
      <c r="B6" s="120"/>
      <c r="C6" s="120"/>
      <c r="D6" s="121"/>
      <c r="E6" s="121"/>
      <c r="F6" s="121"/>
      <c r="G6" s="121"/>
      <c r="H6" s="121"/>
      <c r="I6" s="121"/>
      <c r="J6" s="118" t="s">
        <v>42</v>
      </c>
      <c r="K6" s="118"/>
      <c r="L6" s="118"/>
      <c r="M6" s="118"/>
    </row>
    <row r="7" spans="1:13" ht="18.75">
      <c r="A7" s="120"/>
      <c r="B7" s="120"/>
      <c r="C7" s="120"/>
      <c r="D7" s="121"/>
      <c r="E7" s="121"/>
      <c r="F7" s="121"/>
      <c r="G7" s="121"/>
      <c r="H7" s="121"/>
      <c r="I7" s="121"/>
      <c r="J7" s="118" t="s">
        <v>55</v>
      </c>
      <c r="K7" s="118"/>
      <c r="L7" s="118"/>
      <c r="M7" s="118"/>
    </row>
    <row r="8" spans="1:13" ht="18.75">
      <c r="A8" s="120"/>
      <c r="B8" s="120"/>
      <c r="C8" s="120"/>
      <c r="D8" s="121"/>
      <c r="E8" s="121"/>
      <c r="F8" s="121"/>
      <c r="G8" s="121"/>
      <c r="H8" s="121"/>
      <c r="I8" s="121"/>
      <c r="J8" s="118" t="s">
        <v>292</v>
      </c>
      <c r="K8" s="118"/>
      <c r="L8" s="118"/>
      <c r="M8" s="118"/>
    </row>
    <row r="9" spans="1:16" ht="34.5" customHeight="1">
      <c r="A9" s="120"/>
      <c r="B9" s="120"/>
      <c r="C9" s="120"/>
      <c r="D9" s="121"/>
      <c r="E9" s="121"/>
      <c r="F9" s="121"/>
      <c r="G9" s="121"/>
      <c r="H9" s="121"/>
      <c r="I9" s="121"/>
      <c r="J9" s="163" t="s">
        <v>421</v>
      </c>
      <c r="K9" s="163"/>
      <c r="L9" s="163"/>
      <c r="M9" s="163"/>
      <c r="N9" s="163"/>
      <c r="O9" s="163"/>
      <c r="P9" s="163"/>
    </row>
    <row r="10" spans="1:13" ht="18.75">
      <c r="A10" s="120"/>
      <c r="B10" s="120"/>
      <c r="C10" s="120"/>
      <c r="D10" s="121"/>
      <c r="E10" s="121"/>
      <c r="F10" s="121"/>
      <c r="G10" s="121"/>
      <c r="H10" s="121"/>
      <c r="I10" s="121"/>
      <c r="J10" s="118" t="s">
        <v>420</v>
      </c>
      <c r="K10" s="118"/>
      <c r="L10" s="118"/>
      <c r="M10" s="118"/>
    </row>
    <row r="11" spans="1:17" ht="18.75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9"/>
      <c r="O11" s="119"/>
      <c r="P11" s="119"/>
      <c r="Q11" s="28"/>
    </row>
    <row r="12" spans="1:16" ht="18.75">
      <c r="A12" s="120"/>
      <c r="B12" s="120"/>
      <c r="C12" s="120"/>
      <c r="D12" s="121"/>
      <c r="E12" s="121"/>
      <c r="F12" s="121"/>
      <c r="G12" s="121"/>
      <c r="H12" s="121"/>
      <c r="I12" s="121"/>
      <c r="J12" s="118"/>
      <c r="K12" s="118"/>
      <c r="L12" s="118"/>
      <c r="M12" s="118"/>
      <c r="N12" s="118"/>
      <c r="O12" s="118"/>
      <c r="P12" s="118"/>
    </row>
    <row r="13" spans="1:16" ht="39.75" customHeight="1">
      <c r="A13" s="161" t="s">
        <v>285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 ht="16.5" customHeight="1">
      <c r="A14" s="122"/>
      <c r="B14" s="122"/>
      <c r="C14" s="122"/>
      <c r="D14" s="123"/>
      <c r="E14" s="123"/>
      <c r="F14" s="159" t="s">
        <v>286</v>
      </c>
      <c r="G14" s="159"/>
      <c r="H14" s="123"/>
      <c r="I14" s="123"/>
      <c r="J14" s="118"/>
      <c r="K14" s="123"/>
      <c r="L14" s="118"/>
      <c r="M14" s="118"/>
      <c r="N14" s="118"/>
      <c r="O14" s="118"/>
      <c r="P14" s="123" t="s">
        <v>39</v>
      </c>
    </row>
    <row r="15" spans="1:241" ht="11.25" customHeight="1">
      <c r="A15" s="145">
        <v>145767870</v>
      </c>
      <c r="B15" s="145" t="s">
        <v>34</v>
      </c>
      <c r="C15" s="145" t="s">
        <v>35</v>
      </c>
      <c r="D15" s="155" t="s">
        <v>216</v>
      </c>
      <c r="E15" s="156"/>
      <c r="F15" s="157"/>
      <c r="G15" s="150" t="s">
        <v>217</v>
      </c>
      <c r="H15" s="150"/>
      <c r="I15" s="150"/>
      <c r="J15" s="150"/>
      <c r="K15" s="33"/>
      <c r="L15" s="33"/>
      <c r="M15" s="33"/>
      <c r="N15" s="155" t="s">
        <v>218</v>
      </c>
      <c r="O15" s="156"/>
      <c r="P15" s="157"/>
      <c r="IB15" s="25"/>
      <c r="IC15" s="25"/>
      <c r="ID15" s="25"/>
      <c r="IE15" s="25"/>
      <c r="IF15" s="25"/>
      <c r="IG15" s="25"/>
    </row>
    <row r="16" spans="1:241" ht="12" customHeight="1">
      <c r="A16" s="146"/>
      <c r="B16" s="146"/>
      <c r="C16" s="146"/>
      <c r="D16" s="148" t="s">
        <v>36</v>
      </c>
      <c r="E16" s="149"/>
      <c r="F16" s="153" t="s">
        <v>26</v>
      </c>
      <c r="G16" s="158" t="s">
        <v>36</v>
      </c>
      <c r="H16" s="158"/>
      <c r="I16" s="158"/>
      <c r="J16" s="150" t="s">
        <v>26</v>
      </c>
      <c r="K16" s="155" t="s">
        <v>25</v>
      </c>
      <c r="L16" s="156"/>
      <c r="M16" s="157"/>
      <c r="N16" s="148" t="s">
        <v>36</v>
      </c>
      <c r="O16" s="149"/>
      <c r="P16" s="153" t="s">
        <v>26</v>
      </c>
      <c r="IB16" s="25"/>
      <c r="IC16" s="25"/>
      <c r="ID16" s="25"/>
      <c r="IE16" s="25"/>
      <c r="IF16" s="25"/>
      <c r="IG16" s="25"/>
    </row>
    <row r="17" spans="1:241" ht="24.75" customHeight="1">
      <c r="A17" s="147"/>
      <c r="B17" s="147"/>
      <c r="C17" s="147"/>
      <c r="D17" s="33" t="s">
        <v>0</v>
      </c>
      <c r="E17" s="33" t="s">
        <v>1</v>
      </c>
      <c r="F17" s="154"/>
      <c r="G17" s="33" t="s">
        <v>0</v>
      </c>
      <c r="H17" s="33" t="s">
        <v>1</v>
      </c>
      <c r="I17" s="33" t="s">
        <v>187</v>
      </c>
      <c r="J17" s="150"/>
      <c r="K17" s="33" t="s">
        <v>0</v>
      </c>
      <c r="L17" s="33" t="s">
        <v>1</v>
      </c>
      <c r="M17" s="33" t="s">
        <v>26</v>
      </c>
      <c r="N17" s="33" t="s">
        <v>0</v>
      </c>
      <c r="O17" s="33" t="s">
        <v>1</v>
      </c>
      <c r="P17" s="154"/>
      <c r="IB17" s="25"/>
      <c r="IC17" s="25"/>
      <c r="ID17" s="25"/>
      <c r="IE17" s="25"/>
      <c r="IF17" s="25"/>
      <c r="IG17" s="25"/>
    </row>
    <row r="18" spans="1:241" s="116" customFormat="1" ht="12.75">
      <c r="A18" s="124">
        <v>1</v>
      </c>
      <c r="B18" s="124"/>
      <c r="C18" s="124"/>
      <c r="D18" s="124" t="s">
        <v>2</v>
      </c>
      <c r="E18" s="124" t="s">
        <v>3</v>
      </c>
      <c r="F18" s="124">
        <v>7</v>
      </c>
      <c r="G18" s="124">
        <v>8</v>
      </c>
      <c r="H18" s="124">
        <v>9</v>
      </c>
      <c r="I18" s="124">
        <v>10</v>
      </c>
      <c r="J18" s="124">
        <v>11</v>
      </c>
      <c r="K18" s="124">
        <v>12</v>
      </c>
      <c r="L18" s="124">
        <v>13</v>
      </c>
      <c r="M18" s="124">
        <v>14</v>
      </c>
      <c r="N18" s="124">
        <v>12</v>
      </c>
      <c r="O18" s="124">
        <v>13</v>
      </c>
      <c r="P18" s="124">
        <v>14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</row>
    <row r="19" spans="1:16" s="25" customFormat="1" ht="28.5" customHeight="1">
      <c r="A19" s="32" t="s">
        <v>47</v>
      </c>
      <c r="B19" s="32"/>
      <c r="C19" s="32"/>
      <c r="D19" s="33">
        <f>SUM(D24)+D287+D324+D421+D430+D505+D523+D532+D542+D552+D562+D570+D581+D590+D599</f>
        <v>147146870.00291747</v>
      </c>
      <c r="E19" s="33">
        <v>465239668</v>
      </c>
      <c r="F19" s="33">
        <f>SUM(D19:E19)</f>
        <v>612386538.0029175</v>
      </c>
      <c r="G19" s="33">
        <f>SUM(G24)+G287+G324+G421+G430+G505+G523+G532+G542+G552+G562+G570+G581+G590+G599</f>
        <v>133971500</v>
      </c>
      <c r="H19" s="33">
        <f>SUM(H24)+H287+H324+H421+H430+H505+H523+H532+H542+H552+H562+H570+H581+H590+H599</f>
        <v>263979999.997462</v>
      </c>
      <c r="I19" s="33" t="e">
        <f>SUM(I24)+I287+I324+I421+I430+I505+I523+I532+I542+I552+I562+I570+I581+I590+I599</f>
        <v>#REF!</v>
      </c>
      <c r="J19" s="33">
        <f>SUM(G19)+H19</f>
        <v>397951499.99746203</v>
      </c>
      <c r="K19" s="33" t="e">
        <f aca="true" t="shared" si="0" ref="K19:P19">SUM(K24)+K287+K324+K421+K430+K505+K523+K532+K542+K552+K562+K570+K581+K590+K599</f>
        <v>#REF!</v>
      </c>
      <c r="L19" s="33" t="e">
        <f t="shared" si="0"/>
        <v>#REF!</v>
      </c>
      <c r="M19" s="33" t="e">
        <f t="shared" si="0"/>
        <v>#REF!</v>
      </c>
      <c r="N19" s="33">
        <f t="shared" si="0"/>
        <v>142134000.00149232</v>
      </c>
      <c r="O19" s="33">
        <f t="shared" si="0"/>
        <v>280040000.000365</v>
      </c>
      <c r="P19" s="33">
        <f t="shared" si="0"/>
        <v>422174000.0018573</v>
      </c>
    </row>
    <row r="20" spans="1:16" s="25" customFormat="1" ht="41.25" customHeight="1">
      <c r="A20" s="32" t="s">
        <v>41</v>
      </c>
      <c r="B20" s="32"/>
      <c r="C20" s="32"/>
      <c r="D20" s="33">
        <f>D25</f>
        <v>126999999.9999491</v>
      </c>
      <c r="E20" s="33">
        <f>E25</f>
        <v>150073399.99978882</v>
      </c>
      <c r="F20" s="33">
        <f>F25</f>
        <v>277073399.9997379</v>
      </c>
      <c r="G20" s="33">
        <f>G25</f>
        <v>139359999.9999605</v>
      </c>
      <c r="H20" s="33">
        <f>H25</f>
        <v>167231999.99964452</v>
      </c>
      <c r="I20" s="33">
        <f aca="true" t="shared" si="1" ref="I20:P20">I25</f>
        <v>-2000000</v>
      </c>
      <c r="J20" s="33">
        <f>SUM(G20)+H20</f>
        <v>306591999.99960506</v>
      </c>
      <c r="K20" s="33">
        <f t="shared" si="1"/>
        <v>-2000000</v>
      </c>
      <c r="L20" s="33">
        <f t="shared" si="1"/>
        <v>-2000000</v>
      </c>
      <c r="M20" s="33">
        <f t="shared" si="1"/>
        <v>-2000000</v>
      </c>
      <c r="N20" s="33">
        <f t="shared" si="1"/>
        <v>146552499.99986666</v>
      </c>
      <c r="O20" s="33">
        <f t="shared" si="1"/>
        <v>175862999.99910063</v>
      </c>
      <c r="P20" s="33">
        <f t="shared" si="1"/>
        <v>322415499.9989673</v>
      </c>
    </row>
    <row r="21" spans="1:17" ht="40.5" customHeight="1">
      <c r="A21" s="32" t="s">
        <v>189</v>
      </c>
      <c r="B21" s="32"/>
      <c r="C21" s="32"/>
      <c r="D21" s="33">
        <f aca="true" t="shared" si="2" ref="D21:I21">D325</f>
        <v>312380.003</v>
      </c>
      <c r="E21" s="33">
        <f t="shared" si="2"/>
        <v>692840</v>
      </c>
      <c r="F21" s="33">
        <f>F325</f>
        <v>1005220.003</v>
      </c>
      <c r="G21" s="33">
        <f t="shared" si="2"/>
        <v>335255</v>
      </c>
      <c r="H21" s="33">
        <f t="shared" si="2"/>
        <v>742600</v>
      </c>
      <c r="I21" s="33">
        <f t="shared" si="2"/>
        <v>0</v>
      </c>
      <c r="J21" s="33">
        <f>SUM(G21)+H21</f>
        <v>1077855</v>
      </c>
      <c r="K21" s="33">
        <f aca="true" t="shared" si="3" ref="K21:Q21">K325</f>
        <v>0</v>
      </c>
      <c r="L21" s="33">
        <f t="shared" si="3"/>
        <v>0</v>
      </c>
      <c r="M21" s="33">
        <f t="shared" si="3"/>
        <v>0</v>
      </c>
      <c r="N21" s="33">
        <f t="shared" si="3"/>
        <v>352520</v>
      </c>
      <c r="O21" s="33">
        <f t="shared" si="3"/>
        <v>787532</v>
      </c>
      <c r="P21" s="33">
        <f t="shared" si="3"/>
        <v>1140052</v>
      </c>
      <c r="Q21" s="33">
        <f t="shared" si="3"/>
        <v>0</v>
      </c>
    </row>
    <row r="22" spans="1:17" ht="20.25" customHeight="1">
      <c r="A22" s="32" t="s">
        <v>138</v>
      </c>
      <c r="B22" s="32"/>
      <c r="C22" s="32"/>
      <c r="D22" s="33">
        <f>272459250+2000000</f>
        <v>274459250</v>
      </c>
      <c r="E22" s="33">
        <f aca="true" t="shared" si="4" ref="E22:Q22">E19+E20+E21</f>
        <v>616005907.9997888</v>
      </c>
      <c r="F22" s="33">
        <f>888465158+2000000</f>
        <v>890465158</v>
      </c>
      <c r="G22" s="33">
        <f t="shared" si="4"/>
        <v>273666754.99996054</v>
      </c>
      <c r="H22" s="33">
        <f t="shared" si="4"/>
        <v>431954599.99710655</v>
      </c>
      <c r="I22" s="33" t="e">
        <f t="shared" si="4"/>
        <v>#REF!</v>
      </c>
      <c r="J22" s="33">
        <f t="shared" si="4"/>
        <v>705621354.9970671</v>
      </c>
      <c r="K22" s="33" t="e">
        <f t="shared" si="4"/>
        <v>#REF!</v>
      </c>
      <c r="L22" s="33" t="e">
        <f t="shared" si="4"/>
        <v>#REF!</v>
      </c>
      <c r="M22" s="33" t="e">
        <f t="shared" si="4"/>
        <v>#REF!</v>
      </c>
      <c r="N22" s="33">
        <f t="shared" si="4"/>
        <v>289039020.001359</v>
      </c>
      <c r="O22" s="33">
        <f t="shared" si="4"/>
        <v>456690531.99946564</v>
      </c>
      <c r="P22" s="33">
        <f t="shared" si="4"/>
        <v>745729552.0008246</v>
      </c>
      <c r="Q22" s="33">
        <f t="shared" si="4"/>
        <v>0</v>
      </c>
    </row>
    <row r="23" spans="1:235" s="139" customFormat="1" ht="30.75" customHeight="1">
      <c r="A23" s="140" t="s">
        <v>409</v>
      </c>
      <c r="B23" s="141"/>
      <c r="C23" s="141"/>
      <c r="D23" s="142">
        <f>D24+D25</f>
        <v>241714100.0028672</v>
      </c>
      <c r="E23" s="142">
        <f>E24+E25</f>
        <v>243431732.99954382</v>
      </c>
      <c r="F23" s="142">
        <f>F24+F25</f>
        <v>485284166.002411</v>
      </c>
      <c r="G23" s="142">
        <f aca="true" t="shared" si="5" ref="G23:P23">G24+G25</f>
        <v>258484499.9999605</v>
      </c>
      <c r="H23" s="142">
        <f>H24+H25</f>
        <v>268491999.9996065</v>
      </c>
      <c r="I23" s="142">
        <f t="shared" si="5"/>
        <v>-2000000</v>
      </c>
      <c r="J23" s="142">
        <f>J24+J25</f>
        <v>526976499.99956703</v>
      </c>
      <c r="K23" s="142" t="e">
        <f t="shared" si="5"/>
        <v>#REF!</v>
      </c>
      <c r="L23" s="142" t="e">
        <f t="shared" si="5"/>
        <v>#REF!</v>
      </c>
      <c r="M23" s="142" t="e">
        <f t="shared" si="5"/>
        <v>#REF!</v>
      </c>
      <c r="N23" s="142">
        <f t="shared" si="5"/>
        <v>273011499.9993093</v>
      </c>
      <c r="O23" s="142">
        <f>O24+O25</f>
        <v>287682999.9974656</v>
      </c>
      <c r="P23" s="142">
        <f t="shared" si="5"/>
        <v>560694499.9967749</v>
      </c>
      <c r="Q23" s="143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15" customHeight="1">
      <c r="A24" s="144" t="s">
        <v>60</v>
      </c>
      <c r="B24" s="144"/>
      <c r="C24" s="144"/>
      <c r="D24" s="142">
        <f>SUM(D44)+D72+(D87*D90)+D94+D136+D162+D213+D237+D259+D280+D272</f>
        <v>114714100.0029181</v>
      </c>
      <c r="E24" s="142">
        <f>SUM(E44)+E72+(E87*E90)+E94+E136+E162+E213+E237+E259+E280+E272</f>
        <v>93358332.999755</v>
      </c>
      <c r="F24" s="142">
        <f>SUM(F44)+F72+(F87*F90)+F94+F136+F162+F213+F237+F259+F280+F206+F272</f>
        <v>208210766.00267312</v>
      </c>
      <c r="G24" s="142">
        <v>119124500</v>
      </c>
      <c r="H24" s="142">
        <f>SUM(H44)+H72+(H87*H90)+H94+H136+H162+H213+H237+H259+H280+H272</f>
        <v>101259999.999962</v>
      </c>
      <c r="I24" s="142">
        <f>I44+I72+I81+I94+I136+I162+I213+I237+I259+I272+I280</f>
        <v>0</v>
      </c>
      <c r="J24" s="142">
        <f>G24+H24</f>
        <v>220384499.999962</v>
      </c>
      <c r="K24" s="142" t="e">
        <f>K44+K72+K81+K94+K136+K162+K213+K237+K259+K272+K280</f>
        <v>#REF!</v>
      </c>
      <c r="L24" s="142" t="e">
        <f>L44+L72+L81+L94+L136+L162+L213+L237+L259+L272+L280</f>
        <v>#REF!</v>
      </c>
      <c r="M24" s="142" t="e">
        <f>M44+M72+M81+M94+M136+M162+M213+M237+M259+M272+M280</f>
        <v>#REF!</v>
      </c>
      <c r="N24" s="142">
        <f>SUM(N44)+N72+(N87*N90)+N94+N136+N162+N213+N237+N259+N280+N272</f>
        <v>126458999.99944262</v>
      </c>
      <c r="O24" s="142">
        <f>SUM(O44)+O72+(O87*O90)+O94+O136+O162+O213+O237+O259+O280+O206+O272</f>
        <v>111819999.99836501</v>
      </c>
      <c r="P24" s="142">
        <f>N24+O24</f>
        <v>238278999.99780762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139" customFormat="1" ht="28.5" customHeight="1">
      <c r="A25" s="144" t="s">
        <v>61</v>
      </c>
      <c r="B25" s="144"/>
      <c r="C25" s="144"/>
      <c r="D25" s="142">
        <f>SUM(D26)+D35+D53+D108</f>
        <v>126999999.9999491</v>
      </c>
      <c r="E25" s="142">
        <f>SUM(E26)+E35+E53+E108+(E86*E89)</f>
        <v>150073399.99978882</v>
      </c>
      <c r="F25" s="142">
        <f>SUM(D25)+E25</f>
        <v>277073399.9997379</v>
      </c>
      <c r="G25" s="142">
        <f>SUM(G26)+G35+G53+G108</f>
        <v>139359999.9999605</v>
      </c>
      <c r="H25" s="142">
        <f>SUM(H26)+H35+H53+H108+(H86*H89)</f>
        <v>167231999.99964452</v>
      </c>
      <c r="I25" s="142">
        <f>I26+I35+I53+I101+I108-2000000</f>
        <v>-2000000</v>
      </c>
      <c r="J25" s="142">
        <f>G25+H25</f>
        <v>306591999.99960506</v>
      </c>
      <c r="K25" s="142">
        <f>K26+K35+K53+K101+K108-2000000</f>
        <v>-2000000</v>
      </c>
      <c r="L25" s="142">
        <f>L26+L35+L53+L101+L108-2000000</f>
        <v>-2000000</v>
      </c>
      <c r="M25" s="142">
        <f>M26+M35+M53+M101+M108-2000000</f>
        <v>-2000000</v>
      </c>
      <c r="N25" s="142">
        <f>SUM(N26)+N35+N53+N108</f>
        <v>146552499.99986666</v>
      </c>
      <c r="O25" s="142">
        <f>SUM(O26)+O35+O53+O108+(O86*O89)</f>
        <v>175862999.99910063</v>
      </c>
      <c r="P25" s="142">
        <f>N25+O25</f>
        <v>322415499.9989673</v>
      </c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</row>
    <row r="26" spans="1:235" s="39" customFormat="1" ht="33.75">
      <c r="A26" s="34" t="s">
        <v>29</v>
      </c>
      <c r="B26" s="35"/>
      <c r="C26" s="35"/>
      <c r="D26" s="36"/>
      <c r="E26" s="36">
        <f>E32*E30+73400</f>
        <v>50073399.99988884</v>
      </c>
      <c r="F26" s="36">
        <f>SUM(D26)+E26</f>
        <v>50073399.99988884</v>
      </c>
      <c r="G26" s="36"/>
      <c r="H26" s="36">
        <f>H30*H32</f>
        <v>55743999.9999828</v>
      </c>
      <c r="I26" s="36"/>
      <c r="J26" s="36">
        <f>H26</f>
        <v>55743999.9999828</v>
      </c>
      <c r="K26" s="36"/>
      <c r="L26" s="36"/>
      <c r="M26" s="36"/>
      <c r="N26" s="36"/>
      <c r="O26" s="36">
        <f>(O32*O30)</f>
        <v>58620999.99996351</v>
      </c>
      <c r="P26" s="36">
        <f>(P32*P30)</f>
        <v>58620999.99996351</v>
      </c>
      <c r="Q26" s="38"/>
      <c r="R26" s="11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</row>
    <row r="27" spans="1:16" ht="11.25">
      <c r="A27" s="5" t="s">
        <v>4</v>
      </c>
      <c r="B27" s="37"/>
      <c r="C27" s="37"/>
      <c r="D27" s="36"/>
      <c r="E27" s="36"/>
      <c r="F27" s="36"/>
      <c r="G27" s="36"/>
      <c r="H27" s="36"/>
      <c r="I27" s="36"/>
      <c r="J27" s="36"/>
      <c r="K27" s="7"/>
      <c r="L27" s="7"/>
      <c r="M27" s="7"/>
      <c r="N27" s="36"/>
      <c r="O27" s="36"/>
      <c r="P27" s="36"/>
    </row>
    <row r="28" spans="1:16" ht="27" customHeight="1">
      <c r="A28" s="8" t="s">
        <v>9</v>
      </c>
      <c r="B28" s="6"/>
      <c r="C28" s="6"/>
      <c r="D28" s="7"/>
      <c r="E28" s="7">
        <v>270000</v>
      </c>
      <c r="F28" s="7">
        <f>E28</f>
        <v>270000</v>
      </c>
      <c r="G28" s="7">
        <f>F26+F35+F44+F53+F72+F81+F94+F101+F108</f>
        <v>326647344.00071794</v>
      </c>
      <c r="H28" s="7">
        <v>270000</v>
      </c>
      <c r="I28" s="7"/>
      <c r="J28" s="7">
        <f>H28</f>
        <v>270000</v>
      </c>
      <c r="K28" s="7"/>
      <c r="L28" s="7"/>
      <c r="M28" s="7"/>
      <c r="N28" s="7"/>
      <c r="O28" s="7">
        <v>270000</v>
      </c>
      <c r="P28" s="7">
        <f>O28</f>
        <v>270000</v>
      </c>
    </row>
    <row r="29" spans="1:16" ht="11.25">
      <c r="A29" s="5" t="s">
        <v>5</v>
      </c>
      <c r="B29" s="37"/>
      <c r="C29" s="37"/>
      <c r="D29" s="7"/>
      <c r="E29" s="36"/>
      <c r="F29" s="36"/>
      <c r="G29" s="7"/>
      <c r="H29" s="36"/>
      <c r="I29" s="36"/>
      <c r="J29" s="36"/>
      <c r="K29" s="7"/>
      <c r="L29" s="7"/>
      <c r="M29" s="7"/>
      <c r="N29" s="7"/>
      <c r="O29" s="36"/>
      <c r="P29" s="36"/>
    </row>
    <row r="30" spans="1:16" ht="22.5">
      <c r="A30" s="8" t="s">
        <v>12</v>
      </c>
      <c r="B30" s="6"/>
      <c r="C30" s="6"/>
      <c r="D30" s="7"/>
      <c r="E30" s="7">
        <v>44444</v>
      </c>
      <c r="F30" s="7">
        <f>E30</f>
        <v>44444</v>
      </c>
      <c r="G30" s="7"/>
      <c r="H30" s="7">
        <v>44452.9505582</v>
      </c>
      <c r="I30" s="7"/>
      <c r="J30" s="7">
        <f>H30</f>
        <v>44452.9505582</v>
      </c>
      <c r="K30" s="7"/>
      <c r="L30" s="7"/>
      <c r="M30" s="7"/>
      <c r="N30" s="7"/>
      <c r="O30" s="7">
        <v>44443.5178165</v>
      </c>
      <c r="P30" s="7">
        <f>O30</f>
        <v>44443.5178165</v>
      </c>
    </row>
    <row r="31" spans="1:16" ht="11.25">
      <c r="A31" s="5" t="s">
        <v>7</v>
      </c>
      <c r="B31" s="37"/>
      <c r="C31" s="37"/>
      <c r="D31" s="7"/>
      <c r="E31" s="36"/>
      <c r="F31" s="36"/>
      <c r="G31" s="7"/>
      <c r="H31" s="36"/>
      <c r="I31" s="36"/>
      <c r="J31" s="36"/>
      <c r="K31" s="7"/>
      <c r="L31" s="7"/>
      <c r="M31" s="7"/>
      <c r="N31" s="7"/>
      <c r="O31" s="36"/>
      <c r="P31" s="36"/>
    </row>
    <row r="32" spans="1:16" ht="22.5">
      <c r="A32" s="8" t="s">
        <v>17</v>
      </c>
      <c r="B32" s="6"/>
      <c r="C32" s="6"/>
      <c r="D32" s="7"/>
      <c r="E32" s="7">
        <v>1125.01125011</v>
      </c>
      <c r="F32" s="7">
        <f>E32</f>
        <v>1125.01125011</v>
      </c>
      <c r="G32" s="7"/>
      <c r="H32" s="7">
        <v>1254</v>
      </c>
      <c r="I32" s="7"/>
      <c r="J32" s="7">
        <f>H32</f>
        <v>1254</v>
      </c>
      <c r="K32" s="7"/>
      <c r="L32" s="7"/>
      <c r="M32" s="7"/>
      <c r="N32" s="7"/>
      <c r="O32" s="7">
        <v>1319</v>
      </c>
      <c r="P32" s="7">
        <f>O32</f>
        <v>1319</v>
      </c>
    </row>
    <row r="33" spans="1:16" ht="11.25">
      <c r="A33" s="5" t="s">
        <v>6</v>
      </c>
      <c r="B33" s="37"/>
      <c r="C33" s="37"/>
      <c r="D33" s="7"/>
      <c r="E33" s="36"/>
      <c r="F33" s="36"/>
      <c r="G33" s="7"/>
      <c r="H33" s="36"/>
      <c r="I33" s="36"/>
      <c r="J33" s="36"/>
      <c r="K33" s="7"/>
      <c r="L33" s="7"/>
      <c r="M33" s="7"/>
      <c r="N33" s="7"/>
      <c r="O33" s="36"/>
      <c r="P33" s="36"/>
    </row>
    <row r="34" spans="1:16" ht="22.5">
      <c r="A34" s="8" t="s">
        <v>23</v>
      </c>
      <c r="B34" s="6"/>
      <c r="C34" s="6"/>
      <c r="D34" s="7"/>
      <c r="E34" s="7">
        <f>E30/E28*100</f>
        <v>16.46074074074074</v>
      </c>
      <c r="F34" s="7">
        <f>F30/F28*100</f>
        <v>16.46074074074074</v>
      </c>
      <c r="G34" s="7"/>
      <c r="H34" s="7">
        <v>0</v>
      </c>
      <c r="I34" s="7"/>
      <c r="J34" s="7">
        <f>J30/J28*100</f>
        <v>16.464055762296294</v>
      </c>
      <c r="K34" s="7"/>
      <c r="L34" s="7"/>
      <c r="M34" s="7"/>
      <c r="N34" s="7"/>
      <c r="O34" s="7">
        <v>0</v>
      </c>
      <c r="P34" s="7">
        <f>P30/P28*100</f>
        <v>16.46056215425926</v>
      </c>
    </row>
    <row r="35" spans="1:235" s="134" customFormat="1" ht="35.25" customHeight="1">
      <c r="A35" s="130" t="s">
        <v>56</v>
      </c>
      <c r="B35" s="131"/>
      <c r="C35" s="131"/>
      <c r="D35" s="132">
        <f>D41*D39</f>
        <v>77889999.99998794</v>
      </c>
      <c r="E35" s="132"/>
      <c r="F35" s="132">
        <f>F41*F39</f>
        <v>77889999.99998794</v>
      </c>
      <c r="G35" s="132">
        <f>G39*G41</f>
        <v>86837999.99996285</v>
      </c>
      <c r="H35" s="132"/>
      <c r="I35" s="132"/>
      <c r="J35" s="132">
        <f>G35</f>
        <v>86837999.99996285</v>
      </c>
      <c r="K35" s="132"/>
      <c r="L35" s="132"/>
      <c r="M35" s="132"/>
      <c r="N35" s="132">
        <f>N39*N41</f>
        <v>91319799.99991322</v>
      </c>
      <c r="O35" s="132"/>
      <c r="P35" s="132">
        <f>N35</f>
        <v>91319799.99991322</v>
      </c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</row>
    <row r="36" spans="1:16" ht="11.25">
      <c r="A36" s="5" t="s">
        <v>4</v>
      </c>
      <c r="B36" s="37"/>
      <c r="C36" s="3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2.5">
      <c r="A37" s="8" t="s">
        <v>10</v>
      </c>
      <c r="B37" s="6"/>
      <c r="C37" s="6"/>
      <c r="D37" s="7">
        <v>292000</v>
      </c>
      <c r="E37" s="7"/>
      <c r="F37" s="7">
        <f>D37</f>
        <v>292000</v>
      </c>
      <c r="G37" s="7">
        <v>292000</v>
      </c>
      <c r="H37" s="7"/>
      <c r="I37" s="7"/>
      <c r="J37" s="7">
        <f>G37</f>
        <v>292000</v>
      </c>
      <c r="K37" s="7"/>
      <c r="L37" s="7"/>
      <c r="M37" s="7"/>
      <c r="N37" s="7">
        <v>300000</v>
      </c>
      <c r="O37" s="7"/>
      <c r="P37" s="7">
        <f>N37</f>
        <v>300000</v>
      </c>
    </row>
    <row r="38" spans="1:16" ht="11.25">
      <c r="A38" s="5" t="s">
        <v>5</v>
      </c>
      <c r="B38" s="37"/>
      <c r="C38" s="3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2.5">
      <c r="A39" s="8" t="s">
        <v>11</v>
      </c>
      <c r="B39" s="6"/>
      <c r="C39" s="6"/>
      <c r="D39" s="7">
        <v>119831</v>
      </c>
      <c r="E39" s="7"/>
      <c r="F39" s="7">
        <f>D39</f>
        <v>119831</v>
      </c>
      <c r="G39" s="7">
        <v>119777</v>
      </c>
      <c r="H39" s="7"/>
      <c r="I39" s="7"/>
      <c r="J39" s="7">
        <f>G39</f>
        <v>119777</v>
      </c>
      <c r="K39" s="7"/>
      <c r="L39" s="7"/>
      <c r="M39" s="7"/>
      <c r="N39" s="7">
        <v>119842</v>
      </c>
      <c r="O39" s="7"/>
      <c r="P39" s="7">
        <f>N39</f>
        <v>119842</v>
      </c>
    </row>
    <row r="40" spans="1:16" ht="11.25">
      <c r="A40" s="5" t="s">
        <v>7</v>
      </c>
      <c r="B40" s="37"/>
      <c r="C40" s="3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4" customHeight="1">
      <c r="A41" s="8" t="s">
        <v>20</v>
      </c>
      <c r="B41" s="6"/>
      <c r="C41" s="6"/>
      <c r="D41" s="7">
        <v>649.998748237</v>
      </c>
      <c r="E41" s="7"/>
      <c r="F41" s="7">
        <f>D41</f>
        <v>649.998748237</v>
      </c>
      <c r="G41" s="7">
        <v>724.997286624</v>
      </c>
      <c r="H41" s="7"/>
      <c r="I41" s="7"/>
      <c r="J41" s="7">
        <f>G41</f>
        <v>724.997286624</v>
      </c>
      <c r="K41" s="7"/>
      <c r="L41" s="7"/>
      <c r="M41" s="7"/>
      <c r="N41" s="7">
        <v>762.001635486</v>
      </c>
      <c r="O41" s="7"/>
      <c r="P41" s="7">
        <f>N41</f>
        <v>762.001635486</v>
      </c>
    </row>
    <row r="42" spans="1:16" ht="11.25">
      <c r="A42" s="5" t="s">
        <v>6</v>
      </c>
      <c r="B42" s="37"/>
      <c r="C42" s="3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1.75" customHeight="1">
      <c r="A43" s="8" t="s">
        <v>22</v>
      </c>
      <c r="B43" s="6"/>
      <c r="C43" s="6"/>
      <c r="D43" s="7">
        <f aca="true" t="shared" si="6" ref="D43:J43">D39/D37*100</f>
        <v>41.03801369863014</v>
      </c>
      <c r="E43" s="7"/>
      <c r="F43" s="7">
        <f t="shared" si="6"/>
        <v>41.03801369863014</v>
      </c>
      <c r="G43" s="7">
        <f t="shared" si="6"/>
        <v>41.019520547945206</v>
      </c>
      <c r="H43" s="7"/>
      <c r="I43" s="7"/>
      <c r="J43" s="7">
        <f t="shared" si="6"/>
        <v>41.019520547945206</v>
      </c>
      <c r="K43" s="7"/>
      <c r="L43" s="7"/>
      <c r="M43" s="7"/>
      <c r="N43" s="7">
        <f>N39/N37*100</f>
        <v>39.94733333333333</v>
      </c>
      <c r="O43" s="7"/>
      <c r="P43" s="7">
        <f>P39/P37*100</f>
        <v>39.94733333333333</v>
      </c>
    </row>
    <row r="44" spans="1:235" s="39" customFormat="1" ht="35.25" customHeight="1">
      <c r="A44" s="34" t="s">
        <v>191</v>
      </c>
      <c r="B44" s="35"/>
      <c r="C44" s="35"/>
      <c r="D44" s="36">
        <f>D50*D48</f>
        <v>800000.001</v>
      </c>
      <c r="E44" s="36">
        <v>17300000</v>
      </c>
      <c r="F44" s="36">
        <f>E44+D44</f>
        <v>18100000.001</v>
      </c>
      <c r="G44" s="36">
        <f>G48*G50</f>
        <v>400000</v>
      </c>
      <c r="H44" s="36">
        <f>H48*H50</f>
        <v>14600000</v>
      </c>
      <c r="I44" s="36"/>
      <c r="J44" s="36">
        <f>G44+H44</f>
        <v>15000000</v>
      </c>
      <c r="K44" s="36"/>
      <c r="L44" s="36"/>
      <c r="M44" s="36"/>
      <c r="N44" s="36">
        <f>N48*N50</f>
        <v>450000</v>
      </c>
      <c r="O44" s="36">
        <f>O48*O50</f>
        <v>14550000</v>
      </c>
      <c r="P44" s="36">
        <f>O44+N44</f>
        <v>15000000</v>
      </c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</row>
    <row r="45" spans="1:16" ht="11.25">
      <c r="A45" s="5" t="s">
        <v>4</v>
      </c>
      <c r="B45" s="37"/>
      <c r="C45" s="37"/>
      <c r="D45" s="7"/>
      <c r="E45" s="7"/>
      <c r="F45" s="7">
        <f aca="true" t="shared" si="7" ref="F45:F51">E45+D45</f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22.5">
      <c r="A46" s="8" t="s">
        <v>211</v>
      </c>
      <c r="B46" s="6"/>
      <c r="C46" s="6"/>
      <c r="D46" s="7">
        <v>3</v>
      </c>
      <c r="E46" s="7">
        <v>4</v>
      </c>
      <c r="F46" s="7">
        <f t="shared" si="7"/>
        <v>7</v>
      </c>
      <c r="G46" s="7">
        <v>2</v>
      </c>
      <c r="H46" s="7">
        <v>3</v>
      </c>
      <c r="I46" s="7"/>
      <c r="J46" s="7">
        <f>G46+H46</f>
        <v>5</v>
      </c>
      <c r="K46" s="7"/>
      <c r="L46" s="7"/>
      <c r="M46" s="7"/>
      <c r="N46" s="7">
        <v>1</v>
      </c>
      <c r="O46" s="7">
        <v>2</v>
      </c>
      <c r="P46" s="7">
        <f>O46+N46</f>
        <v>3</v>
      </c>
    </row>
    <row r="47" spans="1:16" ht="11.25">
      <c r="A47" s="5" t="s">
        <v>5</v>
      </c>
      <c r="B47" s="37"/>
      <c r="C47" s="37"/>
      <c r="D47" s="7"/>
      <c r="E47" s="7"/>
      <c r="F47" s="7">
        <f t="shared" si="7"/>
        <v>0</v>
      </c>
      <c r="G47" s="7"/>
      <c r="H47" s="7"/>
      <c r="I47" s="7"/>
      <c r="J47" s="7">
        <f>G47+H47</f>
        <v>0</v>
      </c>
      <c r="K47" s="7"/>
      <c r="L47" s="7"/>
      <c r="M47" s="7"/>
      <c r="N47" s="7"/>
      <c r="O47" s="7"/>
      <c r="P47" s="7"/>
    </row>
    <row r="48" spans="1:16" ht="22.5">
      <c r="A48" s="8" t="s">
        <v>212</v>
      </c>
      <c r="B48" s="6"/>
      <c r="C48" s="6"/>
      <c r="D48" s="7">
        <v>3</v>
      </c>
      <c r="E48" s="7">
        <v>3</v>
      </c>
      <c r="F48" s="7">
        <f t="shared" si="7"/>
        <v>6</v>
      </c>
      <c r="G48" s="7">
        <v>1</v>
      </c>
      <c r="H48" s="7">
        <v>2</v>
      </c>
      <c r="I48" s="7"/>
      <c r="J48" s="7">
        <f>G48+H48</f>
        <v>3</v>
      </c>
      <c r="K48" s="7"/>
      <c r="L48" s="7"/>
      <c r="M48" s="7"/>
      <c r="N48" s="7">
        <v>1</v>
      </c>
      <c r="O48" s="7">
        <v>1</v>
      </c>
      <c r="P48" s="7">
        <f>O48+N48</f>
        <v>2</v>
      </c>
    </row>
    <row r="49" spans="1:16" ht="11.25">
      <c r="A49" s="5" t="s">
        <v>7</v>
      </c>
      <c r="B49" s="37"/>
      <c r="C49" s="37"/>
      <c r="D49" s="7"/>
      <c r="E49" s="7"/>
      <c r="F49" s="7">
        <f t="shared" si="7"/>
        <v>0</v>
      </c>
      <c r="G49" s="7"/>
      <c r="H49" s="7"/>
      <c r="I49" s="7"/>
      <c r="J49" s="7">
        <f>G49+H49</f>
        <v>0</v>
      </c>
      <c r="K49" s="7"/>
      <c r="L49" s="7"/>
      <c r="M49" s="7"/>
      <c r="N49" s="7"/>
      <c r="O49" s="7"/>
      <c r="P49" s="7"/>
    </row>
    <row r="50" spans="1:16" ht="22.5">
      <c r="A50" s="8" t="s">
        <v>192</v>
      </c>
      <c r="B50" s="6"/>
      <c r="C50" s="6"/>
      <c r="D50" s="7">
        <v>266666.667</v>
      </c>
      <c r="E50" s="7">
        <v>5766666.67</v>
      </c>
      <c r="F50" s="7">
        <f>E50+D50</f>
        <v>6033333.337</v>
      </c>
      <c r="G50" s="7">
        <v>400000</v>
      </c>
      <c r="H50" s="7">
        <v>7300000</v>
      </c>
      <c r="I50" s="7"/>
      <c r="J50" s="7">
        <f>G50+H50</f>
        <v>7700000</v>
      </c>
      <c r="K50" s="7"/>
      <c r="L50" s="7"/>
      <c r="M50" s="7"/>
      <c r="N50" s="7">
        <v>450000</v>
      </c>
      <c r="O50" s="7">
        <v>14550000</v>
      </c>
      <c r="P50" s="7">
        <f>N50</f>
        <v>450000</v>
      </c>
    </row>
    <row r="51" spans="1:16" ht="11.25">
      <c r="A51" s="5" t="s">
        <v>6</v>
      </c>
      <c r="B51" s="37"/>
      <c r="C51" s="37"/>
      <c r="D51" s="7"/>
      <c r="E51" s="7"/>
      <c r="F51" s="7">
        <f t="shared" si="7"/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1.75" customHeight="1">
      <c r="A52" s="8" t="s">
        <v>213</v>
      </c>
      <c r="B52" s="6"/>
      <c r="C52" s="6"/>
      <c r="D52" s="7">
        <f>D48/D46*100</f>
        <v>100</v>
      </c>
      <c r="E52" s="7">
        <f>E48/E46*100</f>
        <v>75</v>
      </c>
      <c r="F52" s="36"/>
      <c r="G52" s="7">
        <f>G48/G46</f>
        <v>0.5</v>
      </c>
      <c r="H52" s="7">
        <f>H48/H46</f>
        <v>0.6666666666666666</v>
      </c>
      <c r="I52" s="7"/>
      <c r="J52" s="7">
        <f>J48/J46*100</f>
        <v>60</v>
      </c>
      <c r="K52" s="7"/>
      <c r="L52" s="7"/>
      <c r="M52" s="7"/>
      <c r="N52" s="7">
        <f>N48/N46*100</f>
        <v>100</v>
      </c>
      <c r="O52" s="7">
        <f>O48/O46*100</f>
        <v>50</v>
      </c>
      <c r="P52" s="7">
        <f>P48/P46*100</f>
        <v>66.66666666666666</v>
      </c>
    </row>
    <row r="53" spans="1:235" s="39" customFormat="1" ht="37.5" customHeight="1">
      <c r="A53" s="34" t="s">
        <v>193</v>
      </c>
      <c r="B53" s="35"/>
      <c r="C53" s="35"/>
      <c r="D53" s="36">
        <f>(D57*D59)+2000000</f>
        <v>40999999.999961145</v>
      </c>
      <c r="E53" s="36"/>
      <c r="F53" s="36">
        <f>(F57*F59)+(F63*F67)</f>
        <v>41000543.999961145</v>
      </c>
      <c r="G53" s="36">
        <f>G57*G59</f>
        <v>43480299.99999766</v>
      </c>
      <c r="H53" s="36"/>
      <c r="I53" s="36"/>
      <c r="J53" s="36">
        <f>G53</f>
        <v>43480299.99999766</v>
      </c>
      <c r="K53" s="36"/>
      <c r="L53" s="36"/>
      <c r="M53" s="36"/>
      <c r="N53" s="36">
        <f>N57*N59</f>
        <v>45724399.99995345</v>
      </c>
      <c r="O53" s="36"/>
      <c r="P53" s="36">
        <f>N53</f>
        <v>45724399.99995345</v>
      </c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</row>
    <row r="54" spans="1:16" ht="11.25">
      <c r="A54" s="5" t="s">
        <v>4</v>
      </c>
      <c r="B54" s="37"/>
      <c r="C54" s="3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22.5">
      <c r="A55" s="8" t="s">
        <v>51</v>
      </c>
      <c r="B55" s="6"/>
      <c r="C55" s="6"/>
      <c r="D55" s="7">
        <v>3372600</v>
      </c>
      <c r="E55" s="7"/>
      <c r="F55" s="7">
        <f>D55</f>
        <v>3372600</v>
      </c>
      <c r="G55" s="7">
        <v>3372600</v>
      </c>
      <c r="H55" s="7"/>
      <c r="I55" s="7"/>
      <c r="J55" s="7">
        <f>G55</f>
        <v>3372600</v>
      </c>
      <c r="K55" s="7"/>
      <c r="L55" s="7"/>
      <c r="M55" s="7"/>
      <c r="N55" s="7">
        <v>3372600</v>
      </c>
      <c r="O55" s="7"/>
      <c r="P55" s="7">
        <f>N55</f>
        <v>3372600</v>
      </c>
    </row>
    <row r="56" spans="1:16" ht="11.25">
      <c r="A56" s="5" t="s">
        <v>5</v>
      </c>
      <c r="B56" s="37"/>
      <c r="C56" s="3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1.75" customHeight="1">
      <c r="A57" s="8" t="s">
        <v>52</v>
      </c>
      <c r="B57" s="6"/>
      <c r="C57" s="6"/>
      <c r="D57" s="7">
        <v>1310344.8</v>
      </c>
      <c r="E57" s="7"/>
      <c r="F57" s="7">
        <f>D57</f>
        <v>1310344.8</v>
      </c>
      <c r="G57" s="7">
        <v>1310344.8</v>
      </c>
      <c r="H57" s="7"/>
      <c r="I57" s="7"/>
      <c r="J57" s="7">
        <f>G57</f>
        <v>1310344.8</v>
      </c>
      <c r="K57" s="7">
        <f>H57</f>
        <v>0</v>
      </c>
      <c r="L57" s="7">
        <f>I57</f>
        <v>0</v>
      </c>
      <c r="M57" s="7">
        <f>J57</f>
        <v>1310344.8</v>
      </c>
      <c r="N57" s="7">
        <v>1310344.8</v>
      </c>
      <c r="O57" s="7"/>
      <c r="P57" s="7">
        <f>N57</f>
        <v>1310344.8</v>
      </c>
    </row>
    <row r="58" spans="1:16" ht="11.25">
      <c r="A58" s="5" t="s">
        <v>7</v>
      </c>
      <c r="B58" s="37"/>
      <c r="C58" s="3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1.75" customHeight="1">
      <c r="A59" s="8" t="s">
        <v>18</v>
      </c>
      <c r="B59" s="6"/>
      <c r="C59" s="6"/>
      <c r="D59" s="7">
        <v>29.7631585213</v>
      </c>
      <c r="E59" s="7"/>
      <c r="F59" s="7">
        <f>D59</f>
        <v>29.7631585213</v>
      </c>
      <c r="G59" s="7">
        <v>33.1823349091</v>
      </c>
      <c r="H59" s="7"/>
      <c r="I59" s="7"/>
      <c r="J59" s="7">
        <f>G59</f>
        <v>33.1823349091</v>
      </c>
      <c r="K59" s="7"/>
      <c r="L59" s="7"/>
      <c r="M59" s="7"/>
      <c r="N59" s="7">
        <v>34.8949375767</v>
      </c>
      <c r="O59" s="7"/>
      <c r="P59" s="7">
        <f>N59</f>
        <v>34.8949375767</v>
      </c>
    </row>
    <row r="60" spans="1:16" ht="11.25">
      <c r="A60" s="5" t="s">
        <v>6</v>
      </c>
      <c r="B60" s="37"/>
      <c r="C60" s="3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34.5" customHeight="1">
      <c r="A61" s="8" t="s">
        <v>53</v>
      </c>
      <c r="B61" s="6"/>
      <c r="C61" s="6"/>
      <c r="D61" s="7">
        <f>D57/D55*100</f>
        <v>38.852659669098024</v>
      </c>
      <c r="E61" s="7"/>
      <c r="F61" s="7">
        <f>F57/F55*100</f>
        <v>38.852659669098024</v>
      </c>
      <c r="G61" s="7">
        <f>G57/G55*100</f>
        <v>38.852659669098024</v>
      </c>
      <c r="H61" s="7"/>
      <c r="I61" s="7"/>
      <c r="J61" s="7">
        <f>J57/J55*100</f>
        <v>38.852659669098024</v>
      </c>
      <c r="K61" s="7"/>
      <c r="L61" s="7"/>
      <c r="M61" s="7"/>
      <c r="N61" s="7">
        <f>N57/N55*100</f>
        <v>38.852659669098024</v>
      </c>
      <c r="O61" s="7"/>
      <c r="P61" s="7">
        <f>P57/P55*100</f>
        <v>38.852659669098024</v>
      </c>
    </row>
    <row r="62" spans="1:16" ht="11.25">
      <c r="A62" s="5" t="s">
        <v>4</v>
      </c>
      <c r="B62" s="6"/>
      <c r="C62" s="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45">
      <c r="A63" s="8" t="s">
        <v>288</v>
      </c>
      <c r="B63" s="6"/>
      <c r="C63" s="6"/>
      <c r="D63" s="7">
        <v>446550</v>
      </c>
      <c r="E63" s="7"/>
      <c r="F63" s="7">
        <v>446550</v>
      </c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1.25">
      <c r="A64" s="5" t="s">
        <v>5</v>
      </c>
      <c r="B64" s="6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45">
      <c r="A65" s="8" t="s">
        <v>287</v>
      </c>
      <c r="B65" s="6"/>
      <c r="C65" s="6"/>
      <c r="D65" s="7">
        <v>446550</v>
      </c>
      <c r="E65" s="7"/>
      <c r="F65" s="7">
        <v>446550</v>
      </c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11.25">
      <c r="A66" s="5" t="s">
        <v>7</v>
      </c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22.5">
      <c r="A67" s="8" t="s">
        <v>18</v>
      </c>
      <c r="B67" s="6"/>
      <c r="C67" s="6"/>
      <c r="D67" s="7">
        <v>4.48</v>
      </c>
      <c r="E67" s="7"/>
      <c r="F67" s="7">
        <v>4.48</v>
      </c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1.25">
      <c r="A68" s="5" t="s">
        <v>6</v>
      </c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31.5" customHeight="1">
      <c r="A69" s="8" t="s">
        <v>53</v>
      </c>
      <c r="B69" s="6"/>
      <c r="C69" s="6"/>
      <c r="D69" s="7">
        <v>100</v>
      </c>
      <c r="E69" s="7"/>
      <c r="F69" s="7">
        <v>100</v>
      </c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.5" customHeight="1">
      <c r="A70" s="8"/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11.25">
      <c r="A71" s="8"/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235" s="39" customFormat="1" ht="46.5" customHeight="1">
      <c r="A72" s="34" t="s">
        <v>238</v>
      </c>
      <c r="B72" s="35"/>
      <c r="C72" s="35"/>
      <c r="D72" s="36">
        <f>(D76*D78)</f>
        <v>5999999.99998</v>
      </c>
      <c r="E72" s="36"/>
      <c r="F72" s="36">
        <f>(F78*F76)</f>
        <v>5999999.99998</v>
      </c>
      <c r="G72" s="36">
        <f>(G78*G76)</f>
        <v>7999999.999499999</v>
      </c>
      <c r="H72" s="36"/>
      <c r="I72" s="36"/>
      <c r="J72" s="36">
        <f>G72+H72</f>
        <v>7999999.999499999</v>
      </c>
      <c r="K72" s="36"/>
      <c r="L72" s="36"/>
      <c r="M72" s="36"/>
      <c r="N72" s="36">
        <f>(N76*N78)</f>
        <v>9999999.99975</v>
      </c>
      <c r="O72" s="36"/>
      <c r="P72" s="36">
        <f>N72</f>
        <v>9999999.99975</v>
      </c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</row>
    <row r="73" spans="1:16" ht="11.25">
      <c r="A73" s="5" t="s">
        <v>4</v>
      </c>
      <c r="B73" s="37"/>
      <c r="C73" s="3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33" customHeight="1">
      <c r="A74" s="8" t="s">
        <v>242</v>
      </c>
      <c r="B74" s="6"/>
      <c r="C74" s="6"/>
      <c r="D74" s="7">
        <f>D72</f>
        <v>5999999.99998</v>
      </c>
      <c r="E74" s="7"/>
      <c r="F74" s="7">
        <f>D74</f>
        <v>5999999.99998</v>
      </c>
      <c r="G74" s="7">
        <f>G72</f>
        <v>7999999.999499999</v>
      </c>
      <c r="H74" s="7"/>
      <c r="I74" s="7"/>
      <c r="J74" s="7">
        <f>G74</f>
        <v>7999999.999499999</v>
      </c>
      <c r="K74" s="7"/>
      <c r="L74" s="7"/>
      <c r="M74" s="7"/>
      <c r="N74" s="7">
        <f>N72</f>
        <v>9999999.99975</v>
      </c>
      <c r="O74" s="7"/>
      <c r="P74" s="7">
        <f>N74</f>
        <v>9999999.99975</v>
      </c>
    </row>
    <row r="75" spans="1:16" ht="11.25">
      <c r="A75" s="5" t="s">
        <v>5</v>
      </c>
      <c r="B75" s="37"/>
      <c r="C75" s="3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34.5" customHeight="1">
      <c r="A76" s="8" t="s">
        <v>57</v>
      </c>
      <c r="B76" s="6"/>
      <c r="C76" s="6"/>
      <c r="D76" s="7">
        <v>8571.4285714</v>
      </c>
      <c r="E76" s="7"/>
      <c r="F76" s="7">
        <f>D76</f>
        <v>8571.4285714</v>
      </c>
      <c r="G76" s="7">
        <v>10666.666666</v>
      </c>
      <c r="H76" s="7"/>
      <c r="I76" s="7"/>
      <c r="J76" s="7">
        <f>G76</f>
        <v>10666.666666</v>
      </c>
      <c r="K76" s="7"/>
      <c r="L76" s="7"/>
      <c r="M76" s="7"/>
      <c r="N76" s="7">
        <v>13333.333333</v>
      </c>
      <c r="O76" s="7"/>
      <c r="P76" s="7">
        <f>N76</f>
        <v>13333.333333</v>
      </c>
    </row>
    <row r="77" spans="1:16" ht="11.25">
      <c r="A77" s="5" t="s">
        <v>7</v>
      </c>
      <c r="B77" s="37"/>
      <c r="C77" s="3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33.75">
      <c r="A78" s="8" t="s">
        <v>58</v>
      </c>
      <c r="B78" s="6"/>
      <c r="C78" s="6"/>
      <c r="D78" s="7">
        <v>700</v>
      </c>
      <c r="E78" s="7"/>
      <c r="F78" s="7">
        <f>D78</f>
        <v>700</v>
      </c>
      <c r="G78" s="7">
        <v>750</v>
      </c>
      <c r="H78" s="7"/>
      <c r="I78" s="7"/>
      <c r="J78" s="7">
        <f>G78</f>
        <v>750</v>
      </c>
      <c r="K78" s="7"/>
      <c r="L78" s="7"/>
      <c r="M78" s="7"/>
      <c r="N78" s="7">
        <v>750</v>
      </c>
      <c r="O78" s="7"/>
      <c r="P78" s="7">
        <f>N78</f>
        <v>750</v>
      </c>
    </row>
    <row r="79" spans="1:16" ht="11.25">
      <c r="A79" s="5" t="s">
        <v>6</v>
      </c>
      <c r="B79" s="37"/>
      <c r="C79" s="3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45">
      <c r="A80" s="8" t="s">
        <v>59</v>
      </c>
      <c r="B80" s="6"/>
      <c r="C80" s="6"/>
      <c r="D80" s="7">
        <f>D76/D74*100</f>
        <v>0.14285714285714285</v>
      </c>
      <c r="E80" s="7"/>
      <c r="F80" s="7">
        <f>F76/F74*100</f>
        <v>0.14285714285714285</v>
      </c>
      <c r="G80" s="7">
        <f>G76/G74*100</f>
        <v>0.13333333333333336</v>
      </c>
      <c r="H80" s="7"/>
      <c r="I80" s="7"/>
      <c r="J80" s="7">
        <f>J76/J74*100</f>
        <v>0.13333333333333336</v>
      </c>
      <c r="K80" s="7"/>
      <c r="L80" s="7"/>
      <c r="M80" s="7"/>
      <c r="N80" s="7">
        <f>N76/N74*100</f>
        <v>0.13333333333333336</v>
      </c>
      <c r="O80" s="7"/>
      <c r="P80" s="7">
        <f>P76/P74*100</f>
        <v>0.13333333333333336</v>
      </c>
    </row>
    <row r="81" spans="1:235" s="39" customFormat="1" ht="49.5" customHeight="1">
      <c r="A81" s="34" t="s">
        <v>237</v>
      </c>
      <c r="B81" s="35"/>
      <c r="C81" s="35"/>
      <c r="D81" s="36"/>
      <c r="E81" s="36">
        <f>(E86*E89)+(E87*E90)</f>
        <v>124999999.9999</v>
      </c>
      <c r="F81" s="36">
        <f>E81</f>
        <v>124999999.9999</v>
      </c>
      <c r="G81" s="36"/>
      <c r="H81" s="36">
        <f>(H86*H89)+(H87*H90)</f>
        <v>141487999.99962872</v>
      </c>
      <c r="I81" s="36"/>
      <c r="J81" s="36">
        <f>H81</f>
        <v>141487999.99962872</v>
      </c>
      <c r="K81" s="36">
        <f aca="true" t="shared" si="8" ref="K81:P81">(K86*K89)+(K87*K90)</f>
        <v>0</v>
      </c>
      <c r="L81" s="36">
        <f t="shared" si="8"/>
        <v>0</v>
      </c>
      <c r="M81" s="36">
        <f t="shared" si="8"/>
        <v>0</v>
      </c>
      <c r="N81" s="36"/>
      <c r="O81" s="36">
        <f>(O86*O89)+(O87*O90)</f>
        <v>152241999.99910712</v>
      </c>
      <c r="P81" s="36">
        <f t="shared" si="8"/>
        <v>152241999.99910712</v>
      </c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</row>
    <row r="82" spans="1:16" ht="11.25">
      <c r="A82" s="5" t="s">
        <v>4</v>
      </c>
      <c r="B82" s="6"/>
      <c r="C82" s="6"/>
      <c r="D82" s="7"/>
      <c r="E82" s="7"/>
      <c r="F82" s="7"/>
      <c r="G82" s="7"/>
      <c r="H82" s="7"/>
      <c r="I82" s="7"/>
      <c r="J82" s="36"/>
      <c r="K82" s="7"/>
      <c r="L82" s="7"/>
      <c r="M82" s="7"/>
      <c r="N82" s="7"/>
      <c r="O82" s="7"/>
      <c r="P82" s="7"/>
    </row>
    <row r="83" spans="1:16" ht="33.75">
      <c r="A83" s="8" t="s">
        <v>139</v>
      </c>
      <c r="B83" s="6"/>
      <c r="C83" s="6"/>
      <c r="D83" s="7"/>
      <c r="E83" s="7">
        <v>380000</v>
      </c>
      <c r="F83" s="7">
        <f>E83</f>
        <v>380000</v>
      </c>
      <c r="G83" s="7"/>
      <c r="H83" s="7">
        <f>E83</f>
        <v>380000</v>
      </c>
      <c r="I83" s="7"/>
      <c r="J83" s="7">
        <f aca="true" t="shared" si="9" ref="J83:J89">H83</f>
        <v>380000</v>
      </c>
      <c r="K83" s="7"/>
      <c r="L83" s="7"/>
      <c r="M83" s="7"/>
      <c r="N83" s="7"/>
      <c r="O83" s="7">
        <f>H83</f>
        <v>380000</v>
      </c>
      <c r="P83" s="7">
        <f>O83</f>
        <v>380000</v>
      </c>
    </row>
    <row r="84" spans="1:16" ht="29.25" customHeight="1">
      <c r="A84" s="8" t="s">
        <v>140</v>
      </c>
      <c r="B84" s="6"/>
      <c r="C84" s="6"/>
      <c r="D84" s="7"/>
      <c r="E84" s="7">
        <v>76000</v>
      </c>
      <c r="F84" s="7">
        <f>E84</f>
        <v>76000</v>
      </c>
      <c r="G84" s="7"/>
      <c r="H84" s="7">
        <f>E84</f>
        <v>76000</v>
      </c>
      <c r="I84" s="7"/>
      <c r="J84" s="7">
        <f>H84</f>
        <v>76000</v>
      </c>
      <c r="K84" s="7"/>
      <c r="L84" s="7"/>
      <c r="M84" s="7"/>
      <c r="N84" s="7"/>
      <c r="O84" s="7">
        <f>H84</f>
        <v>76000</v>
      </c>
      <c r="P84" s="7">
        <f>O84</f>
        <v>76000</v>
      </c>
    </row>
    <row r="85" spans="1:16" ht="11.25">
      <c r="A85" s="5" t="s">
        <v>5</v>
      </c>
      <c r="B85" s="6"/>
      <c r="C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ht="34.5" customHeight="1">
      <c r="A86" s="8" t="s">
        <v>141</v>
      </c>
      <c r="B86" s="6"/>
      <c r="C86" s="6"/>
      <c r="D86" s="7"/>
      <c r="E86" s="7">
        <v>103950</v>
      </c>
      <c r="F86" s="7">
        <f>E86</f>
        <v>103950</v>
      </c>
      <c r="G86" s="7"/>
      <c r="H86" s="7">
        <v>103903</v>
      </c>
      <c r="I86" s="7"/>
      <c r="J86" s="7">
        <f t="shared" si="9"/>
        <v>103903</v>
      </c>
      <c r="K86" s="7"/>
      <c r="L86" s="7"/>
      <c r="M86" s="7"/>
      <c r="N86" s="7"/>
      <c r="O86" s="7">
        <v>103938</v>
      </c>
      <c r="P86" s="7">
        <f>O86</f>
        <v>103938</v>
      </c>
    </row>
    <row r="87" spans="1:16" ht="26.25" customHeight="1">
      <c r="A87" s="8" t="s">
        <v>142</v>
      </c>
      <c r="B87" s="6"/>
      <c r="C87" s="6"/>
      <c r="D87" s="7"/>
      <c r="E87" s="7">
        <v>50000</v>
      </c>
      <c r="F87" s="7">
        <f>E87</f>
        <v>50000</v>
      </c>
      <c r="G87" s="7"/>
      <c r="H87" s="7">
        <v>58823.5294117</v>
      </c>
      <c r="I87" s="7"/>
      <c r="J87" s="7">
        <f>H87</f>
        <v>58823.5294117</v>
      </c>
      <c r="K87" s="7"/>
      <c r="L87" s="7"/>
      <c r="M87" s="7"/>
      <c r="N87" s="7"/>
      <c r="O87" s="7">
        <v>66037.735849</v>
      </c>
      <c r="P87" s="7">
        <f>O87</f>
        <v>66037.735849</v>
      </c>
    </row>
    <row r="88" spans="1:16" ht="11.25">
      <c r="A88" s="5" t="s">
        <v>7</v>
      </c>
      <c r="B88" s="6"/>
      <c r="C88" s="6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22.5" customHeight="1">
      <c r="A89" s="8" t="s">
        <v>145</v>
      </c>
      <c r="B89" s="6"/>
      <c r="C89" s="6"/>
      <c r="D89" s="7"/>
      <c r="E89" s="7">
        <v>962.000962</v>
      </c>
      <c r="F89" s="7">
        <f>E89</f>
        <v>962.000962</v>
      </c>
      <c r="G89" s="7"/>
      <c r="H89" s="7">
        <v>1073.00077957</v>
      </c>
      <c r="I89" s="7"/>
      <c r="J89" s="7">
        <f t="shared" si="9"/>
        <v>1073.00077957</v>
      </c>
      <c r="K89" s="7"/>
      <c r="L89" s="7"/>
      <c r="M89" s="7"/>
      <c r="N89" s="7"/>
      <c r="O89" s="7">
        <v>1127.99938424</v>
      </c>
      <c r="P89" s="7">
        <f>O89</f>
        <v>1127.99938424</v>
      </c>
    </row>
    <row r="90" spans="1:16" ht="22.5" customHeight="1">
      <c r="A90" s="8" t="s">
        <v>146</v>
      </c>
      <c r="B90" s="6"/>
      <c r="C90" s="6"/>
      <c r="D90" s="7"/>
      <c r="E90" s="7">
        <v>500</v>
      </c>
      <c r="F90" s="7">
        <f>E90</f>
        <v>500</v>
      </c>
      <c r="G90" s="7"/>
      <c r="H90" s="7">
        <v>510</v>
      </c>
      <c r="I90" s="7"/>
      <c r="J90" s="7">
        <f>H90</f>
        <v>510</v>
      </c>
      <c r="K90" s="7"/>
      <c r="L90" s="7"/>
      <c r="M90" s="7"/>
      <c r="N90" s="7"/>
      <c r="O90" s="7">
        <v>530</v>
      </c>
      <c r="P90" s="7">
        <f>O90</f>
        <v>530</v>
      </c>
    </row>
    <row r="91" spans="1:16" ht="11.25">
      <c r="A91" s="5" t="s">
        <v>6</v>
      </c>
      <c r="B91" s="6"/>
      <c r="C91" s="6"/>
      <c r="D91" s="7"/>
      <c r="E91" s="7"/>
      <c r="F91" s="7"/>
      <c r="G91" s="7"/>
      <c r="H91" s="7"/>
      <c r="I91" s="7"/>
      <c r="J91" s="36"/>
      <c r="K91" s="7"/>
      <c r="L91" s="7"/>
      <c r="M91" s="7"/>
      <c r="N91" s="7"/>
      <c r="O91" s="7"/>
      <c r="P91" s="7"/>
    </row>
    <row r="92" spans="1:16" ht="38.25" customHeight="1">
      <c r="A92" s="8" t="s">
        <v>143</v>
      </c>
      <c r="B92" s="6"/>
      <c r="C92" s="6"/>
      <c r="D92" s="7"/>
      <c r="E92" s="7">
        <f>E86/E83*100</f>
        <v>27.35526315789474</v>
      </c>
      <c r="F92" s="7">
        <f aca="true" t="shared" si="10" ref="F92:P92">F86/F83*100</f>
        <v>27.35526315789474</v>
      </c>
      <c r="G92" s="7"/>
      <c r="H92" s="7">
        <f t="shared" si="10"/>
        <v>27.342894736842105</v>
      </c>
      <c r="I92" s="7"/>
      <c r="J92" s="7">
        <f t="shared" si="10"/>
        <v>27.342894736842105</v>
      </c>
      <c r="K92" s="7" t="e">
        <f t="shared" si="10"/>
        <v>#DIV/0!</v>
      </c>
      <c r="L92" s="7" t="e">
        <f t="shared" si="10"/>
        <v>#DIV/0!</v>
      </c>
      <c r="M92" s="7" t="e">
        <f t="shared" si="10"/>
        <v>#DIV/0!</v>
      </c>
      <c r="N92" s="7"/>
      <c r="O92" s="7">
        <f t="shared" si="10"/>
        <v>27.352105263157895</v>
      </c>
      <c r="P92" s="7">
        <f t="shared" si="10"/>
        <v>27.352105263157895</v>
      </c>
    </row>
    <row r="93" spans="1:16" ht="38.25" customHeight="1">
      <c r="A93" s="8" t="s">
        <v>144</v>
      </c>
      <c r="B93" s="6"/>
      <c r="C93" s="6"/>
      <c r="D93" s="7"/>
      <c r="E93" s="7">
        <f>E87/E84*100</f>
        <v>65.78947368421053</v>
      </c>
      <c r="F93" s="7">
        <f aca="true" t="shared" si="11" ref="F93:P93">F87/F84*100</f>
        <v>65.78947368421053</v>
      </c>
      <c r="G93" s="7"/>
      <c r="H93" s="7">
        <f t="shared" si="11"/>
        <v>77.39938080486843</v>
      </c>
      <c r="I93" s="7"/>
      <c r="J93" s="7">
        <f t="shared" si="11"/>
        <v>77.39938080486843</v>
      </c>
      <c r="K93" s="7" t="e">
        <f t="shared" si="11"/>
        <v>#DIV/0!</v>
      </c>
      <c r="L93" s="7" t="e">
        <f t="shared" si="11"/>
        <v>#DIV/0!</v>
      </c>
      <c r="M93" s="7" t="e">
        <f t="shared" si="11"/>
        <v>#DIV/0!</v>
      </c>
      <c r="N93" s="7"/>
      <c r="O93" s="7">
        <f t="shared" si="11"/>
        <v>86.89175769605264</v>
      </c>
      <c r="P93" s="7">
        <f t="shared" si="11"/>
        <v>86.89175769605264</v>
      </c>
    </row>
    <row r="94" spans="1:235" s="39" customFormat="1" ht="33.75">
      <c r="A94" s="34" t="s">
        <v>194</v>
      </c>
      <c r="B94" s="35"/>
      <c r="C94" s="35"/>
      <c r="D94" s="36">
        <f>D96</f>
        <v>400000</v>
      </c>
      <c r="E94" s="36"/>
      <c r="F94" s="36">
        <f>D94</f>
        <v>400000</v>
      </c>
      <c r="G94" s="36">
        <f>G96</f>
        <v>400000</v>
      </c>
      <c r="H94" s="36"/>
      <c r="I94" s="36"/>
      <c r="J94" s="36">
        <f>G94</f>
        <v>400000</v>
      </c>
      <c r="K94" s="36"/>
      <c r="L94" s="36"/>
      <c r="M94" s="36"/>
      <c r="N94" s="36">
        <f>N100*N98</f>
        <v>500000</v>
      </c>
      <c r="O94" s="36"/>
      <c r="P94" s="36">
        <f>N94+O94</f>
        <v>500000</v>
      </c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</row>
    <row r="95" spans="1:16" ht="11.25">
      <c r="A95" s="5" t="s">
        <v>4</v>
      </c>
      <c r="B95" s="6"/>
      <c r="C95" s="6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27" customHeight="1">
      <c r="A96" s="8" t="s">
        <v>158</v>
      </c>
      <c r="B96" s="6"/>
      <c r="C96" s="6"/>
      <c r="D96" s="7">
        <v>400000</v>
      </c>
      <c r="E96" s="7"/>
      <c r="F96" s="7">
        <f>D96</f>
        <v>400000</v>
      </c>
      <c r="G96" s="7">
        <v>400000</v>
      </c>
      <c r="H96" s="7"/>
      <c r="I96" s="7"/>
      <c r="J96" s="7">
        <f>G96</f>
        <v>400000</v>
      </c>
      <c r="K96" s="7"/>
      <c r="L96" s="7"/>
      <c r="M96" s="7"/>
      <c r="N96" s="7">
        <v>500000</v>
      </c>
      <c r="O96" s="7"/>
      <c r="P96" s="7">
        <f>N96+O96</f>
        <v>500000</v>
      </c>
    </row>
    <row r="97" spans="1:16" ht="11.25">
      <c r="A97" s="5" t="s">
        <v>5</v>
      </c>
      <c r="B97" s="6"/>
      <c r="C97" s="6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25.5" customHeight="1">
      <c r="A98" s="8" t="s">
        <v>159</v>
      </c>
      <c r="B98" s="6"/>
      <c r="C98" s="6"/>
      <c r="D98" s="7">
        <v>2</v>
      </c>
      <c r="E98" s="7"/>
      <c r="F98" s="7">
        <f>D98</f>
        <v>2</v>
      </c>
      <c r="G98" s="7">
        <v>2</v>
      </c>
      <c r="H98" s="7"/>
      <c r="I98" s="7"/>
      <c r="J98" s="7">
        <f>G98</f>
        <v>2</v>
      </c>
      <c r="K98" s="7"/>
      <c r="L98" s="7"/>
      <c r="M98" s="7"/>
      <c r="N98" s="7">
        <v>2</v>
      </c>
      <c r="O98" s="7"/>
      <c r="P98" s="7">
        <f>N98+O98</f>
        <v>2</v>
      </c>
    </row>
    <row r="99" spans="1:16" ht="11.25">
      <c r="A99" s="5" t="s">
        <v>7</v>
      </c>
      <c r="B99" s="6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23.25" customHeight="1">
      <c r="A100" s="8" t="s">
        <v>160</v>
      </c>
      <c r="B100" s="6"/>
      <c r="C100" s="6"/>
      <c r="D100" s="7">
        <f>D96/D98</f>
        <v>200000</v>
      </c>
      <c r="E100" s="7"/>
      <c r="F100" s="7">
        <f>D100</f>
        <v>200000</v>
      </c>
      <c r="G100" s="7">
        <f>G96/G98</f>
        <v>200000</v>
      </c>
      <c r="H100" s="7"/>
      <c r="I100" s="7"/>
      <c r="J100" s="7">
        <f>G100</f>
        <v>200000</v>
      </c>
      <c r="K100" s="7"/>
      <c r="L100" s="7"/>
      <c r="M100" s="7"/>
      <c r="N100" s="7">
        <f>N96/N98</f>
        <v>250000</v>
      </c>
      <c r="O100" s="7"/>
      <c r="P100" s="7">
        <f>N100+O100</f>
        <v>250000</v>
      </c>
    </row>
    <row r="101" spans="1:235" s="39" customFormat="1" ht="31.5" customHeight="1">
      <c r="A101" s="34" t="s">
        <v>336</v>
      </c>
      <c r="B101" s="35"/>
      <c r="C101" s="35"/>
      <c r="D101" s="36"/>
      <c r="E101" s="36">
        <f>E105*E107</f>
        <v>73400</v>
      </c>
      <c r="F101" s="36">
        <f>E101</f>
        <v>73400</v>
      </c>
      <c r="G101" s="36"/>
      <c r="H101" s="36">
        <f>H105*H107</f>
        <v>0</v>
      </c>
      <c r="I101" s="36"/>
      <c r="J101" s="36">
        <f>H101</f>
        <v>0</v>
      </c>
      <c r="K101" s="36"/>
      <c r="L101" s="36"/>
      <c r="M101" s="36"/>
      <c r="N101" s="36"/>
      <c r="O101" s="36">
        <f>O105*O107</f>
        <v>0</v>
      </c>
      <c r="P101" s="36">
        <f>O101</f>
        <v>0</v>
      </c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</row>
    <row r="102" spans="1:16" ht="11.25">
      <c r="A102" s="5" t="s">
        <v>4</v>
      </c>
      <c r="B102" s="6"/>
      <c r="C102" s="6"/>
      <c r="D102" s="7"/>
      <c r="E102" s="7"/>
      <c r="F102" s="7"/>
      <c r="G102" s="7"/>
      <c r="H102" s="7"/>
      <c r="I102" s="7"/>
      <c r="J102" s="36"/>
      <c r="K102" s="7"/>
      <c r="L102" s="7"/>
      <c r="M102" s="7"/>
      <c r="N102" s="7"/>
      <c r="O102" s="7"/>
      <c r="P102" s="7"/>
    </row>
    <row r="103" spans="1:16" ht="20.25" customHeight="1">
      <c r="A103" s="8" t="s">
        <v>337</v>
      </c>
      <c r="B103" s="6"/>
      <c r="C103" s="6"/>
      <c r="D103" s="7"/>
      <c r="E103" s="7">
        <v>73400</v>
      </c>
      <c r="F103" s="36">
        <f>E103</f>
        <v>73400</v>
      </c>
      <c r="G103" s="7"/>
      <c r="H103" s="7">
        <v>0</v>
      </c>
      <c r="I103" s="7"/>
      <c r="J103" s="36">
        <f>H103</f>
        <v>0</v>
      </c>
      <c r="K103" s="7"/>
      <c r="L103" s="7"/>
      <c r="M103" s="7"/>
      <c r="N103" s="7"/>
      <c r="O103" s="7">
        <v>0</v>
      </c>
      <c r="P103" s="36">
        <f>O103</f>
        <v>0</v>
      </c>
    </row>
    <row r="104" spans="1:16" ht="11.25">
      <c r="A104" s="5" t="s">
        <v>5</v>
      </c>
      <c r="B104" s="6"/>
      <c r="C104" s="6"/>
      <c r="D104" s="7"/>
      <c r="E104" s="7"/>
      <c r="F104" s="36"/>
      <c r="G104" s="7"/>
      <c r="H104" s="7"/>
      <c r="I104" s="7"/>
      <c r="J104" s="36"/>
      <c r="K104" s="7"/>
      <c r="L104" s="7"/>
      <c r="M104" s="7"/>
      <c r="N104" s="7"/>
      <c r="O104" s="7"/>
      <c r="P104" s="36"/>
    </row>
    <row r="105" spans="1:16" ht="21" customHeight="1">
      <c r="A105" s="8" t="s">
        <v>338</v>
      </c>
      <c r="B105" s="6"/>
      <c r="C105" s="6"/>
      <c r="D105" s="7"/>
      <c r="E105" s="7">
        <v>1</v>
      </c>
      <c r="F105" s="36">
        <f>E105</f>
        <v>1</v>
      </c>
      <c r="G105" s="7"/>
      <c r="H105" s="7">
        <v>0</v>
      </c>
      <c r="I105" s="7"/>
      <c r="J105" s="36">
        <f>H105</f>
        <v>0</v>
      </c>
      <c r="K105" s="7"/>
      <c r="L105" s="7"/>
      <c r="M105" s="7"/>
      <c r="N105" s="7"/>
      <c r="O105" s="7">
        <v>0</v>
      </c>
      <c r="P105" s="36">
        <f>O105</f>
        <v>0</v>
      </c>
    </row>
    <row r="106" spans="1:16" ht="11.25">
      <c r="A106" s="5" t="s">
        <v>7</v>
      </c>
      <c r="B106" s="6"/>
      <c r="C106" s="6"/>
      <c r="D106" s="7"/>
      <c r="E106" s="7"/>
      <c r="F106" s="36"/>
      <c r="G106" s="7"/>
      <c r="H106" s="7"/>
      <c r="I106" s="7"/>
      <c r="J106" s="36"/>
      <c r="K106" s="7"/>
      <c r="L106" s="7"/>
      <c r="M106" s="7"/>
      <c r="N106" s="7"/>
      <c r="O106" s="7"/>
      <c r="P106" s="36"/>
    </row>
    <row r="107" spans="1:16" ht="27" customHeight="1">
      <c r="A107" s="8" t="s">
        <v>339</v>
      </c>
      <c r="B107" s="6"/>
      <c r="C107" s="6"/>
      <c r="D107" s="7"/>
      <c r="E107" s="7">
        <v>73400</v>
      </c>
      <c r="F107" s="36">
        <f>E107</f>
        <v>73400</v>
      </c>
      <c r="G107" s="7"/>
      <c r="H107" s="7"/>
      <c r="I107" s="7"/>
      <c r="J107" s="36">
        <f>H107</f>
        <v>0</v>
      </c>
      <c r="K107" s="36">
        <f aca="true" t="shared" si="12" ref="K107:P107">I107</f>
        <v>0</v>
      </c>
      <c r="L107" s="36">
        <f t="shared" si="12"/>
        <v>0</v>
      </c>
      <c r="M107" s="36">
        <f t="shared" si="12"/>
        <v>0</v>
      </c>
      <c r="N107" s="36"/>
      <c r="O107" s="36">
        <f>M107</f>
        <v>0</v>
      </c>
      <c r="P107" s="36">
        <f t="shared" si="12"/>
        <v>0</v>
      </c>
    </row>
    <row r="108" spans="1:235" s="39" customFormat="1" ht="48" customHeight="1">
      <c r="A108" s="34" t="s">
        <v>195</v>
      </c>
      <c r="B108" s="35"/>
      <c r="C108" s="35"/>
      <c r="D108" s="36">
        <f>(D116*D123)+(D117*D124)+(D118*D125)+(D119*D126)+(D120*D127)+(D128*D117*D129)-10</f>
        <v>8110000</v>
      </c>
      <c r="E108" s="36">
        <f aca="true" t="shared" si="13" ref="E108:O108">(E116*E123)+(E117*E124)+(E118*E125)+(E119*E126)+(E120*E127)+(E128*E117*E129)</f>
        <v>0</v>
      </c>
      <c r="F108" s="36">
        <f>D108+E108</f>
        <v>8110000</v>
      </c>
      <c r="G108" s="36">
        <f>(G116*G123)+(G117*G124)+(G118*G125)+(G119*G126)+(G120*G127)+(G128*G117*G129)-61.6</f>
        <v>9041700.000000002</v>
      </c>
      <c r="H108" s="36">
        <f t="shared" si="13"/>
        <v>0</v>
      </c>
      <c r="I108" s="36"/>
      <c r="J108" s="36">
        <f>G108+H108</f>
        <v>9041700.000000002</v>
      </c>
      <c r="K108" s="36">
        <f t="shared" si="13"/>
        <v>0</v>
      </c>
      <c r="L108" s="36">
        <f t="shared" si="13"/>
        <v>0</v>
      </c>
      <c r="M108" s="36">
        <f t="shared" si="13"/>
        <v>0</v>
      </c>
      <c r="N108" s="36">
        <f>(N116*N123)+(N117*N124)+(N118*N125)+(N119*N126)+(N120*N127)+(N128*N117*N129)-15.8</f>
        <v>9508300</v>
      </c>
      <c r="O108" s="36">
        <f t="shared" si="13"/>
        <v>0</v>
      </c>
      <c r="P108" s="36">
        <f>N108+O108</f>
        <v>9508300</v>
      </c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</row>
    <row r="109" spans="1:16" ht="11.25">
      <c r="A109" s="5" t="s">
        <v>4</v>
      </c>
      <c r="B109" s="37"/>
      <c r="C109" s="3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1.25">
      <c r="A110" s="8" t="s">
        <v>62</v>
      </c>
      <c r="B110" s="6"/>
      <c r="C110" s="6"/>
      <c r="D110" s="7">
        <v>60</v>
      </c>
      <c r="E110" s="7"/>
      <c r="F110" s="7">
        <f>D110</f>
        <v>60</v>
      </c>
      <c r="G110" s="7">
        <v>62</v>
      </c>
      <c r="H110" s="7"/>
      <c r="I110" s="7"/>
      <c r="J110" s="7">
        <f>G110</f>
        <v>62</v>
      </c>
      <c r="K110" s="7"/>
      <c r="L110" s="7"/>
      <c r="M110" s="7"/>
      <c r="N110" s="7">
        <v>67</v>
      </c>
      <c r="O110" s="7"/>
      <c r="P110" s="7">
        <f>N110</f>
        <v>67</v>
      </c>
    </row>
    <row r="111" spans="1:16" ht="11.25">
      <c r="A111" s="8" t="s">
        <v>8</v>
      </c>
      <c r="B111" s="6"/>
      <c r="C111" s="6"/>
      <c r="D111" s="7">
        <v>37000</v>
      </c>
      <c r="E111" s="7"/>
      <c r="F111" s="7">
        <f>D111</f>
        <v>37000</v>
      </c>
      <c r="G111" s="7">
        <v>37400</v>
      </c>
      <c r="H111" s="7"/>
      <c r="I111" s="7"/>
      <c r="J111" s="7">
        <f>G111</f>
        <v>37400</v>
      </c>
      <c r="K111" s="7"/>
      <c r="L111" s="7"/>
      <c r="M111" s="7"/>
      <c r="N111" s="7">
        <v>37400</v>
      </c>
      <c r="O111" s="7"/>
      <c r="P111" s="7">
        <f>N111</f>
        <v>37400</v>
      </c>
    </row>
    <row r="112" spans="1:16" ht="33.75">
      <c r="A112" s="8" t="s">
        <v>68</v>
      </c>
      <c r="B112" s="6"/>
      <c r="C112" s="6"/>
      <c r="D112" s="7">
        <v>37400</v>
      </c>
      <c r="E112" s="7"/>
      <c r="F112" s="7">
        <f>D112</f>
        <v>37400</v>
      </c>
      <c r="G112" s="7">
        <v>37400</v>
      </c>
      <c r="H112" s="7"/>
      <c r="I112" s="7"/>
      <c r="J112" s="7">
        <f>G112</f>
        <v>37400</v>
      </c>
      <c r="K112" s="7"/>
      <c r="L112" s="7"/>
      <c r="M112" s="7"/>
      <c r="N112" s="7">
        <v>37400</v>
      </c>
      <c r="O112" s="7"/>
      <c r="P112" s="7">
        <f>N112</f>
        <v>37400</v>
      </c>
    </row>
    <row r="113" spans="1:16" ht="22.5">
      <c r="A113" s="8" t="s">
        <v>44</v>
      </c>
      <c r="B113" s="6"/>
      <c r="C113" s="6"/>
      <c r="D113" s="7">
        <v>0</v>
      </c>
      <c r="E113" s="7"/>
      <c r="F113" s="7">
        <f>D113</f>
        <v>0</v>
      </c>
      <c r="G113" s="7">
        <v>0</v>
      </c>
      <c r="H113" s="7"/>
      <c r="I113" s="7"/>
      <c r="J113" s="7">
        <f>G113</f>
        <v>0</v>
      </c>
      <c r="K113" s="7"/>
      <c r="L113" s="7"/>
      <c r="M113" s="7"/>
      <c r="N113" s="7">
        <v>0</v>
      </c>
      <c r="O113" s="7"/>
      <c r="P113" s="7">
        <f>N113</f>
        <v>0</v>
      </c>
    </row>
    <row r="114" spans="1:241" s="25" customFormat="1" ht="12" customHeight="1">
      <c r="A114" s="5" t="s">
        <v>5</v>
      </c>
      <c r="B114" s="37"/>
      <c r="C114" s="3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IB114" s="53"/>
      <c r="IC114" s="53"/>
      <c r="ID114" s="53"/>
      <c r="IE114" s="53"/>
      <c r="IF114" s="53"/>
      <c r="IG114" s="53"/>
    </row>
    <row r="115" spans="1:241" s="25" customFormat="1" ht="22.5">
      <c r="A115" s="8" t="s">
        <v>14</v>
      </c>
      <c r="B115" s="6"/>
      <c r="C115" s="6"/>
      <c r="D115" s="7">
        <v>2</v>
      </c>
      <c r="E115" s="7"/>
      <c r="F115" s="7">
        <f>D115</f>
        <v>2</v>
      </c>
      <c r="G115" s="7">
        <v>2</v>
      </c>
      <c r="H115" s="7"/>
      <c r="I115" s="7"/>
      <c r="J115" s="7">
        <f>G115</f>
        <v>2</v>
      </c>
      <c r="K115" s="7"/>
      <c r="L115" s="7"/>
      <c r="M115" s="7"/>
      <c r="N115" s="7">
        <v>5</v>
      </c>
      <c r="O115" s="7"/>
      <c r="P115" s="7">
        <f>N115</f>
        <v>5</v>
      </c>
      <c r="IB115" s="53"/>
      <c r="IC115" s="53"/>
      <c r="ID115" s="53"/>
      <c r="IE115" s="53"/>
      <c r="IF115" s="53"/>
      <c r="IG115" s="53"/>
    </row>
    <row r="116" spans="1:241" s="25" customFormat="1" ht="27.75" customHeight="1">
      <c r="A116" s="8" t="s">
        <v>63</v>
      </c>
      <c r="B116" s="6"/>
      <c r="C116" s="37"/>
      <c r="D116" s="7"/>
      <c r="E116" s="7">
        <v>0</v>
      </c>
      <c r="F116" s="7">
        <f>E116</f>
        <v>0</v>
      </c>
      <c r="G116" s="7"/>
      <c r="H116" s="7">
        <v>0</v>
      </c>
      <c r="I116" s="7"/>
      <c r="J116" s="7">
        <v>0</v>
      </c>
      <c r="K116" s="7"/>
      <c r="L116" s="7"/>
      <c r="M116" s="7"/>
      <c r="N116" s="7"/>
      <c r="O116" s="7">
        <v>0</v>
      </c>
      <c r="P116" s="7">
        <f>O116</f>
        <v>0</v>
      </c>
      <c r="IB116" s="53"/>
      <c r="IC116" s="53"/>
      <c r="ID116" s="53"/>
      <c r="IE116" s="53"/>
      <c r="IF116" s="53"/>
      <c r="IG116" s="53"/>
    </row>
    <row r="117" spans="1:241" s="25" customFormat="1" ht="27" customHeight="1">
      <c r="A117" s="8" t="s">
        <v>64</v>
      </c>
      <c r="B117" s="6"/>
      <c r="C117" s="37"/>
      <c r="D117" s="7">
        <v>60</v>
      </c>
      <c r="E117" s="7"/>
      <c r="F117" s="7">
        <f>D117</f>
        <v>60</v>
      </c>
      <c r="G117" s="7">
        <v>62</v>
      </c>
      <c r="H117" s="7"/>
      <c r="I117" s="7"/>
      <c r="J117" s="7">
        <f>G117</f>
        <v>62</v>
      </c>
      <c r="K117" s="7"/>
      <c r="L117" s="7"/>
      <c r="M117" s="7"/>
      <c r="N117" s="7">
        <v>67</v>
      </c>
      <c r="O117" s="7"/>
      <c r="P117" s="7">
        <f>N117</f>
        <v>67</v>
      </c>
      <c r="IB117" s="53"/>
      <c r="IC117" s="53"/>
      <c r="ID117" s="53"/>
      <c r="IE117" s="53"/>
      <c r="IF117" s="53"/>
      <c r="IG117" s="53"/>
    </row>
    <row r="118" spans="1:241" s="25" customFormat="1" ht="22.5">
      <c r="A118" s="8" t="s">
        <v>27</v>
      </c>
      <c r="B118" s="6"/>
      <c r="C118" s="37"/>
      <c r="D118" s="7">
        <v>300</v>
      </c>
      <c r="E118" s="7"/>
      <c r="F118" s="7">
        <f>D118</f>
        <v>300</v>
      </c>
      <c r="G118" s="7">
        <v>300</v>
      </c>
      <c r="H118" s="7"/>
      <c r="I118" s="7"/>
      <c r="J118" s="7">
        <f>G118</f>
        <v>300</v>
      </c>
      <c r="K118" s="7"/>
      <c r="L118" s="7"/>
      <c r="M118" s="7"/>
      <c r="N118" s="7">
        <v>300</v>
      </c>
      <c r="O118" s="7"/>
      <c r="P118" s="7">
        <f>N118</f>
        <v>300</v>
      </c>
      <c r="IB118" s="53"/>
      <c r="IC118" s="53"/>
      <c r="ID118" s="53"/>
      <c r="IE118" s="53"/>
      <c r="IF118" s="53"/>
      <c r="IG118" s="53"/>
    </row>
    <row r="119" spans="1:241" s="25" customFormat="1" ht="22.5">
      <c r="A119" s="8" t="s">
        <v>31</v>
      </c>
      <c r="B119" s="6"/>
      <c r="C119" s="37"/>
      <c r="D119" s="7">
        <v>300</v>
      </c>
      <c r="E119" s="7"/>
      <c r="F119" s="7">
        <f>D119</f>
        <v>300</v>
      </c>
      <c r="G119" s="7">
        <v>300</v>
      </c>
      <c r="H119" s="7"/>
      <c r="I119" s="7"/>
      <c r="J119" s="7">
        <f>G119</f>
        <v>300</v>
      </c>
      <c r="K119" s="7"/>
      <c r="L119" s="7"/>
      <c r="M119" s="7"/>
      <c r="N119" s="7">
        <v>300</v>
      </c>
      <c r="O119" s="7"/>
      <c r="P119" s="7">
        <f>N119</f>
        <v>300</v>
      </c>
      <c r="IB119" s="53"/>
      <c r="IC119" s="53"/>
      <c r="ID119" s="53"/>
      <c r="IE119" s="53"/>
      <c r="IF119" s="53"/>
      <c r="IG119" s="53"/>
    </row>
    <row r="120" spans="1:241" s="25" customFormat="1" ht="22.5">
      <c r="A120" s="8" t="s">
        <v>13</v>
      </c>
      <c r="B120" s="6"/>
      <c r="C120" s="37"/>
      <c r="D120" s="7">
        <v>37400</v>
      </c>
      <c r="E120" s="7"/>
      <c r="F120" s="7">
        <f aca="true" t="shared" si="14" ref="F120:F135">D120</f>
        <v>37400</v>
      </c>
      <c r="G120" s="7">
        <v>37400</v>
      </c>
      <c r="H120" s="7"/>
      <c r="I120" s="7"/>
      <c r="J120" s="7">
        <f>G120</f>
        <v>37400</v>
      </c>
      <c r="K120" s="7"/>
      <c r="L120" s="7"/>
      <c r="M120" s="7"/>
      <c r="N120" s="7">
        <v>37400</v>
      </c>
      <c r="O120" s="7"/>
      <c r="P120" s="7">
        <f>N120</f>
        <v>37400</v>
      </c>
      <c r="IB120" s="53"/>
      <c r="IC120" s="53"/>
      <c r="ID120" s="53"/>
      <c r="IE120" s="53"/>
      <c r="IF120" s="53"/>
      <c r="IG120" s="53"/>
    </row>
    <row r="121" spans="1:241" s="25" customFormat="1" ht="11.25">
      <c r="A121" s="5" t="s">
        <v>7</v>
      </c>
      <c r="B121" s="37"/>
      <c r="C121" s="37"/>
      <c r="D121" s="7"/>
      <c r="E121" s="7"/>
      <c r="F121" s="7">
        <f t="shared" si="14"/>
        <v>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IB121" s="53"/>
      <c r="IC121" s="53"/>
      <c r="ID121" s="53"/>
      <c r="IE121" s="53"/>
      <c r="IF121" s="53"/>
      <c r="IG121" s="53"/>
    </row>
    <row r="122" spans="1:241" s="25" customFormat="1" ht="22.5" customHeight="1">
      <c r="A122" s="8" t="s">
        <v>16</v>
      </c>
      <c r="B122" s="6"/>
      <c r="C122" s="6"/>
      <c r="D122" s="7">
        <v>500000</v>
      </c>
      <c r="E122" s="7"/>
      <c r="F122" s="7">
        <f t="shared" si="14"/>
        <v>500000</v>
      </c>
      <c r="G122" s="7">
        <v>557400</v>
      </c>
      <c r="H122" s="7"/>
      <c r="I122" s="7"/>
      <c r="J122" s="7">
        <f>G122</f>
        <v>557400</v>
      </c>
      <c r="K122" s="7"/>
      <c r="L122" s="7"/>
      <c r="M122" s="7"/>
      <c r="N122" s="7">
        <v>586210</v>
      </c>
      <c r="O122" s="7"/>
      <c r="P122" s="7">
        <f>N122</f>
        <v>586210</v>
      </c>
      <c r="IB122" s="53"/>
      <c r="IC122" s="53"/>
      <c r="ID122" s="53"/>
      <c r="IE122" s="53"/>
      <c r="IF122" s="53"/>
      <c r="IG122" s="53"/>
    </row>
    <row r="123" spans="1:241" s="25" customFormat="1" ht="27" customHeight="1">
      <c r="A123" s="8" t="s">
        <v>65</v>
      </c>
      <c r="B123" s="6"/>
      <c r="C123" s="6"/>
      <c r="D123" s="7"/>
      <c r="E123" s="7"/>
      <c r="F123" s="7">
        <f t="shared" si="14"/>
        <v>0</v>
      </c>
      <c r="G123" s="7"/>
      <c r="H123" s="7"/>
      <c r="I123" s="7"/>
      <c r="J123" s="7">
        <f>G123</f>
        <v>0</v>
      </c>
      <c r="K123" s="7"/>
      <c r="L123" s="7"/>
      <c r="M123" s="7"/>
      <c r="N123" s="7"/>
      <c r="O123" s="7"/>
      <c r="P123" s="7">
        <f>N123</f>
        <v>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66</v>
      </c>
      <c r="B124" s="6"/>
      <c r="C124" s="6"/>
      <c r="D124" s="7">
        <v>18795</v>
      </c>
      <c r="E124" s="7"/>
      <c r="F124" s="7">
        <f t="shared" si="14"/>
        <v>18795</v>
      </c>
      <c r="G124" s="7">
        <v>24723</v>
      </c>
      <c r="H124" s="7"/>
      <c r="I124" s="7"/>
      <c r="J124" s="7">
        <f aca="true" t="shared" si="15" ref="J124:J129">G124</f>
        <v>24723</v>
      </c>
      <c r="K124" s="7"/>
      <c r="L124" s="7"/>
      <c r="M124" s="7"/>
      <c r="N124" s="7">
        <v>25586</v>
      </c>
      <c r="O124" s="7"/>
      <c r="P124" s="7">
        <f aca="true" t="shared" si="16" ref="P124:P129">N124</f>
        <v>25586</v>
      </c>
      <c r="IB124" s="53"/>
      <c r="IC124" s="53"/>
      <c r="ID124" s="53"/>
      <c r="IE124" s="53"/>
      <c r="IF124" s="53"/>
      <c r="IG124" s="53"/>
    </row>
    <row r="125" spans="1:241" s="25" customFormat="1" ht="27" customHeight="1">
      <c r="A125" s="8" t="s">
        <v>28</v>
      </c>
      <c r="B125" s="6"/>
      <c r="C125" s="6"/>
      <c r="D125" s="7">
        <v>1500</v>
      </c>
      <c r="E125" s="7"/>
      <c r="F125" s="7">
        <f>D125</f>
        <v>1500</v>
      </c>
      <c r="G125" s="7">
        <v>1672</v>
      </c>
      <c r="H125" s="7"/>
      <c r="I125" s="7"/>
      <c r="J125" s="7">
        <f t="shared" si="15"/>
        <v>1672</v>
      </c>
      <c r="K125" s="7"/>
      <c r="L125" s="7"/>
      <c r="M125" s="7"/>
      <c r="N125" s="7">
        <v>1759</v>
      </c>
      <c r="O125" s="7"/>
      <c r="P125" s="7">
        <f t="shared" si="16"/>
        <v>1759</v>
      </c>
      <c r="IB125" s="53"/>
      <c r="IC125" s="53"/>
      <c r="ID125" s="53"/>
      <c r="IE125" s="53"/>
      <c r="IF125" s="53"/>
      <c r="IG125" s="53"/>
    </row>
    <row r="126" spans="1:241" s="25" customFormat="1" ht="27" customHeight="1">
      <c r="A126" s="8" t="s">
        <v>19</v>
      </c>
      <c r="B126" s="6"/>
      <c r="C126" s="6"/>
      <c r="D126" s="7">
        <v>500</v>
      </c>
      <c r="E126" s="7"/>
      <c r="F126" s="7">
        <f t="shared" si="14"/>
        <v>500</v>
      </c>
      <c r="G126" s="7">
        <v>557</v>
      </c>
      <c r="H126" s="7"/>
      <c r="I126" s="7"/>
      <c r="J126" s="7">
        <f t="shared" si="15"/>
        <v>557</v>
      </c>
      <c r="K126" s="7"/>
      <c r="L126" s="7"/>
      <c r="M126" s="7"/>
      <c r="N126" s="7">
        <v>586</v>
      </c>
      <c r="O126" s="7"/>
      <c r="P126" s="7">
        <f t="shared" si="16"/>
        <v>586</v>
      </c>
      <c r="IB126" s="53"/>
      <c r="IC126" s="53"/>
      <c r="ID126" s="53"/>
      <c r="IE126" s="53"/>
      <c r="IF126" s="53"/>
      <c r="IG126" s="53"/>
    </row>
    <row r="127" spans="1:241" s="25" customFormat="1" ht="22.5">
      <c r="A127" s="8" t="s">
        <v>15</v>
      </c>
      <c r="B127" s="6"/>
      <c r="C127" s="6"/>
      <c r="D127" s="7">
        <v>170.65</v>
      </c>
      <c r="E127" s="7"/>
      <c r="F127" s="7">
        <f t="shared" si="14"/>
        <v>170.65</v>
      </c>
      <c r="G127" s="7">
        <v>182.894</v>
      </c>
      <c r="H127" s="7"/>
      <c r="I127" s="7"/>
      <c r="J127" s="7">
        <f t="shared" si="15"/>
        <v>182.894</v>
      </c>
      <c r="K127" s="7"/>
      <c r="L127" s="7"/>
      <c r="M127" s="7"/>
      <c r="N127" s="7">
        <v>189.587</v>
      </c>
      <c r="O127" s="7"/>
      <c r="P127" s="7">
        <f t="shared" si="16"/>
        <v>189.587</v>
      </c>
      <c r="IB127" s="53"/>
      <c r="IC127" s="53"/>
      <c r="ID127" s="53"/>
      <c r="IE127" s="53"/>
      <c r="IF127" s="53"/>
      <c r="IG127" s="53"/>
    </row>
    <row r="128" spans="1:241" s="25" customFormat="1" ht="22.5" hidden="1">
      <c r="A128" s="8" t="s">
        <v>45</v>
      </c>
      <c r="B128" s="6"/>
      <c r="C128" s="6"/>
      <c r="D128" s="7"/>
      <c r="E128" s="7"/>
      <c r="F128" s="7">
        <f>D128</f>
        <v>0</v>
      </c>
      <c r="G128" s="7"/>
      <c r="H128" s="7"/>
      <c r="I128" s="7"/>
      <c r="J128" s="7">
        <f t="shared" si="15"/>
        <v>0</v>
      </c>
      <c r="K128" s="7"/>
      <c r="L128" s="7"/>
      <c r="M128" s="7"/>
      <c r="N128" s="7"/>
      <c r="O128" s="7"/>
      <c r="P128" s="7">
        <f t="shared" si="16"/>
        <v>0</v>
      </c>
      <c r="S128" s="25">
        <f>21572/4</f>
        <v>5393</v>
      </c>
      <c r="IB128" s="53"/>
      <c r="IC128" s="53"/>
      <c r="ID128" s="53"/>
      <c r="IE128" s="53"/>
      <c r="IF128" s="53"/>
      <c r="IG128" s="53"/>
    </row>
    <row r="129" spans="1:241" s="25" customFormat="1" ht="22.5" hidden="1">
      <c r="A129" s="8" t="s">
        <v>46</v>
      </c>
      <c r="B129" s="6"/>
      <c r="C129" s="6"/>
      <c r="D129" s="7"/>
      <c r="E129" s="7"/>
      <c r="F129" s="7">
        <f>D129</f>
        <v>0</v>
      </c>
      <c r="G129" s="7"/>
      <c r="H129" s="7"/>
      <c r="I129" s="7"/>
      <c r="J129" s="7">
        <f t="shared" si="15"/>
        <v>0</v>
      </c>
      <c r="K129" s="7"/>
      <c r="L129" s="7"/>
      <c r="M129" s="7"/>
      <c r="N129" s="7"/>
      <c r="O129" s="7"/>
      <c r="P129" s="7">
        <f t="shared" si="16"/>
        <v>0</v>
      </c>
      <c r="IB129" s="53"/>
      <c r="IC129" s="53"/>
      <c r="ID129" s="53"/>
      <c r="IE129" s="53"/>
      <c r="IF129" s="53"/>
      <c r="IG129" s="53"/>
    </row>
    <row r="130" spans="1:241" s="25" customFormat="1" ht="11.25">
      <c r="A130" s="5" t="s">
        <v>6</v>
      </c>
      <c r="B130" s="37"/>
      <c r="C130" s="3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IB130" s="53"/>
      <c r="IC130" s="53"/>
      <c r="ID130" s="53"/>
      <c r="IE130" s="53"/>
      <c r="IF130" s="53"/>
      <c r="IG130" s="53"/>
    </row>
    <row r="131" spans="1:241" s="25" customFormat="1" ht="22.5" customHeight="1">
      <c r="A131" s="8" t="s">
        <v>30</v>
      </c>
      <c r="B131" s="6"/>
      <c r="C131" s="6"/>
      <c r="D131" s="7"/>
      <c r="E131" s="7"/>
      <c r="F131" s="7">
        <f t="shared" si="14"/>
        <v>0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IB131" s="53"/>
      <c r="IC131" s="53"/>
      <c r="ID131" s="53"/>
      <c r="IE131" s="53"/>
      <c r="IF131" s="53"/>
      <c r="IG131" s="53"/>
    </row>
    <row r="132" spans="1:241" s="25" customFormat="1" ht="30.75" customHeight="1">
      <c r="A132" s="8" t="s">
        <v>67</v>
      </c>
      <c r="B132" s="6"/>
      <c r="C132" s="6"/>
      <c r="D132" s="7">
        <v>100</v>
      </c>
      <c r="E132" s="7"/>
      <c r="F132" s="7">
        <f t="shared" si="14"/>
        <v>100</v>
      </c>
      <c r="G132" s="7">
        <v>100</v>
      </c>
      <c r="H132" s="7"/>
      <c r="I132" s="7"/>
      <c r="J132" s="7">
        <v>100</v>
      </c>
      <c r="K132" s="7"/>
      <c r="L132" s="7"/>
      <c r="M132" s="7"/>
      <c r="N132" s="7">
        <v>100</v>
      </c>
      <c r="O132" s="7"/>
      <c r="P132" s="7">
        <v>100</v>
      </c>
      <c r="IB132" s="53"/>
      <c r="IC132" s="53"/>
      <c r="ID132" s="53"/>
      <c r="IE132" s="53"/>
      <c r="IF132" s="53"/>
      <c r="IG132" s="53"/>
    </row>
    <row r="133" spans="1:241" s="25" customFormat="1" ht="22.5" customHeight="1">
      <c r="A133" s="8" t="s">
        <v>32</v>
      </c>
      <c r="B133" s="6"/>
      <c r="C133" s="6"/>
      <c r="D133" s="7"/>
      <c r="E133" s="7"/>
      <c r="F133" s="7">
        <f t="shared" si="14"/>
        <v>0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IB133" s="53"/>
      <c r="IC133" s="53"/>
      <c r="ID133" s="53"/>
      <c r="IE133" s="53"/>
      <c r="IF133" s="53"/>
      <c r="IG133" s="53"/>
    </row>
    <row r="134" spans="1:241" s="25" customFormat="1" ht="23.25" customHeight="1">
      <c r="A134" s="8" t="s">
        <v>21</v>
      </c>
      <c r="B134" s="6"/>
      <c r="C134" s="6"/>
      <c r="D134" s="7">
        <v>100</v>
      </c>
      <c r="E134" s="7"/>
      <c r="F134" s="7">
        <f t="shared" si="14"/>
        <v>100</v>
      </c>
      <c r="G134" s="7">
        <v>100</v>
      </c>
      <c r="H134" s="7"/>
      <c r="I134" s="7"/>
      <c r="J134" s="7">
        <v>100</v>
      </c>
      <c r="K134" s="7"/>
      <c r="L134" s="7"/>
      <c r="M134" s="7"/>
      <c r="N134" s="7">
        <v>100</v>
      </c>
      <c r="O134" s="7"/>
      <c r="P134" s="7">
        <v>100</v>
      </c>
      <c r="IB134" s="53"/>
      <c r="IC134" s="53"/>
      <c r="ID134" s="53"/>
      <c r="IE134" s="53"/>
      <c r="IF134" s="53"/>
      <c r="IG134" s="53"/>
    </row>
    <row r="135" spans="1:241" s="25" customFormat="1" ht="30" customHeight="1">
      <c r="A135" s="8" t="s">
        <v>37</v>
      </c>
      <c r="B135" s="6"/>
      <c r="C135" s="6"/>
      <c r="D135" s="7">
        <v>100</v>
      </c>
      <c r="E135" s="7"/>
      <c r="F135" s="7">
        <f t="shared" si="14"/>
        <v>100</v>
      </c>
      <c r="G135" s="7">
        <f>G120/G112*100</f>
        <v>100</v>
      </c>
      <c r="H135" s="7"/>
      <c r="I135" s="7"/>
      <c r="J135" s="7">
        <f>J120/J112*100</f>
        <v>100</v>
      </c>
      <c r="K135" s="7"/>
      <c r="L135" s="7"/>
      <c r="M135" s="7"/>
      <c r="N135" s="7">
        <f>N120/N112*100</f>
        <v>100</v>
      </c>
      <c r="O135" s="7"/>
      <c r="P135" s="7">
        <f>P120/P112*100</f>
        <v>100</v>
      </c>
      <c r="IB135" s="53"/>
      <c r="IC135" s="53"/>
      <c r="ID135" s="53"/>
      <c r="IE135" s="53"/>
      <c r="IF135" s="53"/>
      <c r="IG135" s="53"/>
    </row>
    <row r="136" spans="1:241" s="38" customFormat="1" ht="24" customHeight="1">
      <c r="A136" s="34" t="s">
        <v>196</v>
      </c>
      <c r="B136" s="35"/>
      <c r="C136" s="35"/>
      <c r="D136" s="36">
        <f>(D147*D153)+(D148*D154)+(D150*D156)+(D149*D155)+(D151*D157)+0.01+750000</f>
        <v>40750000.002</v>
      </c>
      <c r="E136" s="36">
        <f>(E147*E153)+(E148*E154)+(E150*E156)+(E149*E155)+(E151*E157)</f>
        <v>14999999.99976</v>
      </c>
      <c r="F136" s="36">
        <f>D136+E136</f>
        <v>55750000.00176</v>
      </c>
      <c r="G136" s="36">
        <f>(G147*G153)+(G148*G154)+(G150*G156)+(G149*G155)+(G151*G157)-0.24</f>
        <v>42000000.002</v>
      </c>
      <c r="H136" s="36">
        <f>(H147*H153)+(H148*H154)+(H150*H156)+(H149*H155)+(H151*H157)</f>
        <v>20000000</v>
      </c>
      <c r="I136" s="36"/>
      <c r="J136" s="36">
        <f>G136+H136</f>
        <v>62000000.002</v>
      </c>
      <c r="K136" s="36">
        <f>(K147*K153)+(K148*K154)+(K150*K156)+(K149*K155)+(K151*K157)+100</f>
        <v>100</v>
      </c>
      <c r="L136" s="36">
        <f>(L147*L153)+(L148*L154)+(L150*L156)+(L149*L155)+(L151*L157)+100</f>
        <v>100</v>
      </c>
      <c r="M136" s="36">
        <f>(M147*M153)+(M148*M154)+(M150*M156)+(M149*M155)+(M151*M157)+100</f>
        <v>100</v>
      </c>
      <c r="N136" s="36">
        <f>(N147*N153)+(N148*N154)+(N150*N156)+(N149*N155)+(N151*N157)-0.24</f>
        <v>43999999.99992</v>
      </c>
      <c r="O136" s="36">
        <f>(O147*O153)+(O148*O154)+(O150*O156)+(O149*O155)+(O151*O157)</f>
        <v>24999999.9984</v>
      </c>
      <c r="P136" s="36">
        <f>N136+O136</f>
        <v>68999999.99832</v>
      </c>
      <c r="IB136" s="39"/>
      <c r="IC136" s="39"/>
      <c r="ID136" s="39"/>
      <c r="IE136" s="39"/>
      <c r="IF136" s="39"/>
      <c r="IG136" s="39"/>
    </row>
    <row r="137" spans="1:241" s="25" customFormat="1" ht="0.75" customHeight="1">
      <c r="A137" s="40" t="s">
        <v>33</v>
      </c>
      <c r="B137" s="41"/>
      <c r="C137" s="41"/>
      <c r="D137" s="7" t="e">
        <f>#REF!*D153+D150*D155+D149*D156</f>
        <v>#REF!</v>
      </c>
      <c r="E137" s="7" t="e">
        <f>#REF!*E153+E150*E155+E149*E156</f>
        <v>#REF!</v>
      </c>
      <c r="F137" s="7" t="e">
        <f>#REF!*F153+F150*F155+F149*F156</f>
        <v>#REF!</v>
      </c>
      <c r="G137" s="7" t="e">
        <f>#REF!*G153+G150*G155+G149*G156</f>
        <v>#REF!</v>
      </c>
      <c r="H137" s="7"/>
      <c r="I137" s="7"/>
      <c r="J137" s="7" t="e">
        <f>#REF!*J153+J150*J155+J149*J156</f>
        <v>#REF!</v>
      </c>
      <c r="K137" s="7"/>
      <c r="L137" s="7"/>
      <c r="M137" s="7"/>
      <c r="N137" s="7" t="e">
        <f>#REF!*N153+N150*N155+N149*N156</f>
        <v>#REF!</v>
      </c>
      <c r="O137" s="7"/>
      <c r="P137" s="7" t="e">
        <f>#REF!*P153+P150*P155+P149*P156</f>
        <v>#REF!</v>
      </c>
      <c r="IB137" s="53"/>
      <c r="IC137" s="53"/>
      <c r="ID137" s="53"/>
      <c r="IE137" s="53"/>
      <c r="IF137" s="53"/>
      <c r="IG137" s="53"/>
    </row>
    <row r="138" spans="1:241" s="25" customFormat="1" ht="11.25">
      <c r="A138" s="5" t="s">
        <v>4</v>
      </c>
      <c r="B138" s="37"/>
      <c r="C138" s="37"/>
      <c r="D138" s="30"/>
      <c r="E138" s="30"/>
      <c r="F138" s="30"/>
      <c r="G138" s="30"/>
      <c r="H138" s="30"/>
      <c r="I138" s="30"/>
      <c r="J138" s="30"/>
      <c r="K138" s="7"/>
      <c r="L138" s="7"/>
      <c r="M138" s="7"/>
      <c r="N138" s="30"/>
      <c r="O138" s="30"/>
      <c r="P138" s="30"/>
      <c r="IB138" s="53"/>
      <c r="IC138" s="53"/>
      <c r="ID138" s="53"/>
      <c r="IE138" s="53"/>
      <c r="IF138" s="53"/>
      <c r="IG138" s="53"/>
    </row>
    <row r="139" spans="1:241" s="25" customFormat="1" ht="21" customHeight="1">
      <c r="A139" s="8" t="s">
        <v>69</v>
      </c>
      <c r="B139" s="6"/>
      <c r="C139" s="6"/>
      <c r="D139" s="7">
        <v>614.9</v>
      </c>
      <c r="E139" s="7"/>
      <c r="F139" s="7">
        <f>D139</f>
        <v>614.9</v>
      </c>
      <c r="G139" s="7">
        <f>D139</f>
        <v>614.9</v>
      </c>
      <c r="H139" s="7"/>
      <c r="I139" s="7"/>
      <c r="J139" s="7">
        <f>G139</f>
        <v>614.9</v>
      </c>
      <c r="K139" s="7"/>
      <c r="L139" s="7"/>
      <c r="M139" s="7"/>
      <c r="N139" s="7">
        <f>J139</f>
        <v>614.9</v>
      </c>
      <c r="O139" s="7"/>
      <c r="P139" s="7">
        <f>N139</f>
        <v>614.9</v>
      </c>
      <c r="IB139" s="53"/>
      <c r="IC139" s="53"/>
      <c r="ID139" s="53"/>
      <c r="IE139" s="53"/>
      <c r="IF139" s="53"/>
      <c r="IG139" s="53"/>
    </row>
    <row r="140" spans="1:241" s="25" customFormat="1" ht="27" customHeight="1">
      <c r="A140" s="8" t="s">
        <v>70</v>
      </c>
      <c r="B140" s="6"/>
      <c r="C140" s="6"/>
      <c r="D140" s="7"/>
      <c r="E140" s="7">
        <v>427.5</v>
      </c>
      <c r="F140" s="7">
        <f>E140</f>
        <v>427.5</v>
      </c>
      <c r="G140" s="7"/>
      <c r="H140" s="7">
        <v>427.5</v>
      </c>
      <c r="I140" s="7"/>
      <c r="J140" s="7">
        <f>H140</f>
        <v>427.5</v>
      </c>
      <c r="K140" s="7"/>
      <c r="L140" s="7"/>
      <c r="M140" s="7"/>
      <c r="N140" s="7"/>
      <c r="O140" s="7">
        <v>427.5</v>
      </c>
      <c r="P140" s="7">
        <f>O140</f>
        <v>427.5</v>
      </c>
      <c r="IB140" s="53"/>
      <c r="IC140" s="53"/>
      <c r="ID140" s="53"/>
      <c r="IE140" s="53"/>
      <c r="IF140" s="53"/>
      <c r="IG140" s="53"/>
    </row>
    <row r="141" spans="1:241" s="25" customFormat="1" ht="30.75" customHeight="1">
      <c r="A141" s="8" t="s">
        <v>71</v>
      </c>
      <c r="B141" s="6"/>
      <c r="C141" s="6"/>
      <c r="D141" s="7">
        <v>97.9</v>
      </c>
      <c r="E141" s="7"/>
      <c r="F141" s="7">
        <f>D141</f>
        <v>97.9</v>
      </c>
      <c r="G141" s="7">
        <v>97.9</v>
      </c>
      <c r="H141" s="7"/>
      <c r="I141" s="7"/>
      <c r="J141" s="7">
        <f>G141</f>
        <v>97.9</v>
      </c>
      <c r="K141" s="7"/>
      <c r="L141" s="7"/>
      <c r="M141" s="7"/>
      <c r="N141" s="7">
        <v>97.9</v>
      </c>
      <c r="O141" s="7"/>
      <c r="P141" s="7">
        <f>N141</f>
        <v>97.9</v>
      </c>
      <c r="IB141" s="53"/>
      <c r="IC141" s="53"/>
      <c r="ID141" s="53"/>
      <c r="IE141" s="53"/>
      <c r="IF141" s="53"/>
      <c r="IG141" s="53"/>
    </row>
    <row r="142" spans="1:241" s="25" customFormat="1" ht="25.5" customHeight="1">
      <c r="A142" s="8" t="s">
        <v>72</v>
      </c>
      <c r="B142" s="6"/>
      <c r="C142" s="6"/>
      <c r="D142" s="7">
        <v>16263</v>
      </c>
      <c r="E142" s="7"/>
      <c r="F142" s="7">
        <f>D142</f>
        <v>16263</v>
      </c>
      <c r="G142" s="7">
        <v>16263</v>
      </c>
      <c r="H142" s="7"/>
      <c r="I142" s="7"/>
      <c r="J142" s="7">
        <f aca="true" t="shared" si="17" ref="J142:J158">G142</f>
        <v>16263</v>
      </c>
      <c r="K142" s="7"/>
      <c r="L142" s="7"/>
      <c r="M142" s="7"/>
      <c r="N142" s="7">
        <v>16263</v>
      </c>
      <c r="O142" s="7"/>
      <c r="P142" s="7">
        <f aca="true" t="shared" si="18" ref="P142:P158">N142</f>
        <v>16263</v>
      </c>
      <c r="IB142" s="53"/>
      <c r="IC142" s="53"/>
      <c r="ID142" s="53"/>
      <c r="IE142" s="53"/>
      <c r="IF142" s="53"/>
      <c r="IG142" s="53"/>
    </row>
    <row r="143" spans="1:241" s="25" customFormat="1" ht="22.5">
      <c r="A143" s="8" t="s">
        <v>73</v>
      </c>
      <c r="B143" s="6"/>
      <c r="C143" s="6"/>
      <c r="D143" s="7">
        <v>7400</v>
      </c>
      <c r="E143" s="7"/>
      <c r="F143" s="7">
        <f>D143</f>
        <v>7400</v>
      </c>
      <c r="G143" s="7">
        <f>F143</f>
        <v>7400</v>
      </c>
      <c r="H143" s="7"/>
      <c r="I143" s="7"/>
      <c r="J143" s="7">
        <f t="shared" si="17"/>
        <v>7400</v>
      </c>
      <c r="K143" s="7"/>
      <c r="L143" s="7"/>
      <c r="M143" s="7"/>
      <c r="N143" s="7">
        <f>G143</f>
        <v>7400</v>
      </c>
      <c r="O143" s="7"/>
      <c r="P143" s="7">
        <f t="shared" si="18"/>
        <v>7400</v>
      </c>
      <c r="IB143" s="53"/>
      <c r="IC143" s="53"/>
      <c r="ID143" s="53"/>
      <c r="IE143" s="53"/>
      <c r="IF143" s="53"/>
      <c r="IG143" s="53"/>
    </row>
    <row r="144" spans="1:241" s="25" customFormat="1" ht="29.25" customHeight="1">
      <c r="A144" s="8" t="s">
        <v>74</v>
      </c>
      <c r="B144" s="6"/>
      <c r="C144" s="6"/>
      <c r="D144" s="7">
        <v>8333333.33</v>
      </c>
      <c r="E144" s="7"/>
      <c r="F144" s="7">
        <f>D144</f>
        <v>8333333.33</v>
      </c>
      <c r="G144" s="7">
        <f>F144</f>
        <v>8333333.33</v>
      </c>
      <c r="H144" s="7"/>
      <c r="I144" s="7"/>
      <c r="J144" s="7">
        <f>G144</f>
        <v>8333333.33</v>
      </c>
      <c r="K144" s="7"/>
      <c r="L144" s="7"/>
      <c r="M144" s="7"/>
      <c r="N144" s="7">
        <v>8333333.33</v>
      </c>
      <c r="O144" s="7"/>
      <c r="P144" s="7">
        <f>N144</f>
        <v>8333333.33</v>
      </c>
      <c r="IB144" s="53"/>
      <c r="IC144" s="53"/>
      <c r="ID144" s="53"/>
      <c r="IE144" s="53"/>
      <c r="IF144" s="53"/>
      <c r="IG144" s="53"/>
    </row>
    <row r="145" spans="1:241" s="25" customFormat="1" ht="11.25">
      <c r="A145" s="5" t="s">
        <v>5</v>
      </c>
      <c r="B145" s="37"/>
      <c r="C145" s="37"/>
      <c r="D145" s="30"/>
      <c r="E145" s="30"/>
      <c r="F145" s="7"/>
      <c r="G145" s="30"/>
      <c r="H145" s="30"/>
      <c r="I145" s="30"/>
      <c r="J145" s="7">
        <f t="shared" si="17"/>
        <v>0</v>
      </c>
      <c r="K145" s="7"/>
      <c r="L145" s="7"/>
      <c r="M145" s="7"/>
      <c r="N145" s="30"/>
      <c r="O145" s="30"/>
      <c r="P145" s="7">
        <f t="shared" si="18"/>
        <v>0</v>
      </c>
      <c r="IB145" s="53"/>
      <c r="IC145" s="53"/>
      <c r="ID145" s="53"/>
      <c r="IE145" s="53"/>
      <c r="IF145" s="53"/>
      <c r="IG145" s="53"/>
    </row>
    <row r="146" spans="1:241" s="25" customFormat="1" ht="22.5" customHeight="1">
      <c r="A146" s="8" t="s">
        <v>24</v>
      </c>
      <c r="B146" s="6"/>
      <c r="C146" s="6"/>
      <c r="D146" s="7"/>
      <c r="E146" s="7"/>
      <c r="F146" s="7"/>
      <c r="G146" s="7"/>
      <c r="H146" s="7"/>
      <c r="I146" s="7"/>
      <c r="J146" s="7">
        <f t="shared" si="17"/>
        <v>0</v>
      </c>
      <c r="K146" s="7"/>
      <c r="L146" s="7"/>
      <c r="M146" s="7"/>
      <c r="N146" s="7"/>
      <c r="O146" s="7"/>
      <c r="P146" s="7">
        <f t="shared" si="18"/>
        <v>0</v>
      </c>
      <c r="IB146" s="53"/>
      <c r="IC146" s="53"/>
      <c r="ID146" s="53"/>
      <c r="IE146" s="53"/>
      <c r="IF146" s="53"/>
      <c r="IG146" s="53"/>
    </row>
    <row r="147" spans="1:241" s="25" customFormat="1" ht="29.25" customHeight="1">
      <c r="A147" s="8" t="s">
        <v>75</v>
      </c>
      <c r="B147" s="6"/>
      <c r="C147" s="6"/>
      <c r="D147" s="7">
        <v>20</v>
      </c>
      <c r="E147" s="7"/>
      <c r="F147" s="7">
        <f>D147</f>
        <v>20</v>
      </c>
      <c r="G147" s="7">
        <v>22.5</v>
      </c>
      <c r="H147" s="7"/>
      <c r="I147" s="7"/>
      <c r="J147" s="7">
        <f>G147</f>
        <v>22.5</v>
      </c>
      <c r="K147" s="7"/>
      <c r="L147" s="7"/>
      <c r="M147" s="7"/>
      <c r="N147" s="7">
        <v>24</v>
      </c>
      <c r="O147" s="7"/>
      <c r="P147" s="7">
        <f>N147</f>
        <v>24</v>
      </c>
      <c r="IB147" s="53"/>
      <c r="IC147" s="53"/>
      <c r="ID147" s="53"/>
      <c r="IE147" s="53"/>
      <c r="IF147" s="53"/>
      <c r="IG147" s="53"/>
    </row>
    <row r="148" spans="1:241" s="25" customFormat="1" ht="30" customHeight="1">
      <c r="A148" s="8" t="s">
        <v>76</v>
      </c>
      <c r="B148" s="6"/>
      <c r="C148" s="6"/>
      <c r="D148" s="7"/>
      <c r="E148" s="7">
        <v>36</v>
      </c>
      <c r="F148" s="7">
        <f>E148</f>
        <v>36</v>
      </c>
      <c r="G148" s="7"/>
      <c r="H148" s="7">
        <v>40</v>
      </c>
      <c r="I148" s="7"/>
      <c r="J148" s="7">
        <f>H148</f>
        <v>40</v>
      </c>
      <c r="K148" s="7"/>
      <c r="L148" s="7"/>
      <c r="M148" s="7"/>
      <c r="N148" s="7"/>
      <c r="O148" s="7">
        <v>48</v>
      </c>
      <c r="P148" s="7">
        <f>O148</f>
        <v>48</v>
      </c>
      <c r="IB148" s="53"/>
      <c r="IC148" s="53"/>
      <c r="ID148" s="53"/>
      <c r="IE148" s="53"/>
      <c r="IF148" s="53"/>
      <c r="IG148" s="53"/>
    </row>
    <row r="149" spans="1:241" s="25" customFormat="1" ht="26.25" customHeight="1">
      <c r="A149" s="8" t="s">
        <v>110</v>
      </c>
      <c r="B149" s="6"/>
      <c r="C149" s="6"/>
      <c r="D149" s="7">
        <v>16263</v>
      </c>
      <c r="E149" s="7"/>
      <c r="F149" s="7">
        <f>D149</f>
        <v>16263</v>
      </c>
      <c r="G149" s="7">
        <f>G142</f>
        <v>16263</v>
      </c>
      <c r="H149" s="7"/>
      <c r="I149" s="7"/>
      <c r="J149" s="7">
        <f>G149</f>
        <v>16263</v>
      </c>
      <c r="K149" s="7"/>
      <c r="L149" s="7"/>
      <c r="M149" s="7"/>
      <c r="N149" s="7">
        <f>N142</f>
        <v>16263</v>
      </c>
      <c r="O149" s="7"/>
      <c r="P149" s="7">
        <f>N149</f>
        <v>16263</v>
      </c>
      <c r="IB149" s="53"/>
      <c r="IC149" s="53"/>
      <c r="ID149" s="53"/>
      <c r="IE149" s="53"/>
      <c r="IF149" s="53"/>
      <c r="IG149" s="53"/>
    </row>
    <row r="150" spans="1:241" s="25" customFormat="1" ht="24.75" customHeight="1">
      <c r="A150" s="8" t="s">
        <v>77</v>
      </c>
      <c r="B150" s="6"/>
      <c r="C150" s="6"/>
      <c r="D150" s="7">
        <v>1700</v>
      </c>
      <c r="E150" s="7"/>
      <c r="F150" s="7">
        <f aca="true" t="shared" si="19" ref="F150:F158">D150</f>
        <v>1700</v>
      </c>
      <c r="G150" s="7">
        <v>1750</v>
      </c>
      <c r="H150" s="7"/>
      <c r="I150" s="7"/>
      <c r="J150" s="7">
        <f t="shared" si="17"/>
        <v>1750</v>
      </c>
      <c r="K150" s="7"/>
      <c r="L150" s="7"/>
      <c r="M150" s="7"/>
      <c r="N150" s="7">
        <v>1800</v>
      </c>
      <c r="O150" s="7"/>
      <c r="P150" s="7">
        <f t="shared" si="18"/>
        <v>1800</v>
      </c>
      <c r="IB150" s="53"/>
      <c r="IC150" s="53"/>
      <c r="ID150" s="53"/>
      <c r="IE150" s="53"/>
      <c r="IF150" s="53"/>
      <c r="IG150" s="53"/>
    </row>
    <row r="151" spans="1:241" s="25" customFormat="1" ht="24.75" customHeight="1">
      <c r="A151" s="8" t="s">
        <v>78</v>
      </c>
      <c r="B151" s="6"/>
      <c r="C151" s="6"/>
      <c r="D151" s="7">
        <v>8333333.33</v>
      </c>
      <c r="E151" s="7"/>
      <c r="F151" s="7">
        <f>D151</f>
        <v>8333333.33</v>
      </c>
      <c r="G151" s="7">
        <v>8333333.33</v>
      </c>
      <c r="H151" s="7"/>
      <c r="I151" s="7"/>
      <c r="J151" s="7">
        <f>G151</f>
        <v>8333333.33</v>
      </c>
      <c r="K151" s="7"/>
      <c r="L151" s="7"/>
      <c r="M151" s="7"/>
      <c r="N151" s="7">
        <v>8333333.3333</v>
      </c>
      <c r="O151" s="7"/>
      <c r="P151" s="7">
        <f>N151</f>
        <v>8333333.3333</v>
      </c>
      <c r="IB151" s="53"/>
      <c r="IC151" s="53"/>
      <c r="ID151" s="53"/>
      <c r="IE151" s="53"/>
      <c r="IF151" s="53"/>
      <c r="IG151" s="53"/>
    </row>
    <row r="152" spans="1:241" s="25" customFormat="1" ht="11.25">
      <c r="A152" s="5" t="s">
        <v>7</v>
      </c>
      <c r="B152" s="37"/>
      <c r="C152" s="37"/>
      <c r="D152" s="30"/>
      <c r="E152" s="30"/>
      <c r="F152" s="7">
        <f t="shared" si="19"/>
        <v>0</v>
      </c>
      <c r="G152" s="30"/>
      <c r="H152" s="30"/>
      <c r="I152" s="30"/>
      <c r="J152" s="7">
        <f t="shared" si="17"/>
        <v>0</v>
      </c>
      <c r="K152" s="7"/>
      <c r="L152" s="7"/>
      <c r="M152" s="7"/>
      <c r="N152" s="30"/>
      <c r="O152" s="30"/>
      <c r="P152" s="7">
        <f t="shared" si="18"/>
        <v>0</v>
      </c>
      <c r="IB152" s="53"/>
      <c r="IC152" s="53"/>
      <c r="ID152" s="53"/>
      <c r="IE152" s="53"/>
      <c r="IF152" s="53"/>
      <c r="IG152" s="53"/>
    </row>
    <row r="153" spans="1:241" s="25" customFormat="1" ht="33.75">
      <c r="A153" s="8" t="s">
        <v>79</v>
      </c>
      <c r="B153" s="6"/>
      <c r="C153" s="6"/>
      <c r="D153" s="7">
        <v>275977</v>
      </c>
      <c r="E153" s="7"/>
      <c r="F153" s="7">
        <f>D153</f>
        <v>275977</v>
      </c>
      <c r="G153" s="7">
        <v>278084.9</v>
      </c>
      <c r="H153" s="7"/>
      <c r="I153" s="7"/>
      <c r="J153" s="7">
        <f>G153</f>
        <v>278084.9</v>
      </c>
      <c r="K153" s="7"/>
      <c r="L153" s="7"/>
      <c r="M153" s="7"/>
      <c r="N153" s="7">
        <v>289345.01</v>
      </c>
      <c r="O153" s="7"/>
      <c r="P153" s="7">
        <f>N153</f>
        <v>289345.01</v>
      </c>
      <c r="IB153" s="53"/>
      <c r="IC153" s="53"/>
      <c r="ID153" s="53"/>
      <c r="IE153" s="53"/>
      <c r="IF153" s="53"/>
      <c r="IG153" s="53"/>
    </row>
    <row r="154" spans="1:241" s="25" customFormat="1" ht="33.75">
      <c r="A154" s="8" t="s">
        <v>80</v>
      </c>
      <c r="B154" s="6"/>
      <c r="C154" s="6"/>
      <c r="D154" s="7"/>
      <c r="E154" s="7">
        <v>416666.66666</v>
      </c>
      <c r="F154" s="7">
        <f>E154</f>
        <v>416666.66666</v>
      </c>
      <c r="G154" s="7"/>
      <c r="H154" s="7">
        <v>500000</v>
      </c>
      <c r="I154" s="7"/>
      <c r="J154" s="7">
        <f>H154</f>
        <v>500000</v>
      </c>
      <c r="K154" s="7"/>
      <c r="L154" s="7"/>
      <c r="M154" s="7"/>
      <c r="N154" s="7"/>
      <c r="O154" s="7">
        <v>520833.3333</v>
      </c>
      <c r="P154" s="7">
        <f>O154</f>
        <v>520833.3333</v>
      </c>
      <c r="IB154" s="53"/>
      <c r="IC154" s="53"/>
      <c r="ID154" s="53"/>
      <c r="IE154" s="53"/>
      <c r="IF154" s="53"/>
      <c r="IG154" s="53"/>
    </row>
    <row r="155" spans="1:241" s="25" customFormat="1" ht="23.25" customHeight="1">
      <c r="A155" s="8" t="s">
        <v>81</v>
      </c>
      <c r="B155" s="6"/>
      <c r="C155" s="6"/>
      <c r="D155" s="7">
        <v>420</v>
      </c>
      <c r="E155" s="7"/>
      <c r="F155" s="7">
        <v>420</v>
      </c>
      <c r="G155" s="7">
        <v>430</v>
      </c>
      <c r="H155" s="7"/>
      <c r="I155" s="7"/>
      <c r="J155" s="7">
        <f>G155</f>
        <v>430</v>
      </c>
      <c r="K155" s="7"/>
      <c r="L155" s="7"/>
      <c r="M155" s="7"/>
      <c r="N155" s="7">
        <v>440</v>
      </c>
      <c r="O155" s="7"/>
      <c r="P155" s="7">
        <f>N155</f>
        <v>440</v>
      </c>
      <c r="IB155" s="53"/>
      <c r="IC155" s="53"/>
      <c r="ID155" s="53"/>
      <c r="IE155" s="53"/>
      <c r="IF155" s="53"/>
      <c r="IG155" s="53"/>
    </row>
    <row r="156" spans="1:241" s="25" customFormat="1" ht="22.5">
      <c r="A156" s="8" t="s">
        <v>82</v>
      </c>
      <c r="B156" s="6"/>
      <c r="C156" s="6"/>
      <c r="D156" s="7">
        <v>4500</v>
      </c>
      <c r="E156" s="7"/>
      <c r="F156" s="7">
        <f t="shared" si="19"/>
        <v>4500</v>
      </c>
      <c r="G156" s="7">
        <v>5000</v>
      </c>
      <c r="H156" s="7"/>
      <c r="I156" s="7"/>
      <c r="J156" s="7">
        <f t="shared" si="17"/>
        <v>5000</v>
      </c>
      <c r="K156" s="7"/>
      <c r="L156" s="7"/>
      <c r="M156" s="7"/>
      <c r="N156" s="7">
        <v>5500</v>
      </c>
      <c r="O156" s="7"/>
      <c r="P156" s="7">
        <f t="shared" si="18"/>
        <v>5500</v>
      </c>
      <c r="R156" s="27"/>
      <c r="IB156" s="53"/>
      <c r="IC156" s="53"/>
      <c r="ID156" s="53"/>
      <c r="IE156" s="53"/>
      <c r="IF156" s="53"/>
      <c r="IG156" s="53"/>
    </row>
    <row r="157" spans="1:241" s="25" customFormat="1" ht="33.75">
      <c r="A157" s="8" t="s">
        <v>243</v>
      </c>
      <c r="B157" s="6"/>
      <c r="C157" s="6"/>
      <c r="D157" s="7">
        <v>2.4</v>
      </c>
      <c r="E157" s="7"/>
      <c r="F157" s="7">
        <f>D157</f>
        <v>2.4</v>
      </c>
      <c r="G157" s="7">
        <v>2.4</v>
      </c>
      <c r="H157" s="7"/>
      <c r="I157" s="7"/>
      <c r="J157" s="7">
        <f>G157</f>
        <v>2.4</v>
      </c>
      <c r="K157" s="7"/>
      <c r="L157" s="7"/>
      <c r="M157" s="7"/>
      <c r="N157" s="7">
        <v>2.4</v>
      </c>
      <c r="O157" s="7"/>
      <c r="P157" s="7">
        <f>N157</f>
        <v>2.4</v>
      </c>
      <c r="R157" s="27"/>
      <c r="IB157" s="53"/>
      <c r="IC157" s="53"/>
      <c r="ID157" s="53"/>
      <c r="IE157" s="53"/>
      <c r="IF157" s="53"/>
      <c r="IG157" s="53"/>
    </row>
    <row r="158" spans="1:241" s="25" customFormat="1" ht="11.25">
      <c r="A158" s="5" t="s">
        <v>6</v>
      </c>
      <c r="B158" s="37"/>
      <c r="C158" s="37"/>
      <c r="D158" s="30"/>
      <c r="E158" s="30"/>
      <c r="F158" s="7">
        <f t="shared" si="19"/>
        <v>0</v>
      </c>
      <c r="G158" s="30"/>
      <c r="H158" s="30"/>
      <c r="I158" s="30"/>
      <c r="J158" s="7">
        <f t="shared" si="17"/>
        <v>0</v>
      </c>
      <c r="K158" s="7"/>
      <c r="L158" s="7"/>
      <c r="M158" s="7"/>
      <c r="N158" s="30"/>
      <c r="O158" s="30"/>
      <c r="P158" s="7">
        <f t="shared" si="18"/>
        <v>0</v>
      </c>
      <c r="R158" s="27"/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84</v>
      </c>
      <c r="B159" s="6"/>
      <c r="C159" s="6"/>
      <c r="D159" s="7"/>
      <c r="E159" s="7">
        <f>E148/E140*100</f>
        <v>8.421052631578947</v>
      </c>
      <c r="F159" s="7">
        <f>E159</f>
        <v>8.421052631578947</v>
      </c>
      <c r="G159" s="7"/>
      <c r="H159" s="7">
        <f>H148/H140*100</f>
        <v>9.35672514619883</v>
      </c>
      <c r="I159" s="7"/>
      <c r="J159" s="7">
        <f>H159</f>
        <v>9.35672514619883</v>
      </c>
      <c r="K159" s="7"/>
      <c r="L159" s="7"/>
      <c r="M159" s="7"/>
      <c r="N159" s="7"/>
      <c r="O159" s="7">
        <f>O148/O140*100</f>
        <v>11.228070175438596</v>
      </c>
      <c r="P159" s="7">
        <f>O159</f>
        <v>11.228070175438596</v>
      </c>
      <c r="R159" s="27"/>
      <c r="IB159" s="53"/>
      <c r="IC159" s="53"/>
      <c r="ID159" s="53"/>
      <c r="IE159" s="53"/>
      <c r="IF159" s="53"/>
      <c r="IG159" s="53"/>
    </row>
    <row r="160" spans="1:241" s="25" customFormat="1" ht="36" customHeight="1">
      <c r="A160" s="8" t="s">
        <v>83</v>
      </c>
      <c r="B160" s="6"/>
      <c r="C160" s="6"/>
      <c r="D160" s="7">
        <f>D147/D141*100</f>
        <v>20.429009193054135</v>
      </c>
      <c r="E160" s="7"/>
      <c r="F160" s="7">
        <f>D160</f>
        <v>20.429009193054135</v>
      </c>
      <c r="G160" s="7">
        <f>G147/G141*100</f>
        <v>22.982635342185905</v>
      </c>
      <c r="H160" s="7"/>
      <c r="I160" s="7"/>
      <c r="J160" s="7">
        <f>G160</f>
        <v>22.982635342185905</v>
      </c>
      <c r="K160" s="7"/>
      <c r="L160" s="7"/>
      <c r="M160" s="7"/>
      <c r="N160" s="7">
        <f>N147/N141*100</f>
        <v>24.514811031664962</v>
      </c>
      <c r="O160" s="7"/>
      <c r="P160" s="7">
        <f>N160</f>
        <v>24.514811031664962</v>
      </c>
      <c r="R160" s="27"/>
      <c r="IB160" s="53"/>
      <c r="IC160" s="53"/>
      <c r="ID160" s="53"/>
      <c r="IE160" s="53"/>
      <c r="IF160" s="53"/>
      <c r="IG160" s="53"/>
    </row>
    <row r="161" spans="1:241" s="25" customFormat="1" ht="24" customHeight="1">
      <c r="A161" s="8" t="s">
        <v>85</v>
      </c>
      <c r="B161" s="6"/>
      <c r="C161" s="6"/>
      <c r="D161" s="7">
        <f>D150/D143*100</f>
        <v>22.972972972972975</v>
      </c>
      <c r="E161" s="7"/>
      <c r="F161" s="7">
        <f>D161</f>
        <v>22.972972972972975</v>
      </c>
      <c r="G161" s="7">
        <f>G150/G143*100</f>
        <v>23.64864864864865</v>
      </c>
      <c r="H161" s="7"/>
      <c r="I161" s="7"/>
      <c r="J161" s="7">
        <f>G161</f>
        <v>23.64864864864865</v>
      </c>
      <c r="K161" s="7"/>
      <c r="L161" s="7"/>
      <c r="M161" s="7"/>
      <c r="N161" s="7">
        <f>N150/N143*100</f>
        <v>24.324324324324326</v>
      </c>
      <c r="O161" s="7"/>
      <c r="P161" s="7">
        <f>N161</f>
        <v>24.324324324324326</v>
      </c>
      <c r="R161" s="27"/>
      <c r="IB161" s="53"/>
      <c r="IC161" s="53"/>
      <c r="ID161" s="53"/>
      <c r="IE161" s="53"/>
      <c r="IF161" s="53"/>
      <c r="IG161" s="53"/>
    </row>
    <row r="162" spans="1:241" s="38" customFormat="1" ht="38.25" customHeight="1">
      <c r="A162" s="34" t="s">
        <v>197</v>
      </c>
      <c r="B162" s="35"/>
      <c r="C162" s="35"/>
      <c r="D162" s="36">
        <f>SUM(D175)*D189+D176*D190+D177*D191+D179*D193+D180*D194+D181*D195+D182*D196+D183*D197+D184*D198+D185*D199+0.65+532023</f>
        <v>19686999.999978114</v>
      </c>
      <c r="E162" s="36">
        <f>SUM(E178)*E192+E186*E200+E187*E201+E206</f>
        <v>23278332.999995</v>
      </c>
      <c r="F162" s="36">
        <f>D162+E162</f>
        <v>42965332.99997312</v>
      </c>
      <c r="G162" s="36">
        <f>SUM(G175)*G189+G176*G190+G177*G191+G179*G193+G180*G194+G181*G195+G182*G196+G183*G197+G184*G198+G185*G199-0.02+552000</f>
        <v>20256000.004896514</v>
      </c>
      <c r="H162" s="36">
        <f>SUM(H178)*H192+H186*H200+H187*H201</f>
        <v>23159999.999995</v>
      </c>
      <c r="I162" s="36"/>
      <c r="J162" s="36">
        <f>G162+H162</f>
        <v>43416000.004891515</v>
      </c>
      <c r="K162" s="36" t="e">
        <f>(K175*K189)+(K176*K190)+(K177*K191)+(K180*K194)+(K181*K195)+(K196*K182)+(#REF!*#REF!)-1036.73</f>
        <v>#REF!</v>
      </c>
      <c r="L162" s="36" t="e">
        <f>(L175*L189)+(L176*L190)+(L177*L191)+(L180*L194)+(L181*L195)+(L196*L182)+(#REF!*#REF!)-1036.73</f>
        <v>#REF!</v>
      </c>
      <c r="M162" s="36" t="e">
        <f>(M175*M189)+(M176*M190)+(M177*M191)+(M180*M194)+(M181*M195)+(M196*M182)+(#REF!*#REF!)-1036.73</f>
        <v>#REF!</v>
      </c>
      <c r="N162" s="36">
        <f>SUM(N175)*N189+N176*N190+N177*N191+N179*N193+N180*N194+N181*N195+N182*N196+N183*N197+N184*N198+N185*N199+0.2+591794</f>
        <v>21544999.99979262</v>
      </c>
      <c r="O162" s="36">
        <f>SUM(O178)*O192+O186*O200+O187*O201</f>
        <v>23169999.999995</v>
      </c>
      <c r="P162" s="36">
        <f>N162+O162</f>
        <v>44714999.99978762</v>
      </c>
      <c r="R162" s="42"/>
      <c r="IB162" s="39"/>
      <c r="IC162" s="39"/>
      <c r="ID162" s="39"/>
      <c r="IE162" s="39"/>
      <c r="IF162" s="39"/>
      <c r="IG162" s="39"/>
    </row>
    <row r="163" spans="1:241" s="25" customFormat="1" ht="11.25">
      <c r="A163" s="5" t="s">
        <v>4</v>
      </c>
      <c r="B163" s="37"/>
      <c r="C163" s="37"/>
      <c r="D163" s="30"/>
      <c r="E163" s="30"/>
      <c r="F163" s="30"/>
      <c r="G163" s="30"/>
      <c r="H163" s="30"/>
      <c r="I163" s="30"/>
      <c r="J163" s="30"/>
      <c r="K163" s="7"/>
      <c r="L163" s="7"/>
      <c r="M163" s="7"/>
      <c r="N163" s="30"/>
      <c r="O163" s="30"/>
      <c r="P163" s="30"/>
      <c r="R163" s="27"/>
      <c r="IB163" s="53"/>
      <c r="IC163" s="53"/>
      <c r="ID163" s="53"/>
      <c r="IE163" s="53"/>
      <c r="IF163" s="53"/>
      <c r="IG163" s="53"/>
    </row>
    <row r="164" spans="1:241" s="25" customFormat="1" ht="34.5" customHeight="1">
      <c r="A164" s="8" t="s">
        <v>86</v>
      </c>
      <c r="B164" s="6"/>
      <c r="C164" s="6"/>
      <c r="D164" s="7">
        <v>135</v>
      </c>
      <c r="E164" s="7"/>
      <c r="F164" s="7">
        <f aca="true" t="shared" si="20" ref="F164:F171">D164</f>
        <v>135</v>
      </c>
      <c r="G164" s="7">
        <f>F164</f>
        <v>135</v>
      </c>
      <c r="H164" s="7"/>
      <c r="I164" s="7"/>
      <c r="J164" s="7">
        <f>G164</f>
        <v>135</v>
      </c>
      <c r="K164" s="7"/>
      <c r="L164" s="7"/>
      <c r="M164" s="7"/>
      <c r="N164" s="7">
        <f>G164</f>
        <v>135</v>
      </c>
      <c r="O164" s="7"/>
      <c r="P164" s="7">
        <f>N164</f>
        <v>135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22.5">
      <c r="A165" s="8" t="s">
        <v>87</v>
      </c>
      <c r="B165" s="6"/>
      <c r="C165" s="6"/>
      <c r="D165" s="7">
        <v>4850</v>
      </c>
      <c r="E165" s="7"/>
      <c r="F165" s="7">
        <f t="shared" si="20"/>
        <v>4850</v>
      </c>
      <c r="G165" s="7">
        <f>F165</f>
        <v>4850</v>
      </c>
      <c r="H165" s="7"/>
      <c r="I165" s="7"/>
      <c r="J165" s="7">
        <f>G165</f>
        <v>4850</v>
      </c>
      <c r="K165" s="7"/>
      <c r="L165" s="7"/>
      <c r="M165" s="7"/>
      <c r="N165" s="7">
        <v>4850</v>
      </c>
      <c r="O165" s="7"/>
      <c r="P165" s="7">
        <f>N165</f>
        <v>4850</v>
      </c>
      <c r="IB165" s="53"/>
      <c r="IC165" s="53"/>
      <c r="ID165" s="53"/>
      <c r="IE165" s="53"/>
      <c r="IF165" s="53"/>
      <c r="IG165" s="53"/>
    </row>
    <row r="166" spans="1:241" s="25" customFormat="1" ht="22.5">
      <c r="A166" s="8" t="s">
        <v>88</v>
      </c>
      <c r="B166" s="6"/>
      <c r="C166" s="6"/>
      <c r="D166" s="7">
        <v>8210</v>
      </c>
      <c r="E166" s="7"/>
      <c r="F166" s="7">
        <f t="shared" si="20"/>
        <v>8210</v>
      </c>
      <c r="G166" s="7">
        <f>F166</f>
        <v>8210</v>
      </c>
      <c r="H166" s="7"/>
      <c r="I166" s="7"/>
      <c r="J166" s="7">
        <f>G166</f>
        <v>8210</v>
      </c>
      <c r="K166" s="7"/>
      <c r="L166" s="7"/>
      <c r="M166" s="7"/>
      <c r="N166" s="7">
        <v>8210</v>
      </c>
      <c r="O166" s="7"/>
      <c r="P166" s="7">
        <f>N166</f>
        <v>8210</v>
      </c>
      <c r="IB166" s="53"/>
      <c r="IC166" s="53"/>
      <c r="ID166" s="53"/>
      <c r="IE166" s="53"/>
      <c r="IF166" s="53"/>
      <c r="IG166" s="53"/>
    </row>
    <row r="167" spans="1:241" s="25" customFormat="1" ht="24.75" customHeight="1">
      <c r="A167" s="8" t="s">
        <v>244</v>
      </c>
      <c r="B167" s="6"/>
      <c r="C167" s="6"/>
      <c r="D167" s="7">
        <v>2000</v>
      </c>
      <c r="E167" s="7">
        <v>700</v>
      </c>
      <c r="F167" s="7">
        <f>E167</f>
        <v>700</v>
      </c>
      <c r="G167" s="7"/>
      <c r="H167" s="7">
        <f>E167</f>
        <v>700</v>
      </c>
      <c r="I167" s="7"/>
      <c r="J167" s="7">
        <f>H167</f>
        <v>700</v>
      </c>
      <c r="K167" s="7"/>
      <c r="L167" s="7"/>
      <c r="M167" s="7"/>
      <c r="N167" s="7"/>
      <c r="O167" s="7">
        <f>H167</f>
        <v>700</v>
      </c>
      <c r="P167" s="7">
        <f>O167</f>
        <v>700</v>
      </c>
      <c r="IB167" s="53"/>
      <c r="IC167" s="53"/>
      <c r="ID167" s="53"/>
      <c r="IE167" s="53"/>
      <c r="IF167" s="53"/>
      <c r="IG167" s="53"/>
    </row>
    <row r="168" spans="1:241" s="25" customFormat="1" ht="25.5" customHeight="1">
      <c r="A168" s="8" t="s">
        <v>103</v>
      </c>
      <c r="B168" s="6"/>
      <c r="C168" s="6"/>
      <c r="D168" s="7">
        <v>300</v>
      </c>
      <c r="E168" s="7"/>
      <c r="F168" s="7">
        <f t="shared" si="20"/>
        <v>300</v>
      </c>
      <c r="G168" s="7">
        <v>300</v>
      </c>
      <c r="H168" s="7"/>
      <c r="I168" s="7"/>
      <c r="J168" s="7">
        <f>G168</f>
        <v>300</v>
      </c>
      <c r="K168" s="7"/>
      <c r="L168" s="7"/>
      <c r="M168" s="7"/>
      <c r="N168" s="7">
        <v>300</v>
      </c>
      <c r="O168" s="7"/>
      <c r="P168" s="7">
        <f>N168</f>
        <v>300</v>
      </c>
      <c r="IB168" s="53"/>
      <c r="IC168" s="53"/>
      <c r="ID168" s="53"/>
      <c r="IE168" s="53"/>
      <c r="IF168" s="53"/>
      <c r="IG168" s="53"/>
    </row>
    <row r="169" spans="1:241" s="25" customFormat="1" ht="29.25" customHeight="1">
      <c r="A169" s="8" t="s">
        <v>89</v>
      </c>
      <c r="B169" s="6"/>
      <c r="C169" s="6"/>
      <c r="D169" s="7">
        <v>123.45</v>
      </c>
      <c r="E169" s="7"/>
      <c r="F169" s="7">
        <f t="shared" si="20"/>
        <v>123.45</v>
      </c>
      <c r="G169" s="7">
        <f>F169</f>
        <v>123.45</v>
      </c>
      <c r="H169" s="7"/>
      <c r="I169" s="7"/>
      <c r="J169" s="7">
        <f>G169</f>
        <v>123.45</v>
      </c>
      <c r="K169" s="7"/>
      <c r="L169" s="7"/>
      <c r="M169" s="7"/>
      <c r="N169" s="7">
        <f>J169</f>
        <v>123.45</v>
      </c>
      <c r="O169" s="7"/>
      <c r="P169" s="7">
        <f>N169</f>
        <v>123.45</v>
      </c>
      <c r="IB169" s="53"/>
      <c r="IC169" s="53"/>
      <c r="ID169" s="53"/>
      <c r="IE169" s="53"/>
      <c r="IF169" s="53"/>
      <c r="IG169" s="53"/>
    </row>
    <row r="170" spans="1:241" s="25" customFormat="1" ht="29.25" customHeight="1">
      <c r="A170" s="8" t="s">
        <v>147</v>
      </c>
      <c r="B170" s="6"/>
      <c r="C170" s="6"/>
      <c r="D170" s="7">
        <v>11.549</v>
      </c>
      <c r="E170" s="7"/>
      <c r="F170" s="7">
        <f t="shared" si="20"/>
        <v>11.549</v>
      </c>
      <c r="G170" s="7">
        <v>11.549</v>
      </c>
      <c r="H170" s="7"/>
      <c r="I170" s="7">
        <f>G170</f>
        <v>11.549</v>
      </c>
      <c r="J170" s="7"/>
      <c r="K170" s="7"/>
      <c r="L170" s="7"/>
      <c r="M170" s="7"/>
      <c r="N170" s="7">
        <v>11.55</v>
      </c>
      <c r="O170" s="7"/>
      <c r="P170" s="7">
        <f>N170</f>
        <v>11.55</v>
      </c>
      <c r="IB170" s="53"/>
      <c r="IC170" s="53"/>
      <c r="ID170" s="53"/>
      <c r="IE170" s="53"/>
      <c r="IF170" s="53"/>
      <c r="IG170" s="53"/>
    </row>
    <row r="171" spans="1:241" s="25" customFormat="1" ht="29.25" customHeight="1">
      <c r="A171" s="8" t="s">
        <v>219</v>
      </c>
      <c r="B171" s="6"/>
      <c r="C171" s="6"/>
      <c r="D171" s="7">
        <v>5</v>
      </c>
      <c r="E171" s="7"/>
      <c r="F171" s="7">
        <f t="shared" si="20"/>
        <v>5</v>
      </c>
      <c r="G171" s="7">
        <v>4</v>
      </c>
      <c r="H171" s="7"/>
      <c r="I171" s="7"/>
      <c r="J171" s="7"/>
      <c r="K171" s="7"/>
      <c r="L171" s="7"/>
      <c r="M171" s="7"/>
      <c r="N171" s="7">
        <v>3</v>
      </c>
      <c r="O171" s="7"/>
      <c r="P171" s="7">
        <f>N171</f>
        <v>3</v>
      </c>
      <c r="IB171" s="53"/>
      <c r="IC171" s="53"/>
      <c r="ID171" s="53"/>
      <c r="IE171" s="53"/>
      <c r="IF171" s="53"/>
      <c r="IG171" s="53"/>
    </row>
    <row r="172" spans="1:241" s="25" customFormat="1" ht="29.25" customHeight="1">
      <c r="A172" s="8" t="s">
        <v>220</v>
      </c>
      <c r="B172" s="6"/>
      <c r="C172" s="6"/>
      <c r="D172" s="7"/>
      <c r="E172" s="7">
        <v>3.5</v>
      </c>
      <c r="F172" s="7"/>
      <c r="G172" s="7"/>
      <c r="H172" s="7">
        <v>3.5</v>
      </c>
      <c r="I172" s="7"/>
      <c r="J172" s="7"/>
      <c r="K172" s="7"/>
      <c r="L172" s="7"/>
      <c r="M172" s="7"/>
      <c r="N172" s="7"/>
      <c r="O172" s="7">
        <v>3.5</v>
      </c>
      <c r="P172" s="7"/>
      <c r="IB172" s="53"/>
      <c r="IC172" s="53"/>
      <c r="ID172" s="53"/>
      <c r="IE172" s="53"/>
      <c r="IF172" s="53"/>
      <c r="IG172" s="53"/>
    </row>
    <row r="173" spans="1:241" s="25" customFormat="1" ht="29.25" customHeight="1">
      <c r="A173" s="8" t="s">
        <v>239</v>
      </c>
      <c r="B173" s="6"/>
      <c r="C173" s="6"/>
      <c r="D173" s="7"/>
      <c r="E173" s="7">
        <v>25</v>
      </c>
      <c r="F173" s="7"/>
      <c r="G173" s="7"/>
      <c r="H173" s="7">
        <v>15</v>
      </c>
      <c r="I173" s="7"/>
      <c r="J173" s="7"/>
      <c r="K173" s="7"/>
      <c r="L173" s="7"/>
      <c r="M173" s="7"/>
      <c r="N173" s="7"/>
      <c r="O173" s="7">
        <v>10</v>
      </c>
      <c r="P173" s="7"/>
      <c r="IB173" s="53"/>
      <c r="IC173" s="53"/>
      <c r="ID173" s="53"/>
      <c r="IE173" s="53"/>
      <c r="IF173" s="53"/>
      <c r="IG173" s="53"/>
    </row>
    <row r="174" spans="1:241" s="25" customFormat="1" ht="11.25">
      <c r="A174" s="5" t="s">
        <v>5</v>
      </c>
      <c r="B174" s="37"/>
      <c r="C174" s="37"/>
      <c r="D174" s="30"/>
      <c r="E174" s="30"/>
      <c r="F174" s="30"/>
      <c r="G174" s="30"/>
      <c r="H174" s="30"/>
      <c r="I174" s="30"/>
      <c r="J174" s="7"/>
      <c r="K174" s="7"/>
      <c r="L174" s="7"/>
      <c r="M174" s="7"/>
      <c r="N174" s="30"/>
      <c r="O174" s="30"/>
      <c r="P174" s="7"/>
      <c r="IB174" s="53"/>
      <c r="IC174" s="53"/>
      <c r="ID174" s="53"/>
      <c r="IE174" s="53"/>
      <c r="IF174" s="53"/>
      <c r="IG174" s="53"/>
    </row>
    <row r="175" spans="1:241" s="25" customFormat="1" ht="38.25" customHeight="1">
      <c r="A175" s="8" t="s">
        <v>90</v>
      </c>
      <c r="B175" s="6"/>
      <c r="C175" s="6"/>
      <c r="D175" s="7">
        <v>135</v>
      </c>
      <c r="E175" s="7"/>
      <c r="F175" s="7">
        <f>D175</f>
        <v>135</v>
      </c>
      <c r="G175" s="7">
        <f>F175</f>
        <v>135</v>
      </c>
      <c r="H175" s="7"/>
      <c r="I175" s="7"/>
      <c r="J175" s="7">
        <f aca="true" t="shared" si="21" ref="J175:J183">G175</f>
        <v>135</v>
      </c>
      <c r="K175" s="7"/>
      <c r="L175" s="7"/>
      <c r="M175" s="7"/>
      <c r="N175" s="7">
        <f>J175</f>
        <v>135</v>
      </c>
      <c r="O175" s="7"/>
      <c r="P175" s="7">
        <f aca="true" t="shared" si="22" ref="P175:P183">N175</f>
        <v>135</v>
      </c>
      <c r="IB175" s="53"/>
      <c r="IC175" s="53"/>
      <c r="ID175" s="53"/>
      <c r="IE175" s="53"/>
      <c r="IF175" s="53"/>
      <c r="IG175" s="53"/>
    </row>
    <row r="176" spans="1:241" s="25" customFormat="1" ht="22.5">
      <c r="A176" s="8" t="s">
        <v>91</v>
      </c>
      <c r="B176" s="6"/>
      <c r="C176" s="6"/>
      <c r="D176" s="7">
        <v>920</v>
      </c>
      <c r="E176" s="7"/>
      <c r="F176" s="7">
        <f aca="true" t="shared" si="23" ref="F176:F186">D176</f>
        <v>920</v>
      </c>
      <c r="G176" s="7">
        <v>920</v>
      </c>
      <c r="H176" s="7"/>
      <c r="I176" s="7"/>
      <c r="J176" s="7">
        <f t="shared" si="21"/>
        <v>920</v>
      </c>
      <c r="K176" s="7"/>
      <c r="L176" s="7"/>
      <c r="M176" s="7"/>
      <c r="N176" s="7">
        <v>920</v>
      </c>
      <c r="O176" s="7"/>
      <c r="P176" s="7">
        <f t="shared" si="22"/>
        <v>920</v>
      </c>
      <c r="IB176" s="53"/>
      <c r="IC176" s="53"/>
      <c r="ID176" s="53"/>
      <c r="IE176" s="53"/>
      <c r="IF176" s="53"/>
      <c r="IG176" s="53"/>
    </row>
    <row r="177" spans="1:241" s="25" customFormat="1" ht="26.25" customHeight="1">
      <c r="A177" s="8" t="s">
        <v>92</v>
      </c>
      <c r="B177" s="6"/>
      <c r="C177" s="6"/>
      <c r="D177" s="7">
        <v>800</v>
      </c>
      <c r="E177" s="7"/>
      <c r="F177" s="7">
        <f t="shared" si="23"/>
        <v>800</v>
      </c>
      <c r="G177" s="7">
        <v>800</v>
      </c>
      <c r="H177" s="7"/>
      <c r="I177" s="7"/>
      <c r="J177" s="7">
        <f t="shared" si="21"/>
        <v>800</v>
      </c>
      <c r="K177" s="7"/>
      <c r="L177" s="7"/>
      <c r="M177" s="7"/>
      <c r="N177" s="7">
        <v>800</v>
      </c>
      <c r="O177" s="7"/>
      <c r="P177" s="7">
        <f t="shared" si="22"/>
        <v>800</v>
      </c>
      <c r="IB177" s="53"/>
      <c r="IC177" s="53"/>
      <c r="ID177" s="53"/>
      <c r="IE177" s="53"/>
      <c r="IF177" s="53"/>
      <c r="IG177" s="53"/>
    </row>
    <row r="178" spans="1:241" s="25" customFormat="1" ht="33" customHeight="1">
      <c r="A178" s="8" t="s">
        <v>214</v>
      </c>
      <c r="B178" s="6"/>
      <c r="C178" s="6"/>
      <c r="D178" s="7"/>
      <c r="E178" s="7">
        <v>200</v>
      </c>
      <c r="F178" s="7">
        <f>E178</f>
        <v>200</v>
      </c>
      <c r="G178" s="7"/>
      <c r="H178" s="7">
        <v>200</v>
      </c>
      <c r="I178" s="7"/>
      <c r="J178" s="7">
        <f>H178</f>
        <v>200</v>
      </c>
      <c r="K178" s="7"/>
      <c r="L178" s="7"/>
      <c r="M178" s="7"/>
      <c r="N178" s="7"/>
      <c r="O178" s="7">
        <v>200</v>
      </c>
      <c r="P178" s="7">
        <f>O178</f>
        <v>200</v>
      </c>
      <c r="IB178" s="53"/>
      <c r="IC178" s="53"/>
      <c r="ID178" s="53"/>
      <c r="IE178" s="53"/>
      <c r="IF178" s="53"/>
      <c r="IG178" s="53"/>
    </row>
    <row r="179" spans="1:241" s="25" customFormat="1" ht="26.25" customHeight="1">
      <c r="A179" s="8" t="s">
        <v>354</v>
      </c>
      <c r="B179" s="6"/>
      <c r="C179" s="6"/>
      <c r="D179" s="7">
        <v>1000</v>
      </c>
      <c r="E179" s="7"/>
      <c r="F179" s="7">
        <f>D179</f>
        <v>1000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IB179" s="53"/>
      <c r="IC179" s="53"/>
      <c r="ID179" s="53"/>
      <c r="IE179" s="53"/>
      <c r="IF179" s="53"/>
      <c r="IG179" s="53"/>
    </row>
    <row r="180" spans="1:241" s="25" customFormat="1" ht="22.5">
      <c r="A180" s="8" t="s">
        <v>102</v>
      </c>
      <c r="B180" s="6"/>
      <c r="C180" s="6"/>
      <c r="D180" s="7">
        <v>300</v>
      </c>
      <c r="E180" s="7"/>
      <c r="F180" s="7">
        <f t="shared" si="23"/>
        <v>300</v>
      </c>
      <c r="G180" s="7">
        <v>300</v>
      </c>
      <c r="H180" s="7"/>
      <c r="I180" s="7"/>
      <c r="J180" s="7">
        <f t="shared" si="21"/>
        <v>300</v>
      </c>
      <c r="K180" s="7"/>
      <c r="L180" s="7"/>
      <c r="M180" s="7"/>
      <c r="N180" s="7">
        <v>300</v>
      </c>
      <c r="O180" s="7"/>
      <c r="P180" s="7">
        <f t="shared" si="22"/>
        <v>300</v>
      </c>
      <c r="IB180" s="53"/>
      <c r="IC180" s="53"/>
      <c r="ID180" s="53"/>
      <c r="IE180" s="53"/>
      <c r="IF180" s="53"/>
      <c r="IG180" s="53"/>
    </row>
    <row r="181" spans="1:241" s="25" customFormat="1" ht="22.5">
      <c r="A181" s="8" t="s">
        <v>93</v>
      </c>
      <c r="B181" s="6"/>
      <c r="C181" s="6"/>
      <c r="D181" s="7">
        <v>76.26</v>
      </c>
      <c r="E181" s="7"/>
      <c r="F181" s="7">
        <f t="shared" si="23"/>
        <v>76.26</v>
      </c>
      <c r="G181" s="7">
        <v>76.26</v>
      </c>
      <c r="H181" s="7"/>
      <c r="I181" s="7"/>
      <c r="J181" s="7">
        <f t="shared" si="21"/>
        <v>76.26</v>
      </c>
      <c r="K181" s="7"/>
      <c r="L181" s="7"/>
      <c r="M181" s="7"/>
      <c r="N181" s="7">
        <f>J181</f>
        <v>76.26</v>
      </c>
      <c r="O181" s="7"/>
      <c r="P181" s="7">
        <f t="shared" si="22"/>
        <v>76.26</v>
      </c>
      <c r="IB181" s="53"/>
      <c r="IC181" s="53"/>
      <c r="ID181" s="53"/>
      <c r="IE181" s="53"/>
      <c r="IF181" s="53"/>
      <c r="IG181" s="53"/>
    </row>
    <row r="182" spans="1:241" s="25" customFormat="1" ht="24" customHeight="1">
      <c r="A182" s="8" t="s">
        <v>235</v>
      </c>
      <c r="B182" s="6"/>
      <c r="C182" s="6"/>
      <c r="D182" s="7">
        <v>5</v>
      </c>
      <c r="E182" s="7"/>
      <c r="F182" s="7">
        <f t="shared" si="23"/>
        <v>5</v>
      </c>
      <c r="G182" s="7">
        <f>F182</f>
        <v>5</v>
      </c>
      <c r="H182" s="7"/>
      <c r="I182" s="7"/>
      <c r="J182" s="7">
        <f t="shared" si="21"/>
        <v>5</v>
      </c>
      <c r="K182" s="7"/>
      <c r="L182" s="7"/>
      <c r="M182" s="7"/>
      <c r="N182" s="7">
        <f>J182</f>
        <v>5</v>
      </c>
      <c r="O182" s="7"/>
      <c r="P182" s="7">
        <f t="shared" si="22"/>
        <v>5</v>
      </c>
      <c r="IB182" s="53"/>
      <c r="IC182" s="53"/>
      <c r="ID182" s="53"/>
      <c r="IE182" s="53"/>
      <c r="IF182" s="53"/>
      <c r="IG182" s="53"/>
    </row>
    <row r="183" spans="1:241" s="25" customFormat="1" ht="21.75" customHeight="1">
      <c r="A183" s="8" t="s">
        <v>136</v>
      </c>
      <c r="B183" s="6"/>
      <c r="C183" s="6"/>
      <c r="D183" s="7">
        <v>2</v>
      </c>
      <c r="E183" s="7"/>
      <c r="F183" s="7">
        <f t="shared" si="23"/>
        <v>2</v>
      </c>
      <c r="G183" s="7">
        <v>2</v>
      </c>
      <c r="H183" s="7"/>
      <c r="I183" s="7"/>
      <c r="J183" s="7">
        <f t="shared" si="21"/>
        <v>2</v>
      </c>
      <c r="K183" s="7"/>
      <c r="L183" s="7"/>
      <c r="M183" s="7"/>
      <c r="N183" s="7">
        <v>2</v>
      </c>
      <c r="O183" s="7"/>
      <c r="P183" s="7">
        <f t="shared" si="22"/>
        <v>2</v>
      </c>
      <c r="IB183" s="53"/>
      <c r="IC183" s="53"/>
      <c r="ID183" s="53"/>
      <c r="IE183" s="53"/>
      <c r="IF183" s="53"/>
      <c r="IG183" s="53"/>
    </row>
    <row r="184" spans="1:241" s="25" customFormat="1" ht="28.5" customHeight="1">
      <c r="A184" s="8" t="s">
        <v>148</v>
      </c>
      <c r="B184" s="6"/>
      <c r="C184" s="6"/>
      <c r="D184" s="7">
        <v>11.549</v>
      </c>
      <c r="E184" s="7"/>
      <c r="F184" s="7">
        <f t="shared" si="23"/>
        <v>11.549</v>
      </c>
      <c r="G184" s="7">
        <v>11.549</v>
      </c>
      <c r="H184" s="7"/>
      <c r="I184" s="7"/>
      <c r="J184" s="7">
        <v>11.55</v>
      </c>
      <c r="K184" s="7"/>
      <c r="L184" s="7"/>
      <c r="M184" s="7"/>
      <c r="N184" s="7">
        <v>11.549</v>
      </c>
      <c r="O184" s="7"/>
      <c r="P184" s="7">
        <v>11.55</v>
      </c>
      <c r="IB184" s="53"/>
      <c r="IC184" s="53"/>
      <c r="ID184" s="53"/>
      <c r="IE184" s="53"/>
      <c r="IF184" s="53"/>
      <c r="IG184" s="53"/>
    </row>
    <row r="185" spans="1:241" s="25" customFormat="1" ht="28.5" customHeight="1">
      <c r="A185" s="8" t="s">
        <v>221</v>
      </c>
      <c r="B185" s="6"/>
      <c r="C185" s="6"/>
      <c r="D185" s="7">
        <v>5</v>
      </c>
      <c r="E185" s="7"/>
      <c r="F185" s="7">
        <f t="shared" si="23"/>
        <v>5</v>
      </c>
      <c r="G185" s="7">
        <v>10</v>
      </c>
      <c r="H185" s="7"/>
      <c r="I185" s="7"/>
      <c r="J185" s="7">
        <f>G185</f>
        <v>10</v>
      </c>
      <c r="K185" s="7"/>
      <c r="L185" s="7"/>
      <c r="M185" s="7"/>
      <c r="N185" s="7">
        <v>15</v>
      </c>
      <c r="O185" s="7"/>
      <c r="P185" s="7">
        <f>N185</f>
        <v>15</v>
      </c>
      <c r="IB185" s="53"/>
      <c r="IC185" s="53"/>
      <c r="ID185" s="53"/>
      <c r="IE185" s="53"/>
      <c r="IF185" s="53"/>
      <c r="IG185" s="53"/>
    </row>
    <row r="186" spans="1:241" s="25" customFormat="1" ht="34.5" customHeight="1">
      <c r="A186" s="8" t="s">
        <v>222</v>
      </c>
      <c r="B186" s="6"/>
      <c r="C186" s="6"/>
      <c r="D186" s="7"/>
      <c r="E186" s="7">
        <v>3.5</v>
      </c>
      <c r="F186" s="7">
        <f t="shared" si="23"/>
        <v>0</v>
      </c>
      <c r="G186" s="7"/>
      <c r="H186" s="7">
        <v>3.5</v>
      </c>
      <c r="I186" s="7"/>
      <c r="J186" s="7">
        <f>G186</f>
        <v>0</v>
      </c>
      <c r="K186" s="7"/>
      <c r="L186" s="7"/>
      <c r="M186" s="7"/>
      <c r="N186" s="7"/>
      <c r="O186" s="7">
        <v>3.5</v>
      </c>
      <c r="P186" s="7">
        <f>N186</f>
        <v>0</v>
      </c>
      <c r="IB186" s="53"/>
      <c r="IC186" s="53"/>
      <c r="ID186" s="53"/>
      <c r="IE186" s="53"/>
      <c r="IF186" s="53"/>
      <c r="IG186" s="53"/>
    </row>
    <row r="187" spans="1:241" s="25" customFormat="1" ht="33" customHeight="1">
      <c r="A187" s="8" t="s">
        <v>240</v>
      </c>
      <c r="B187" s="6"/>
      <c r="C187" s="6"/>
      <c r="D187" s="7"/>
      <c r="E187" s="7">
        <v>10</v>
      </c>
      <c r="F187" s="7"/>
      <c r="G187" s="7"/>
      <c r="H187" s="7">
        <v>5</v>
      </c>
      <c r="I187" s="7"/>
      <c r="J187" s="7"/>
      <c r="K187" s="7"/>
      <c r="L187" s="7"/>
      <c r="M187" s="7"/>
      <c r="N187" s="7"/>
      <c r="O187" s="7">
        <v>10</v>
      </c>
      <c r="P187" s="7"/>
      <c r="IB187" s="53"/>
      <c r="IC187" s="53"/>
      <c r="ID187" s="53"/>
      <c r="IE187" s="53"/>
      <c r="IF187" s="53"/>
      <c r="IG187" s="53"/>
    </row>
    <row r="188" spans="1:241" s="25" customFormat="1" ht="11.25">
      <c r="A188" s="5" t="s">
        <v>7</v>
      </c>
      <c r="B188" s="37"/>
      <c r="C188" s="37"/>
      <c r="D188" s="30"/>
      <c r="E188" s="30"/>
      <c r="F188" s="7"/>
      <c r="G188" s="30"/>
      <c r="H188" s="30"/>
      <c r="I188" s="30"/>
      <c r="J188" s="7"/>
      <c r="K188" s="7"/>
      <c r="L188" s="7"/>
      <c r="M188" s="7"/>
      <c r="N188" s="30"/>
      <c r="O188" s="30"/>
      <c r="P188" s="7"/>
      <c r="IB188" s="53"/>
      <c r="IC188" s="53"/>
      <c r="ID188" s="53"/>
      <c r="IE188" s="53"/>
      <c r="IF188" s="53"/>
      <c r="IG188" s="53"/>
    </row>
    <row r="189" spans="1:241" s="25" customFormat="1" ht="33.75">
      <c r="A189" s="8" t="s">
        <v>94</v>
      </c>
      <c r="B189" s="37"/>
      <c r="C189" s="37"/>
      <c r="D189" s="7">
        <v>46611.41</v>
      </c>
      <c r="E189" s="30"/>
      <c r="F189" s="7">
        <f>D189</f>
        <v>46611.41</v>
      </c>
      <c r="G189" s="7">
        <v>48277.615</v>
      </c>
      <c r="H189" s="30"/>
      <c r="I189" s="30"/>
      <c r="J189" s="7">
        <f aca="true" t="shared" si="24" ref="J189:J197">G189</f>
        <v>48277.615</v>
      </c>
      <c r="K189" s="7"/>
      <c r="L189" s="7"/>
      <c r="M189" s="7"/>
      <c r="N189" s="7">
        <v>50079.48</v>
      </c>
      <c r="O189" s="30"/>
      <c r="P189" s="7">
        <f aca="true" t="shared" si="25" ref="P189:P199">N189</f>
        <v>50079.48</v>
      </c>
      <c r="IB189" s="53"/>
      <c r="IC189" s="53"/>
      <c r="ID189" s="53"/>
      <c r="IE189" s="53"/>
      <c r="IF189" s="53"/>
      <c r="IG189" s="53"/>
    </row>
    <row r="190" spans="1:241" s="25" customFormat="1" ht="22.5">
      <c r="A190" s="8" t="s">
        <v>95</v>
      </c>
      <c r="B190" s="6"/>
      <c r="C190" s="6"/>
      <c r="D190" s="7">
        <v>1850.5</v>
      </c>
      <c r="E190" s="7"/>
      <c r="F190" s="7">
        <f>D190</f>
        <v>1850.5</v>
      </c>
      <c r="G190" s="7">
        <v>1910.35</v>
      </c>
      <c r="H190" s="7"/>
      <c r="I190" s="7"/>
      <c r="J190" s="7">
        <f t="shared" si="24"/>
        <v>1910.35</v>
      </c>
      <c r="K190" s="7"/>
      <c r="L190" s="7"/>
      <c r="M190" s="7"/>
      <c r="N190" s="7">
        <v>1950.3</v>
      </c>
      <c r="O190" s="7"/>
      <c r="P190" s="7">
        <f t="shared" si="25"/>
        <v>1950.3</v>
      </c>
      <c r="IB190" s="53"/>
      <c r="IC190" s="53"/>
      <c r="ID190" s="53"/>
      <c r="IE190" s="53"/>
      <c r="IF190" s="53"/>
      <c r="IG190" s="53"/>
    </row>
    <row r="191" spans="1:241" s="25" customFormat="1" ht="22.5">
      <c r="A191" s="8" t="s">
        <v>96</v>
      </c>
      <c r="B191" s="6"/>
      <c r="C191" s="6"/>
      <c r="D191" s="7">
        <v>943.75</v>
      </c>
      <c r="E191" s="7"/>
      <c r="F191" s="7">
        <f aca="true" t="shared" si="26" ref="F191:F199">D191</f>
        <v>943.75</v>
      </c>
      <c r="G191" s="7">
        <v>975</v>
      </c>
      <c r="H191" s="7"/>
      <c r="I191" s="7"/>
      <c r="J191" s="7">
        <f t="shared" si="24"/>
        <v>975</v>
      </c>
      <c r="K191" s="7"/>
      <c r="L191" s="7"/>
      <c r="M191" s="7"/>
      <c r="N191" s="7">
        <v>1018.75</v>
      </c>
      <c r="O191" s="7"/>
      <c r="P191" s="7">
        <f t="shared" si="25"/>
        <v>1018.75</v>
      </c>
      <c r="IB191" s="53"/>
      <c r="IC191" s="53"/>
      <c r="ID191" s="53"/>
      <c r="IE191" s="53"/>
      <c r="IF191" s="53"/>
      <c r="IG191" s="53"/>
    </row>
    <row r="192" spans="1:241" s="25" customFormat="1" ht="27" customHeight="1">
      <c r="A192" s="8" t="s">
        <v>215</v>
      </c>
      <c r="B192" s="6"/>
      <c r="C192" s="6"/>
      <c r="D192" s="7"/>
      <c r="E192" s="7">
        <v>700</v>
      </c>
      <c r="F192" s="7">
        <f>E192</f>
        <v>700</v>
      </c>
      <c r="G192" s="7"/>
      <c r="H192" s="7">
        <v>800</v>
      </c>
      <c r="I192" s="7"/>
      <c r="J192" s="7">
        <f>H192</f>
        <v>800</v>
      </c>
      <c r="K192" s="7"/>
      <c r="L192" s="7"/>
      <c r="M192" s="7"/>
      <c r="N192" s="7"/>
      <c r="O192" s="7">
        <v>850</v>
      </c>
      <c r="P192" s="7">
        <f>O192</f>
        <v>850</v>
      </c>
      <c r="IB192" s="53"/>
      <c r="IC192" s="53"/>
      <c r="ID192" s="53"/>
      <c r="IE192" s="53"/>
      <c r="IF192" s="53"/>
      <c r="IG192" s="53"/>
    </row>
    <row r="193" spans="1:241" s="25" customFormat="1" ht="27" customHeight="1">
      <c r="A193" s="8" t="s">
        <v>355</v>
      </c>
      <c r="B193" s="6"/>
      <c r="C193" s="6"/>
      <c r="D193" s="7">
        <v>500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IB193" s="53"/>
      <c r="IC193" s="53"/>
      <c r="ID193" s="53"/>
      <c r="IE193" s="53"/>
      <c r="IF193" s="53"/>
      <c r="IG193" s="53"/>
    </row>
    <row r="194" spans="1:241" s="25" customFormat="1" ht="22.5">
      <c r="A194" s="8" t="s">
        <v>97</v>
      </c>
      <c r="B194" s="6"/>
      <c r="C194" s="6"/>
      <c r="D194" s="7">
        <v>5866.6666666</v>
      </c>
      <c r="E194" s="7"/>
      <c r="F194" s="7">
        <f t="shared" si="26"/>
        <v>5866.6666666</v>
      </c>
      <c r="G194" s="7">
        <v>6433.333333</v>
      </c>
      <c r="H194" s="7"/>
      <c r="I194" s="7"/>
      <c r="J194" s="7">
        <f t="shared" si="24"/>
        <v>6433.333333</v>
      </c>
      <c r="K194" s="7"/>
      <c r="L194" s="7"/>
      <c r="M194" s="7"/>
      <c r="N194" s="7">
        <v>6966.666666</v>
      </c>
      <c r="O194" s="7"/>
      <c r="P194" s="7">
        <f t="shared" si="25"/>
        <v>6966.666666</v>
      </c>
      <c r="IB194" s="53"/>
      <c r="IC194" s="53"/>
      <c r="ID194" s="53"/>
      <c r="IE194" s="53"/>
      <c r="IF194" s="53"/>
      <c r="IG194" s="53"/>
    </row>
    <row r="195" spans="1:241" s="25" customFormat="1" ht="22.5">
      <c r="A195" s="8" t="s">
        <v>98</v>
      </c>
      <c r="B195" s="6"/>
      <c r="C195" s="6"/>
      <c r="D195" s="7">
        <v>89260.4248623</v>
      </c>
      <c r="E195" s="7"/>
      <c r="F195" s="7">
        <f t="shared" si="26"/>
        <v>89260.4248623</v>
      </c>
      <c r="G195" s="7">
        <v>93377.9176501</v>
      </c>
      <c r="H195" s="7"/>
      <c r="I195" s="7"/>
      <c r="J195" s="7">
        <f t="shared" si="24"/>
        <v>93377.9176501</v>
      </c>
      <c r="K195" s="7"/>
      <c r="L195" s="7"/>
      <c r="M195" s="7"/>
      <c r="N195" s="7">
        <v>98806.7138735</v>
      </c>
      <c r="O195" s="7"/>
      <c r="P195" s="7">
        <f t="shared" si="25"/>
        <v>98806.7138735</v>
      </c>
      <c r="IB195" s="53"/>
      <c r="IC195" s="53"/>
      <c r="ID195" s="53"/>
      <c r="IE195" s="53"/>
      <c r="IF195" s="53"/>
      <c r="IG195" s="53"/>
    </row>
    <row r="196" spans="1:241" s="25" customFormat="1" ht="29.25" customHeight="1">
      <c r="A196" s="8" t="s">
        <v>236</v>
      </c>
      <c r="B196" s="6"/>
      <c r="C196" s="6"/>
      <c r="D196" s="7">
        <v>38000</v>
      </c>
      <c r="E196" s="7"/>
      <c r="F196" s="7">
        <f t="shared" si="26"/>
        <v>38000</v>
      </c>
      <c r="G196" s="7">
        <v>38000</v>
      </c>
      <c r="H196" s="7"/>
      <c r="I196" s="7"/>
      <c r="J196" s="7">
        <f t="shared" si="24"/>
        <v>38000</v>
      </c>
      <c r="K196" s="7"/>
      <c r="L196" s="7"/>
      <c r="M196" s="7"/>
      <c r="N196" s="7">
        <v>38000</v>
      </c>
      <c r="O196" s="7"/>
      <c r="P196" s="7">
        <f t="shared" si="25"/>
        <v>38000</v>
      </c>
      <c r="IB196" s="53"/>
      <c r="IC196" s="53"/>
      <c r="ID196" s="53"/>
      <c r="IE196" s="53"/>
      <c r="IF196" s="53"/>
      <c r="IG196" s="53"/>
    </row>
    <row r="197" spans="1:241" s="25" customFormat="1" ht="27" customHeight="1">
      <c r="A197" s="8" t="s">
        <v>137</v>
      </c>
      <c r="B197" s="6"/>
      <c r="C197" s="6"/>
      <c r="D197" s="7">
        <v>3988</v>
      </c>
      <c r="E197" s="7"/>
      <c r="F197" s="7">
        <f t="shared" si="26"/>
        <v>3988</v>
      </c>
      <c r="G197" s="7">
        <v>4000</v>
      </c>
      <c r="H197" s="7"/>
      <c r="I197" s="7"/>
      <c r="J197" s="7">
        <f t="shared" si="24"/>
        <v>4000</v>
      </c>
      <c r="K197" s="7"/>
      <c r="L197" s="7"/>
      <c r="M197" s="7"/>
      <c r="N197" s="7">
        <v>4100</v>
      </c>
      <c r="O197" s="7"/>
      <c r="P197" s="7">
        <f t="shared" si="25"/>
        <v>4100</v>
      </c>
      <c r="IB197" s="53"/>
      <c r="IC197" s="53"/>
      <c r="ID197" s="53"/>
      <c r="IE197" s="53"/>
      <c r="IF197" s="53"/>
      <c r="IG197" s="53"/>
    </row>
    <row r="198" spans="1:241" s="25" customFormat="1" ht="33.75" customHeight="1">
      <c r="A198" s="8" t="s">
        <v>149</v>
      </c>
      <c r="B198" s="6"/>
      <c r="C198" s="6"/>
      <c r="D198" s="7">
        <v>12122.2616676</v>
      </c>
      <c r="E198" s="7"/>
      <c r="F198" s="7">
        <f t="shared" si="26"/>
        <v>12122.2616676</v>
      </c>
      <c r="G198" s="7">
        <v>17317.5166681</v>
      </c>
      <c r="H198" s="7"/>
      <c r="I198" s="7"/>
      <c r="J198" s="7">
        <f>G198</f>
        <v>17317.5166681</v>
      </c>
      <c r="K198" s="7"/>
      <c r="L198" s="7"/>
      <c r="M198" s="7"/>
      <c r="N198" s="7">
        <v>22512.7716685</v>
      </c>
      <c r="O198" s="7"/>
      <c r="P198" s="7">
        <f t="shared" si="25"/>
        <v>22512.7716685</v>
      </c>
      <c r="IB198" s="53"/>
      <c r="IC198" s="53"/>
      <c r="ID198" s="53"/>
      <c r="IE198" s="53"/>
      <c r="IF198" s="53"/>
      <c r="IG198" s="53"/>
    </row>
    <row r="199" spans="1:241" s="25" customFormat="1" ht="33.75" customHeight="1">
      <c r="A199" s="8" t="s">
        <v>223</v>
      </c>
      <c r="B199" s="6"/>
      <c r="C199" s="6"/>
      <c r="D199" s="7">
        <v>200000</v>
      </c>
      <c r="E199" s="7"/>
      <c r="F199" s="7">
        <f t="shared" si="26"/>
        <v>200000</v>
      </c>
      <c r="G199" s="7">
        <v>120000</v>
      </c>
      <c r="H199" s="7"/>
      <c r="I199" s="7"/>
      <c r="J199" s="7">
        <f>G199</f>
        <v>120000</v>
      </c>
      <c r="K199" s="7"/>
      <c r="L199" s="7"/>
      <c r="M199" s="7"/>
      <c r="N199" s="7">
        <v>100000</v>
      </c>
      <c r="O199" s="7"/>
      <c r="P199" s="7">
        <f t="shared" si="25"/>
        <v>100000</v>
      </c>
      <c r="IB199" s="53"/>
      <c r="IC199" s="53"/>
      <c r="ID199" s="53"/>
      <c r="IE199" s="53"/>
      <c r="IF199" s="53"/>
      <c r="IG199" s="53"/>
    </row>
    <row r="200" spans="1:241" s="25" customFormat="1" ht="36" customHeight="1">
      <c r="A200" s="8" t="s">
        <v>245</v>
      </c>
      <c r="B200" s="6"/>
      <c r="C200" s="6"/>
      <c r="D200" s="7"/>
      <c r="E200" s="7">
        <v>1428571.42857</v>
      </c>
      <c r="F200" s="7"/>
      <c r="G200" s="7"/>
      <c r="H200" s="7">
        <v>1428571.42857</v>
      </c>
      <c r="I200" s="7"/>
      <c r="J200" s="7"/>
      <c r="K200" s="7"/>
      <c r="L200" s="7"/>
      <c r="M200" s="7"/>
      <c r="N200" s="7"/>
      <c r="O200" s="7">
        <v>1428571.42857</v>
      </c>
      <c r="P200" s="7"/>
      <c r="IB200" s="53"/>
      <c r="IC200" s="53"/>
      <c r="ID200" s="53"/>
      <c r="IE200" s="53"/>
      <c r="IF200" s="53"/>
      <c r="IG200" s="53"/>
    </row>
    <row r="201" spans="1:241" s="25" customFormat="1" ht="42" customHeight="1">
      <c r="A201" s="8" t="s">
        <v>241</v>
      </c>
      <c r="B201" s="6"/>
      <c r="C201" s="6"/>
      <c r="D201" s="7"/>
      <c r="E201" s="7">
        <v>1800000</v>
      </c>
      <c r="F201" s="7"/>
      <c r="G201" s="7"/>
      <c r="H201" s="7">
        <v>3600000</v>
      </c>
      <c r="I201" s="7"/>
      <c r="J201" s="7"/>
      <c r="K201" s="7"/>
      <c r="L201" s="7"/>
      <c r="M201" s="7"/>
      <c r="N201" s="7"/>
      <c r="O201" s="7">
        <v>1800000</v>
      </c>
      <c r="P201" s="7"/>
      <c r="IB201" s="53"/>
      <c r="IC201" s="53"/>
      <c r="ID201" s="53"/>
      <c r="IE201" s="53"/>
      <c r="IF201" s="53"/>
      <c r="IG201" s="53"/>
    </row>
    <row r="202" spans="1:241" s="25" customFormat="1" ht="11.25">
      <c r="A202" s="5" t="s">
        <v>6</v>
      </c>
      <c r="B202" s="37"/>
      <c r="C202" s="37"/>
      <c r="D202" s="30"/>
      <c r="E202" s="30"/>
      <c r="F202" s="7"/>
      <c r="G202" s="30"/>
      <c r="H202" s="30"/>
      <c r="I202" s="30"/>
      <c r="J202" s="7"/>
      <c r="K202" s="7"/>
      <c r="L202" s="7"/>
      <c r="M202" s="7"/>
      <c r="N202" s="30"/>
      <c r="O202" s="30"/>
      <c r="P202" s="7"/>
      <c r="IB202" s="53"/>
      <c r="IC202" s="53"/>
      <c r="ID202" s="53"/>
      <c r="IE202" s="53"/>
      <c r="IF202" s="53"/>
      <c r="IG202" s="53"/>
    </row>
    <row r="203" spans="1:241" s="25" customFormat="1" ht="39" customHeight="1">
      <c r="A203" s="8" t="s">
        <v>99</v>
      </c>
      <c r="B203" s="6"/>
      <c r="C203" s="6"/>
      <c r="D203" s="7">
        <f>D175/D164*100</f>
        <v>100</v>
      </c>
      <c r="E203" s="7"/>
      <c r="F203" s="7">
        <f aca="true" t="shared" si="27" ref="F203:G205">F175/F164*100</f>
        <v>100</v>
      </c>
      <c r="G203" s="7">
        <f t="shared" si="27"/>
        <v>100</v>
      </c>
      <c r="H203" s="7"/>
      <c r="I203" s="7"/>
      <c r="J203" s="7">
        <f aca="true" t="shared" si="28" ref="J203:N205">J175/J164*100</f>
        <v>100</v>
      </c>
      <c r="K203" s="7" t="e">
        <f t="shared" si="28"/>
        <v>#DIV/0!</v>
      </c>
      <c r="L203" s="7" t="e">
        <f t="shared" si="28"/>
        <v>#DIV/0!</v>
      </c>
      <c r="M203" s="7" t="e">
        <f t="shared" si="28"/>
        <v>#DIV/0!</v>
      </c>
      <c r="N203" s="7">
        <f t="shared" si="28"/>
        <v>100</v>
      </c>
      <c r="O203" s="7"/>
      <c r="P203" s="7">
        <f>P175/P164*100</f>
        <v>100</v>
      </c>
      <c r="IB203" s="53"/>
      <c r="IC203" s="53"/>
      <c r="ID203" s="53"/>
      <c r="IE203" s="53"/>
      <c r="IF203" s="53"/>
      <c r="IG203" s="53"/>
    </row>
    <row r="204" spans="1:241" s="25" customFormat="1" ht="41.25" customHeight="1">
      <c r="A204" s="8" t="s">
        <v>100</v>
      </c>
      <c r="B204" s="6"/>
      <c r="C204" s="6"/>
      <c r="D204" s="7">
        <f>D176/D165*100</f>
        <v>18.969072164948454</v>
      </c>
      <c r="E204" s="7"/>
      <c r="F204" s="7">
        <f t="shared" si="27"/>
        <v>18.969072164948454</v>
      </c>
      <c r="G204" s="7">
        <f t="shared" si="27"/>
        <v>18.969072164948454</v>
      </c>
      <c r="H204" s="7"/>
      <c r="I204" s="7"/>
      <c r="J204" s="7">
        <f t="shared" si="28"/>
        <v>18.969072164948454</v>
      </c>
      <c r="K204" s="7" t="e">
        <f t="shared" si="28"/>
        <v>#DIV/0!</v>
      </c>
      <c r="L204" s="7" t="e">
        <f t="shared" si="28"/>
        <v>#DIV/0!</v>
      </c>
      <c r="M204" s="7" t="e">
        <f t="shared" si="28"/>
        <v>#DIV/0!</v>
      </c>
      <c r="N204" s="7">
        <f t="shared" si="28"/>
        <v>18.969072164948454</v>
      </c>
      <c r="O204" s="7"/>
      <c r="P204" s="7">
        <f>P176/P165*100</f>
        <v>18.969072164948454</v>
      </c>
      <c r="IB204" s="53"/>
      <c r="IC204" s="53"/>
      <c r="ID204" s="53"/>
      <c r="IE204" s="53"/>
      <c r="IF204" s="53"/>
      <c r="IG204" s="53"/>
    </row>
    <row r="205" spans="1:241" s="25" customFormat="1" ht="35.25" customHeight="1">
      <c r="A205" s="8" t="s">
        <v>101</v>
      </c>
      <c r="B205" s="6"/>
      <c r="C205" s="6"/>
      <c r="D205" s="7">
        <f>D177/D166*100</f>
        <v>9.744214372716199</v>
      </c>
      <c r="E205" s="7"/>
      <c r="F205" s="7">
        <f t="shared" si="27"/>
        <v>9.744214372716199</v>
      </c>
      <c r="G205" s="7">
        <f t="shared" si="27"/>
        <v>9.744214372716199</v>
      </c>
      <c r="H205" s="7"/>
      <c r="I205" s="7"/>
      <c r="J205" s="7">
        <f t="shared" si="28"/>
        <v>9.744214372716199</v>
      </c>
      <c r="K205" s="7" t="e">
        <f t="shared" si="28"/>
        <v>#DIV/0!</v>
      </c>
      <c r="L205" s="7" t="e">
        <f t="shared" si="28"/>
        <v>#DIV/0!</v>
      </c>
      <c r="M205" s="7" t="e">
        <f t="shared" si="28"/>
        <v>#DIV/0!</v>
      </c>
      <c r="N205" s="7">
        <f t="shared" si="28"/>
        <v>9.744214372716199</v>
      </c>
      <c r="O205" s="7"/>
      <c r="P205" s="7">
        <f>P177/P166*100</f>
        <v>9.744214372716199</v>
      </c>
      <c r="IB205" s="53"/>
      <c r="IC205" s="53"/>
      <c r="ID205" s="53"/>
      <c r="IE205" s="53"/>
      <c r="IF205" s="53"/>
      <c r="IG205" s="53"/>
    </row>
    <row r="206" spans="1:241" s="25" customFormat="1" ht="35.25" customHeight="1">
      <c r="A206" s="34" t="s">
        <v>361</v>
      </c>
      <c r="B206" s="20"/>
      <c r="C206" s="20"/>
      <c r="D206" s="43"/>
      <c r="E206" s="44">
        <f>SUM(E208)</f>
        <v>138333</v>
      </c>
      <c r="F206" s="44">
        <f>SUM(E206)</f>
        <v>138333</v>
      </c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IB206" s="53"/>
      <c r="IC206" s="53"/>
      <c r="ID206" s="53"/>
      <c r="IE206" s="53"/>
      <c r="IF206" s="53"/>
      <c r="IG206" s="53"/>
    </row>
    <row r="207" spans="1:241" s="25" customFormat="1" ht="9.75" customHeight="1">
      <c r="A207" s="13" t="s">
        <v>4</v>
      </c>
      <c r="B207" s="20"/>
      <c r="C207" s="20"/>
      <c r="D207" s="43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IB207" s="53"/>
      <c r="IC207" s="53"/>
      <c r="ID207" s="53"/>
      <c r="IE207" s="53"/>
      <c r="IF207" s="53"/>
      <c r="IG207" s="53"/>
    </row>
    <row r="208" spans="1:241" s="25" customFormat="1" ht="18.75" customHeight="1">
      <c r="A208" s="16" t="s">
        <v>204</v>
      </c>
      <c r="B208" s="46"/>
      <c r="C208" s="46"/>
      <c r="D208" s="47"/>
      <c r="E208" s="48">
        <v>138333</v>
      </c>
      <c r="F208" s="48">
        <f>SUM(E208)</f>
        <v>138333</v>
      </c>
      <c r="G208" s="26"/>
      <c r="H208" s="48"/>
      <c r="I208" s="26"/>
      <c r="J208" s="48"/>
      <c r="K208" s="48"/>
      <c r="L208" s="48"/>
      <c r="M208" s="48"/>
      <c r="N208" s="48"/>
      <c r="O208" s="48"/>
      <c r="P208" s="48"/>
      <c r="IB208" s="53"/>
      <c r="IC208" s="53"/>
      <c r="ID208" s="53"/>
      <c r="IE208" s="53"/>
      <c r="IF208" s="53"/>
      <c r="IG208" s="53"/>
    </row>
    <row r="209" spans="1:241" s="25" customFormat="1" ht="15" customHeight="1">
      <c r="A209" s="5" t="s">
        <v>5</v>
      </c>
      <c r="B209" s="20"/>
      <c r="C209" s="20"/>
      <c r="D209" s="49"/>
      <c r="E209" s="44"/>
      <c r="F209" s="48">
        <f>SUM(E209)</f>
        <v>0</v>
      </c>
      <c r="G209" s="50"/>
      <c r="H209" s="44"/>
      <c r="I209" s="50"/>
      <c r="J209" s="44"/>
      <c r="K209" s="44"/>
      <c r="L209" s="44"/>
      <c r="M209" s="44"/>
      <c r="N209" s="44"/>
      <c r="O209" s="44"/>
      <c r="P209" s="44"/>
      <c r="IB209" s="53"/>
      <c r="IC209" s="53"/>
      <c r="ID209" s="53"/>
      <c r="IE209" s="53"/>
      <c r="IF209" s="53"/>
      <c r="IG209" s="53"/>
    </row>
    <row r="210" spans="1:241" s="25" customFormat="1" ht="27.75" customHeight="1">
      <c r="A210" s="8" t="s">
        <v>362</v>
      </c>
      <c r="B210" s="20"/>
      <c r="C210" s="20"/>
      <c r="D210" s="49"/>
      <c r="E210" s="44">
        <v>260</v>
      </c>
      <c r="F210" s="48">
        <f>SUM(E210)</f>
        <v>260</v>
      </c>
      <c r="G210" s="50"/>
      <c r="H210" s="44"/>
      <c r="I210" s="50"/>
      <c r="J210" s="44"/>
      <c r="K210" s="44"/>
      <c r="L210" s="44"/>
      <c r="M210" s="44"/>
      <c r="N210" s="44"/>
      <c r="O210" s="44"/>
      <c r="P210" s="44"/>
      <c r="IB210" s="53"/>
      <c r="IC210" s="53"/>
      <c r="ID210" s="53"/>
      <c r="IE210" s="53"/>
      <c r="IF210" s="53"/>
      <c r="IG210" s="53"/>
    </row>
    <row r="211" spans="1:241" s="25" customFormat="1" ht="12.75" customHeight="1">
      <c r="A211" s="19" t="s">
        <v>7</v>
      </c>
      <c r="B211" s="20"/>
      <c r="C211" s="20"/>
      <c r="D211" s="49"/>
      <c r="E211" s="44"/>
      <c r="F211" s="48">
        <f>SUM(E211)</f>
        <v>0</v>
      </c>
      <c r="G211" s="50"/>
      <c r="H211" s="44"/>
      <c r="I211" s="50"/>
      <c r="J211" s="44"/>
      <c r="K211" s="44"/>
      <c r="L211" s="44"/>
      <c r="M211" s="44"/>
      <c r="N211" s="44"/>
      <c r="O211" s="44"/>
      <c r="P211" s="44"/>
      <c r="IB211" s="53"/>
      <c r="IC211" s="53"/>
      <c r="ID211" s="53"/>
      <c r="IE211" s="53"/>
      <c r="IF211" s="53"/>
      <c r="IG211" s="53"/>
    </row>
    <row r="212" spans="1:241" s="25" customFormat="1" ht="24.75" customHeight="1">
      <c r="A212" s="8" t="s">
        <v>363</v>
      </c>
      <c r="B212" s="6"/>
      <c r="C212" s="6"/>
      <c r="D212" s="7"/>
      <c r="E212" s="7">
        <f>SUM(E208)/E210</f>
        <v>532.05</v>
      </c>
      <c r="F212" s="48">
        <f>SUM(E212)</f>
        <v>532.05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IB212" s="53"/>
      <c r="IC212" s="53"/>
      <c r="ID212" s="53"/>
      <c r="IE212" s="53"/>
      <c r="IF212" s="53"/>
      <c r="IG212" s="53"/>
    </row>
    <row r="213" spans="1:241" s="38" customFormat="1" ht="45">
      <c r="A213" s="34" t="s">
        <v>366</v>
      </c>
      <c r="B213" s="35"/>
      <c r="C213" s="35"/>
      <c r="D213" s="36">
        <f>D215+D216+D217+D219</f>
        <v>20580700</v>
      </c>
      <c r="E213" s="36">
        <f>E220</f>
        <v>1000000</v>
      </c>
      <c r="F213" s="36">
        <f>D213+E213</f>
        <v>21580700</v>
      </c>
      <c r="G213" s="36">
        <f>G215+G216+G217+G219+120000</f>
        <v>21113500</v>
      </c>
      <c r="H213" s="36">
        <f>H220</f>
        <v>1500000</v>
      </c>
      <c r="I213" s="36"/>
      <c r="J213" s="36">
        <f>G213+H213</f>
        <v>22613500</v>
      </c>
      <c r="K213" s="36" t="e">
        <f>(K215*K228)+(K223*K229)+(K224*K230)+(#REF!*#REF!)+11.5</f>
        <v>#REF!</v>
      </c>
      <c r="L213" s="36" t="e">
        <f>(L215*L228)+(L223*L229)+(L224*L230)+(#REF!*#REF!)+11.5</f>
        <v>#REF!</v>
      </c>
      <c r="M213" s="36" t="e">
        <f>(M215*M228)+(M223*M229)+(M224*M230)+(#REF!*#REF!)+11.5</f>
        <v>#REF!</v>
      </c>
      <c r="N213" s="36">
        <f>N215+N216+N217+N219+125000</f>
        <v>21329000</v>
      </c>
      <c r="O213" s="36">
        <f>O220</f>
        <v>2000000</v>
      </c>
      <c r="P213" s="36">
        <f>N213+O213</f>
        <v>23329000</v>
      </c>
      <c r="IB213" s="39"/>
      <c r="IC213" s="39"/>
      <c r="ID213" s="39"/>
      <c r="IE213" s="39"/>
      <c r="IF213" s="39"/>
      <c r="IG213" s="39"/>
    </row>
    <row r="214" spans="1:241" s="25" customFormat="1" ht="11.25">
      <c r="A214" s="5" t="s">
        <v>4</v>
      </c>
      <c r="B214" s="37"/>
      <c r="C214" s="37"/>
      <c r="D214" s="30"/>
      <c r="E214" s="30"/>
      <c r="F214" s="30"/>
      <c r="G214" s="30"/>
      <c r="H214" s="30"/>
      <c r="I214" s="30"/>
      <c r="J214" s="7"/>
      <c r="K214" s="7"/>
      <c r="L214" s="7"/>
      <c r="M214" s="7"/>
      <c r="N214" s="30"/>
      <c r="O214" s="30"/>
      <c r="P214" s="7"/>
      <c r="IB214" s="53"/>
      <c r="IC214" s="53"/>
      <c r="ID214" s="53"/>
      <c r="IE214" s="53"/>
      <c r="IF214" s="53"/>
      <c r="IG214" s="53"/>
    </row>
    <row r="215" spans="1:241" s="25" customFormat="1" ht="22.5">
      <c r="A215" s="8" t="s">
        <v>226</v>
      </c>
      <c r="B215" s="6"/>
      <c r="C215" s="6"/>
      <c r="D215" s="7">
        <v>15203900</v>
      </c>
      <c r="E215" s="7"/>
      <c r="F215" s="7">
        <f>D215+E215</f>
        <v>15203900</v>
      </c>
      <c r="G215" s="7">
        <v>15303500</v>
      </c>
      <c r="H215" s="7"/>
      <c r="I215" s="7"/>
      <c r="J215" s="7">
        <f>G215+H215</f>
        <v>15303500</v>
      </c>
      <c r="K215" s="7"/>
      <c r="L215" s="7"/>
      <c r="M215" s="7"/>
      <c r="N215" s="7">
        <v>15404000</v>
      </c>
      <c r="O215" s="7"/>
      <c r="P215" s="7">
        <f>N215+O215</f>
        <v>15404000</v>
      </c>
      <c r="IB215" s="53"/>
      <c r="IC215" s="53"/>
      <c r="ID215" s="53"/>
      <c r="IE215" s="53"/>
      <c r="IF215" s="53"/>
      <c r="IG215" s="53"/>
    </row>
    <row r="216" spans="1:241" s="25" customFormat="1" ht="22.5">
      <c r="A216" s="8" t="s">
        <v>224</v>
      </c>
      <c r="B216" s="6"/>
      <c r="C216" s="6"/>
      <c r="D216" s="7">
        <v>4800200</v>
      </c>
      <c r="E216" s="7"/>
      <c r="F216" s="7">
        <f aca="true" t="shared" si="29" ref="F216:F236">D216+E216</f>
        <v>4800200</v>
      </c>
      <c r="G216" s="7">
        <f>G223*G229</f>
        <v>5100000</v>
      </c>
      <c r="H216" s="7"/>
      <c r="I216" s="7"/>
      <c r="J216" s="7">
        <f aca="true" t="shared" si="30" ref="J216:J236">G216+H216</f>
        <v>5100000</v>
      </c>
      <c r="K216" s="7"/>
      <c r="L216" s="7"/>
      <c r="M216" s="7"/>
      <c r="N216" s="7">
        <f>N223*N229</f>
        <v>5200000</v>
      </c>
      <c r="O216" s="7"/>
      <c r="P216" s="7">
        <f aca="true" t="shared" si="31" ref="P216:P236">N216+O216</f>
        <v>5200000</v>
      </c>
      <c r="IB216" s="53"/>
      <c r="IC216" s="53"/>
      <c r="ID216" s="53"/>
      <c r="IE216" s="53"/>
      <c r="IF216" s="53"/>
      <c r="IG216" s="53"/>
    </row>
    <row r="217" spans="1:241" s="25" customFormat="1" ht="31.5" customHeight="1">
      <c r="A217" s="8" t="s">
        <v>225</v>
      </c>
      <c r="B217" s="6"/>
      <c r="C217" s="6"/>
      <c r="D217" s="7">
        <v>401600</v>
      </c>
      <c r="E217" s="7"/>
      <c r="F217" s="7">
        <f t="shared" si="29"/>
        <v>401600</v>
      </c>
      <c r="G217" s="7">
        <f>G224*G230</f>
        <v>410000</v>
      </c>
      <c r="H217" s="7"/>
      <c r="I217" s="7"/>
      <c r="J217" s="7">
        <f t="shared" si="30"/>
        <v>410000</v>
      </c>
      <c r="K217" s="7"/>
      <c r="L217" s="7"/>
      <c r="M217" s="7"/>
      <c r="N217" s="7">
        <f>N224*N230</f>
        <v>415000</v>
      </c>
      <c r="O217" s="7"/>
      <c r="P217" s="7">
        <f t="shared" si="31"/>
        <v>415000</v>
      </c>
      <c r="IB217" s="53"/>
      <c r="IC217" s="53"/>
      <c r="ID217" s="53"/>
      <c r="IE217" s="53"/>
      <c r="IF217" s="53"/>
      <c r="IG217" s="53"/>
    </row>
    <row r="218" spans="1:241" s="25" customFormat="1" ht="22.5" hidden="1">
      <c r="A218" s="8" t="s">
        <v>173</v>
      </c>
      <c r="B218" s="6"/>
      <c r="C218" s="6"/>
      <c r="D218" s="7"/>
      <c r="E218" s="7"/>
      <c r="F218" s="7">
        <f t="shared" si="29"/>
        <v>0</v>
      </c>
      <c r="G218" s="7"/>
      <c r="H218" s="7">
        <v>1</v>
      </c>
      <c r="I218" s="7"/>
      <c r="J218" s="7">
        <f t="shared" si="30"/>
        <v>1</v>
      </c>
      <c r="K218" s="7"/>
      <c r="L218" s="7"/>
      <c r="M218" s="7"/>
      <c r="N218" s="7"/>
      <c r="O218" s="7"/>
      <c r="P218" s="7">
        <f t="shared" si="31"/>
        <v>0</v>
      </c>
      <c r="IB218" s="53"/>
      <c r="IC218" s="53"/>
      <c r="ID218" s="53"/>
      <c r="IE218" s="53"/>
      <c r="IF218" s="53"/>
      <c r="IG218" s="53"/>
    </row>
    <row r="219" spans="1:241" s="25" customFormat="1" ht="30.75" customHeight="1">
      <c r="A219" s="8" t="s">
        <v>227</v>
      </c>
      <c r="B219" s="6"/>
      <c r="C219" s="6"/>
      <c r="D219" s="7">
        <f>SUM(D226)*D231</f>
        <v>175000</v>
      </c>
      <c r="E219" s="7"/>
      <c r="F219" s="7">
        <f>D219+E219</f>
        <v>175000</v>
      </c>
      <c r="G219" s="7">
        <f>SUM(G226)*G231</f>
        <v>180000</v>
      </c>
      <c r="H219" s="7"/>
      <c r="I219" s="7"/>
      <c r="J219" s="7">
        <f>G219+H219</f>
        <v>180000</v>
      </c>
      <c r="K219" s="7"/>
      <c r="L219" s="7"/>
      <c r="M219" s="7"/>
      <c r="N219" s="7">
        <f>SUM(N226)*N231</f>
        <v>185000</v>
      </c>
      <c r="O219" s="7"/>
      <c r="P219" s="7">
        <f>N219+O219</f>
        <v>185000</v>
      </c>
      <c r="IB219" s="53"/>
      <c r="IC219" s="53"/>
      <c r="ID219" s="53"/>
      <c r="IE219" s="53"/>
      <c r="IF219" s="53"/>
      <c r="IG219" s="53"/>
    </row>
    <row r="220" spans="1:241" s="25" customFormat="1" ht="33.75">
      <c r="A220" s="8" t="s">
        <v>228</v>
      </c>
      <c r="B220" s="6"/>
      <c r="C220" s="6"/>
      <c r="D220" s="7"/>
      <c r="E220" s="7">
        <v>1000000</v>
      </c>
      <c r="F220" s="7">
        <f t="shared" si="29"/>
        <v>1000000</v>
      </c>
      <c r="G220" s="7"/>
      <c r="H220" s="7">
        <v>1500000</v>
      </c>
      <c r="I220" s="7"/>
      <c r="J220" s="7">
        <f t="shared" si="30"/>
        <v>1500000</v>
      </c>
      <c r="K220" s="7"/>
      <c r="L220" s="7"/>
      <c r="M220" s="7"/>
      <c r="N220" s="7"/>
      <c r="O220" s="7">
        <v>2000000</v>
      </c>
      <c r="P220" s="7">
        <f t="shared" si="31"/>
        <v>2000000</v>
      </c>
      <c r="IB220" s="53"/>
      <c r="IC220" s="53"/>
      <c r="ID220" s="53"/>
      <c r="IE220" s="53"/>
      <c r="IF220" s="53"/>
      <c r="IG220" s="53"/>
    </row>
    <row r="221" spans="1:241" s="25" customFormat="1" ht="11.25">
      <c r="A221" s="5" t="s">
        <v>5</v>
      </c>
      <c r="B221" s="37"/>
      <c r="C221" s="37"/>
      <c r="D221" s="30"/>
      <c r="E221" s="30"/>
      <c r="F221" s="7">
        <f t="shared" si="29"/>
        <v>0</v>
      </c>
      <c r="G221" s="30"/>
      <c r="H221" s="30"/>
      <c r="I221" s="30"/>
      <c r="J221" s="7">
        <f t="shared" si="30"/>
        <v>0</v>
      </c>
      <c r="K221" s="7"/>
      <c r="L221" s="7"/>
      <c r="M221" s="7"/>
      <c r="N221" s="30"/>
      <c r="O221" s="30"/>
      <c r="P221" s="7">
        <f t="shared" si="31"/>
        <v>0</v>
      </c>
      <c r="IB221" s="53"/>
      <c r="IC221" s="53"/>
      <c r="ID221" s="53"/>
      <c r="IE221" s="53"/>
      <c r="IF221" s="53"/>
      <c r="IG221" s="53"/>
    </row>
    <row r="222" spans="1:241" s="25" customFormat="1" ht="22.5">
      <c r="A222" s="8" t="s">
        <v>229</v>
      </c>
      <c r="B222" s="6"/>
      <c r="C222" s="6"/>
      <c r="D222" s="7">
        <v>13</v>
      </c>
      <c r="E222" s="7"/>
      <c r="F222" s="7">
        <f t="shared" si="29"/>
        <v>13</v>
      </c>
      <c r="G222" s="7">
        <v>13</v>
      </c>
      <c r="H222" s="7"/>
      <c r="I222" s="7"/>
      <c r="J222" s="7">
        <f t="shared" si="30"/>
        <v>13</v>
      </c>
      <c r="K222" s="7"/>
      <c r="L222" s="7"/>
      <c r="M222" s="7"/>
      <c r="N222" s="7">
        <v>13</v>
      </c>
      <c r="O222" s="7"/>
      <c r="P222" s="7">
        <f t="shared" si="31"/>
        <v>13</v>
      </c>
      <c r="IB222" s="53"/>
      <c r="IC222" s="53"/>
      <c r="ID222" s="53"/>
      <c r="IE222" s="53"/>
      <c r="IF222" s="53"/>
      <c r="IG222" s="53"/>
    </row>
    <row r="223" spans="1:241" s="25" customFormat="1" ht="22.5">
      <c r="A223" s="8" t="s">
        <v>185</v>
      </c>
      <c r="B223" s="6"/>
      <c r="C223" s="6"/>
      <c r="D223" s="7">
        <v>1600</v>
      </c>
      <c r="E223" s="7"/>
      <c r="F223" s="7">
        <f t="shared" si="29"/>
        <v>1600</v>
      </c>
      <c r="G223" s="7">
        <v>1600</v>
      </c>
      <c r="H223" s="7"/>
      <c r="I223" s="7"/>
      <c r="J223" s="7">
        <f t="shared" si="30"/>
        <v>1600</v>
      </c>
      <c r="K223" s="7"/>
      <c r="L223" s="7"/>
      <c r="M223" s="7"/>
      <c r="N223" s="7">
        <v>1600</v>
      </c>
      <c r="O223" s="7"/>
      <c r="P223" s="7">
        <f t="shared" si="31"/>
        <v>1600</v>
      </c>
      <c r="IB223" s="53"/>
      <c r="IC223" s="53"/>
      <c r="ID223" s="53"/>
      <c r="IE223" s="53"/>
      <c r="IF223" s="53"/>
      <c r="IG223" s="53"/>
    </row>
    <row r="224" spans="1:241" s="25" customFormat="1" ht="21.75" customHeight="1">
      <c r="A224" s="8" t="s">
        <v>104</v>
      </c>
      <c r="B224" s="6"/>
      <c r="C224" s="6"/>
      <c r="D224" s="7">
        <v>2</v>
      </c>
      <c r="E224" s="7"/>
      <c r="F224" s="7">
        <f t="shared" si="29"/>
        <v>2</v>
      </c>
      <c r="G224" s="7">
        <v>2</v>
      </c>
      <c r="H224" s="7"/>
      <c r="I224" s="7"/>
      <c r="J224" s="7">
        <f t="shared" si="30"/>
        <v>2</v>
      </c>
      <c r="K224" s="7"/>
      <c r="L224" s="7"/>
      <c r="M224" s="7"/>
      <c r="N224" s="7">
        <v>2</v>
      </c>
      <c r="O224" s="7"/>
      <c r="P224" s="7">
        <f t="shared" si="31"/>
        <v>2</v>
      </c>
      <c r="IB224" s="53"/>
      <c r="IC224" s="53"/>
      <c r="ID224" s="53"/>
      <c r="IE224" s="53"/>
      <c r="IF224" s="53"/>
      <c r="IG224" s="53"/>
    </row>
    <row r="225" spans="1:241" s="25" customFormat="1" ht="30.75" customHeight="1">
      <c r="A225" s="8" t="s">
        <v>173</v>
      </c>
      <c r="B225" s="6"/>
      <c r="C225" s="6"/>
      <c r="D225" s="7"/>
      <c r="E225" s="7">
        <v>1</v>
      </c>
      <c r="F225" s="7">
        <f t="shared" si="29"/>
        <v>1</v>
      </c>
      <c r="G225" s="7"/>
      <c r="H225" s="7">
        <v>1</v>
      </c>
      <c r="I225" s="7"/>
      <c r="J225" s="7">
        <f t="shared" si="30"/>
        <v>1</v>
      </c>
      <c r="K225" s="7"/>
      <c r="L225" s="7"/>
      <c r="M225" s="7"/>
      <c r="N225" s="7"/>
      <c r="O225" s="7">
        <v>1</v>
      </c>
      <c r="P225" s="7">
        <f t="shared" si="31"/>
        <v>1</v>
      </c>
      <c r="IB225" s="53"/>
      <c r="IC225" s="53"/>
      <c r="ID225" s="53"/>
      <c r="IE225" s="53"/>
      <c r="IF225" s="53"/>
      <c r="IG225" s="53"/>
    </row>
    <row r="226" spans="1:241" s="25" customFormat="1" ht="30.75" customHeight="1">
      <c r="A226" s="8" t="s">
        <v>364</v>
      </c>
      <c r="B226" s="6"/>
      <c r="C226" s="6"/>
      <c r="D226" s="7">
        <v>80</v>
      </c>
      <c r="E226" s="7"/>
      <c r="F226" s="7">
        <v>80</v>
      </c>
      <c r="G226" s="7">
        <v>80</v>
      </c>
      <c r="H226" s="7"/>
      <c r="I226" s="7"/>
      <c r="J226" s="7">
        <v>80</v>
      </c>
      <c r="K226" s="7"/>
      <c r="L226" s="7"/>
      <c r="M226" s="7"/>
      <c r="N226" s="7">
        <v>80</v>
      </c>
      <c r="O226" s="7"/>
      <c r="P226" s="7">
        <v>80</v>
      </c>
      <c r="IB226" s="53"/>
      <c r="IC226" s="53"/>
      <c r="ID226" s="53"/>
      <c r="IE226" s="53"/>
      <c r="IF226" s="53"/>
      <c r="IG226" s="53"/>
    </row>
    <row r="227" spans="1:241" s="25" customFormat="1" ht="11.25">
      <c r="A227" s="5" t="s">
        <v>7</v>
      </c>
      <c r="B227" s="37"/>
      <c r="C227" s="37"/>
      <c r="D227" s="30"/>
      <c r="E227" s="30"/>
      <c r="F227" s="7">
        <f t="shared" si="29"/>
        <v>0</v>
      </c>
      <c r="G227" s="30"/>
      <c r="H227" s="30"/>
      <c r="I227" s="30"/>
      <c r="J227" s="7">
        <f t="shared" si="30"/>
        <v>0</v>
      </c>
      <c r="K227" s="7"/>
      <c r="L227" s="7"/>
      <c r="M227" s="7"/>
      <c r="N227" s="30"/>
      <c r="O227" s="30"/>
      <c r="P227" s="7">
        <f t="shared" si="31"/>
        <v>0</v>
      </c>
      <c r="IB227" s="53"/>
      <c r="IC227" s="53"/>
      <c r="ID227" s="53"/>
      <c r="IE227" s="53"/>
      <c r="IF227" s="53"/>
      <c r="IG227" s="53"/>
    </row>
    <row r="228" spans="1:241" s="25" customFormat="1" ht="22.5">
      <c r="A228" s="8" t="s">
        <v>230</v>
      </c>
      <c r="B228" s="6"/>
      <c r="C228" s="6"/>
      <c r="D228" s="7">
        <f>(11555000+3000)/13</f>
        <v>889076.9230769231</v>
      </c>
      <c r="E228" s="7"/>
      <c r="F228" s="7">
        <f t="shared" si="29"/>
        <v>889076.9230769231</v>
      </c>
      <c r="G228" s="7">
        <f>(12000000+3500)/13</f>
        <v>923346.1538461539</v>
      </c>
      <c r="H228" s="7"/>
      <c r="I228" s="7"/>
      <c r="J228" s="7">
        <f t="shared" si="30"/>
        <v>923346.1538461539</v>
      </c>
      <c r="K228" s="7"/>
      <c r="L228" s="7"/>
      <c r="M228" s="7"/>
      <c r="N228" s="7">
        <f>(12200000+4000)/13</f>
        <v>938769.2307692308</v>
      </c>
      <c r="O228" s="7"/>
      <c r="P228" s="7">
        <f t="shared" si="31"/>
        <v>938769.2307692308</v>
      </c>
      <c r="IB228" s="53"/>
      <c r="IC228" s="53"/>
      <c r="ID228" s="53"/>
      <c r="IE228" s="53"/>
      <c r="IF228" s="53"/>
      <c r="IG228" s="53"/>
    </row>
    <row r="229" spans="1:241" s="25" customFormat="1" ht="24.75" customHeight="1">
      <c r="A229" s="8" t="s">
        <v>105</v>
      </c>
      <c r="B229" s="6"/>
      <c r="C229" s="6"/>
      <c r="D229" s="7">
        <v>3062.5</v>
      </c>
      <c r="E229" s="7"/>
      <c r="F229" s="7">
        <f t="shared" si="29"/>
        <v>3062.5</v>
      </c>
      <c r="G229" s="7">
        <v>3187.5</v>
      </c>
      <c r="H229" s="7"/>
      <c r="I229" s="7"/>
      <c r="J229" s="7">
        <f t="shared" si="30"/>
        <v>3187.5</v>
      </c>
      <c r="K229" s="7"/>
      <c r="L229" s="7"/>
      <c r="M229" s="7"/>
      <c r="N229" s="7">
        <v>3250</v>
      </c>
      <c r="O229" s="7"/>
      <c r="P229" s="7">
        <f t="shared" si="31"/>
        <v>3250</v>
      </c>
      <c r="IB229" s="53"/>
      <c r="IC229" s="53"/>
      <c r="ID229" s="53"/>
      <c r="IE229" s="53"/>
      <c r="IF229" s="53"/>
      <c r="IG229" s="53"/>
    </row>
    <row r="230" spans="1:241" s="25" customFormat="1" ht="22.5">
      <c r="A230" s="8" t="s">
        <v>106</v>
      </c>
      <c r="B230" s="6"/>
      <c r="C230" s="6"/>
      <c r="D230" s="7">
        <v>202000</v>
      </c>
      <c r="E230" s="7"/>
      <c r="F230" s="7">
        <f t="shared" si="29"/>
        <v>202000</v>
      </c>
      <c r="G230" s="7">
        <v>205000</v>
      </c>
      <c r="H230" s="7"/>
      <c r="I230" s="7"/>
      <c r="J230" s="7">
        <f t="shared" si="30"/>
        <v>205000</v>
      </c>
      <c r="K230" s="7"/>
      <c r="L230" s="7"/>
      <c r="M230" s="7"/>
      <c r="N230" s="7">
        <v>207500</v>
      </c>
      <c r="O230" s="7"/>
      <c r="P230" s="7">
        <f t="shared" si="31"/>
        <v>207500</v>
      </c>
      <c r="IB230" s="53"/>
      <c r="IC230" s="53"/>
      <c r="ID230" s="53"/>
      <c r="IE230" s="53"/>
      <c r="IF230" s="53"/>
      <c r="IG230" s="53"/>
    </row>
    <row r="231" spans="1:241" s="25" customFormat="1" ht="27.75" customHeight="1">
      <c r="A231" s="8" t="s">
        <v>198</v>
      </c>
      <c r="B231" s="6"/>
      <c r="C231" s="6"/>
      <c r="D231" s="7">
        <v>2187.5</v>
      </c>
      <c r="E231" s="7"/>
      <c r="F231" s="7">
        <f t="shared" si="29"/>
        <v>2187.5</v>
      </c>
      <c r="G231" s="7">
        <v>2250</v>
      </c>
      <c r="H231" s="7"/>
      <c r="I231" s="7"/>
      <c r="J231" s="7">
        <f t="shared" si="30"/>
        <v>2250</v>
      </c>
      <c r="K231" s="7"/>
      <c r="L231" s="7"/>
      <c r="M231" s="7"/>
      <c r="N231" s="7">
        <v>2312.5</v>
      </c>
      <c r="O231" s="7"/>
      <c r="P231" s="7">
        <f t="shared" si="31"/>
        <v>2312.5</v>
      </c>
      <c r="IB231" s="53"/>
      <c r="IC231" s="53"/>
      <c r="ID231" s="53"/>
      <c r="IE231" s="53"/>
      <c r="IF231" s="53"/>
      <c r="IG231" s="53"/>
    </row>
    <row r="232" spans="1:241" s="138" customFormat="1" ht="22.5">
      <c r="A232" s="135" t="s">
        <v>174</v>
      </c>
      <c r="B232" s="136"/>
      <c r="C232" s="136"/>
      <c r="D232" s="137"/>
      <c r="E232" s="137">
        <v>1000000</v>
      </c>
      <c r="F232" s="137">
        <f t="shared" si="29"/>
        <v>1000000</v>
      </c>
      <c r="G232" s="137"/>
      <c r="H232" s="137">
        <v>1500000</v>
      </c>
      <c r="I232" s="137"/>
      <c r="J232" s="137">
        <f t="shared" si="30"/>
        <v>1500000</v>
      </c>
      <c r="K232" s="137"/>
      <c r="L232" s="137"/>
      <c r="M232" s="137"/>
      <c r="N232" s="137"/>
      <c r="O232" s="137">
        <v>2000000</v>
      </c>
      <c r="P232" s="137">
        <f t="shared" si="31"/>
        <v>2000000</v>
      </c>
      <c r="IB232" s="139"/>
      <c r="IC232" s="139"/>
      <c r="ID232" s="139"/>
      <c r="IE232" s="139"/>
      <c r="IF232" s="139"/>
      <c r="IG232" s="139"/>
    </row>
    <row r="233" spans="1:241" s="25" customFormat="1" ht="12" customHeight="1">
      <c r="A233" s="5" t="s">
        <v>6</v>
      </c>
      <c r="B233" s="6"/>
      <c r="C233" s="6"/>
      <c r="D233" s="7"/>
      <c r="E233" s="7"/>
      <c r="F233" s="7">
        <f t="shared" si="29"/>
        <v>0</v>
      </c>
      <c r="G233" s="7"/>
      <c r="H233" s="7"/>
      <c r="I233" s="7"/>
      <c r="J233" s="7">
        <f t="shared" si="30"/>
        <v>0</v>
      </c>
      <c r="K233" s="7"/>
      <c r="L233" s="7"/>
      <c r="M233" s="7"/>
      <c r="N233" s="7"/>
      <c r="O233" s="7"/>
      <c r="P233" s="7">
        <f t="shared" si="31"/>
        <v>0</v>
      </c>
      <c r="IB233" s="53"/>
      <c r="IC233" s="53"/>
      <c r="ID233" s="53"/>
      <c r="IE233" s="53"/>
      <c r="IF233" s="53"/>
      <c r="IG233" s="53"/>
    </row>
    <row r="234" spans="1:241" s="25" customFormat="1" ht="33.75">
      <c r="A234" s="8" t="s">
        <v>108</v>
      </c>
      <c r="B234" s="6"/>
      <c r="C234" s="6"/>
      <c r="D234" s="7">
        <v>100</v>
      </c>
      <c r="E234" s="7"/>
      <c r="F234" s="7">
        <f t="shared" si="29"/>
        <v>100</v>
      </c>
      <c r="G234" s="7">
        <f>G222/G215*100</f>
        <v>8.494788773809913E-05</v>
      </c>
      <c r="H234" s="7"/>
      <c r="I234" s="7"/>
      <c r="J234" s="7">
        <f t="shared" si="30"/>
        <v>8.494788773809913E-05</v>
      </c>
      <c r="K234" s="7" t="e">
        <f>K222/K215*100</f>
        <v>#DIV/0!</v>
      </c>
      <c r="L234" s="7" t="e">
        <f>L222/L215*100</f>
        <v>#DIV/0!</v>
      </c>
      <c r="M234" s="7" t="e">
        <f>M222/M215*100</f>
        <v>#DIV/0!</v>
      </c>
      <c r="N234" s="7">
        <f>N222/N215*100</f>
        <v>8.439366398338094E-05</v>
      </c>
      <c r="O234" s="7"/>
      <c r="P234" s="7">
        <f t="shared" si="31"/>
        <v>8.439366398338094E-05</v>
      </c>
      <c r="IB234" s="53"/>
      <c r="IC234" s="53"/>
      <c r="ID234" s="53"/>
      <c r="IE234" s="53"/>
      <c r="IF234" s="53"/>
      <c r="IG234" s="53"/>
    </row>
    <row r="235" spans="1:241" s="25" customFormat="1" ht="29.25" customHeight="1">
      <c r="A235" s="8" t="s">
        <v>107</v>
      </c>
      <c r="B235" s="6"/>
      <c r="C235" s="6"/>
      <c r="D235" s="7"/>
      <c r="E235" s="7"/>
      <c r="F235" s="7">
        <f t="shared" si="29"/>
        <v>0</v>
      </c>
      <c r="G235" s="7">
        <f>G229/D229*100</f>
        <v>104.08163265306123</v>
      </c>
      <c r="H235" s="7"/>
      <c r="I235" s="7"/>
      <c r="J235" s="7">
        <f t="shared" si="30"/>
        <v>104.08163265306123</v>
      </c>
      <c r="K235" s="7"/>
      <c r="L235" s="7"/>
      <c r="M235" s="7"/>
      <c r="N235" s="7">
        <f>N229/G229*100</f>
        <v>101.96078431372548</v>
      </c>
      <c r="O235" s="7"/>
      <c r="P235" s="7">
        <f t="shared" si="31"/>
        <v>101.96078431372548</v>
      </c>
      <c r="IB235" s="53"/>
      <c r="IC235" s="53"/>
      <c r="ID235" s="53"/>
      <c r="IE235" s="53"/>
      <c r="IF235" s="53"/>
      <c r="IG235" s="53"/>
    </row>
    <row r="236" spans="1:241" s="25" customFormat="1" ht="38.25" customHeight="1">
      <c r="A236" s="8" t="s">
        <v>109</v>
      </c>
      <c r="B236" s="6"/>
      <c r="C236" s="6"/>
      <c r="D236" s="7"/>
      <c r="E236" s="7"/>
      <c r="F236" s="7">
        <f t="shared" si="29"/>
        <v>0</v>
      </c>
      <c r="G236" s="7">
        <f>G230/D230*100</f>
        <v>101.48514851485149</v>
      </c>
      <c r="H236" s="7"/>
      <c r="I236" s="7"/>
      <c r="J236" s="7">
        <f t="shared" si="30"/>
        <v>101.48514851485149</v>
      </c>
      <c r="K236" s="7"/>
      <c r="L236" s="7"/>
      <c r="M236" s="7"/>
      <c r="N236" s="7">
        <f>N230/G230*100</f>
        <v>101.21951219512195</v>
      </c>
      <c r="O236" s="7"/>
      <c r="P236" s="7">
        <f t="shared" si="31"/>
        <v>101.21951219512195</v>
      </c>
      <c r="IB236" s="53"/>
      <c r="IC236" s="53"/>
      <c r="ID236" s="53"/>
      <c r="IE236" s="53"/>
      <c r="IF236" s="53"/>
      <c r="IG236" s="53"/>
    </row>
    <row r="237" spans="1:241" s="38" customFormat="1" ht="22.5">
      <c r="A237" s="34" t="s">
        <v>367</v>
      </c>
      <c r="B237" s="35"/>
      <c r="C237" s="35"/>
      <c r="D237" s="36">
        <f>D239+D240+D241+D242</f>
        <v>5421400</v>
      </c>
      <c r="E237" s="36">
        <f>(E244*E249)+(E245*E250)+(E247*E252)</f>
        <v>0</v>
      </c>
      <c r="F237" s="36">
        <f aca="true" t="shared" si="32" ref="F237:F242">D237+E237</f>
        <v>5421400</v>
      </c>
      <c r="G237" s="36">
        <f>G239+G240+G241+G242</f>
        <v>5500000</v>
      </c>
      <c r="H237" s="36">
        <f>(H244*H249)+(H245*H250)+(H247*H252)</f>
        <v>0</v>
      </c>
      <c r="I237" s="36">
        <f>(I244*I249)+(I245*I250)+(I247*I252)</f>
        <v>0</v>
      </c>
      <c r="J237" s="36">
        <f aca="true" t="shared" si="33" ref="J237:J242">G237+H237</f>
        <v>5500000</v>
      </c>
      <c r="K237" s="36">
        <f>(K244*K249)+(K245*K250)+(K247*K252)</f>
        <v>0</v>
      </c>
      <c r="L237" s="36">
        <f>(L244*L249)+(L245*L250)+(L247*L252)</f>
        <v>0</v>
      </c>
      <c r="M237" s="36">
        <f>(M244*M249)+(M245*M250)+(M247*M252)</f>
        <v>0</v>
      </c>
      <c r="N237" s="36">
        <f>N239+N240+N241+N242</f>
        <v>5660000</v>
      </c>
      <c r="O237" s="36">
        <f>(O244*O249)+(O245*O250)+(O247*O252)</f>
        <v>0</v>
      </c>
      <c r="P237" s="36">
        <f aca="true" t="shared" si="34" ref="P237:P242">N237+O237</f>
        <v>5660000</v>
      </c>
      <c r="Q237" s="36">
        <f>(Q244*Q249)+(Q245*Q250)+(Q247*Q252)</f>
        <v>0</v>
      </c>
      <c r="IB237" s="39"/>
      <c r="IC237" s="39"/>
      <c r="ID237" s="39"/>
      <c r="IE237" s="39"/>
      <c r="IF237" s="39"/>
      <c r="IG237" s="39"/>
    </row>
    <row r="238" spans="1:241" s="38" customFormat="1" ht="11.25">
      <c r="A238" s="5" t="s">
        <v>4</v>
      </c>
      <c r="B238" s="35"/>
      <c r="C238" s="35"/>
      <c r="D238" s="36"/>
      <c r="E238" s="36"/>
      <c r="F238" s="7">
        <f t="shared" si="32"/>
        <v>0</v>
      </c>
      <c r="G238" s="7"/>
      <c r="H238" s="7"/>
      <c r="I238" s="7"/>
      <c r="J238" s="7">
        <f t="shared" si="33"/>
        <v>0</v>
      </c>
      <c r="K238" s="7"/>
      <c r="L238" s="7"/>
      <c r="M238" s="7"/>
      <c r="N238" s="7"/>
      <c r="O238" s="7"/>
      <c r="P238" s="7">
        <f t="shared" si="34"/>
        <v>0</v>
      </c>
      <c r="Q238" s="42"/>
      <c r="IB238" s="39"/>
      <c r="IC238" s="39"/>
      <c r="ID238" s="39"/>
      <c r="IE238" s="39"/>
      <c r="IF238" s="39"/>
      <c r="IG238" s="39"/>
    </row>
    <row r="239" spans="1:241" s="38" customFormat="1" ht="33.75">
      <c r="A239" s="8" t="s">
        <v>246</v>
      </c>
      <c r="B239" s="35"/>
      <c r="C239" s="35"/>
      <c r="D239" s="7">
        <v>2971400</v>
      </c>
      <c r="E239" s="36"/>
      <c r="F239" s="7">
        <f t="shared" si="32"/>
        <v>2971400</v>
      </c>
      <c r="G239" s="7">
        <v>3000000</v>
      </c>
      <c r="H239" s="7"/>
      <c r="I239" s="7"/>
      <c r="J239" s="7">
        <f t="shared" si="33"/>
        <v>3000000</v>
      </c>
      <c r="K239" s="7"/>
      <c r="L239" s="7"/>
      <c r="M239" s="7"/>
      <c r="N239" s="7">
        <v>3100000</v>
      </c>
      <c r="O239" s="7"/>
      <c r="P239" s="7">
        <f t="shared" si="34"/>
        <v>3100000</v>
      </c>
      <c r="Q239" s="42"/>
      <c r="IB239" s="39"/>
      <c r="IC239" s="39"/>
      <c r="ID239" s="39"/>
      <c r="IE239" s="39"/>
      <c r="IF239" s="39"/>
      <c r="IG239" s="39"/>
    </row>
    <row r="240" spans="1:241" s="38" customFormat="1" ht="11.25">
      <c r="A240" s="8" t="s">
        <v>247</v>
      </c>
      <c r="B240" s="35"/>
      <c r="C240" s="35"/>
      <c r="D240" s="7">
        <v>200000</v>
      </c>
      <c r="E240" s="36"/>
      <c r="F240" s="7">
        <f t="shared" si="32"/>
        <v>200000</v>
      </c>
      <c r="G240" s="7">
        <v>200000</v>
      </c>
      <c r="H240" s="7"/>
      <c r="I240" s="7"/>
      <c r="J240" s="7">
        <f t="shared" si="33"/>
        <v>200000</v>
      </c>
      <c r="K240" s="7"/>
      <c r="L240" s="7"/>
      <c r="M240" s="7"/>
      <c r="N240" s="7">
        <v>200000</v>
      </c>
      <c r="O240" s="7"/>
      <c r="P240" s="7">
        <f t="shared" si="34"/>
        <v>200000</v>
      </c>
      <c r="Q240" s="42"/>
      <c r="IB240" s="39"/>
      <c r="IC240" s="39"/>
      <c r="ID240" s="39"/>
      <c r="IE240" s="39"/>
      <c r="IF240" s="39"/>
      <c r="IG240" s="39"/>
    </row>
    <row r="241" spans="1:241" s="38" customFormat="1" ht="33.75">
      <c r="A241" s="8" t="s">
        <v>248</v>
      </c>
      <c r="B241" s="35"/>
      <c r="C241" s="35"/>
      <c r="D241" s="7">
        <v>350000</v>
      </c>
      <c r="E241" s="36"/>
      <c r="F241" s="7">
        <f t="shared" si="32"/>
        <v>350000</v>
      </c>
      <c r="G241" s="7">
        <v>400000</v>
      </c>
      <c r="H241" s="7"/>
      <c r="I241" s="7"/>
      <c r="J241" s="7">
        <f t="shared" si="33"/>
        <v>400000</v>
      </c>
      <c r="K241" s="7"/>
      <c r="L241" s="7"/>
      <c r="M241" s="7"/>
      <c r="N241" s="7">
        <v>460000</v>
      </c>
      <c r="O241" s="7"/>
      <c r="P241" s="7">
        <f t="shared" si="34"/>
        <v>460000</v>
      </c>
      <c r="Q241" s="42"/>
      <c r="IB241" s="39"/>
      <c r="IC241" s="39"/>
      <c r="ID241" s="39"/>
      <c r="IE241" s="39"/>
      <c r="IF241" s="39"/>
      <c r="IG241" s="39"/>
    </row>
    <row r="242" spans="1:241" s="38" customFormat="1" ht="33.75">
      <c r="A242" s="8" t="s">
        <v>249</v>
      </c>
      <c r="B242" s="35"/>
      <c r="C242" s="35"/>
      <c r="D242" s="7">
        <v>1900000</v>
      </c>
      <c r="E242" s="7"/>
      <c r="F242" s="7">
        <f t="shared" si="32"/>
        <v>1900000</v>
      </c>
      <c r="G242" s="7">
        <v>1900000</v>
      </c>
      <c r="H242" s="7"/>
      <c r="I242" s="7"/>
      <c r="J242" s="7">
        <f t="shared" si="33"/>
        <v>1900000</v>
      </c>
      <c r="K242" s="7"/>
      <c r="L242" s="7"/>
      <c r="M242" s="7"/>
      <c r="N242" s="7">
        <v>1900000</v>
      </c>
      <c r="O242" s="7"/>
      <c r="P242" s="7">
        <f t="shared" si="34"/>
        <v>1900000</v>
      </c>
      <c r="Q242" s="42"/>
      <c r="IB242" s="39"/>
      <c r="IC242" s="39"/>
      <c r="ID242" s="39"/>
      <c r="IE242" s="39"/>
      <c r="IF242" s="39"/>
      <c r="IG242" s="39"/>
    </row>
    <row r="243" spans="1:241" s="25" customFormat="1" ht="11.25">
      <c r="A243" s="5" t="s">
        <v>5</v>
      </c>
      <c r="B243" s="37"/>
      <c r="C243" s="37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IB243" s="53"/>
      <c r="IC243" s="53"/>
      <c r="ID243" s="53"/>
      <c r="IE243" s="53"/>
      <c r="IF243" s="53"/>
      <c r="IG243" s="53"/>
    </row>
    <row r="244" spans="1:241" s="25" customFormat="1" ht="35.25" customHeight="1">
      <c r="A244" s="8" t="s">
        <v>250</v>
      </c>
      <c r="B244" s="6"/>
      <c r="C244" s="6"/>
      <c r="D244" s="7">
        <v>155760</v>
      </c>
      <c r="E244" s="7"/>
      <c r="F244" s="7">
        <f>D244+E244</f>
        <v>155760</v>
      </c>
      <c r="G244" s="7">
        <f>F244</f>
        <v>155760</v>
      </c>
      <c r="H244" s="7"/>
      <c r="I244" s="7"/>
      <c r="J244" s="7">
        <f>G244+H244</f>
        <v>155760</v>
      </c>
      <c r="K244" s="7"/>
      <c r="L244" s="7"/>
      <c r="M244" s="7"/>
      <c r="N244" s="7">
        <f>G244</f>
        <v>155760</v>
      </c>
      <c r="O244" s="7"/>
      <c r="P244" s="7">
        <f>N244+O244</f>
        <v>155760</v>
      </c>
      <c r="IB244" s="53"/>
      <c r="IC244" s="53"/>
      <c r="ID244" s="53"/>
      <c r="IE244" s="53"/>
      <c r="IF244" s="53"/>
      <c r="IG244" s="53"/>
    </row>
    <row r="245" spans="1:241" s="25" customFormat="1" ht="22.5">
      <c r="A245" s="8" t="s">
        <v>111</v>
      </c>
      <c r="B245" s="6"/>
      <c r="C245" s="6"/>
      <c r="D245" s="7">
        <v>243</v>
      </c>
      <c r="E245" s="7"/>
      <c r="F245" s="7">
        <f aca="true" t="shared" si="35" ref="F245:F258">D245+E245</f>
        <v>243</v>
      </c>
      <c r="G245" s="7">
        <v>250</v>
      </c>
      <c r="H245" s="7"/>
      <c r="I245" s="7"/>
      <c r="J245" s="7">
        <f aca="true" t="shared" si="36" ref="J245:J258">G245+H245</f>
        <v>250</v>
      </c>
      <c r="K245" s="7"/>
      <c r="L245" s="7"/>
      <c r="M245" s="7"/>
      <c r="N245" s="7">
        <v>260</v>
      </c>
      <c r="O245" s="7"/>
      <c r="P245" s="7">
        <f aca="true" t="shared" si="37" ref="P245:P258">N245+O245</f>
        <v>260</v>
      </c>
      <c r="IB245" s="53"/>
      <c r="IC245" s="53"/>
      <c r="ID245" s="53"/>
      <c r="IE245" s="53"/>
      <c r="IF245" s="53"/>
      <c r="IG245" s="53"/>
    </row>
    <row r="246" spans="1:241" s="25" customFormat="1" ht="33.75">
      <c r="A246" s="8" t="s">
        <v>255</v>
      </c>
      <c r="B246" s="6"/>
      <c r="C246" s="6"/>
      <c r="D246" s="7">
        <v>11036.4</v>
      </c>
      <c r="E246" s="7"/>
      <c r="F246" s="7">
        <f t="shared" si="35"/>
        <v>11036.4</v>
      </c>
      <c r="G246" s="7">
        <f>E246+F246</f>
        <v>11036.4</v>
      </c>
      <c r="H246" s="7"/>
      <c r="I246" s="7">
        <f>G246+H246</f>
        <v>11036.4</v>
      </c>
      <c r="J246" s="7">
        <f>H246+I246</f>
        <v>11036.4</v>
      </c>
      <c r="K246" s="7">
        <f>I246+J246</f>
        <v>22072.8</v>
      </c>
      <c r="L246" s="7">
        <f>J246+K246</f>
        <v>33109.2</v>
      </c>
      <c r="M246" s="7">
        <f>K246+L246</f>
        <v>55182</v>
      </c>
      <c r="N246" s="7">
        <v>11036.4</v>
      </c>
      <c r="O246" s="7"/>
      <c r="P246" s="7">
        <f t="shared" si="37"/>
        <v>11036.4</v>
      </c>
      <c r="IB246" s="53"/>
      <c r="IC246" s="53"/>
      <c r="ID246" s="53"/>
      <c r="IE246" s="53"/>
      <c r="IF246" s="53"/>
      <c r="IG246" s="53"/>
    </row>
    <row r="247" spans="1:241" s="25" customFormat="1" ht="33" customHeight="1">
      <c r="A247" s="8" t="s">
        <v>252</v>
      </c>
      <c r="B247" s="6"/>
      <c r="C247" s="6"/>
      <c r="D247" s="7">
        <v>51.4</v>
      </c>
      <c r="E247" s="7"/>
      <c r="F247" s="7">
        <f t="shared" si="35"/>
        <v>51.4</v>
      </c>
      <c r="G247" s="7">
        <v>48</v>
      </c>
      <c r="H247" s="7"/>
      <c r="I247" s="7"/>
      <c r="J247" s="7">
        <f t="shared" si="36"/>
        <v>48</v>
      </c>
      <c r="K247" s="7"/>
      <c r="L247" s="7"/>
      <c r="M247" s="7"/>
      <c r="N247" s="7">
        <v>45</v>
      </c>
      <c r="O247" s="7"/>
      <c r="P247" s="7">
        <f t="shared" si="37"/>
        <v>45</v>
      </c>
      <c r="IB247" s="53"/>
      <c r="IC247" s="53"/>
      <c r="ID247" s="53"/>
      <c r="IE247" s="53"/>
      <c r="IF247" s="53"/>
      <c r="IG247" s="53"/>
    </row>
    <row r="248" spans="1:241" s="25" customFormat="1" ht="11.25">
      <c r="A248" s="5" t="s">
        <v>7</v>
      </c>
      <c r="B248" s="37"/>
      <c r="C248" s="37"/>
      <c r="D248" s="30"/>
      <c r="E248" s="30"/>
      <c r="F248" s="7">
        <f t="shared" si="35"/>
        <v>0</v>
      </c>
      <c r="G248" s="30"/>
      <c r="H248" s="30"/>
      <c r="I248" s="30"/>
      <c r="J248" s="7">
        <f t="shared" si="36"/>
        <v>0</v>
      </c>
      <c r="K248" s="7"/>
      <c r="L248" s="7"/>
      <c r="M248" s="7"/>
      <c r="N248" s="30"/>
      <c r="O248" s="30"/>
      <c r="P248" s="7">
        <f t="shared" si="37"/>
        <v>0</v>
      </c>
      <c r="IB248" s="53"/>
      <c r="IC248" s="53"/>
      <c r="ID248" s="53"/>
      <c r="IE248" s="53"/>
      <c r="IF248" s="53"/>
      <c r="IG248" s="53"/>
    </row>
    <row r="249" spans="1:241" s="25" customFormat="1" ht="48.75" customHeight="1">
      <c r="A249" s="8" t="s">
        <v>251</v>
      </c>
      <c r="B249" s="6"/>
      <c r="C249" s="6"/>
      <c r="D249" s="7">
        <f>D239/D244</f>
        <v>19.07678479712378</v>
      </c>
      <c r="E249" s="7"/>
      <c r="F249" s="7">
        <f t="shared" si="35"/>
        <v>19.07678479712378</v>
      </c>
      <c r="G249" s="7">
        <f>G239/G244</f>
        <v>19.26040061633282</v>
      </c>
      <c r="H249" s="7"/>
      <c r="I249" s="7"/>
      <c r="J249" s="7">
        <f t="shared" si="36"/>
        <v>19.26040061633282</v>
      </c>
      <c r="K249" s="7"/>
      <c r="L249" s="7"/>
      <c r="M249" s="7"/>
      <c r="N249" s="7">
        <f>N239/N244</f>
        <v>19.90241397021058</v>
      </c>
      <c r="O249" s="7"/>
      <c r="P249" s="7">
        <f t="shared" si="37"/>
        <v>19.90241397021058</v>
      </c>
      <c r="IB249" s="53"/>
      <c r="IC249" s="53"/>
      <c r="ID249" s="53"/>
      <c r="IE249" s="53"/>
      <c r="IF249" s="53"/>
      <c r="IG249" s="53"/>
    </row>
    <row r="250" spans="1:241" s="25" customFormat="1" ht="19.5" customHeight="1">
      <c r="A250" s="8" t="s">
        <v>112</v>
      </c>
      <c r="B250" s="6"/>
      <c r="C250" s="6"/>
      <c r="D250" s="7">
        <f>D240/D245</f>
        <v>823.0452674897119</v>
      </c>
      <c r="E250" s="7"/>
      <c r="F250" s="7">
        <f t="shared" si="35"/>
        <v>823.0452674897119</v>
      </c>
      <c r="G250" s="7">
        <f>G240/G245</f>
        <v>800</v>
      </c>
      <c r="H250" s="7"/>
      <c r="I250" s="7"/>
      <c r="J250" s="7">
        <f t="shared" si="36"/>
        <v>800</v>
      </c>
      <c r="K250" s="7"/>
      <c r="L250" s="7"/>
      <c r="M250" s="7"/>
      <c r="N250" s="7">
        <f>N240/N245</f>
        <v>769.2307692307693</v>
      </c>
      <c r="O250" s="7"/>
      <c r="P250" s="7">
        <f t="shared" si="37"/>
        <v>769.2307692307693</v>
      </c>
      <c r="IB250" s="53"/>
      <c r="IC250" s="53"/>
      <c r="ID250" s="53"/>
      <c r="IE250" s="53"/>
      <c r="IF250" s="53"/>
      <c r="IG250" s="53"/>
    </row>
    <row r="251" spans="1:241" s="25" customFormat="1" ht="28.5" customHeight="1">
      <c r="A251" s="8" t="s">
        <v>254</v>
      </c>
      <c r="B251" s="6"/>
      <c r="C251" s="6"/>
      <c r="D251" s="7">
        <f>D241/D246</f>
        <v>31.71323982458048</v>
      </c>
      <c r="E251" s="7"/>
      <c r="F251" s="7">
        <f t="shared" si="35"/>
        <v>31.71323982458048</v>
      </c>
      <c r="G251" s="7">
        <f>G241/G246</f>
        <v>36.24370265666341</v>
      </c>
      <c r="H251" s="7"/>
      <c r="I251" s="7"/>
      <c r="J251" s="7">
        <f t="shared" si="36"/>
        <v>36.24370265666341</v>
      </c>
      <c r="K251" s="7"/>
      <c r="L251" s="7"/>
      <c r="M251" s="7"/>
      <c r="N251" s="7">
        <f>N241/N246</f>
        <v>41.680258055162916</v>
      </c>
      <c r="O251" s="7"/>
      <c r="P251" s="7">
        <f t="shared" si="37"/>
        <v>41.680258055162916</v>
      </c>
      <c r="IB251" s="53"/>
      <c r="IC251" s="53"/>
      <c r="ID251" s="53"/>
      <c r="IE251" s="53"/>
      <c r="IF251" s="53"/>
      <c r="IG251" s="53"/>
    </row>
    <row r="252" spans="1:241" s="25" customFormat="1" ht="28.5" customHeight="1">
      <c r="A252" s="8" t="s">
        <v>253</v>
      </c>
      <c r="B252" s="6"/>
      <c r="C252" s="6"/>
      <c r="D252" s="7">
        <f>D242/D247</f>
        <v>36964.980544747086</v>
      </c>
      <c r="E252" s="7"/>
      <c r="F252" s="7">
        <f t="shared" si="35"/>
        <v>36964.980544747086</v>
      </c>
      <c r="G252" s="7">
        <f>G242/G247</f>
        <v>39583.333333333336</v>
      </c>
      <c r="H252" s="7"/>
      <c r="I252" s="7"/>
      <c r="J252" s="7">
        <f t="shared" si="36"/>
        <v>39583.333333333336</v>
      </c>
      <c r="K252" s="7"/>
      <c r="L252" s="7"/>
      <c r="M252" s="7"/>
      <c r="N252" s="7">
        <f>N242/N247</f>
        <v>42222.22222222222</v>
      </c>
      <c r="O252" s="7"/>
      <c r="P252" s="7">
        <f t="shared" si="37"/>
        <v>42222.22222222222</v>
      </c>
      <c r="IB252" s="53"/>
      <c r="IC252" s="53"/>
      <c r="ID252" s="53"/>
      <c r="IE252" s="53"/>
      <c r="IF252" s="53"/>
      <c r="IG252" s="53"/>
    </row>
    <row r="253" spans="1:241" s="25" customFormat="1" ht="45">
      <c r="A253" s="8" t="s">
        <v>231</v>
      </c>
      <c r="B253" s="6"/>
      <c r="C253" s="6"/>
      <c r="D253" s="7"/>
      <c r="E253" s="7"/>
      <c r="F253" s="7">
        <f t="shared" si="35"/>
        <v>0</v>
      </c>
      <c r="G253" s="7">
        <v>145.4502</v>
      </c>
      <c r="H253" s="7"/>
      <c r="I253" s="7"/>
      <c r="J253" s="7">
        <f t="shared" si="36"/>
        <v>145.4502</v>
      </c>
      <c r="K253" s="7"/>
      <c r="L253" s="7"/>
      <c r="M253" s="7"/>
      <c r="N253" s="7">
        <v>145.461241023</v>
      </c>
      <c r="O253" s="7"/>
      <c r="P253" s="7">
        <f t="shared" si="37"/>
        <v>145.461241023</v>
      </c>
      <c r="IB253" s="53"/>
      <c r="IC253" s="53"/>
      <c r="ID253" s="53"/>
      <c r="IE253" s="53"/>
      <c r="IF253" s="53"/>
      <c r="IG253" s="53"/>
    </row>
    <row r="254" spans="1:241" s="25" customFormat="1" ht="11.25">
      <c r="A254" s="5" t="s">
        <v>6</v>
      </c>
      <c r="B254" s="6"/>
      <c r="C254" s="6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IB254" s="53"/>
      <c r="IC254" s="53"/>
      <c r="ID254" s="53"/>
      <c r="IE254" s="53"/>
      <c r="IF254" s="53"/>
      <c r="IG254" s="53"/>
    </row>
    <row r="255" spans="1:241" s="25" customFormat="1" ht="36" customHeight="1">
      <c r="A255" s="8" t="s">
        <v>113</v>
      </c>
      <c r="B255" s="6"/>
      <c r="C255" s="6"/>
      <c r="D255" s="7"/>
      <c r="E255" s="7"/>
      <c r="F255" s="7">
        <f t="shared" si="35"/>
        <v>0</v>
      </c>
      <c r="G255" s="7">
        <f>G249/D249*100</f>
        <v>100.96250925489669</v>
      </c>
      <c r="H255" s="7"/>
      <c r="I255" s="7"/>
      <c r="J255" s="7">
        <f t="shared" si="36"/>
        <v>100.96250925489669</v>
      </c>
      <c r="K255" s="7"/>
      <c r="L255" s="7"/>
      <c r="M255" s="7"/>
      <c r="N255" s="7">
        <f>N249/G249*100</f>
        <v>103.33333333333334</v>
      </c>
      <c r="O255" s="7"/>
      <c r="P255" s="7">
        <f t="shared" si="37"/>
        <v>103.33333333333334</v>
      </c>
      <c r="IB255" s="53"/>
      <c r="IC255" s="53"/>
      <c r="ID255" s="53"/>
      <c r="IE255" s="53"/>
      <c r="IF255" s="53"/>
      <c r="IG255" s="53"/>
    </row>
    <row r="256" spans="1:241" s="25" customFormat="1" ht="36" customHeight="1">
      <c r="A256" s="8" t="s">
        <v>232</v>
      </c>
      <c r="B256" s="6"/>
      <c r="C256" s="6"/>
      <c r="D256" s="7"/>
      <c r="E256" s="7"/>
      <c r="F256" s="7">
        <f t="shared" si="35"/>
        <v>0</v>
      </c>
      <c r="G256" s="7">
        <f>G251/D251*100</f>
        <v>114.2857142857143</v>
      </c>
      <c r="H256" s="7"/>
      <c r="I256" s="7"/>
      <c r="J256" s="7">
        <f t="shared" si="36"/>
        <v>114.2857142857143</v>
      </c>
      <c r="K256" s="7"/>
      <c r="L256" s="7"/>
      <c r="M256" s="7"/>
      <c r="N256" s="7">
        <f>N250/G250*100</f>
        <v>96.15384615384616</v>
      </c>
      <c r="O256" s="7"/>
      <c r="P256" s="7">
        <f t="shared" si="37"/>
        <v>96.15384615384616</v>
      </c>
      <c r="IB256" s="53"/>
      <c r="IC256" s="53"/>
      <c r="ID256" s="53"/>
      <c r="IE256" s="53"/>
      <c r="IF256" s="53"/>
      <c r="IG256" s="53"/>
    </row>
    <row r="257" spans="1:241" s="25" customFormat="1" ht="36" customHeight="1">
      <c r="A257" s="8" t="s">
        <v>256</v>
      </c>
      <c r="B257" s="6"/>
      <c r="C257" s="6"/>
      <c r="D257" s="7"/>
      <c r="E257" s="7"/>
      <c r="F257" s="7">
        <f t="shared" si="35"/>
        <v>0</v>
      </c>
      <c r="G257" s="7">
        <f>G252/D252*100</f>
        <v>107.08333333333333</v>
      </c>
      <c r="H257" s="7"/>
      <c r="I257" s="7"/>
      <c r="J257" s="7">
        <f t="shared" si="36"/>
        <v>107.08333333333333</v>
      </c>
      <c r="K257" s="7"/>
      <c r="L257" s="7"/>
      <c r="M257" s="7"/>
      <c r="N257" s="7">
        <f>N251/G251*100</f>
        <v>114.99999999999999</v>
      </c>
      <c r="O257" s="7"/>
      <c r="P257" s="7">
        <f t="shared" si="37"/>
        <v>114.99999999999999</v>
      </c>
      <c r="IB257" s="53"/>
      <c r="IC257" s="53"/>
      <c r="ID257" s="53"/>
      <c r="IE257" s="53"/>
      <c r="IF257" s="53"/>
      <c r="IG257" s="53"/>
    </row>
    <row r="258" spans="1:241" s="25" customFormat="1" ht="33.75">
      <c r="A258" s="8" t="s">
        <v>257</v>
      </c>
      <c r="B258" s="6"/>
      <c r="C258" s="6"/>
      <c r="D258" s="7"/>
      <c r="E258" s="7"/>
      <c r="F258" s="7">
        <f t="shared" si="35"/>
        <v>0</v>
      </c>
      <c r="G258" s="7">
        <f>G252/D252*100</f>
        <v>107.08333333333333</v>
      </c>
      <c r="H258" s="7"/>
      <c r="I258" s="7"/>
      <c r="J258" s="7">
        <f t="shared" si="36"/>
        <v>107.08333333333333</v>
      </c>
      <c r="K258" s="7"/>
      <c r="L258" s="7"/>
      <c r="M258" s="7"/>
      <c r="N258" s="7">
        <f>N252/G252*100</f>
        <v>106.66666666666664</v>
      </c>
      <c r="O258" s="7"/>
      <c r="P258" s="7">
        <f t="shared" si="37"/>
        <v>106.66666666666664</v>
      </c>
      <c r="IB258" s="53"/>
      <c r="IC258" s="53"/>
      <c r="ID258" s="53"/>
      <c r="IE258" s="53"/>
      <c r="IF258" s="53"/>
      <c r="IG258" s="53"/>
    </row>
    <row r="259" spans="1:241" s="38" customFormat="1" ht="22.5">
      <c r="A259" s="34" t="s">
        <v>368</v>
      </c>
      <c r="B259" s="35"/>
      <c r="C259" s="35"/>
      <c r="D259" s="36">
        <f>(D260*D264)+(D261*D265)+(D262*D267)-1.78</f>
        <v>20074999.999959998</v>
      </c>
      <c r="E259" s="36">
        <f>(E260*E264)+(E261*E265)+(E262*E267)</f>
        <v>0</v>
      </c>
      <c r="F259" s="36">
        <f>D259</f>
        <v>20074999.999959998</v>
      </c>
      <c r="G259" s="36">
        <f>(G260*G264)+(G261*G265)+(G262*G267)</f>
        <v>20254999.999900002</v>
      </c>
      <c r="H259" s="36">
        <f>(H260*H264)+(H261*H265)+(H262*H267)</f>
        <v>0</v>
      </c>
      <c r="I259" s="36">
        <v>0</v>
      </c>
      <c r="J259" s="36">
        <f>G259+H259</f>
        <v>20254999.999900002</v>
      </c>
      <c r="K259" s="36">
        <f>(K260*K264)+(K261*K265)+(K262*K267)</f>
        <v>0</v>
      </c>
      <c r="L259" s="36">
        <f>(L260*L264)+(L261*L265)+(L262*L267)</f>
        <v>0</v>
      </c>
      <c r="M259" s="36">
        <f>(M260*M264)+(M261*M265)+(M262*M267)</f>
        <v>0</v>
      </c>
      <c r="N259" s="36">
        <f>(N260*N264)+(N261*N265)+(N262*N267)</f>
        <v>21574999.99998</v>
      </c>
      <c r="O259" s="36">
        <f>(O260*O264)+(O261*O265)+(O262*O267)</f>
        <v>0</v>
      </c>
      <c r="P259" s="36">
        <f>N259+O259</f>
        <v>21574999.99998</v>
      </c>
      <c r="Q259" s="36">
        <f>(Q260*Q264)+(Q261*Q265)+(Q262*Q267)</f>
        <v>0</v>
      </c>
      <c r="IB259" s="39"/>
      <c r="IC259" s="39"/>
      <c r="ID259" s="39"/>
      <c r="IE259" s="39"/>
      <c r="IF259" s="39"/>
      <c r="IG259" s="39"/>
    </row>
    <row r="260" spans="1:241" s="25" customFormat="1" ht="22.5">
      <c r="A260" s="8" t="s">
        <v>114</v>
      </c>
      <c r="B260" s="6"/>
      <c r="C260" s="6"/>
      <c r="D260" s="7">
        <v>33</v>
      </c>
      <c r="E260" s="7"/>
      <c r="F260" s="7">
        <f>D260+E260</f>
        <v>33</v>
      </c>
      <c r="G260" s="7">
        <v>30</v>
      </c>
      <c r="H260" s="7"/>
      <c r="I260" s="7"/>
      <c r="J260" s="7">
        <f>G260+H260</f>
        <v>30</v>
      </c>
      <c r="K260" s="7"/>
      <c r="L260" s="7"/>
      <c r="M260" s="7"/>
      <c r="N260" s="7">
        <v>28</v>
      </c>
      <c r="O260" s="7"/>
      <c r="P260" s="7">
        <f>N260+O260</f>
        <v>28</v>
      </c>
      <c r="IB260" s="53"/>
      <c r="IC260" s="53"/>
      <c r="ID260" s="53"/>
      <c r="IE260" s="53"/>
      <c r="IF260" s="53"/>
      <c r="IG260" s="53"/>
    </row>
    <row r="261" spans="1:241" s="25" customFormat="1" ht="22.5" customHeight="1">
      <c r="A261" s="8" t="s">
        <v>115</v>
      </c>
      <c r="B261" s="6"/>
      <c r="C261" s="6"/>
      <c r="D261" s="7">
        <v>6</v>
      </c>
      <c r="E261" s="7"/>
      <c r="F261" s="7">
        <f aca="true" t="shared" si="38" ref="F261:F271">D261+E261</f>
        <v>6</v>
      </c>
      <c r="G261" s="7">
        <f>D261</f>
        <v>6</v>
      </c>
      <c r="H261" s="7"/>
      <c r="I261" s="7"/>
      <c r="J261" s="7">
        <f aca="true" t="shared" si="39" ref="J261:J271">G261+H261</f>
        <v>6</v>
      </c>
      <c r="K261" s="7"/>
      <c r="L261" s="7"/>
      <c r="M261" s="7"/>
      <c r="N261" s="7">
        <v>6</v>
      </c>
      <c r="O261" s="7"/>
      <c r="P261" s="7">
        <f aca="true" t="shared" si="40" ref="P261:P271">N261+O261</f>
        <v>6</v>
      </c>
      <c r="IB261" s="53"/>
      <c r="IC261" s="53"/>
      <c r="ID261" s="53"/>
      <c r="IE261" s="53"/>
      <c r="IF261" s="53"/>
      <c r="IG261" s="53"/>
    </row>
    <row r="262" spans="1:241" s="25" customFormat="1" ht="22.5" customHeight="1">
      <c r="A262" s="8" t="s">
        <v>161</v>
      </c>
      <c r="B262" s="6"/>
      <c r="C262" s="6"/>
      <c r="D262" s="7">
        <v>77</v>
      </c>
      <c r="E262" s="7"/>
      <c r="F262" s="7">
        <f t="shared" si="38"/>
        <v>77</v>
      </c>
      <c r="G262" s="7">
        <v>80</v>
      </c>
      <c r="H262" s="7"/>
      <c r="I262" s="7"/>
      <c r="J262" s="7">
        <f t="shared" si="39"/>
        <v>80</v>
      </c>
      <c r="K262" s="7"/>
      <c r="L262" s="7"/>
      <c r="M262" s="7"/>
      <c r="N262" s="7">
        <v>90</v>
      </c>
      <c r="O262" s="7"/>
      <c r="P262" s="7">
        <f t="shared" si="40"/>
        <v>90</v>
      </c>
      <c r="IB262" s="53"/>
      <c r="IC262" s="53"/>
      <c r="ID262" s="53"/>
      <c r="IE262" s="53"/>
      <c r="IF262" s="53"/>
      <c r="IG262" s="53"/>
    </row>
    <row r="263" spans="1:241" s="25" customFormat="1" ht="12" customHeight="1">
      <c r="A263" s="5" t="s">
        <v>7</v>
      </c>
      <c r="B263" s="37"/>
      <c r="C263" s="37"/>
      <c r="D263" s="30"/>
      <c r="E263" s="30"/>
      <c r="F263" s="7"/>
      <c r="G263" s="30"/>
      <c r="H263" s="30"/>
      <c r="I263" s="7"/>
      <c r="J263" s="7"/>
      <c r="K263" s="7"/>
      <c r="L263" s="7"/>
      <c r="M263" s="7"/>
      <c r="N263" s="30"/>
      <c r="O263" s="30"/>
      <c r="P263" s="7"/>
      <c r="IB263" s="53"/>
      <c r="IC263" s="53"/>
      <c r="ID263" s="53"/>
      <c r="IE263" s="53"/>
      <c r="IF263" s="53"/>
      <c r="IG263" s="53"/>
    </row>
    <row r="264" spans="1:241" s="25" customFormat="1" ht="22.5" customHeight="1">
      <c r="A264" s="8" t="s">
        <v>116</v>
      </c>
      <c r="B264" s="6"/>
      <c r="C264" s="6"/>
      <c r="D264" s="7">
        <v>506060.66</v>
      </c>
      <c r="E264" s="7"/>
      <c r="F264" s="7">
        <f t="shared" si="38"/>
        <v>506060.66</v>
      </c>
      <c r="G264" s="7">
        <v>593333.33333</v>
      </c>
      <c r="H264" s="7"/>
      <c r="I264" s="7"/>
      <c r="J264" s="7">
        <f t="shared" si="39"/>
        <v>593333.33333</v>
      </c>
      <c r="K264" s="7"/>
      <c r="L264" s="7"/>
      <c r="M264" s="7"/>
      <c r="N264" s="7">
        <v>675000</v>
      </c>
      <c r="O264" s="7"/>
      <c r="P264" s="7">
        <f t="shared" si="40"/>
        <v>675000</v>
      </c>
      <c r="IB264" s="53"/>
      <c r="IC264" s="53"/>
      <c r="ID264" s="53"/>
      <c r="IE264" s="53"/>
      <c r="IF264" s="53"/>
      <c r="IG264" s="53"/>
    </row>
    <row r="265" spans="1:241" s="25" customFormat="1" ht="22.5" customHeight="1">
      <c r="A265" s="8" t="s">
        <v>117</v>
      </c>
      <c r="B265" s="6"/>
      <c r="C265" s="6"/>
      <c r="D265" s="7">
        <v>529166.66666</v>
      </c>
      <c r="E265" s="7"/>
      <c r="F265" s="7">
        <f t="shared" si="38"/>
        <v>529166.66666</v>
      </c>
      <c r="G265" s="7">
        <v>367500</v>
      </c>
      <c r="H265" s="7"/>
      <c r="I265" s="7"/>
      <c r="J265" s="7">
        <f t="shared" si="39"/>
        <v>367500</v>
      </c>
      <c r="K265" s="7"/>
      <c r="L265" s="7"/>
      <c r="M265" s="7"/>
      <c r="N265" s="7">
        <v>395833.33333</v>
      </c>
      <c r="O265" s="7"/>
      <c r="P265" s="7">
        <f t="shared" si="40"/>
        <v>395833.33333</v>
      </c>
      <c r="IB265" s="53"/>
      <c r="IC265" s="53"/>
      <c r="ID265" s="53"/>
      <c r="IE265" s="53"/>
      <c r="IF265" s="53"/>
      <c r="IG265" s="53"/>
    </row>
    <row r="266" spans="1:241" s="25" customFormat="1" ht="12" customHeight="1">
      <c r="A266" s="5" t="s">
        <v>6</v>
      </c>
      <c r="B266" s="37"/>
      <c r="C266" s="37"/>
      <c r="D266" s="30"/>
      <c r="E266" s="30"/>
      <c r="F266" s="7"/>
      <c r="G266" s="30"/>
      <c r="H266" s="30"/>
      <c r="I266" s="7"/>
      <c r="J266" s="7"/>
      <c r="K266" s="7"/>
      <c r="L266" s="7"/>
      <c r="M266" s="7"/>
      <c r="N266" s="30"/>
      <c r="O266" s="30"/>
      <c r="P266" s="7"/>
      <c r="IB266" s="53"/>
      <c r="IC266" s="53"/>
      <c r="ID266" s="53"/>
      <c r="IE266" s="53"/>
      <c r="IF266" s="53"/>
      <c r="IG266" s="53"/>
    </row>
    <row r="267" spans="1:241" s="25" customFormat="1" ht="32.25" customHeight="1">
      <c r="A267" s="8" t="s">
        <v>186</v>
      </c>
      <c r="B267" s="6"/>
      <c r="C267" s="6"/>
      <c r="D267" s="7">
        <f>200000/77</f>
        <v>2597.4025974025976</v>
      </c>
      <c r="E267" s="7"/>
      <c r="F267" s="7">
        <f t="shared" si="38"/>
        <v>2597.4025974025976</v>
      </c>
      <c r="G267" s="7">
        <v>3125</v>
      </c>
      <c r="H267" s="7"/>
      <c r="I267" s="7"/>
      <c r="J267" s="7">
        <f t="shared" si="39"/>
        <v>3125</v>
      </c>
      <c r="K267" s="7"/>
      <c r="L267" s="7"/>
      <c r="M267" s="7"/>
      <c r="N267" s="7">
        <f>300000/90</f>
        <v>3333.3333333333335</v>
      </c>
      <c r="O267" s="7"/>
      <c r="P267" s="7">
        <f t="shared" si="40"/>
        <v>3333.3333333333335</v>
      </c>
      <c r="IB267" s="53"/>
      <c r="IC267" s="53"/>
      <c r="ID267" s="53"/>
      <c r="IE267" s="53"/>
      <c r="IF267" s="53"/>
      <c r="IG267" s="53"/>
    </row>
    <row r="268" spans="1:241" s="25" customFormat="1" ht="11.25">
      <c r="A268" s="5" t="s">
        <v>6</v>
      </c>
      <c r="B268" s="6"/>
      <c r="C268" s="6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IB268" s="53"/>
      <c r="IC268" s="53"/>
      <c r="ID268" s="53"/>
      <c r="IE268" s="53"/>
      <c r="IF268" s="53"/>
      <c r="IG268" s="53"/>
    </row>
    <row r="269" spans="1:241" s="25" customFormat="1" ht="33.75">
      <c r="A269" s="8" t="s">
        <v>118</v>
      </c>
      <c r="B269" s="6"/>
      <c r="C269" s="6"/>
      <c r="D269" s="7"/>
      <c r="E269" s="7"/>
      <c r="F269" s="7">
        <f t="shared" si="38"/>
        <v>0</v>
      </c>
      <c r="G269" s="7">
        <f>G264/F264*100</f>
        <v>117.2454964845519</v>
      </c>
      <c r="H269" s="7"/>
      <c r="I269" s="7"/>
      <c r="J269" s="7">
        <f t="shared" si="39"/>
        <v>117.2454964845519</v>
      </c>
      <c r="K269" s="7"/>
      <c r="L269" s="7"/>
      <c r="M269" s="7"/>
      <c r="N269" s="7">
        <f>N264/J264*100</f>
        <v>113.76404494445933</v>
      </c>
      <c r="O269" s="7"/>
      <c r="P269" s="7">
        <f t="shared" si="40"/>
        <v>113.76404494445933</v>
      </c>
      <c r="IB269" s="53"/>
      <c r="IC269" s="53"/>
      <c r="ID269" s="53"/>
      <c r="IE269" s="53"/>
      <c r="IF269" s="53"/>
      <c r="IG269" s="53"/>
    </row>
    <row r="270" spans="1:241" s="25" customFormat="1" ht="33.75">
      <c r="A270" s="8" t="s">
        <v>119</v>
      </c>
      <c r="B270" s="6"/>
      <c r="C270" s="6"/>
      <c r="D270" s="7"/>
      <c r="E270" s="7"/>
      <c r="F270" s="7">
        <f t="shared" si="38"/>
        <v>0</v>
      </c>
      <c r="G270" s="7">
        <f>G265/D265*100</f>
        <v>69.44881889851274</v>
      </c>
      <c r="H270" s="7"/>
      <c r="I270" s="7"/>
      <c r="J270" s="7">
        <f t="shared" si="39"/>
        <v>69.44881889851274</v>
      </c>
      <c r="K270" s="7"/>
      <c r="L270" s="7"/>
      <c r="M270" s="7"/>
      <c r="N270" s="7">
        <f>N265/G265*100</f>
        <v>107.7097505659864</v>
      </c>
      <c r="O270" s="7"/>
      <c r="P270" s="7">
        <f t="shared" si="40"/>
        <v>107.7097505659864</v>
      </c>
      <c r="IB270" s="53"/>
      <c r="IC270" s="53"/>
      <c r="ID270" s="53"/>
      <c r="IE270" s="53"/>
      <c r="IF270" s="53"/>
      <c r="IG270" s="53"/>
    </row>
    <row r="271" spans="1:241" s="25" customFormat="1" ht="27" customHeight="1">
      <c r="A271" s="8" t="s">
        <v>233</v>
      </c>
      <c r="B271" s="6"/>
      <c r="C271" s="6"/>
      <c r="D271" s="7"/>
      <c r="E271" s="7"/>
      <c r="F271" s="7">
        <f t="shared" si="38"/>
        <v>0</v>
      </c>
      <c r="G271" s="7">
        <f>G267/D267*100</f>
        <v>120.3125</v>
      </c>
      <c r="H271" s="7"/>
      <c r="I271" s="7"/>
      <c r="J271" s="7">
        <f t="shared" si="39"/>
        <v>120.3125</v>
      </c>
      <c r="K271" s="7"/>
      <c r="L271" s="7"/>
      <c r="M271" s="7"/>
      <c r="N271" s="7">
        <f>N267/G267*100</f>
        <v>106.66666666666667</v>
      </c>
      <c r="O271" s="7"/>
      <c r="P271" s="7">
        <f t="shared" si="40"/>
        <v>106.66666666666667</v>
      </c>
      <c r="IB271" s="53"/>
      <c r="IC271" s="53"/>
      <c r="ID271" s="53"/>
      <c r="IE271" s="53"/>
      <c r="IF271" s="53"/>
      <c r="IG271" s="53"/>
    </row>
    <row r="272" spans="1:241" s="38" customFormat="1" ht="24" customHeight="1">
      <c r="A272" s="34" t="s">
        <v>369</v>
      </c>
      <c r="B272" s="35"/>
      <c r="C272" s="35"/>
      <c r="D272" s="36">
        <v>1000000</v>
      </c>
      <c r="E272" s="36"/>
      <c r="F272" s="36">
        <f>D272</f>
        <v>1000000</v>
      </c>
      <c r="G272" s="36">
        <v>1200000</v>
      </c>
      <c r="H272" s="36"/>
      <c r="I272" s="36"/>
      <c r="J272" s="36">
        <f>G272</f>
        <v>1200000</v>
      </c>
      <c r="K272" s="36">
        <f>(K274*K276)</f>
        <v>0</v>
      </c>
      <c r="L272" s="36">
        <f>(L274*L276)</f>
        <v>0</v>
      </c>
      <c r="M272" s="36">
        <f>(M274*M276)</f>
        <v>0</v>
      </c>
      <c r="N272" s="36">
        <v>1400000</v>
      </c>
      <c r="O272" s="36">
        <f>(O274*O276)</f>
        <v>0</v>
      </c>
      <c r="P272" s="36">
        <f>N272</f>
        <v>1400000</v>
      </c>
      <c r="IB272" s="39"/>
      <c r="IC272" s="39"/>
      <c r="ID272" s="39"/>
      <c r="IE272" s="39"/>
      <c r="IF272" s="39"/>
      <c r="IG272" s="39"/>
    </row>
    <row r="273" spans="1:241" s="25" customFormat="1" ht="11.25">
      <c r="A273" s="5" t="s">
        <v>5</v>
      </c>
      <c r="B273" s="6"/>
      <c r="C273" s="6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IB273" s="53"/>
      <c r="IC273" s="53"/>
      <c r="ID273" s="53"/>
      <c r="IE273" s="53"/>
      <c r="IF273" s="53"/>
      <c r="IG273" s="53"/>
    </row>
    <row r="274" spans="1:241" s="25" customFormat="1" ht="33.75">
      <c r="A274" s="8" t="s">
        <v>258</v>
      </c>
      <c r="B274" s="6"/>
      <c r="C274" s="6"/>
      <c r="D274" s="7">
        <v>750</v>
      </c>
      <c r="E274" s="7"/>
      <c r="F274" s="7">
        <f>D274</f>
        <v>750</v>
      </c>
      <c r="G274" s="7">
        <v>700</v>
      </c>
      <c r="H274" s="7"/>
      <c r="I274" s="7"/>
      <c r="J274" s="7">
        <f>G274</f>
        <v>700</v>
      </c>
      <c r="K274" s="7"/>
      <c r="L274" s="7"/>
      <c r="M274" s="7"/>
      <c r="N274" s="7">
        <v>650</v>
      </c>
      <c r="O274" s="7"/>
      <c r="P274" s="7">
        <f>N274</f>
        <v>650</v>
      </c>
      <c r="IB274" s="53"/>
      <c r="IC274" s="53"/>
      <c r="ID274" s="53"/>
      <c r="IE274" s="53"/>
      <c r="IF274" s="53"/>
      <c r="IG274" s="53"/>
    </row>
    <row r="275" spans="1:241" s="25" customFormat="1" ht="11.25">
      <c r="A275" s="5" t="s">
        <v>7</v>
      </c>
      <c r="B275" s="6"/>
      <c r="C275" s="6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IB275" s="53"/>
      <c r="IC275" s="53"/>
      <c r="ID275" s="53"/>
      <c r="IE275" s="53"/>
      <c r="IF275" s="53"/>
      <c r="IG275" s="53"/>
    </row>
    <row r="276" spans="1:241" s="25" customFormat="1" ht="33.75">
      <c r="A276" s="8" t="s">
        <v>259</v>
      </c>
      <c r="B276" s="6"/>
      <c r="C276" s="6"/>
      <c r="D276" s="7">
        <f>D272/D274</f>
        <v>1333.3333333333333</v>
      </c>
      <c r="E276" s="7"/>
      <c r="F276" s="7">
        <f>D276</f>
        <v>1333.3333333333333</v>
      </c>
      <c r="G276" s="7">
        <f>G272/G274</f>
        <v>1714.2857142857142</v>
      </c>
      <c r="H276" s="7"/>
      <c r="I276" s="7"/>
      <c r="J276" s="7">
        <f>G276</f>
        <v>1714.2857142857142</v>
      </c>
      <c r="K276" s="7"/>
      <c r="L276" s="7"/>
      <c r="M276" s="7"/>
      <c r="N276" s="7">
        <f>1400000/750</f>
        <v>1866.6666666666667</v>
      </c>
      <c r="O276" s="7"/>
      <c r="P276" s="7">
        <f>N276</f>
        <v>1866.6666666666667</v>
      </c>
      <c r="IB276" s="53"/>
      <c r="IC276" s="53"/>
      <c r="ID276" s="53"/>
      <c r="IE276" s="53"/>
      <c r="IF276" s="53"/>
      <c r="IG276" s="53"/>
    </row>
    <row r="277" spans="1:241" s="25" customFormat="1" ht="11.25">
      <c r="A277" s="5" t="s">
        <v>6</v>
      </c>
      <c r="B277" s="6"/>
      <c r="C277" s="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IB277" s="53"/>
      <c r="IC277" s="53"/>
      <c r="ID277" s="53"/>
      <c r="IE277" s="53"/>
      <c r="IF277" s="53"/>
      <c r="IG277" s="53"/>
    </row>
    <row r="278" spans="1:241" s="25" customFormat="1" ht="24.75" customHeight="1">
      <c r="A278" s="8" t="s">
        <v>179</v>
      </c>
      <c r="B278" s="6"/>
      <c r="C278" s="6"/>
      <c r="D278" s="7"/>
      <c r="E278" s="7"/>
      <c r="F278" s="7"/>
      <c r="G278" s="7">
        <f>G274/D274*100</f>
        <v>93.33333333333333</v>
      </c>
      <c r="H278" s="7"/>
      <c r="I278" s="7"/>
      <c r="J278" s="7">
        <f>G278</f>
        <v>93.33333333333333</v>
      </c>
      <c r="K278" s="7"/>
      <c r="L278" s="7"/>
      <c r="M278" s="7"/>
      <c r="N278" s="7">
        <f>N274/G274*100</f>
        <v>92.85714285714286</v>
      </c>
      <c r="O278" s="7"/>
      <c r="P278" s="7">
        <f>N278</f>
        <v>92.85714285714286</v>
      </c>
      <c r="IB278" s="53"/>
      <c r="IC278" s="53"/>
      <c r="ID278" s="53"/>
      <c r="IE278" s="53"/>
      <c r="IF278" s="53"/>
      <c r="IG278" s="53"/>
    </row>
    <row r="279" spans="1:241" s="25" customFormat="1" ht="33.75">
      <c r="A279" s="8" t="s">
        <v>180</v>
      </c>
      <c r="B279" s="6"/>
      <c r="C279" s="6"/>
      <c r="D279" s="7"/>
      <c r="E279" s="7"/>
      <c r="F279" s="7"/>
      <c r="G279" s="7">
        <f>G276/D276*100</f>
        <v>128.57142857142858</v>
      </c>
      <c r="H279" s="7"/>
      <c r="I279" s="7"/>
      <c r="J279" s="7">
        <f>G279</f>
        <v>128.57142857142858</v>
      </c>
      <c r="K279" s="7"/>
      <c r="L279" s="7"/>
      <c r="M279" s="7"/>
      <c r="N279" s="7">
        <f>N276/G276*100</f>
        <v>108.8888888888889</v>
      </c>
      <c r="O279" s="7"/>
      <c r="P279" s="7">
        <f>N279</f>
        <v>108.8888888888889</v>
      </c>
      <c r="IB279" s="53"/>
      <c r="IC279" s="53"/>
      <c r="ID279" s="53"/>
      <c r="IE279" s="53"/>
      <c r="IF279" s="53"/>
      <c r="IG279" s="53"/>
    </row>
    <row r="280" spans="1:241" s="38" customFormat="1" ht="27" customHeight="1">
      <c r="A280" s="34" t="s">
        <v>370</v>
      </c>
      <c r="B280" s="35"/>
      <c r="C280" s="35"/>
      <c r="D280" s="36"/>
      <c r="E280" s="36">
        <v>11780000</v>
      </c>
      <c r="F280" s="36">
        <f>E280</f>
        <v>11780000</v>
      </c>
      <c r="G280" s="36">
        <f>G282*G284</f>
        <v>0</v>
      </c>
      <c r="H280" s="36">
        <v>12000000</v>
      </c>
      <c r="I280" s="36">
        <f>I282*I284</f>
        <v>0</v>
      </c>
      <c r="J280" s="36">
        <f>G280+H280</f>
        <v>12000000</v>
      </c>
      <c r="K280" s="36">
        <f>K282*K284</f>
        <v>0</v>
      </c>
      <c r="L280" s="36">
        <f>L282*L284</f>
        <v>0</v>
      </c>
      <c r="M280" s="36">
        <f>M282*M284</f>
        <v>0</v>
      </c>
      <c r="N280" s="36">
        <f>N282*N284</f>
        <v>0</v>
      </c>
      <c r="O280" s="36">
        <v>12100000</v>
      </c>
      <c r="P280" s="36">
        <f>N280+O280</f>
        <v>12100000</v>
      </c>
      <c r="IB280" s="39"/>
      <c r="IC280" s="39"/>
      <c r="ID280" s="39"/>
      <c r="IE280" s="39"/>
      <c r="IF280" s="39"/>
      <c r="IG280" s="39"/>
    </row>
    <row r="281" spans="1:241" s="25" customFormat="1" ht="11.25">
      <c r="A281" s="5" t="s">
        <v>5</v>
      </c>
      <c r="B281" s="37"/>
      <c r="C281" s="37"/>
      <c r="D281" s="30"/>
      <c r="E281" s="30"/>
      <c r="F281" s="7"/>
      <c r="G281" s="30"/>
      <c r="H281" s="30"/>
      <c r="I281" s="30"/>
      <c r="J281" s="7"/>
      <c r="K281" s="7"/>
      <c r="L281" s="7"/>
      <c r="M281" s="7"/>
      <c r="N281" s="30"/>
      <c r="O281" s="30"/>
      <c r="P281" s="7"/>
      <c r="IB281" s="53"/>
      <c r="IC281" s="53"/>
      <c r="ID281" s="53"/>
      <c r="IE281" s="53"/>
      <c r="IF281" s="53"/>
      <c r="IG281" s="53"/>
    </row>
    <row r="282" spans="1:241" s="25" customFormat="1" ht="25.5" customHeight="1">
      <c r="A282" s="8" t="s">
        <v>120</v>
      </c>
      <c r="B282" s="6"/>
      <c r="C282" s="6"/>
      <c r="D282" s="7"/>
      <c r="E282" s="7">
        <v>20</v>
      </c>
      <c r="F282" s="7">
        <f>E282</f>
        <v>20</v>
      </c>
      <c r="G282" s="7"/>
      <c r="H282" s="7">
        <v>18</v>
      </c>
      <c r="I282" s="7"/>
      <c r="J282" s="7">
        <f>G282+H282</f>
        <v>18</v>
      </c>
      <c r="K282" s="7"/>
      <c r="L282" s="7"/>
      <c r="M282" s="7"/>
      <c r="N282" s="7"/>
      <c r="O282" s="7">
        <v>15</v>
      </c>
      <c r="P282" s="7">
        <f>O282</f>
        <v>15</v>
      </c>
      <c r="IB282" s="53"/>
      <c r="IC282" s="53"/>
      <c r="ID282" s="53"/>
      <c r="IE282" s="53"/>
      <c r="IF282" s="53"/>
      <c r="IG282" s="53"/>
    </row>
    <row r="283" spans="1:241" s="25" customFormat="1" ht="11.25">
      <c r="A283" s="5" t="s">
        <v>7</v>
      </c>
      <c r="B283" s="37"/>
      <c r="C283" s="37"/>
      <c r="D283" s="30"/>
      <c r="E283" s="30"/>
      <c r="F283" s="7"/>
      <c r="G283" s="30"/>
      <c r="H283" s="30"/>
      <c r="I283" s="30"/>
      <c r="J283" s="7"/>
      <c r="K283" s="7"/>
      <c r="L283" s="7"/>
      <c r="M283" s="7"/>
      <c r="N283" s="30"/>
      <c r="O283" s="30"/>
      <c r="P283" s="7"/>
      <c r="IB283" s="53"/>
      <c r="IC283" s="53"/>
      <c r="ID283" s="53"/>
      <c r="IE283" s="53"/>
      <c r="IF283" s="53"/>
      <c r="IG283" s="53"/>
    </row>
    <row r="284" spans="1:241" s="25" customFormat="1" ht="26.25" customHeight="1">
      <c r="A284" s="8" t="s">
        <v>121</v>
      </c>
      <c r="B284" s="6"/>
      <c r="C284" s="6"/>
      <c r="D284" s="7"/>
      <c r="E284" s="7">
        <f>E280/E282</f>
        <v>589000</v>
      </c>
      <c r="F284" s="7">
        <f>E284</f>
        <v>589000</v>
      </c>
      <c r="G284" s="7"/>
      <c r="H284" s="7">
        <f>H280/H282</f>
        <v>666666.6666666666</v>
      </c>
      <c r="I284" s="7"/>
      <c r="J284" s="7">
        <f>G284+H284</f>
        <v>666666.6666666666</v>
      </c>
      <c r="K284" s="7"/>
      <c r="L284" s="7"/>
      <c r="M284" s="7"/>
      <c r="N284" s="7"/>
      <c r="O284" s="7">
        <f>O280/O282</f>
        <v>806666.6666666666</v>
      </c>
      <c r="P284" s="7">
        <f>O284</f>
        <v>806666.6666666666</v>
      </c>
      <c r="IB284" s="53"/>
      <c r="IC284" s="53"/>
      <c r="ID284" s="53"/>
      <c r="IE284" s="53"/>
      <c r="IF284" s="53"/>
      <c r="IG284" s="53"/>
    </row>
    <row r="285" spans="1:241" s="25" customFormat="1" ht="11.25">
      <c r="A285" s="5" t="s">
        <v>6</v>
      </c>
      <c r="B285" s="6"/>
      <c r="C285" s="6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IB285" s="53"/>
      <c r="IC285" s="53"/>
      <c r="ID285" s="53"/>
      <c r="IE285" s="53"/>
      <c r="IF285" s="53"/>
      <c r="IG285" s="53"/>
    </row>
    <row r="286" spans="1:241" s="25" customFormat="1" ht="35.25" customHeight="1">
      <c r="A286" s="8" t="s">
        <v>122</v>
      </c>
      <c r="B286" s="6"/>
      <c r="C286" s="6"/>
      <c r="D286" s="7"/>
      <c r="E286" s="7">
        <v>0</v>
      </c>
      <c r="F286" s="7">
        <v>0</v>
      </c>
      <c r="G286" s="7"/>
      <c r="H286" s="7">
        <f>H284/E284*100</f>
        <v>113.18619128466327</v>
      </c>
      <c r="I286" s="7"/>
      <c r="J286" s="7">
        <f>G286+H286</f>
        <v>113.18619128466327</v>
      </c>
      <c r="K286" s="7"/>
      <c r="L286" s="7"/>
      <c r="M286" s="7"/>
      <c r="N286" s="7"/>
      <c r="O286" s="7">
        <f>O284/H284*100</f>
        <v>121</v>
      </c>
      <c r="P286" s="7">
        <f>O286</f>
        <v>121</v>
      </c>
      <c r="IB286" s="53"/>
      <c r="IC286" s="53"/>
      <c r="ID286" s="53"/>
      <c r="IE286" s="53"/>
      <c r="IF286" s="53"/>
      <c r="IG286" s="53"/>
    </row>
    <row r="287" spans="1:16" ht="15" customHeight="1">
      <c r="A287" s="37" t="s">
        <v>359</v>
      </c>
      <c r="B287" s="37"/>
      <c r="C287" s="37"/>
      <c r="D287" s="30"/>
      <c r="E287" s="30">
        <f>E289+E301+E316</f>
        <v>65960003</v>
      </c>
      <c r="F287" s="30">
        <f aca="true" t="shared" si="41" ref="F287:P287">F289+F301+F316</f>
        <v>65960003</v>
      </c>
      <c r="G287" s="30">
        <f t="shared" si="41"/>
        <v>0</v>
      </c>
      <c r="H287" s="30">
        <f t="shared" si="41"/>
        <v>67999999.9975</v>
      </c>
      <c r="I287" s="30">
        <f t="shared" si="41"/>
        <v>0</v>
      </c>
      <c r="J287" s="30">
        <f t="shared" si="41"/>
        <v>67999999.9975</v>
      </c>
      <c r="K287" s="30">
        <f t="shared" si="41"/>
        <v>10668.66666388889</v>
      </c>
      <c r="L287" s="30">
        <f t="shared" si="41"/>
        <v>2</v>
      </c>
      <c r="M287" s="30">
        <f t="shared" si="41"/>
        <v>2</v>
      </c>
      <c r="N287" s="30">
        <f t="shared" si="41"/>
        <v>0</v>
      </c>
      <c r="O287" s="30">
        <f t="shared" si="41"/>
        <v>70000000.002</v>
      </c>
      <c r="P287" s="30">
        <f t="shared" si="41"/>
        <v>70000000.002</v>
      </c>
    </row>
    <row r="288" spans="1:16" ht="45" customHeight="1">
      <c r="A288" s="34" t="s">
        <v>123</v>
      </c>
      <c r="B288" s="6"/>
      <c r="C288" s="6"/>
      <c r="D288" s="7"/>
      <c r="E288" s="36"/>
      <c r="F288" s="36"/>
      <c r="G288" s="7"/>
      <c r="H288" s="36"/>
      <c r="I288" s="36"/>
      <c r="J288" s="36"/>
      <c r="K288" s="7" t="e">
        <f>H288/E288*100</f>
        <v>#DIV/0!</v>
      </c>
      <c r="L288" s="36"/>
      <c r="M288" s="36"/>
      <c r="N288" s="7"/>
      <c r="O288" s="36"/>
      <c r="P288" s="36"/>
    </row>
    <row r="289" spans="1:16" ht="22.5" customHeight="1">
      <c r="A289" s="34" t="s">
        <v>128</v>
      </c>
      <c r="B289" s="6"/>
      <c r="C289" s="6"/>
      <c r="D289" s="7"/>
      <c r="E289" s="36">
        <f>E290</f>
        <v>45160000</v>
      </c>
      <c r="F289" s="36">
        <f>D289+E289</f>
        <v>45160000</v>
      </c>
      <c r="G289" s="36"/>
      <c r="H289" s="36">
        <f>H290</f>
        <v>47999999.997499995</v>
      </c>
      <c r="I289" s="36"/>
      <c r="J289" s="36">
        <f>G289+H289</f>
        <v>47999999.997499995</v>
      </c>
      <c r="K289" s="36">
        <f>K290+K302+K309</f>
        <v>10667.66666388889</v>
      </c>
      <c r="L289" s="36">
        <f>L290+L302+L309</f>
        <v>1</v>
      </c>
      <c r="M289" s="36">
        <f>M290+M302+M309</f>
        <v>1</v>
      </c>
      <c r="N289" s="36"/>
      <c r="O289" s="36">
        <f>O290</f>
        <v>50000000.002</v>
      </c>
      <c r="P289" s="36">
        <f>N289+O289</f>
        <v>50000000.002</v>
      </c>
    </row>
    <row r="290" spans="1:235" s="39" customFormat="1" ht="22.5">
      <c r="A290" s="34" t="s">
        <v>371</v>
      </c>
      <c r="B290" s="35"/>
      <c r="C290" s="35"/>
      <c r="D290" s="36"/>
      <c r="E290" s="36">
        <f>(E294*E296)+E300</f>
        <v>45160000</v>
      </c>
      <c r="F290" s="36">
        <f>E290</f>
        <v>45160000</v>
      </c>
      <c r="G290" s="36"/>
      <c r="H290" s="36">
        <f>H294*H296+0.01</f>
        <v>47999999.997499995</v>
      </c>
      <c r="I290" s="36"/>
      <c r="J290" s="36">
        <f>H290</f>
        <v>47999999.997499995</v>
      </c>
      <c r="K290" s="36">
        <f>K294*K296</f>
        <v>10666.66666388889</v>
      </c>
      <c r="L290" s="36">
        <f>L294*L296</f>
        <v>0</v>
      </c>
      <c r="M290" s="36">
        <f>M294*M296</f>
        <v>0</v>
      </c>
      <c r="N290" s="36"/>
      <c r="O290" s="36">
        <f>O294*O296+0.01</f>
        <v>50000000.002</v>
      </c>
      <c r="P290" s="36">
        <f>N290+O290</f>
        <v>50000000.002</v>
      </c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  <c r="CP290" s="38"/>
      <c r="CQ290" s="38"/>
      <c r="CR290" s="38"/>
      <c r="CS290" s="38"/>
      <c r="CT290" s="38"/>
      <c r="CU290" s="38"/>
      <c r="CV290" s="38"/>
      <c r="CW290" s="38"/>
      <c r="CX290" s="38"/>
      <c r="CY290" s="38"/>
      <c r="CZ290" s="38"/>
      <c r="DA290" s="38"/>
      <c r="DB290" s="38"/>
      <c r="DC290" s="38"/>
      <c r="DD290" s="38"/>
      <c r="DE290" s="38"/>
      <c r="DF290" s="38"/>
      <c r="DG290" s="38"/>
      <c r="DH290" s="38"/>
      <c r="DI290" s="38"/>
      <c r="DJ290" s="38"/>
      <c r="DK290" s="38"/>
      <c r="DL290" s="38"/>
      <c r="DM290" s="38"/>
      <c r="DN290" s="38"/>
      <c r="DO290" s="38"/>
      <c r="DP290" s="38"/>
      <c r="DQ290" s="38"/>
      <c r="DR290" s="38"/>
      <c r="DS290" s="38"/>
      <c r="DT290" s="38"/>
      <c r="DU290" s="38"/>
      <c r="DV290" s="38"/>
      <c r="DW290" s="38"/>
      <c r="DX290" s="38"/>
      <c r="DY290" s="38"/>
      <c r="DZ290" s="38"/>
      <c r="EA290" s="38"/>
      <c r="EB290" s="38"/>
      <c r="EC290" s="38"/>
      <c r="ED290" s="38"/>
      <c r="EE290" s="38"/>
      <c r="EF290" s="38"/>
      <c r="EG290" s="38"/>
      <c r="EH290" s="38"/>
      <c r="EI290" s="38"/>
      <c r="EJ290" s="38"/>
      <c r="EK290" s="38"/>
      <c r="EL290" s="38"/>
      <c r="EM290" s="38"/>
      <c r="EN290" s="38"/>
      <c r="EO290" s="38"/>
      <c r="EP290" s="38"/>
      <c r="EQ290" s="38"/>
      <c r="ER290" s="38"/>
      <c r="ES290" s="38"/>
      <c r="ET290" s="38"/>
      <c r="EU290" s="38"/>
      <c r="EV290" s="38"/>
      <c r="EW290" s="38"/>
      <c r="EX290" s="38"/>
      <c r="EY290" s="38"/>
      <c r="EZ290" s="38"/>
      <c r="FA290" s="38"/>
      <c r="FB290" s="38"/>
      <c r="FC290" s="38"/>
      <c r="FD290" s="38"/>
      <c r="FE290" s="38"/>
      <c r="FF290" s="38"/>
      <c r="FG290" s="38"/>
      <c r="FH290" s="38"/>
      <c r="FI290" s="38"/>
      <c r="FJ290" s="38"/>
      <c r="FK290" s="38"/>
      <c r="FL290" s="38"/>
      <c r="FM290" s="38"/>
      <c r="FN290" s="38"/>
      <c r="FO290" s="38"/>
      <c r="FP290" s="38"/>
      <c r="FQ290" s="38"/>
      <c r="FR290" s="38"/>
      <c r="FS290" s="38"/>
      <c r="FT290" s="38"/>
      <c r="FU290" s="38"/>
      <c r="FV290" s="38"/>
      <c r="FW290" s="38"/>
      <c r="FX290" s="38"/>
      <c r="FY290" s="38"/>
      <c r="FZ290" s="38"/>
      <c r="GA290" s="38"/>
      <c r="GB290" s="38"/>
      <c r="GC290" s="38"/>
      <c r="GD290" s="38"/>
      <c r="GE290" s="38"/>
      <c r="GF290" s="38"/>
      <c r="GG290" s="38"/>
      <c r="GH290" s="38"/>
      <c r="GI290" s="38"/>
      <c r="GJ290" s="38"/>
      <c r="GK290" s="38"/>
      <c r="GL290" s="38"/>
      <c r="GM290" s="38"/>
      <c r="GN290" s="38"/>
      <c r="GO290" s="38"/>
      <c r="GP290" s="38"/>
      <c r="GQ290" s="38"/>
      <c r="GR290" s="38"/>
      <c r="GS290" s="38"/>
      <c r="GT290" s="38"/>
      <c r="GU290" s="38"/>
      <c r="GV290" s="38"/>
      <c r="GW290" s="38"/>
      <c r="GX290" s="38"/>
      <c r="GY290" s="38"/>
      <c r="GZ290" s="38"/>
      <c r="HA290" s="38"/>
      <c r="HB290" s="38"/>
      <c r="HC290" s="38"/>
      <c r="HD290" s="38"/>
      <c r="HE290" s="38"/>
      <c r="HF290" s="38"/>
      <c r="HG290" s="38"/>
      <c r="HH290" s="38"/>
      <c r="HI290" s="38"/>
      <c r="HJ290" s="38"/>
      <c r="HK290" s="38"/>
      <c r="HL290" s="38"/>
      <c r="HM290" s="38"/>
      <c r="HN290" s="38"/>
      <c r="HO290" s="38"/>
      <c r="HP290" s="38"/>
      <c r="HQ290" s="38"/>
      <c r="HR290" s="38"/>
      <c r="HS290" s="38"/>
      <c r="HT290" s="38"/>
      <c r="HU290" s="38"/>
      <c r="HV290" s="38"/>
      <c r="HW290" s="38"/>
      <c r="HX290" s="38"/>
      <c r="HY290" s="38"/>
      <c r="HZ290" s="38"/>
      <c r="IA290" s="38"/>
    </row>
    <row r="291" spans="1:16" ht="11.25">
      <c r="A291" s="5" t="s">
        <v>4</v>
      </c>
      <c r="B291" s="37"/>
      <c r="C291" s="37"/>
      <c r="D291" s="7"/>
      <c r="E291" s="36"/>
      <c r="F291" s="36"/>
      <c r="G291" s="7"/>
      <c r="H291" s="36"/>
      <c r="I291" s="36"/>
      <c r="J291" s="36"/>
      <c r="K291" s="7"/>
      <c r="L291" s="36"/>
      <c r="M291" s="36"/>
      <c r="N291" s="7"/>
      <c r="O291" s="36"/>
      <c r="P291" s="36"/>
    </row>
    <row r="292" spans="1:16" ht="22.5">
      <c r="A292" s="8" t="s">
        <v>124</v>
      </c>
      <c r="B292" s="6"/>
      <c r="C292" s="6"/>
      <c r="D292" s="7"/>
      <c r="E292" s="7">
        <v>1072</v>
      </c>
      <c r="F292" s="7">
        <f>E292</f>
        <v>1072</v>
      </c>
      <c r="G292" s="7"/>
      <c r="H292" s="7">
        <v>892</v>
      </c>
      <c r="I292" s="7"/>
      <c r="J292" s="7">
        <f>H292</f>
        <v>892</v>
      </c>
      <c r="K292" s="7"/>
      <c r="L292" s="36"/>
      <c r="M292" s="36"/>
      <c r="N292" s="7"/>
      <c r="O292" s="7">
        <v>617</v>
      </c>
      <c r="P292" s="7">
        <f>O292</f>
        <v>617</v>
      </c>
    </row>
    <row r="293" spans="1:16" ht="11.25">
      <c r="A293" s="5" t="s">
        <v>5</v>
      </c>
      <c r="B293" s="37"/>
      <c r="C293" s="37"/>
      <c r="D293" s="7"/>
      <c r="E293" s="30"/>
      <c r="F293" s="30"/>
      <c r="G293" s="7"/>
      <c r="H293" s="30"/>
      <c r="I293" s="30"/>
      <c r="J293" s="30"/>
      <c r="K293" s="7" t="e">
        <f>H293/E293*100</f>
        <v>#DIV/0!</v>
      </c>
      <c r="L293" s="30"/>
      <c r="M293" s="30"/>
      <c r="N293" s="7"/>
      <c r="O293" s="30"/>
      <c r="P293" s="30"/>
    </row>
    <row r="294" spans="1:16" ht="22.5">
      <c r="A294" s="8" t="s">
        <v>125</v>
      </c>
      <c r="B294" s="6"/>
      <c r="C294" s="6"/>
      <c r="D294" s="7"/>
      <c r="E294" s="7">
        <v>180</v>
      </c>
      <c r="F294" s="7">
        <f>E294</f>
        <v>180</v>
      </c>
      <c r="G294" s="7"/>
      <c r="H294" s="7">
        <v>275</v>
      </c>
      <c r="I294" s="7"/>
      <c r="J294" s="7">
        <f>H294</f>
        <v>275</v>
      </c>
      <c r="K294" s="7">
        <f>H294/E294*100</f>
        <v>152.77777777777777</v>
      </c>
      <c r="L294" s="7"/>
      <c r="M294" s="7"/>
      <c r="N294" s="7"/>
      <c r="O294" s="7">
        <v>240</v>
      </c>
      <c r="P294" s="7">
        <f>O294</f>
        <v>240</v>
      </c>
    </row>
    <row r="295" spans="1:16" ht="11.25">
      <c r="A295" s="5" t="s">
        <v>7</v>
      </c>
      <c r="B295" s="37"/>
      <c r="C295" s="37"/>
      <c r="D295" s="7"/>
      <c r="E295" s="30"/>
      <c r="F295" s="30"/>
      <c r="G295" s="7"/>
      <c r="H295" s="30"/>
      <c r="I295" s="30"/>
      <c r="J295" s="30"/>
      <c r="K295" s="7" t="e">
        <f>H295/E295*100</f>
        <v>#DIV/0!</v>
      </c>
      <c r="L295" s="30"/>
      <c r="M295" s="30"/>
      <c r="N295" s="7"/>
      <c r="O295" s="30"/>
      <c r="P295" s="30"/>
    </row>
    <row r="296" spans="1:16" ht="24" customHeight="1">
      <c r="A296" s="8" t="s">
        <v>126</v>
      </c>
      <c r="B296" s="6"/>
      <c r="C296" s="6"/>
      <c r="D296" s="7"/>
      <c r="E296" s="7">
        <v>250000</v>
      </c>
      <c r="F296" s="7">
        <f>E296</f>
        <v>250000</v>
      </c>
      <c r="G296" s="7"/>
      <c r="H296" s="7">
        <v>174545.4545</v>
      </c>
      <c r="I296" s="7"/>
      <c r="J296" s="7">
        <f>H296</f>
        <v>174545.4545</v>
      </c>
      <c r="K296" s="7">
        <f>H296/E296*100</f>
        <v>69.8181818</v>
      </c>
      <c r="L296" s="7"/>
      <c r="M296" s="7"/>
      <c r="N296" s="7"/>
      <c r="O296" s="7">
        <v>208333.3333</v>
      </c>
      <c r="P296" s="7">
        <f>O296</f>
        <v>208333.3333</v>
      </c>
    </row>
    <row r="297" spans="1:16" ht="11.25">
      <c r="A297" s="5" t="s">
        <v>6</v>
      </c>
      <c r="B297" s="37"/>
      <c r="C297" s="3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</row>
    <row r="298" spans="1:16" ht="50.25" customHeight="1">
      <c r="A298" s="8" t="s">
        <v>127</v>
      </c>
      <c r="B298" s="6"/>
      <c r="C298" s="6"/>
      <c r="D298" s="7"/>
      <c r="E298" s="7">
        <f>E294/E292*100</f>
        <v>16.791044776119403</v>
      </c>
      <c r="F298" s="7">
        <f>D298+E298</f>
        <v>16.791044776119403</v>
      </c>
      <c r="G298" s="7"/>
      <c r="H298" s="7">
        <f>H294/H292*100</f>
        <v>30.829596412556054</v>
      </c>
      <c r="I298" s="7"/>
      <c r="J298" s="7">
        <f>J294/J292*100</f>
        <v>30.829596412556054</v>
      </c>
      <c r="K298" s="7" t="e">
        <f>K294/K292*100</f>
        <v>#DIV/0!</v>
      </c>
      <c r="L298" s="7" t="e">
        <f>L294/L292*100</f>
        <v>#DIV/0!</v>
      </c>
      <c r="M298" s="7" t="e">
        <f>M294/M292*100</f>
        <v>#DIV/0!</v>
      </c>
      <c r="N298" s="7"/>
      <c r="O298" s="7">
        <f>O294/O292*100</f>
        <v>38.897893030794165</v>
      </c>
      <c r="P298" s="7">
        <f>P294/P292*100</f>
        <v>38.897893030794165</v>
      </c>
    </row>
    <row r="299" spans="1:16" ht="11.25">
      <c r="A299" s="5" t="s">
        <v>5</v>
      </c>
      <c r="B299" s="35"/>
      <c r="C299" s="35"/>
      <c r="D299" s="7"/>
      <c r="E299" s="36"/>
      <c r="F299" s="36"/>
      <c r="G299" s="7"/>
      <c r="H299" s="36"/>
      <c r="I299" s="36"/>
      <c r="J299" s="36"/>
      <c r="K299" s="36"/>
      <c r="L299" s="36"/>
      <c r="M299" s="36"/>
      <c r="N299" s="7"/>
      <c r="O299" s="36"/>
      <c r="P299" s="36"/>
    </row>
    <row r="300" spans="1:16" ht="33.75">
      <c r="A300" s="8" t="s">
        <v>289</v>
      </c>
      <c r="B300" s="37"/>
      <c r="C300" s="37"/>
      <c r="D300" s="30"/>
      <c r="E300" s="7">
        <v>160000</v>
      </c>
      <c r="F300" s="7">
        <v>160000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</row>
    <row r="301" spans="1:235" s="39" customFormat="1" ht="36" customHeight="1">
      <c r="A301" s="34" t="s">
        <v>358</v>
      </c>
      <c r="B301" s="35"/>
      <c r="C301" s="35"/>
      <c r="D301" s="36"/>
      <c r="E301" s="36">
        <f aca="true" t="shared" si="42" ref="E301:P301">SUM(E302)+E309</f>
        <v>20000000</v>
      </c>
      <c r="F301" s="36">
        <f t="shared" si="42"/>
        <v>20000000</v>
      </c>
      <c r="G301" s="36">
        <f t="shared" si="42"/>
        <v>0</v>
      </c>
      <c r="H301" s="36">
        <f t="shared" si="42"/>
        <v>20000000</v>
      </c>
      <c r="I301" s="36">
        <f t="shared" si="42"/>
        <v>0</v>
      </c>
      <c r="J301" s="36">
        <f t="shared" si="42"/>
        <v>20000000</v>
      </c>
      <c r="K301" s="36">
        <f t="shared" si="42"/>
        <v>1</v>
      </c>
      <c r="L301" s="36">
        <f t="shared" si="42"/>
        <v>1</v>
      </c>
      <c r="M301" s="36">
        <f t="shared" si="42"/>
        <v>1</v>
      </c>
      <c r="N301" s="36">
        <f t="shared" si="42"/>
        <v>0</v>
      </c>
      <c r="O301" s="36">
        <f t="shared" si="42"/>
        <v>20000000</v>
      </c>
      <c r="P301" s="36">
        <f t="shared" si="42"/>
        <v>20000000</v>
      </c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  <c r="CS301" s="38"/>
      <c r="CT301" s="38"/>
      <c r="CU301" s="38"/>
      <c r="CV301" s="38"/>
      <c r="CW301" s="38"/>
      <c r="CX301" s="38"/>
      <c r="CY301" s="38"/>
      <c r="CZ301" s="38"/>
      <c r="DA301" s="38"/>
      <c r="DB301" s="38"/>
      <c r="DC301" s="38"/>
      <c r="DD301" s="38"/>
      <c r="DE301" s="38"/>
      <c r="DF301" s="38"/>
      <c r="DG301" s="38"/>
      <c r="DH301" s="38"/>
      <c r="DI301" s="38"/>
      <c r="DJ301" s="38"/>
      <c r="DK301" s="38"/>
      <c r="DL301" s="38"/>
      <c r="DM301" s="38"/>
      <c r="DN301" s="38"/>
      <c r="DO301" s="38"/>
      <c r="DP301" s="38"/>
      <c r="DQ301" s="38"/>
      <c r="DR301" s="38"/>
      <c r="DS301" s="38"/>
      <c r="DT301" s="38"/>
      <c r="DU301" s="38"/>
      <c r="DV301" s="38"/>
      <c r="DW301" s="38"/>
      <c r="DX301" s="38"/>
      <c r="DY301" s="38"/>
      <c r="DZ301" s="38"/>
      <c r="EA301" s="38"/>
      <c r="EB301" s="38"/>
      <c r="EC301" s="38"/>
      <c r="ED301" s="38"/>
      <c r="EE301" s="38"/>
      <c r="EF301" s="38"/>
      <c r="EG301" s="38"/>
      <c r="EH301" s="38"/>
      <c r="EI301" s="38"/>
      <c r="EJ301" s="38"/>
      <c r="EK301" s="38"/>
      <c r="EL301" s="38"/>
      <c r="EM301" s="38"/>
      <c r="EN301" s="38"/>
      <c r="EO301" s="38"/>
      <c r="EP301" s="38"/>
      <c r="EQ301" s="38"/>
      <c r="ER301" s="38"/>
      <c r="ES301" s="38"/>
      <c r="ET301" s="38"/>
      <c r="EU301" s="38"/>
      <c r="EV301" s="38"/>
      <c r="EW301" s="38"/>
      <c r="EX301" s="38"/>
      <c r="EY301" s="38"/>
      <c r="EZ301" s="38"/>
      <c r="FA301" s="38"/>
      <c r="FB301" s="38"/>
      <c r="FC301" s="38"/>
      <c r="FD301" s="38"/>
      <c r="FE301" s="38"/>
      <c r="FF301" s="38"/>
      <c r="FG301" s="38"/>
      <c r="FH301" s="38"/>
      <c r="FI301" s="38"/>
      <c r="FJ301" s="38"/>
      <c r="FK301" s="38"/>
      <c r="FL301" s="38"/>
      <c r="FM301" s="38"/>
      <c r="FN301" s="38"/>
      <c r="FO301" s="38"/>
      <c r="FP301" s="38"/>
      <c r="FQ301" s="38"/>
      <c r="FR301" s="38"/>
      <c r="FS301" s="38"/>
      <c r="FT301" s="38"/>
      <c r="FU301" s="38"/>
      <c r="FV301" s="38"/>
      <c r="FW301" s="38"/>
      <c r="FX301" s="38"/>
      <c r="FY301" s="38"/>
      <c r="FZ301" s="38"/>
      <c r="GA301" s="38"/>
      <c r="GB301" s="38"/>
      <c r="GC301" s="38"/>
      <c r="GD301" s="38"/>
      <c r="GE301" s="38"/>
      <c r="GF301" s="38"/>
      <c r="GG301" s="38"/>
      <c r="GH301" s="38"/>
      <c r="GI301" s="38"/>
      <c r="GJ301" s="38"/>
      <c r="GK301" s="38"/>
      <c r="GL301" s="38"/>
      <c r="GM301" s="38"/>
      <c r="GN301" s="38"/>
      <c r="GO301" s="38"/>
      <c r="GP301" s="38"/>
      <c r="GQ301" s="38"/>
      <c r="GR301" s="38"/>
      <c r="GS301" s="38"/>
      <c r="GT301" s="38"/>
      <c r="GU301" s="38"/>
      <c r="GV301" s="38"/>
      <c r="GW301" s="38"/>
      <c r="GX301" s="38"/>
      <c r="GY301" s="38"/>
      <c r="GZ301" s="38"/>
      <c r="HA301" s="38"/>
      <c r="HB301" s="38"/>
      <c r="HC301" s="38"/>
      <c r="HD301" s="38"/>
      <c r="HE301" s="38"/>
      <c r="HF301" s="38"/>
      <c r="HG301" s="38"/>
      <c r="HH301" s="38"/>
      <c r="HI301" s="38"/>
      <c r="HJ301" s="38"/>
      <c r="HK301" s="38"/>
      <c r="HL301" s="38"/>
      <c r="HM301" s="38"/>
      <c r="HN301" s="38"/>
      <c r="HO301" s="38"/>
      <c r="HP301" s="38"/>
      <c r="HQ301" s="38"/>
      <c r="HR301" s="38"/>
      <c r="HS301" s="38"/>
      <c r="HT301" s="38"/>
      <c r="HU301" s="38"/>
      <c r="HV301" s="38"/>
      <c r="HW301" s="38"/>
      <c r="HX301" s="38"/>
      <c r="HY301" s="38"/>
      <c r="HZ301" s="38"/>
      <c r="IA301" s="38"/>
    </row>
    <row r="302" spans="1:235" s="39" customFormat="1" ht="41.25" customHeight="1">
      <c r="A302" s="34" t="s">
        <v>372</v>
      </c>
      <c r="B302" s="35"/>
      <c r="C302" s="35"/>
      <c r="D302" s="36"/>
      <c r="E302" s="36">
        <f>E306*E308</f>
        <v>14999999.999999998</v>
      </c>
      <c r="F302" s="36">
        <f>F306*F308</f>
        <v>14999999.999999998</v>
      </c>
      <c r="G302" s="36"/>
      <c r="H302" s="36">
        <f>H306*H308</f>
        <v>14000000</v>
      </c>
      <c r="I302" s="36"/>
      <c r="J302" s="36">
        <f>H302</f>
        <v>14000000</v>
      </c>
      <c r="K302" s="36">
        <f>K306*K308+1</f>
        <v>1</v>
      </c>
      <c r="L302" s="36">
        <f>L306*L308+1</f>
        <v>1</v>
      </c>
      <c r="M302" s="36">
        <f>M306*M308+1</f>
        <v>1</v>
      </c>
      <c r="N302" s="36"/>
      <c r="O302" s="36">
        <f>O304</f>
        <v>13000000</v>
      </c>
      <c r="P302" s="36">
        <f>O302</f>
        <v>13000000</v>
      </c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  <c r="CS302" s="38"/>
      <c r="CT302" s="38"/>
      <c r="CU302" s="38"/>
      <c r="CV302" s="38"/>
      <c r="CW302" s="38"/>
      <c r="CX302" s="38"/>
      <c r="CY302" s="38"/>
      <c r="CZ302" s="38"/>
      <c r="DA302" s="38"/>
      <c r="DB302" s="38"/>
      <c r="DC302" s="38"/>
      <c r="DD302" s="38"/>
      <c r="DE302" s="38"/>
      <c r="DF302" s="38"/>
      <c r="DG302" s="38"/>
      <c r="DH302" s="38"/>
      <c r="DI302" s="38"/>
      <c r="DJ302" s="38"/>
      <c r="DK302" s="38"/>
      <c r="DL302" s="38"/>
      <c r="DM302" s="38"/>
      <c r="DN302" s="38"/>
      <c r="DO302" s="38"/>
      <c r="DP302" s="38"/>
      <c r="DQ302" s="38"/>
      <c r="DR302" s="38"/>
      <c r="DS302" s="38"/>
      <c r="DT302" s="38"/>
      <c r="DU302" s="38"/>
      <c r="DV302" s="38"/>
      <c r="DW302" s="38"/>
      <c r="DX302" s="38"/>
      <c r="DY302" s="38"/>
      <c r="DZ302" s="38"/>
      <c r="EA302" s="38"/>
      <c r="EB302" s="38"/>
      <c r="EC302" s="38"/>
      <c r="ED302" s="38"/>
      <c r="EE302" s="38"/>
      <c r="EF302" s="38"/>
      <c r="EG302" s="38"/>
      <c r="EH302" s="38"/>
      <c r="EI302" s="38"/>
      <c r="EJ302" s="38"/>
      <c r="EK302" s="38"/>
      <c r="EL302" s="38"/>
      <c r="EM302" s="38"/>
      <c r="EN302" s="38"/>
      <c r="EO302" s="38"/>
      <c r="EP302" s="38"/>
      <c r="EQ302" s="38"/>
      <c r="ER302" s="38"/>
      <c r="ES302" s="38"/>
      <c r="ET302" s="38"/>
      <c r="EU302" s="38"/>
      <c r="EV302" s="38"/>
      <c r="EW302" s="38"/>
      <c r="EX302" s="38"/>
      <c r="EY302" s="38"/>
      <c r="EZ302" s="38"/>
      <c r="FA302" s="38"/>
      <c r="FB302" s="38"/>
      <c r="FC302" s="38"/>
      <c r="FD302" s="38"/>
      <c r="FE302" s="38"/>
      <c r="FF302" s="38"/>
      <c r="FG302" s="38"/>
      <c r="FH302" s="38"/>
      <c r="FI302" s="38"/>
      <c r="FJ302" s="38"/>
      <c r="FK302" s="38"/>
      <c r="FL302" s="38"/>
      <c r="FM302" s="38"/>
      <c r="FN302" s="38"/>
      <c r="FO302" s="38"/>
      <c r="FP302" s="38"/>
      <c r="FQ302" s="38"/>
      <c r="FR302" s="38"/>
      <c r="FS302" s="38"/>
      <c r="FT302" s="38"/>
      <c r="FU302" s="38"/>
      <c r="FV302" s="38"/>
      <c r="FW302" s="38"/>
      <c r="FX302" s="38"/>
      <c r="FY302" s="38"/>
      <c r="FZ302" s="38"/>
      <c r="GA302" s="38"/>
      <c r="GB302" s="38"/>
      <c r="GC302" s="38"/>
      <c r="GD302" s="38"/>
      <c r="GE302" s="38"/>
      <c r="GF302" s="38"/>
      <c r="GG302" s="38"/>
      <c r="GH302" s="38"/>
      <c r="GI302" s="38"/>
      <c r="GJ302" s="38"/>
      <c r="GK302" s="38"/>
      <c r="GL302" s="38"/>
      <c r="GM302" s="38"/>
      <c r="GN302" s="38"/>
      <c r="GO302" s="38"/>
      <c r="GP302" s="38"/>
      <c r="GQ302" s="38"/>
      <c r="GR302" s="38"/>
      <c r="GS302" s="38"/>
      <c r="GT302" s="38"/>
      <c r="GU302" s="38"/>
      <c r="GV302" s="38"/>
      <c r="GW302" s="38"/>
      <c r="GX302" s="38"/>
      <c r="GY302" s="38"/>
      <c r="GZ302" s="38"/>
      <c r="HA302" s="38"/>
      <c r="HB302" s="38"/>
      <c r="HC302" s="38"/>
      <c r="HD302" s="38"/>
      <c r="HE302" s="38"/>
      <c r="HF302" s="38"/>
      <c r="HG302" s="38"/>
      <c r="HH302" s="38"/>
      <c r="HI302" s="38"/>
      <c r="HJ302" s="38"/>
      <c r="HK302" s="38"/>
      <c r="HL302" s="38"/>
      <c r="HM302" s="38"/>
      <c r="HN302" s="38"/>
      <c r="HO302" s="38"/>
      <c r="HP302" s="38"/>
      <c r="HQ302" s="38"/>
      <c r="HR302" s="38"/>
      <c r="HS302" s="38"/>
      <c r="HT302" s="38"/>
      <c r="HU302" s="38"/>
      <c r="HV302" s="38"/>
      <c r="HW302" s="38"/>
      <c r="HX302" s="38"/>
      <c r="HY302" s="38"/>
      <c r="HZ302" s="38"/>
      <c r="IA302" s="38"/>
    </row>
    <row r="303" spans="1:16" ht="11.25">
      <c r="A303" s="5" t="s">
        <v>4</v>
      </c>
      <c r="B303" s="6"/>
      <c r="C303" s="6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</row>
    <row r="304" spans="1:16" ht="22.5">
      <c r="A304" s="8" t="s">
        <v>200</v>
      </c>
      <c r="B304" s="6"/>
      <c r="C304" s="6"/>
      <c r="D304" s="7"/>
      <c r="E304" s="7">
        <f>E306*E308</f>
        <v>14999999.999999998</v>
      </c>
      <c r="F304" s="7">
        <f>E304</f>
        <v>14999999.999999998</v>
      </c>
      <c r="G304" s="7"/>
      <c r="H304" s="7">
        <f>H306*H308</f>
        <v>14000000</v>
      </c>
      <c r="I304" s="7"/>
      <c r="J304" s="7">
        <f>H304</f>
        <v>14000000</v>
      </c>
      <c r="K304" s="7"/>
      <c r="L304" s="7"/>
      <c r="M304" s="7"/>
      <c r="N304" s="7"/>
      <c r="O304" s="7">
        <f>O306*O308</f>
        <v>13000000</v>
      </c>
      <c r="P304" s="7">
        <f>O304</f>
        <v>13000000</v>
      </c>
    </row>
    <row r="305" spans="1:16" ht="11.25">
      <c r="A305" s="5" t="s">
        <v>5</v>
      </c>
      <c r="B305" s="6"/>
      <c r="C305" s="6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</row>
    <row r="306" spans="1:16" ht="22.5">
      <c r="A306" s="8" t="s">
        <v>199</v>
      </c>
      <c r="B306" s="6"/>
      <c r="C306" s="6"/>
      <c r="D306" s="7"/>
      <c r="E306" s="7">
        <v>43</v>
      </c>
      <c r="F306" s="7">
        <f>E306</f>
        <v>43</v>
      </c>
      <c r="G306" s="7"/>
      <c r="H306" s="7">
        <v>40</v>
      </c>
      <c r="I306" s="7"/>
      <c r="J306" s="7">
        <f>H306</f>
        <v>40</v>
      </c>
      <c r="K306" s="7"/>
      <c r="L306" s="7"/>
      <c r="M306" s="7"/>
      <c r="N306" s="7"/>
      <c r="O306" s="7">
        <v>36</v>
      </c>
      <c r="P306" s="7">
        <f>O306</f>
        <v>36</v>
      </c>
    </row>
    <row r="307" spans="1:16" ht="11.25">
      <c r="A307" s="5" t="s">
        <v>7</v>
      </c>
      <c r="B307" s="6"/>
      <c r="C307" s="6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</row>
    <row r="308" spans="1:16" ht="22.5">
      <c r="A308" s="8" t="s">
        <v>126</v>
      </c>
      <c r="B308" s="6"/>
      <c r="C308" s="6"/>
      <c r="D308" s="7"/>
      <c r="E308" s="7">
        <f>15000000/43</f>
        <v>348837.20930232556</v>
      </c>
      <c r="F308" s="7">
        <f>E308</f>
        <v>348837.20930232556</v>
      </c>
      <c r="G308" s="7"/>
      <c r="H308" s="7">
        <f>14000000/40</f>
        <v>350000</v>
      </c>
      <c r="I308" s="7"/>
      <c r="J308" s="7">
        <f>H308</f>
        <v>350000</v>
      </c>
      <c r="K308" s="7"/>
      <c r="L308" s="7"/>
      <c r="M308" s="7"/>
      <c r="N308" s="7"/>
      <c r="O308" s="7">
        <f>13000000/36</f>
        <v>361111.1111111111</v>
      </c>
      <c r="P308" s="7">
        <f>O308</f>
        <v>361111.1111111111</v>
      </c>
    </row>
    <row r="309" spans="1:16" ht="40.5" customHeight="1">
      <c r="A309" s="34" t="s">
        <v>373</v>
      </c>
      <c r="B309" s="37"/>
      <c r="C309" s="37"/>
      <c r="D309" s="30">
        <f>D311</f>
        <v>0</v>
      </c>
      <c r="E309" s="30">
        <f>E311</f>
        <v>5000000</v>
      </c>
      <c r="F309" s="30">
        <f>D309+E309</f>
        <v>5000000</v>
      </c>
      <c r="G309" s="30"/>
      <c r="H309" s="30">
        <f>H311</f>
        <v>6000000</v>
      </c>
      <c r="I309" s="30">
        <f aca="true" t="shared" si="43" ref="I309:P309">I311</f>
        <v>0</v>
      </c>
      <c r="J309" s="30">
        <f t="shared" si="43"/>
        <v>6000000</v>
      </c>
      <c r="K309" s="30">
        <f t="shared" si="43"/>
        <v>0</v>
      </c>
      <c r="L309" s="30">
        <f t="shared" si="43"/>
        <v>0</v>
      </c>
      <c r="M309" s="30">
        <f t="shared" si="43"/>
        <v>0</v>
      </c>
      <c r="N309" s="30">
        <f t="shared" si="43"/>
        <v>0</v>
      </c>
      <c r="O309" s="30">
        <f t="shared" si="43"/>
        <v>7000000</v>
      </c>
      <c r="P309" s="30">
        <f t="shared" si="43"/>
        <v>7000000</v>
      </c>
    </row>
    <row r="310" spans="1:16" ht="17.25" customHeight="1">
      <c r="A310" s="5" t="s">
        <v>4</v>
      </c>
      <c r="B310" s="37"/>
      <c r="C310" s="37"/>
      <c r="D310" s="30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</row>
    <row r="311" spans="1:16" ht="25.5" customHeight="1">
      <c r="A311" s="8" t="s">
        <v>201</v>
      </c>
      <c r="B311" s="37"/>
      <c r="C311" s="37"/>
      <c r="D311" s="30"/>
      <c r="E311" s="7">
        <f>E313*E315</f>
        <v>5000000</v>
      </c>
      <c r="F311" s="7">
        <f>D311+E311</f>
        <v>5000000</v>
      </c>
      <c r="G311" s="7"/>
      <c r="H311" s="7">
        <f>H313*H315</f>
        <v>6000000</v>
      </c>
      <c r="I311" s="7"/>
      <c r="J311" s="7">
        <f>H311</f>
        <v>6000000</v>
      </c>
      <c r="K311" s="7"/>
      <c r="L311" s="7"/>
      <c r="M311" s="7"/>
      <c r="N311" s="7"/>
      <c r="O311" s="7">
        <f>O313*O315</f>
        <v>7000000</v>
      </c>
      <c r="P311" s="7">
        <f>O311</f>
        <v>7000000</v>
      </c>
    </row>
    <row r="312" spans="1:16" ht="15.75" customHeight="1">
      <c r="A312" s="5" t="s">
        <v>5</v>
      </c>
      <c r="B312" s="37"/>
      <c r="C312" s="37"/>
      <c r="D312" s="30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</row>
    <row r="313" spans="1:16" ht="25.5" customHeight="1">
      <c r="A313" s="8" t="s">
        <v>125</v>
      </c>
      <c r="B313" s="37"/>
      <c r="C313" s="37"/>
      <c r="D313" s="30"/>
      <c r="E313" s="7">
        <v>16</v>
      </c>
      <c r="F313" s="7">
        <f>D313+E313</f>
        <v>16</v>
      </c>
      <c r="G313" s="7"/>
      <c r="H313" s="7">
        <v>16</v>
      </c>
      <c r="I313" s="7"/>
      <c r="J313" s="7">
        <f>H313</f>
        <v>16</v>
      </c>
      <c r="K313" s="7"/>
      <c r="L313" s="7"/>
      <c r="M313" s="7"/>
      <c r="N313" s="7"/>
      <c r="O313" s="7">
        <v>16</v>
      </c>
      <c r="P313" s="7">
        <v>16</v>
      </c>
    </row>
    <row r="314" spans="1:16" ht="15.75" customHeight="1">
      <c r="A314" s="5" t="s">
        <v>7</v>
      </c>
      <c r="B314" s="37"/>
      <c r="C314" s="37"/>
      <c r="D314" s="30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</row>
    <row r="315" spans="1:16" ht="37.5" customHeight="1">
      <c r="A315" s="8" t="s">
        <v>202</v>
      </c>
      <c r="B315" s="37"/>
      <c r="C315" s="37"/>
      <c r="D315" s="30"/>
      <c r="E315" s="7">
        <v>312500</v>
      </c>
      <c r="F315" s="7">
        <f>D315+E315</f>
        <v>312500</v>
      </c>
      <c r="G315" s="7"/>
      <c r="H315" s="7">
        <v>375000</v>
      </c>
      <c r="I315" s="7"/>
      <c r="J315" s="7">
        <f>H315</f>
        <v>375000</v>
      </c>
      <c r="K315" s="7"/>
      <c r="L315" s="7"/>
      <c r="M315" s="7"/>
      <c r="N315" s="7"/>
      <c r="O315" s="7">
        <v>437500</v>
      </c>
      <c r="P315" s="7">
        <f>O315</f>
        <v>437500</v>
      </c>
    </row>
    <row r="316" spans="1:235" s="52" customFormat="1" ht="37.5" customHeight="1">
      <c r="A316" s="5" t="s">
        <v>374</v>
      </c>
      <c r="B316" s="37"/>
      <c r="C316" s="37"/>
      <c r="D316" s="30"/>
      <c r="E316" s="30">
        <f aca="true" t="shared" si="44" ref="E316:P316">SUM(E318)</f>
        <v>800003</v>
      </c>
      <c r="F316" s="30">
        <f t="shared" si="44"/>
        <v>800003</v>
      </c>
      <c r="G316" s="30">
        <f t="shared" si="44"/>
        <v>0</v>
      </c>
      <c r="H316" s="30">
        <f t="shared" si="44"/>
        <v>0</v>
      </c>
      <c r="I316" s="30">
        <f t="shared" si="44"/>
        <v>0</v>
      </c>
      <c r="J316" s="30">
        <f t="shared" si="44"/>
        <v>0</v>
      </c>
      <c r="K316" s="30">
        <f t="shared" si="44"/>
        <v>0</v>
      </c>
      <c r="L316" s="30">
        <f t="shared" si="44"/>
        <v>0</v>
      </c>
      <c r="M316" s="30">
        <f t="shared" si="44"/>
        <v>0</v>
      </c>
      <c r="N316" s="30">
        <f t="shared" si="44"/>
        <v>0</v>
      </c>
      <c r="O316" s="30">
        <f t="shared" si="44"/>
        <v>0</v>
      </c>
      <c r="P316" s="30">
        <f t="shared" si="44"/>
        <v>0</v>
      </c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1"/>
      <c r="CS316" s="51"/>
      <c r="CT316" s="51"/>
      <c r="CU316" s="51"/>
      <c r="CV316" s="51"/>
      <c r="CW316" s="51"/>
      <c r="CX316" s="51"/>
      <c r="CY316" s="51"/>
      <c r="CZ316" s="51"/>
      <c r="DA316" s="51"/>
      <c r="DB316" s="51"/>
      <c r="DC316" s="51"/>
      <c r="DD316" s="51"/>
      <c r="DE316" s="51"/>
      <c r="DF316" s="51"/>
      <c r="DG316" s="51"/>
      <c r="DH316" s="51"/>
      <c r="DI316" s="51"/>
      <c r="DJ316" s="51"/>
      <c r="DK316" s="51"/>
      <c r="DL316" s="51"/>
      <c r="DM316" s="51"/>
      <c r="DN316" s="51"/>
      <c r="DO316" s="51"/>
      <c r="DP316" s="51"/>
      <c r="DQ316" s="51"/>
      <c r="DR316" s="51"/>
      <c r="DS316" s="51"/>
      <c r="DT316" s="51"/>
      <c r="DU316" s="51"/>
      <c r="DV316" s="51"/>
      <c r="DW316" s="51"/>
      <c r="DX316" s="51"/>
      <c r="DY316" s="51"/>
      <c r="DZ316" s="51"/>
      <c r="EA316" s="51"/>
      <c r="EB316" s="51"/>
      <c r="EC316" s="51"/>
      <c r="ED316" s="51"/>
      <c r="EE316" s="51"/>
      <c r="EF316" s="51"/>
      <c r="EG316" s="51"/>
      <c r="EH316" s="51"/>
      <c r="EI316" s="51"/>
      <c r="EJ316" s="51"/>
      <c r="EK316" s="51"/>
      <c r="EL316" s="51"/>
      <c r="EM316" s="51"/>
      <c r="EN316" s="51"/>
      <c r="EO316" s="51"/>
      <c r="EP316" s="51"/>
      <c r="EQ316" s="51"/>
      <c r="ER316" s="51"/>
      <c r="ES316" s="51"/>
      <c r="ET316" s="51"/>
      <c r="EU316" s="51"/>
      <c r="EV316" s="51"/>
      <c r="EW316" s="51"/>
      <c r="EX316" s="51"/>
      <c r="EY316" s="51"/>
      <c r="EZ316" s="51"/>
      <c r="FA316" s="51"/>
      <c r="FB316" s="51"/>
      <c r="FC316" s="51"/>
      <c r="FD316" s="51"/>
      <c r="FE316" s="51"/>
      <c r="FF316" s="51"/>
      <c r="FG316" s="51"/>
      <c r="FH316" s="51"/>
      <c r="FI316" s="51"/>
      <c r="FJ316" s="51"/>
      <c r="FK316" s="51"/>
      <c r="FL316" s="51"/>
      <c r="FM316" s="51"/>
      <c r="FN316" s="51"/>
      <c r="FO316" s="51"/>
      <c r="FP316" s="51"/>
      <c r="FQ316" s="51"/>
      <c r="FR316" s="51"/>
      <c r="FS316" s="51"/>
      <c r="FT316" s="51"/>
      <c r="FU316" s="51"/>
      <c r="FV316" s="51"/>
      <c r="FW316" s="51"/>
      <c r="FX316" s="51"/>
      <c r="FY316" s="51"/>
      <c r="FZ316" s="51"/>
      <c r="GA316" s="51"/>
      <c r="GB316" s="51"/>
      <c r="GC316" s="51"/>
      <c r="GD316" s="51"/>
      <c r="GE316" s="51"/>
      <c r="GF316" s="51"/>
      <c r="GG316" s="51"/>
      <c r="GH316" s="51"/>
      <c r="GI316" s="51"/>
      <c r="GJ316" s="51"/>
      <c r="GK316" s="51"/>
      <c r="GL316" s="51"/>
      <c r="GM316" s="51"/>
      <c r="GN316" s="51"/>
      <c r="GO316" s="51"/>
      <c r="GP316" s="51"/>
      <c r="GQ316" s="51"/>
      <c r="GR316" s="51"/>
      <c r="GS316" s="51"/>
      <c r="GT316" s="51"/>
      <c r="GU316" s="51"/>
      <c r="GV316" s="51"/>
      <c r="GW316" s="51"/>
      <c r="GX316" s="51"/>
      <c r="GY316" s="51"/>
      <c r="GZ316" s="51"/>
      <c r="HA316" s="51"/>
      <c r="HB316" s="51"/>
      <c r="HC316" s="51"/>
      <c r="HD316" s="51"/>
      <c r="HE316" s="51"/>
      <c r="HF316" s="51"/>
      <c r="HG316" s="51"/>
      <c r="HH316" s="51"/>
      <c r="HI316" s="51"/>
      <c r="HJ316" s="51"/>
      <c r="HK316" s="51"/>
      <c r="HL316" s="51"/>
      <c r="HM316" s="51"/>
      <c r="HN316" s="51"/>
      <c r="HO316" s="51"/>
      <c r="HP316" s="51"/>
      <c r="HQ316" s="51"/>
      <c r="HR316" s="51"/>
      <c r="HS316" s="51"/>
      <c r="HT316" s="51"/>
      <c r="HU316" s="51"/>
      <c r="HV316" s="51"/>
      <c r="HW316" s="51"/>
      <c r="HX316" s="51"/>
      <c r="HY316" s="51"/>
      <c r="HZ316" s="51"/>
      <c r="IA316" s="51"/>
    </row>
    <row r="317" spans="1:16" ht="10.5" customHeight="1">
      <c r="A317" s="5" t="s">
        <v>4</v>
      </c>
      <c r="B317" s="37"/>
      <c r="C317" s="37"/>
      <c r="D317" s="30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spans="1:16" ht="32.25" customHeight="1">
      <c r="A318" s="8" t="s">
        <v>356</v>
      </c>
      <c r="B318" s="37"/>
      <c r="C318" s="37"/>
      <c r="D318" s="30"/>
      <c r="E318" s="7">
        <v>800003</v>
      </c>
      <c r="F318" s="7">
        <v>800003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16.5" customHeight="1">
      <c r="A319" s="5" t="s">
        <v>5</v>
      </c>
      <c r="B319" s="37"/>
      <c r="C319" s="37"/>
      <c r="D319" s="30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</row>
    <row r="320" spans="1:16" ht="26.25" customHeight="1">
      <c r="A320" s="8" t="s">
        <v>125</v>
      </c>
      <c r="B320" s="37"/>
      <c r="C320" s="37"/>
      <c r="D320" s="30"/>
      <c r="E320" s="7">
        <v>10</v>
      </c>
      <c r="F320" s="7">
        <v>10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235" s="52" customFormat="1" ht="18" customHeight="1">
      <c r="A321" s="5" t="s">
        <v>7</v>
      </c>
      <c r="B321" s="37"/>
      <c r="C321" s="37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  <c r="CR321" s="51"/>
      <c r="CS321" s="51"/>
      <c r="CT321" s="51"/>
      <c r="CU321" s="51"/>
      <c r="CV321" s="51"/>
      <c r="CW321" s="51"/>
      <c r="CX321" s="51"/>
      <c r="CY321" s="51"/>
      <c r="CZ321" s="51"/>
      <c r="DA321" s="51"/>
      <c r="DB321" s="51"/>
      <c r="DC321" s="51"/>
      <c r="DD321" s="51"/>
      <c r="DE321" s="51"/>
      <c r="DF321" s="51"/>
      <c r="DG321" s="51"/>
      <c r="DH321" s="51"/>
      <c r="DI321" s="51"/>
      <c r="DJ321" s="51"/>
      <c r="DK321" s="51"/>
      <c r="DL321" s="51"/>
      <c r="DM321" s="51"/>
      <c r="DN321" s="51"/>
      <c r="DO321" s="51"/>
      <c r="DP321" s="51"/>
      <c r="DQ321" s="51"/>
      <c r="DR321" s="51"/>
      <c r="DS321" s="51"/>
      <c r="DT321" s="51"/>
      <c r="DU321" s="51"/>
      <c r="DV321" s="51"/>
      <c r="DW321" s="51"/>
      <c r="DX321" s="51"/>
      <c r="DY321" s="51"/>
      <c r="DZ321" s="51"/>
      <c r="EA321" s="51"/>
      <c r="EB321" s="51"/>
      <c r="EC321" s="51"/>
      <c r="ED321" s="51"/>
      <c r="EE321" s="51"/>
      <c r="EF321" s="51"/>
      <c r="EG321" s="51"/>
      <c r="EH321" s="51"/>
      <c r="EI321" s="51"/>
      <c r="EJ321" s="51"/>
      <c r="EK321" s="51"/>
      <c r="EL321" s="51"/>
      <c r="EM321" s="51"/>
      <c r="EN321" s="51"/>
      <c r="EO321" s="51"/>
      <c r="EP321" s="51"/>
      <c r="EQ321" s="51"/>
      <c r="ER321" s="51"/>
      <c r="ES321" s="51"/>
      <c r="ET321" s="51"/>
      <c r="EU321" s="51"/>
      <c r="EV321" s="51"/>
      <c r="EW321" s="51"/>
      <c r="EX321" s="51"/>
      <c r="EY321" s="51"/>
      <c r="EZ321" s="51"/>
      <c r="FA321" s="51"/>
      <c r="FB321" s="51"/>
      <c r="FC321" s="51"/>
      <c r="FD321" s="51"/>
      <c r="FE321" s="51"/>
      <c r="FF321" s="51"/>
      <c r="FG321" s="51"/>
      <c r="FH321" s="51"/>
      <c r="FI321" s="51"/>
      <c r="FJ321" s="51"/>
      <c r="FK321" s="51"/>
      <c r="FL321" s="51"/>
      <c r="FM321" s="51"/>
      <c r="FN321" s="51"/>
      <c r="FO321" s="51"/>
      <c r="FP321" s="51"/>
      <c r="FQ321" s="51"/>
      <c r="FR321" s="51"/>
      <c r="FS321" s="51"/>
      <c r="FT321" s="51"/>
      <c r="FU321" s="51"/>
      <c r="FV321" s="51"/>
      <c r="FW321" s="51"/>
      <c r="FX321" s="51"/>
      <c r="FY321" s="51"/>
      <c r="FZ321" s="51"/>
      <c r="GA321" s="51"/>
      <c r="GB321" s="51"/>
      <c r="GC321" s="51"/>
      <c r="GD321" s="51"/>
      <c r="GE321" s="51"/>
      <c r="GF321" s="51"/>
      <c r="GG321" s="51"/>
      <c r="GH321" s="51"/>
      <c r="GI321" s="51"/>
      <c r="GJ321" s="51"/>
      <c r="GK321" s="51"/>
      <c r="GL321" s="51"/>
      <c r="GM321" s="51"/>
      <c r="GN321" s="51"/>
      <c r="GO321" s="51"/>
      <c r="GP321" s="51"/>
      <c r="GQ321" s="51"/>
      <c r="GR321" s="51"/>
      <c r="GS321" s="51"/>
      <c r="GT321" s="51"/>
      <c r="GU321" s="51"/>
      <c r="GV321" s="51"/>
      <c r="GW321" s="51"/>
      <c r="GX321" s="51"/>
      <c r="GY321" s="51"/>
      <c r="GZ321" s="51"/>
      <c r="HA321" s="51"/>
      <c r="HB321" s="51"/>
      <c r="HC321" s="51"/>
      <c r="HD321" s="51"/>
      <c r="HE321" s="51"/>
      <c r="HF321" s="51"/>
      <c r="HG321" s="51"/>
      <c r="HH321" s="51"/>
      <c r="HI321" s="51"/>
      <c r="HJ321" s="51"/>
      <c r="HK321" s="51"/>
      <c r="HL321" s="51"/>
      <c r="HM321" s="51"/>
      <c r="HN321" s="51"/>
      <c r="HO321" s="51"/>
      <c r="HP321" s="51"/>
      <c r="HQ321" s="51"/>
      <c r="HR321" s="51"/>
      <c r="HS321" s="51"/>
      <c r="HT321" s="51"/>
      <c r="HU321" s="51"/>
      <c r="HV321" s="51"/>
      <c r="HW321" s="51"/>
      <c r="HX321" s="51"/>
      <c r="HY321" s="51"/>
      <c r="HZ321" s="51"/>
      <c r="IA321" s="51"/>
    </row>
    <row r="322" spans="1:16" ht="37.5" customHeight="1">
      <c r="A322" s="8" t="s">
        <v>357</v>
      </c>
      <c r="B322" s="37"/>
      <c r="C322" s="37"/>
      <c r="D322" s="30"/>
      <c r="E322" s="7">
        <f>SUM(E318)/E320</f>
        <v>80000.3</v>
      </c>
      <c r="F322" s="7">
        <f>SUM(F318)/F320</f>
        <v>80000.3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</row>
    <row r="323" spans="1:16" ht="16.5" customHeight="1">
      <c r="A323" s="37" t="s">
        <v>344</v>
      </c>
      <c r="B323" s="37"/>
      <c r="C323" s="37"/>
      <c r="D323" s="30">
        <f>D324+D325</f>
        <v>3610380.0029998</v>
      </c>
      <c r="E323" s="30">
        <f>E324+E325</f>
        <v>692840</v>
      </c>
      <c r="F323" s="30">
        <f>D323+E323</f>
        <v>4303220.002999799</v>
      </c>
      <c r="G323" s="30">
        <f>G324+G325</f>
        <v>3562255</v>
      </c>
      <c r="H323" s="30">
        <f>H324+H325</f>
        <v>742600</v>
      </c>
      <c r="I323" s="30">
        <f>I324+I325</f>
        <v>0</v>
      </c>
      <c r="J323" s="30">
        <f>G323+H323</f>
        <v>4304855</v>
      </c>
      <c r="K323" s="30" t="e">
        <f>K324+K325</f>
        <v>#REF!</v>
      </c>
      <c r="L323" s="30">
        <f>L324+L325</f>
        <v>0</v>
      </c>
      <c r="M323" s="30">
        <f>M324+M325</f>
        <v>0</v>
      </c>
      <c r="N323" s="30">
        <f>N324+N325</f>
        <v>3742519.99999968</v>
      </c>
      <c r="O323" s="30">
        <f>O324+O325</f>
        <v>787532</v>
      </c>
      <c r="P323" s="30">
        <f>N323+O323</f>
        <v>4530051.99999968</v>
      </c>
    </row>
    <row r="324" spans="1:16" ht="13.5" customHeight="1">
      <c r="A324" s="37" t="s">
        <v>54</v>
      </c>
      <c r="B324" s="37"/>
      <c r="C324" s="37"/>
      <c r="D324" s="30">
        <f>D327+D334+D403+D408</f>
        <v>3297999.9999997998</v>
      </c>
      <c r="E324" s="30">
        <f>E327+E334+E403+E408</f>
        <v>0</v>
      </c>
      <c r="F324" s="30">
        <f>D324+E324</f>
        <v>3297999.9999997998</v>
      </c>
      <c r="G324" s="30">
        <f>G327+G334+G403+G408</f>
        <v>3227000</v>
      </c>
      <c r="H324" s="30">
        <f>H327+H334+H403+H408</f>
        <v>0</v>
      </c>
      <c r="I324" s="30">
        <f>I327+I334+I403+I408</f>
        <v>0</v>
      </c>
      <c r="J324" s="30">
        <f>G324+H324</f>
        <v>3227000</v>
      </c>
      <c r="K324" s="30" t="e">
        <f>K327+K334+K403+K408</f>
        <v>#REF!</v>
      </c>
      <c r="L324" s="30">
        <f>L327+L334+L403+L408</f>
        <v>0</v>
      </c>
      <c r="M324" s="30">
        <f>M327+M334+M403+M408</f>
        <v>0</v>
      </c>
      <c r="N324" s="30">
        <f>N327+N334+N403+N408</f>
        <v>3389999.99999968</v>
      </c>
      <c r="O324" s="30">
        <f>O327+O334+O403+O408</f>
        <v>0</v>
      </c>
      <c r="P324" s="30">
        <f>N324+O324</f>
        <v>3389999.99999968</v>
      </c>
    </row>
    <row r="325" spans="1:16" ht="11.25">
      <c r="A325" s="37" t="s">
        <v>190</v>
      </c>
      <c r="B325" s="37"/>
      <c r="C325" s="37"/>
      <c r="D325" s="30">
        <f>D344</f>
        <v>312380.003</v>
      </c>
      <c r="E325" s="30">
        <f>E378</f>
        <v>692840</v>
      </c>
      <c r="F325" s="30">
        <f>D325+E325</f>
        <v>1005220.003</v>
      </c>
      <c r="G325" s="30">
        <f>G344</f>
        <v>335255</v>
      </c>
      <c r="H325" s="30">
        <f>H378</f>
        <v>742600</v>
      </c>
      <c r="I325" s="30">
        <f>I346+I356</f>
        <v>0</v>
      </c>
      <c r="J325" s="30">
        <f>G325+H325</f>
        <v>1077855</v>
      </c>
      <c r="K325" s="30">
        <f>K346+K356</f>
        <v>0</v>
      </c>
      <c r="L325" s="30">
        <f>L346+L356</f>
        <v>0</v>
      </c>
      <c r="M325" s="30">
        <f>M346+M356</f>
        <v>0</v>
      </c>
      <c r="N325" s="30">
        <f>N344</f>
        <v>352520</v>
      </c>
      <c r="O325" s="30">
        <f>O378</f>
        <v>787532</v>
      </c>
      <c r="P325" s="30">
        <f>N325+O325</f>
        <v>1140052</v>
      </c>
    </row>
    <row r="326" spans="1:16" ht="36" customHeight="1">
      <c r="A326" s="8" t="s">
        <v>129</v>
      </c>
      <c r="B326" s="6"/>
      <c r="C326" s="6"/>
      <c r="D326" s="36"/>
      <c r="E326" s="36"/>
      <c r="F326" s="36"/>
      <c r="G326" s="36"/>
      <c r="H326" s="36"/>
      <c r="I326" s="36"/>
      <c r="J326" s="36"/>
      <c r="K326" s="7"/>
      <c r="L326" s="36"/>
      <c r="M326" s="36"/>
      <c r="N326" s="36"/>
      <c r="O326" s="36"/>
      <c r="P326" s="36"/>
    </row>
    <row r="327" spans="1:235" s="39" customFormat="1" ht="22.5">
      <c r="A327" s="34" t="s">
        <v>375</v>
      </c>
      <c r="B327" s="35"/>
      <c r="C327" s="35"/>
      <c r="D327" s="36">
        <f>D329</f>
        <v>2700000</v>
      </c>
      <c r="E327" s="36"/>
      <c r="F327" s="36">
        <f>F329</f>
        <v>2700000</v>
      </c>
      <c r="G327" s="36">
        <f>G331*G333+800000</f>
        <v>2800000</v>
      </c>
      <c r="H327" s="36"/>
      <c r="I327" s="36"/>
      <c r="J327" s="36">
        <f>J329</f>
        <v>2800000</v>
      </c>
      <c r="K327" s="36"/>
      <c r="L327" s="36"/>
      <c r="M327" s="36"/>
      <c r="N327" s="36">
        <f>N329</f>
        <v>2900000</v>
      </c>
      <c r="O327" s="36"/>
      <c r="P327" s="36">
        <f>N327</f>
        <v>2900000</v>
      </c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8"/>
      <c r="CH327" s="38"/>
      <c r="CI327" s="38"/>
      <c r="CJ327" s="38"/>
      <c r="CK327" s="38"/>
      <c r="CL327" s="38"/>
      <c r="CM327" s="38"/>
      <c r="CN327" s="38"/>
      <c r="CO327" s="38"/>
      <c r="CP327" s="38"/>
      <c r="CQ327" s="38"/>
      <c r="CR327" s="38"/>
      <c r="CS327" s="38"/>
      <c r="CT327" s="38"/>
      <c r="CU327" s="38"/>
      <c r="CV327" s="38"/>
      <c r="CW327" s="38"/>
      <c r="CX327" s="38"/>
      <c r="CY327" s="38"/>
      <c r="CZ327" s="38"/>
      <c r="DA327" s="38"/>
      <c r="DB327" s="38"/>
      <c r="DC327" s="38"/>
      <c r="DD327" s="38"/>
      <c r="DE327" s="38"/>
      <c r="DF327" s="38"/>
      <c r="DG327" s="38"/>
      <c r="DH327" s="38"/>
      <c r="DI327" s="38"/>
      <c r="DJ327" s="38"/>
      <c r="DK327" s="38"/>
      <c r="DL327" s="38"/>
      <c r="DM327" s="38"/>
      <c r="DN327" s="38"/>
      <c r="DO327" s="38"/>
      <c r="DP327" s="38"/>
      <c r="DQ327" s="38"/>
      <c r="DR327" s="38"/>
      <c r="DS327" s="38"/>
      <c r="DT327" s="38"/>
      <c r="DU327" s="38"/>
      <c r="DV327" s="38"/>
      <c r="DW327" s="38"/>
      <c r="DX327" s="38"/>
      <c r="DY327" s="38"/>
      <c r="DZ327" s="38"/>
      <c r="EA327" s="38"/>
      <c r="EB327" s="38"/>
      <c r="EC327" s="38"/>
      <c r="ED327" s="38"/>
      <c r="EE327" s="38"/>
      <c r="EF327" s="38"/>
      <c r="EG327" s="38"/>
      <c r="EH327" s="38"/>
      <c r="EI327" s="38"/>
      <c r="EJ327" s="38"/>
      <c r="EK327" s="38"/>
      <c r="EL327" s="38"/>
      <c r="EM327" s="38"/>
      <c r="EN327" s="38"/>
      <c r="EO327" s="38"/>
      <c r="EP327" s="38"/>
      <c r="EQ327" s="38"/>
      <c r="ER327" s="38"/>
      <c r="ES327" s="38"/>
      <c r="ET327" s="38"/>
      <c r="EU327" s="38"/>
      <c r="EV327" s="38"/>
      <c r="EW327" s="38"/>
      <c r="EX327" s="38"/>
      <c r="EY327" s="38"/>
      <c r="EZ327" s="38"/>
      <c r="FA327" s="38"/>
      <c r="FB327" s="38"/>
      <c r="FC327" s="38"/>
      <c r="FD327" s="38"/>
      <c r="FE327" s="38"/>
      <c r="FF327" s="38"/>
      <c r="FG327" s="38"/>
      <c r="FH327" s="38"/>
      <c r="FI327" s="38"/>
      <c r="FJ327" s="38"/>
      <c r="FK327" s="38"/>
      <c r="FL327" s="38"/>
      <c r="FM327" s="38"/>
      <c r="FN327" s="38"/>
      <c r="FO327" s="38"/>
      <c r="FP327" s="38"/>
      <c r="FQ327" s="38"/>
      <c r="FR327" s="38"/>
      <c r="FS327" s="38"/>
      <c r="FT327" s="38"/>
      <c r="FU327" s="38"/>
      <c r="FV327" s="38"/>
      <c r="FW327" s="38"/>
      <c r="FX327" s="38"/>
      <c r="FY327" s="38"/>
      <c r="FZ327" s="38"/>
      <c r="GA327" s="38"/>
      <c r="GB327" s="38"/>
      <c r="GC327" s="38"/>
      <c r="GD327" s="38"/>
      <c r="GE327" s="38"/>
      <c r="GF327" s="38"/>
      <c r="GG327" s="38"/>
      <c r="GH327" s="38"/>
      <c r="GI327" s="38"/>
      <c r="GJ327" s="38"/>
      <c r="GK327" s="38"/>
      <c r="GL327" s="38"/>
      <c r="GM327" s="38"/>
      <c r="GN327" s="38"/>
      <c r="GO327" s="38"/>
      <c r="GP327" s="38"/>
      <c r="GQ327" s="38"/>
      <c r="GR327" s="38"/>
      <c r="GS327" s="38"/>
      <c r="GT327" s="38"/>
      <c r="GU327" s="38"/>
      <c r="GV327" s="38"/>
      <c r="GW327" s="38"/>
      <c r="GX327" s="38"/>
      <c r="GY327" s="38"/>
      <c r="GZ327" s="38"/>
      <c r="HA327" s="38"/>
      <c r="HB327" s="38"/>
      <c r="HC327" s="38"/>
      <c r="HD327" s="38"/>
      <c r="HE327" s="38"/>
      <c r="HF327" s="38"/>
      <c r="HG327" s="38"/>
      <c r="HH327" s="38"/>
      <c r="HI327" s="38"/>
      <c r="HJ327" s="38"/>
      <c r="HK327" s="38"/>
      <c r="HL327" s="38"/>
      <c r="HM327" s="38"/>
      <c r="HN327" s="38"/>
      <c r="HO327" s="38"/>
      <c r="HP327" s="38"/>
      <c r="HQ327" s="38"/>
      <c r="HR327" s="38"/>
      <c r="HS327" s="38"/>
      <c r="HT327" s="38"/>
      <c r="HU327" s="38"/>
      <c r="HV327" s="38"/>
      <c r="HW327" s="38"/>
      <c r="HX327" s="38"/>
      <c r="HY327" s="38"/>
      <c r="HZ327" s="38"/>
      <c r="IA327" s="38"/>
    </row>
    <row r="328" spans="1:16" ht="11.25">
      <c r="A328" s="5" t="s">
        <v>38</v>
      </c>
      <c r="B328" s="37"/>
      <c r="C328" s="37"/>
      <c r="D328" s="30"/>
      <c r="E328" s="30"/>
      <c r="F328" s="30"/>
      <c r="G328" s="30"/>
      <c r="H328" s="30"/>
      <c r="I328" s="30"/>
      <c r="J328" s="30"/>
      <c r="K328" s="7"/>
      <c r="L328" s="30"/>
      <c r="M328" s="30"/>
      <c r="N328" s="30"/>
      <c r="O328" s="30"/>
      <c r="P328" s="30"/>
    </row>
    <row r="329" spans="1:16" ht="23.25" customHeight="1">
      <c r="A329" s="8" t="s">
        <v>281</v>
      </c>
      <c r="B329" s="6"/>
      <c r="C329" s="6"/>
      <c r="D329" s="7">
        <f>(D331*D333)+280000+700000</f>
        <v>2700000</v>
      </c>
      <c r="E329" s="7"/>
      <c r="F329" s="7">
        <f>D329</f>
        <v>2700000</v>
      </c>
      <c r="G329" s="7">
        <f>G331*G333+800000</f>
        <v>2800000</v>
      </c>
      <c r="H329" s="7"/>
      <c r="I329" s="7"/>
      <c r="J329" s="7">
        <f>G329</f>
        <v>2800000</v>
      </c>
      <c r="K329" s="7">
        <f>G329/D329*100</f>
        <v>103.7037037037037</v>
      </c>
      <c r="L329" s="7"/>
      <c r="M329" s="7"/>
      <c r="N329" s="7">
        <f>N331*N333+700000</f>
        <v>2900000</v>
      </c>
      <c r="O329" s="7"/>
      <c r="P329" s="7">
        <f>N329</f>
        <v>2900000</v>
      </c>
    </row>
    <row r="330" spans="1:16" ht="11.25">
      <c r="A330" s="5" t="s">
        <v>5</v>
      </c>
      <c r="B330" s="37"/>
      <c r="C330" s="37"/>
      <c r="D330" s="30"/>
      <c r="E330" s="30"/>
      <c r="F330" s="7"/>
      <c r="G330" s="30"/>
      <c r="H330" s="30"/>
      <c r="I330" s="30"/>
      <c r="J330" s="7"/>
      <c r="K330" s="7"/>
      <c r="L330" s="30"/>
      <c r="M330" s="30"/>
      <c r="N330" s="30"/>
      <c r="O330" s="30"/>
      <c r="P330" s="7"/>
    </row>
    <row r="331" spans="1:16" ht="22.5">
      <c r="A331" s="8" t="s">
        <v>280</v>
      </c>
      <c r="B331" s="6"/>
      <c r="C331" s="6"/>
      <c r="D331" s="7">
        <v>8</v>
      </c>
      <c r="E331" s="7"/>
      <c r="F331" s="7">
        <f>D331</f>
        <v>8</v>
      </c>
      <c r="G331" s="7">
        <v>8</v>
      </c>
      <c r="H331" s="7"/>
      <c r="I331" s="7"/>
      <c r="J331" s="7">
        <f>G331</f>
        <v>8</v>
      </c>
      <c r="K331" s="7">
        <f>G331/D331*100</f>
        <v>100</v>
      </c>
      <c r="L331" s="7"/>
      <c r="M331" s="7"/>
      <c r="N331" s="7">
        <v>8</v>
      </c>
      <c r="O331" s="7"/>
      <c r="P331" s="7">
        <f>N331</f>
        <v>8</v>
      </c>
    </row>
    <row r="332" spans="1:16" ht="11.25">
      <c r="A332" s="5" t="s">
        <v>7</v>
      </c>
      <c r="B332" s="37"/>
      <c r="C332" s="37"/>
      <c r="D332" s="30"/>
      <c r="E332" s="30"/>
      <c r="F332" s="7"/>
      <c r="G332" s="30"/>
      <c r="H332" s="30"/>
      <c r="I332" s="30"/>
      <c r="J332" s="7"/>
      <c r="K332" s="7"/>
      <c r="L332" s="30"/>
      <c r="M332" s="30"/>
      <c r="N332" s="30"/>
      <c r="O332" s="30"/>
      <c r="P332" s="7"/>
    </row>
    <row r="333" spans="1:16" ht="22.5">
      <c r="A333" s="8" t="s">
        <v>282</v>
      </c>
      <c r="B333" s="6"/>
      <c r="C333" s="6"/>
      <c r="D333" s="7">
        <v>215000</v>
      </c>
      <c r="E333" s="7"/>
      <c r="F333" s="7">
        <f>D333</f>
        <v>215000</v>
      </c>
      <c r="G333" s="7">
        <v>250000</v>
      </c>
      <c r="H333" s="7"/>
      <c r="I333" s="7"/>
      <c r="J333" s="7">
        <f>G333</f>
        <v>250000</v>
      </c>
      <c r="K333" s="7">
        <f>G333/D333*100</f>
        <v>116.27906976744187</v>
      </c>
      <c r="L333" s="7"/>
      <c r="M333" s="7"/>
      <c r="N333" s="7">
        <v>275000</v>
      </c>
      <c r="O333" s="7"/>
      <c r="P333" s="7">
        <f>N333</f>
        <v>275000</v>
      </c>
    </row>
    <row r="334" spans="1:235" s="39" customFormat="1" ht="36" customHeight="1">
      <c r="A334" s="34" t="s">
        <v>376</v>
      </c>
      <c r="B334" s="35"/>
      <c r="C334" s="35"/>
      <c r="D334" s="45">
        <f>D338*D341</f>
        <v>163000</v>
      </c>
      <c r="E334" s="45"/>
      <c r="F334" s="45">
        <f>D334+E334</f>
        <v>163000</v>
      </c>
      <c r="G334" s="45">
        <f aca="true" t="shared" si="45" ref="G334:M334">G338*G341</f>
        <v>300000</v>
      </c>
      <c r="H334" s="45"/>
      <c r="I334" s="45"/>
      <c r="J334" s="45">
        <f t="shared" si="45"/>
        <v>300000</v>
      </c>
      <c r="K334" s="45" t="e">
        <f t="shared" si="45"/>
        <v>#REF!</v>
      </c>
      <c r="L334" s="45">
        <f t="shared" si="45"/>
        <v>0</v>
      </c>
      <c r="M334" s="45">
        <f t="shared" si="45"/>
        <v>0</v>
      </c>
      <c r="N334" s="45">
        <f>N338*N341</f>
        <v>350000</v>
      </c>
      <c r="O334" s="45"/>
      <c r="P334" s="45" t="e">
        <f>P338*P341+P339*#REF!</f>
        <v>#REF!</v>
      </c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  <c r="CP334" s="38"/>
      <c r="CQ334" s="38"/>
      <c r="CR334" s="38"/>
      <c r="CS334" s="38"/>
      <c r="CT334" s="38"/>
      <c r="CU334" s="38"/>
      <c r="CV334" s="38"/>
      <c r="CW334" s="38"/>
      <c r="CX334" s="38"/>
      <c r="CY334" s="38"/>
      <c r="CZ334" s="38"/>
      <c r="DA334" s="38"/>
      <c r="DB334" s="38"/>
      <c r="DC334" s="38"/>
      <c r="DD334" s="38"/>
      <c r="DE334" s="38"/>
      <c r="DF334" s="38"/>
      <c r="DG334" s="38"/>
      <c r="DH334" s="38"/>
      <c r="DI334" s="38"/>
      <c r="DJ334" s="38"/>
      <c r="DK334" s="38"/>
      <c r="DL334" s="38"/>
      <c r="DM334" s="38"/>
      <c r="DN334" s="38"/>
      <c r="DO334" s="38"/>
      <c r="DP334" s="38"/>
      <c r="DQ334" s="38"/>
      <c r="DR334" s="38"/>
      <c r="DS334" s="38"/>
      <c r="DT334" s="38"/>
      <c r="DU334" s="38"/>
      <c r="DV334" s="38"/>
      <c r="DW334" s="38"/>
      <c r="DX334" s="38"/>
      <c r="DY334" s="38"/>
      <c r="DZ334" s="38"/>
      <c r="EA334" s="38"/>
      <c r="EB334" s="38"/>
      <c r="EC334" s="38"/>
      <c r="ED334" s="38"/>
      <c r="EE334" s="38"/>
      <c r="EF334" s="38"/>
      <c r="EG334" s="38"/>
      <c r="EH334" s="38"/>
      <c r="EI334" s="38"/>
      <c r="EJ334" s="38"/>
      <c r="EK334" s="38"/>
      <c r="EL334" s="38"/>
      <c r="EM334" s="38"/>
      <c r="EN334" s="38"/>
      <c r="EO334" s="38"/>
      <c r="EP334" s="38"/>
      <c r="EQ334" s="38"/>
      <c r="ER334" s="38"/>
      <c r="ES334" s="38"/>
      <c r="ET334" s="38"/>
      <c r="EU334" s="38"/>
      <c r="EV334" s="38"/>
      <c r="EW334" s="38"/>
      <c r="EX334" s="38"/>
      <c r="EY334" s="38"/>
      <c r="EZ334" s="38"/>
      <c r="FA334" s="38"/>
      <c r="FB334" s="38"/>
      <c r="FC334" s="38"/>
      <c r="FD334" s="38"/>
      <c r="FE334" s="38"/>
      <c r="FF334" s="38"/>
      <c r="FG334" s="38"/>
      <c r="FH334" s="38"/>
      <c r="FI334" s="38"/>
      <c r="FJ334" s="38"/>
      <c r="FK334" s="38"/>
      <c r="FL334" s="38"/>
      <c r="FM334" s="38"/>
      <c r="FN334" s="38"/>
      <c r="FO334" s="38"/>
      <c r="FP334" s="38"/>
      <c r="FQ334" s="38"/>
      <c r="FR334" s="38"/>
      <c r="FS334" s="38"/>
      <c r="FT334" s="38"/>
      <c r="FU334" s="38"/>
      <c r="FV334" s="38"/>
      <c r="FW334" s="38"/>
      <c r="FX334" s="38"/>
      <c r="FY334" s="38"/>
      <c r="FZ334" s="38"/>
      <c r="GA334" s="38"/>
      <c r="GB334" s="38"/>
      <c r="GC334" s="38"/>
      <c r="GD334" s="38"/>
      <c r="GE334" s="38"/>
      <c r="GF334" s="38"/>
      <c r="GG334" s="38"/>
      <c r="GH334" s="38"/>
      <c r="GI334" s="38"/>
      <c r="GJ334" s="38"/>
      <c r="GK334" s="38"/>
      <c r="GL334" s="38"/>
      <c r="GM334" s="38"/>
      <c r="GN334" s="38"/>
      <c r="GO334" s="38"/>
      <c r="GP334" s="38"/>
      <c r="GQ334" s="38"/>
      <c r="GR334" s="38"/>
      <c r="GS334" s="38"/>
      <c r="GT334" s="38"/>
      <c r="GU334" s="38"/>
      <c r="GV334" s="38"/>
      <c r="GW334" s="38"/>
      <c r="GX334" s="38"/>
      <c r="GY334" s="38"/>
      <c r="GZ334" s="38"/>
      <c r="HA334" s="38"/>
      <c r="HB334" s="38"/>
      <c r="HC334" s="38"/>
      <c r="HD334" s="38"/>
      <c r="HE334" s="38"/>
      <c r="HF334" s="38"/>
      <c r="HG334" s="38"/>
      <c r="HH334" s="38"/>
      <c r="HI334" s="38"/>
      <c r="HJ334" s="38"/>
      <c r="HK334" s="38"/>
      <c r="HL334" s="38"/>
      <c r="HM334" s="38"/>
      <c r="HN334" s="38"/>
      <c r="HO334" s="38"/>
      <c r="HP334" s="38"/>
      <c r="HQ334" s="38"/>
      <c r="HR334" s="38"/>
      <c r="HS334" s="38"/>
      <c r="HT334" s="38"/>
      <c r="HU334" s="38"/>
      <c r="HV334" s="38"/>
      <c r="HW334" s="38"/>
      <c r="HX334" s="38"/>
      <c r="HY334" s="38"/>
      <c r="HZ334" s="38"/>
      <c r="IA334" s="38"/>
    </row>
    <row r="335" spans="1:16" ht="11.25">
      <c r="A335" s="5" t="s">
        <v>38</v>
      </c>
      <c r="B335" s="37"/>
      <c r="C335" s="37"/>
      <c r="D335" s="44"/>
      <c r="E335" s="44"/>
      <c r="F335" s="44"/>
      <c r="G335" s="30"/>
      <c r="H335" s="30"/>
      <c r="I335" s="30"/>
      <c r="J335" s="30"/>
      <c r="K335" s="7"/>
      <c r="L335" s="30"/>
      <c r="M335" s="30"/>
      <c r="N335" s="30"/>
      <c r="O335" s="30"/>
      <c r="P335" s="30"/>
    </row>
    <row r="336" spans="1:16" ht="23.25" customHeight="1">
      <c r="A336" s="8" t="s">
        <v>132</v>
      </c>
      <c r="B336" s="6"/>
      <c r="C336" s="6"/>
      <c r="D336" s="44">
        <v>2752</v>
      </c>
      <c r="E336" s="44"/>
      <c r="F336" s="44">
        <f>D336</f>
        <v>2752</v>
      </c>
      <c r="G336" s="44">
        <v>1752</v>
      </c>
      <c r="H336" s="44"/>
      <c r="I336" s="44"/>
      <c r="J336" s="44">
        <f>G336</f>
        <v>1752</v>
      </c>
      <c r="K336" s="7" t="e">
        <f>#REF!/G336*100</f>
        <v>#REF!</v>
      </c>
      <c r="L336" s="7"/>
      <c r="M336" s="7"/>
      <c r="N336" s="44">
        <v>952</v>
      </c>
      <c r="O336" s="44"/>
      <c r="P336" s="44">
        <f>N336</f>
        <v>952</v>
      </c>
    </row>
    <row r="337" spans="1:16" ht="11.25">
      <c r="A337" s="5" t="s">
        <v>5</v>
      </c>
      <c r="B337" s="37"/>
      <c r="C337" s="37"/>
      <c r="D337" s="44"/>
      <c r="E337" s="44"/>
      <c r="F337" s="44"/>
      <c r="G337" s="30"/>
      <c r="H337" s="30"/>
      <c r="I337" s="30"/>
      <c r="J337" s="7"/>
      <c r="K337" s="7"/>
      <c r="L337" s="30"/>
      <c r="M337" s="30"/>
      <c r="N337" s="30"/>
      <c r="O337" s="30"/>
      <c r="P337" s="7"/>
    </row>
    <row r="338" spans="1:16" ht="24" customHeight="1">
      <c r="A338" s="8" t="s">
        <v>130</v>
      </c>
      <c r="B338" s="6"/>
      <c r="C338" s="6"/>
      <c r="D338" s="44">
        <v>1000</v>
      </c>
      <c r="E338" s="44"/>
      <c r="F338" s="44">
        <f>D338</f>
        <v>1000</v>
      </c>
      <c r="G338" s="44">
        <v>800</v>
      </c>
      <c r="H338" s="44"/>
      <c r="I338" s="44"/>
      <c r="J338" s="44">
        <f>G338</f>
        <v>800</v>
      </c>
      <c r="K338" s="7" t="e">
        <f>#REF!/G338*100</f>
        <v>#REF!</v>
      </c>
      <c r="L338" s="7"/>
      <c r="M338" s="7"/>
      <c r="N338" s="44">
        <v>875</v>
      </c>
      <c r="O338" s="44"/>
      <c r="P338" s="44">
        <f>N338</f>
        <v>875</v>
      </c>
    </row>
    <row r="339" spans="1:16" ht="33.75" customHeight="1">
      <c r="A339" s="8" t="s">
        <v>209</v>
      </c>
      <c r="B339" s="6"/>
      <c r="C339" s="6"/>
      <c r="D339" s="44"/>
      <c r="E339" s="44"/>
      <c r="F339" s="44"/>
      <c r="G339" s="44">
        <v>0</v>
      </c>
      <c r="H339" s="44"/>
      <c r="I339" s="44"/>
      <c r="J339" s="44"/>
      <c r="K339" s="7"/>
      <c r="L339" s="7"/>
      <c r="M339" s="7"/>
      <c r="N339" s="44">
        <v>5</v>
      </c>
      <c r="O339" s="44"/>
      <c r="P339" s="44">
        <f>N339</f>
        <v>5</v>
      </c>
    </row>
    <row r="340" spans="1:16" ht="11.25">
      <c r="A340" s="5" t="s">
        <v>7</v>
      </c>
      <c r="B340" s="37"/>
      <c r="C340" s="37"/>
      <c r="D340" s="44"/>
      <c r="E340" s="44"/>
      <c r="F340" s="44"/>
      <c r="G340" s="44"/>
      <c r="H340" s="44"/>
      <c r="I340" s="44"/>
      <c r="J340" s="44"/>
      <c r="K340" s="7"/>
      <c r="L340" s="30"/>
      <c r="M340" s="30"/>
      <c r="N340" s="44"/>
      <c r="O340" s="44"/>
      <c r="P340" s="44"/>
    </row>
    <row r="341" spans="1:16" ht="24" customHeight="1">
      <c r="A341" s="8" t="s">
        <v>40</v>
      </c>
      <c r="B341" s="6"/>
      <c r="C341" s="6"/>
      <c r="D341" s="44">
        <v>163</v>
      </c>
      <c r="E341" s="44"/>
      <c r="F341" s="44">
        <f>D341</f>
        <v>163</v>
      </c>
      <c r="G341" s="44">
        <v>375</v>
      </c>
      <c r="H341" s="44"/>
      <c r="I341" s="44"/>
      <c r="J341" s="44">
        <f>G341</f>
        <v>375</v>
      </c>
      <c r="K341" s="7" t="e">
        <f>#REF!/G341*100</f>
        <v>#REF!</v>
      </c>
      <c r="L341" s="7"/>
      <c r="M341" s="7"/>
      <c r="N341" s="44">
        <v>400</v>
      </c>
      <c r="O341" s="44"/>
      <c r="P341" s="44">
        <f>N341</f>
        <v>400</v>
      </c>
    </row>
    <row r="342" spans="1:16" ht="11.25">
      <c r="A342" s="54" t="s">
        <v>6</v>
      </c>
      <c r="B342" s="55"/>
      <c r="C342" s="55"/>
      <c r="D342" s="48"/>
      <c r="E342" s="48"/>
      <c r="F342" s="48"/>
      <c r="G342" s="23"/>
      <c r="H342" s="23"/>
      <c r="I342" s="23"/>
      <c r="J342" s="23"/>
      <c r="K342" s="23"/>
      <c r="L342" s="23"/>
      <c r="M342" s="23"/>
      <c r="N342" s="23"/>
      <c r="O342" s="23"/>
      <c r="P342" s="23"/>
    </row>
    <row r="343" spans="1:235" s="22" customFormat="1" ht="39" customHeight="1">
      <c r="A343" s="8" t="s">
        <v>131</v>
      </c>
      <c r="B343" s="6"/>
      <c r="C343" s="6"/>
      <c r="D343" s="44">
        <f>D338/D336*100</f>
        <v>36.337209302325576</v>
      </c>
      <c r="E343" s="44"/>
      <c r="F343" s="44">
        <f>D343</f>
        <v>36.337209302325576</v>
      </c>
      <c r="G343" s="44">
        <f>G338/G336*100</f>
        <v>45.662100456621005</v>
      </c>
      <c r="H343" s="44"/>
      <c r="I343" s="44"/>
      <c r="J343" s="44">
        <f>G343</f>
        <v>45.662100456621005</v>
      </c>
      <c r="K343" s="7"/>
      <c r="L343" s="7"/>
      <c r="M343" s="7"/>
      <c r="N343" s="44">
        <f>N338/N336*100</f>
        <v>91.91176470588235</v>
      </c>
      <c r="O343" s="44"/>
      <c r="P343" s="44">
        <f>N343</f>
        <v>91.91176470588235</v>
      </c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56"/>
      <c r="BQ343" s="56"/>
      <c r="BR343" s="56"/>
      <c r="BS343" s="56"/>
      <c r="BT343" s="56"/>
      <c r="BU343" s="56"/>
      <c r="BV343" s="56"/>
      <c r="BW343" s="56"/>
      <c r="BX343" s="56"/>
      <c r="BY343" s="56"/>
      <c r="BZ343" s="56"/>
      <c r="CA343" s="56"/>
      <c r="CB343" s="56"/>
      <c r="CC343" s="56"/>
      <c r="CD343" s="56"/>
      <c r="CE343" s="56"/>
      <c r="CF343" s="56"/>
      <c r="CG343" s="56"/>
      <c r="CH343" s="56"/>
      <c r="CI343" s="56"/>
      <c r="CJ343" s="56"/>
      <c r="CK343" s="56"/>
      <c r="CL343" s="56"/>
      <c r="CM343" s="56"/>
      <c r="CN343" s="56"/>
      <c r="CO343" s="56"/>
      <c r="CP343" s="56"/>
      <c r="CQ343" s="56"/>
      <c r="CR343" s="56"/>
      <c r="CS343" s="56"/>
      <c r="CT343" s="56"/>
      <c r="CU343" s="56"/>
      <c r="CV343" s="56"/>
      <c r="CW343" s="56"/>
      <c r="CX343" s="56"/>
      <c r="CY343" s="56"/>
      <c r="CZ343" s="56"/>
      <c r="DA343" s="56"/>
      <c r="DB343" s="56"/>
      <c r="DC343" s="56"/>
      <c r="DD343" s="56"/>
      <c r="DE343" s="56"/>
      <c r="DF343" s="56"/>
      <c r="DG343" s="56"/>
      <c r="DH343" s="56"/>
      <c r="DI343" s="56"/>
      <c r="DJ343" s="56"/>
      <c r="DK343" s="56"/>
      <c r="DL343" s="56"/>
      <c r="DM343" s="56"/>
      <c r="DN343" s="56"/>
      <c r="DO343" s="56"/>
      <c r="DP343" s="56"/>
      <c r="DQ343" s="56"/>
      <c r="DR343" s="56"/>
      <c r="DS343" s="56"/>
      <c r="DT343" s="56"/>
      <c r="DU343" s="56"/>
      <c r="DV343" s="56"/>
      <c r="DW343" s="56"/>
      <c r="DX343" s="56"/>
      <c r="DY343" s="56"/>
      <c r="DZ343" s="56"/>
      <c r="EA343" s="56"/>
      <c r="EB343" s="56"/>
      <c r="EC343" s="56"/>
      <c r="ED343" s="56"/>
      <c r="EE343" s="56"/>
      <c r="EF343" s="56"/>
      <c r="EG343" s="56"/>
      <c r="EH343" s="56"/>
      <c r="EI343" s="56"/>
      <c r="EJ343" s="56"/>
      <c r="EK343" s="56"/>
      <c r="EL343" s="56"/>
      <c r="EM343" s="56"/>
      <c r="EN343" s="56"/>
      <c r="EO343" s="56"/>
      <c r="EP343" s="56"/>
      <c r="EQ343" s="56"/>
      <c r="ER343" s="56"/>
      <c r="ES343" s="56"/>
      <c r="ET343" s="56"/>
      <c r="EU343" s="56"/>
      <c r="EV343" s="56"/>
      <c r="EW343" s="56"/>
      <c r="EX343" s="56"/>
      <c r="EY343" s="56"/>
      <c r="EZ343" s="56"/>
      <c r="FA343" s="56"/>
      <c r="FB343" s="56"/>
      <c r="FC343" s="56"/>
      <c r="FD343" s="56"/>
      <c r="FE343" s="56"/>
      <c r="FF343" s="56"/>
      <c r="FG343" s="56"/>
      <c r="FH343" s="56"/>
      <c r="FI343" s="56"/>
      <c r="FJ343" s="56"/>
      <c r="FK343" s="56"/>
      <c r="FL343" s="56"/>
      <c r="FM343" s="56"/>
      <c r="FN343" s="56"/>
      <c r="FO343" s="56"/>
      <c r="FP343" s="56"/>
      <c r="FQ343" s="56"/>
      <c r="FR343" s="56"/>
      <c r="FS343" s="56"/>
      <c r="FT343" s="56"/>
      <c r="FU343" s="56"/>
      <c r="FV343" s="56"/>
      <c r="FW343" s="56"/>
      <c r="FX343" s="56"/>
      <c r="FY343" s="56"/>
      <c r="FZ343" s="56"/>
      <c r="GA343" s="56"/>
      <c r="GB343" s="56"/>
      <c r="GC343" s="56"/>
      <c r="GD343" s="56"/>
      <c r="GE343" s="56"/>
      <c r="GF343" s="56"/>
      <c r="GG343" s="56"/>
      <c r="GH343" s="56"/>
      <c r="GI343" s="56"/>
      <c r="GJ343" s="56"/>
      <c r="GK343" s="56"/>
      <c r="GL343" s="56"/>
      <c r="GM343" s="56"/>
      <c r="GN343" s="56"/>
      <c r="GO343" s="56"/>
      <c r="GP343" s="56"/>
      <c r="GQ343" s="56"/>
      <c r="GR343" s="56"/>
      <c r="GS343" s="56"/>
      <c r="GT343" s="56"/>
      <c r="GU343" s="56"/>
      <c r="GV343" s="56"/>
      <c r="GW343" s="56"/>
      <c r="GX343" s="56"/>
      <c r="GY343" s="56"/>
      <c r="GZ343" s="56"/>
      <c r="HA343" s="56"/>
      <c r="HB343" s="56"/>
      <c r="HC343" s="56"/>
      <c r="HD343" s="56"/>
      <c r="HE343" s="56"/>
      <c r="HF343" s="56"/>
      <c r="HG343" s="56"/>
      <c r="HH343" s="56"/>
      <c r="HI343" s="56"/>
      <c r="HJ343" s="56"/>
      <c r="HK343" s="56"/>
      <c r="HL343" s="56"/>
      <c r="HM343" s="56"/>
      <c r="HN343" s="56"/>
      <c r="HO343" s="56"/>
      <c r="HP343" s="56"/>
      <c r="HQ343" s="56"/>
      <c r="HR343" s="56"/>
      <c r="HS343" s="56"/>
      <c r="HT343" s="56"/>
      <c r="HU343" s="56"/>
      <c r="HV343" s="56"/>
      <c r="HW343" s="56"/>
      <c r="HX343" s="56"/>
      <c r="HY343" s="56"/>
      <c r="HZ343" s="56"/>
      <c r="IA343" s="56"/>
    </row>
    <row r="344" spans="1:235" s="22" customFormat="1" ht="24" customHeight="1">
      <c r="A344" s="37" t="s">
        <v>318</v>
      </c>
      <c r="B344" s="20"/>
      <c r="C344" s="20"/>
      <c r="D344" s="57">
        <f>D346+D356</f>
        <v>312380.003</v>
      </c>
      <c r="E344" s="57"/>
      <c r="F344" s="57">
        <f>F346+F356</f>
        <v>312380.003</v>
      </c>
      <c r="G344" s="57">
        <f>G346+G356</f>
        <v>335255</v>
      </c>
      <c r="H344" s="57"/>
      <c r="I344" s="57"/>
      <c r="J344" s="57">
        <f>J346+J356</f>
        <v>335255</v>
      </c>
      <c r="K344" s="57"/>
      <c r="L344" s="57"/>
      <c r="M344" s="57"/>
      <c r="N344" s="57">
        <f>N346+N356</f>
        <v>352520</v>
      </c>
      <c r="O344" s="57"/>
      <c r="P344" s="57">
        <f>P346+P356</f>
        <v>352520</v>
      </c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56"/>
      <c r="BR344" s="56"/>
      <c r="BS344" s="56"/>
      <c r="BT344" s="56"/>
      <c r="BU344" s="56"/>
      <c r="BV344" s="56"/>
      <c r="BW344" s="56"/>
      <c r="BX344" s="56"/>
      <c r="BY344" s="56"/>
      <c r="BZ344" s="56"/>
      <c r="CA344" s="56"/>
      <c r="CB344" s="56"/>
      <c r="CC344" s="56"/>
      <c r="CD344" s="56"/>
      <c r="CE344" s="56"/>
      <c r="CF344" s="56"/>
      <c r="CG344" s="56"/>
      <c r="CH344" s="56"/>
      <c r="CI344" s="56"/>
      <c r="CJ344" s="56"/>
      <c r="CK344" s="56"/>
      <c r="CL344" s="56"/>
      <c r="CM344" s="56"/>
      <c r="CN344" s="56"/>
      <c r="CO344" s="56"/>
      <c r="CP344" s="56"/>
      <c r="CQ344" s="56"/>
      <c r="CR344" s="56"/>
      <c r="CS344" s="56"/>
      <c r="CT344" s="56"/>
      <c r="CU344" s="56"/>
      <c r="CV344" s="56"/>
      <c r="CW344" s="56"/>
      <c r="CX344" s="56"/>
      <c r="CY344" s="56"/>
      <c r="CZ344" s="56"/>
      <c r="DA344" s="56"/>
      <c r="DB344" s="56"/>
      <c r="DC344" s="56"/>
      <c r="DD344" s="56"/>
      <c r="DE344" s="56"/>
      <c r="DF344" s="56"/>
      <c r="DG344" s="56"/>
      <c r="DH344" s="56"/>
      <c r="DI344" s="56"/>
      <c r="DJ344" s="56"/>
      <c r="DK344" s="56"/>
      <c r="DL344" s="56"/>
      <c r="DM344" s="56"/>
      <c r="DN344" s="56"/>
      <c r="DO344" s="56"/>
      <c r="DP344" s="56"/>
      <c r="DQ344" s="56"/>
      <c r="DR344" s="56"/>
      <c r="DS344" s="56"/>
      <c r="DT344" s="56"/>
      <c r="DU344" s="56"/>
      <c r="DV344" s="56"/>
      <c r="DW344" s="56"/>
      <c r="DX344" s="56"/>
      <c r="DY344" s="56"/>
      <c r="DZ344" s="56"/>
      <c r="EA344" s="56"/>
      <c r="EB344" s="56"/>
      <c r="EC344" s="56"/>
      <c r="ED344" s="56"/>
      <c r="EE344" s="56"/>
      <c r="EF344" s="56"/>
      <c r="EG344" s="56"/>
      <c r="EH344" s="56"/>
      <c r="EI344" s="56"/>
      <c r="EJ344" s="56"/>
      <c r="EK344" s="56"/>
      <c r="EL344" s="56"/>
      <c r="EM344" s="56"/>
      <c r="EN344" s="56"/>
      <c r="EO344" s="56"/>
      <c r="EP344" s="56"/>
      <c r="EQ344" s="56"/>
      <c r="ER344" s="56"/>
      <c r="ES344" s="56"/>
      <c r="ET344" s="56"/>
      <c r="EU344" s="56"/>
      <c r="EV344" s="56"/>
      <c r="EW344" s="56"/>
      <c r="EX344" s="56"/>
      <c r="EY344" s="56"/>
      <c r="EZ344" s="56"/>
      <c r="FA344" s="56"/>
      <c r="FB344" s="56"/>
      <c r="FC344" s="56"/>
      <c r="FD344" s="56"/>
      <c r="FE344" s="56"/>
      <c r="FF344" s="56"/>
      <c r="FG344" s="56"/>
      <c r="FH344" s="56"/>
      <c r="FI344" s="56"/>
      <c r="FJ344" s="56"/>
      <c r="FK344" s="56"/>
      <c r="FL344" s="56"/>
      <c r="FM344" s="56"/>
      <c r="FN344" s="56"/>
      <c r="FO344" s="56"/>
      <c r="FP344" s="56"/>
      <c r="FQ344" s="56"/>
      <c r="FR344" s="56"/>
      <c r="FS344" s="56"/>
      <c r="FT344" s="56"/>
      <c r="FU344" s="56"/>
      <c r="FV344" s="56"/>
      <c r="FW344" s="56"/>
      <c r="FX344" s="56"/>
      <c r="FY344" s="56"/>
      <c r="FZ344" s="56"/>
      <c r="GA344" s="56"/>
      <c r="GB344" s="56"/>
      <c r="GC344" s="56"/>
      <c r="GD344" s="56"/>
      <c r="GE344" s="56"/>
      <c r="GF344" s="56"/>
      <c r="GG344" s="56"/>
      <c r="GH344" s="56"/>
      <c r="GI344" s="56"/>
      <c r="GJ344" s="56"/>
      <c r="GK344" s="56"/>
      <c r="GL344" s="56"/>
      <c r="GM344" s="56"/>
      <c r="GN344" s="56"/>
      <c r="GO344" s="56"/>
      <c r="GP344" s="56"/>
      <c r="GQ344" s="56"/>
      <c r="GR344" s="56"/>
      <c r="GS344" s="56"/>
      <c r="GT344" s="56"/>
      <c r="GU344" s="56"/>
      <c r="GV344" s="56"/>
      <c r="GW344" s="56"/>
      <c r="GX344" s="56"/>
      <c r="GY344" s="56"/>
      <c r="GZ344" s="56"/>
      <c r="HA344" s="56"/>
      <c r="HB344" s="56"/>
      <c r="HC344" s="56"/>
      <c r="HD344" s="56"/>
      <c r="HE344" s="56"/>
      <c r="HF344" s="56"/>
      <c r="HG344" s="56"/>
      <c r="HH344" s="56"/>
      <c r="HI344" s="56"/>
      <c r="HJ344" s="56"/>
      <c r="HK344" s="56"/>
      <c r="HL344" s="56"/>
      <c r="HM344" s="56"/>
      <c r="HN344" s="56"/>
      <c r="HO344" s="56"/>
      <c r="HP344" s="56"/>
      <c r="HQ344" s="56"/>
      <c r="HR344" s="56"/>
      <c r="HS344" s="56"/>
      <c r="HT344" s="56"/>
      <c r="HU344" s="56"/>
      <c r="HV344" s="56"/>
      <c r="HW344" s="56"/>
      <c r="HX344" s="56"/>
      <c r="HY344" s="56"/>
      <c r="HZ344" s="56"/>
      <c r="IA344" s="56"/>
    </row>
    <row r="345" spans="1:235" s="22" customFormat="1" ht="24" customHeight="1">
      <c r="A345" s="8" t="s">
        <v>293</v>
      </c>
      <c r="B345" s="20"/>
      <c r="C345" s="20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  <c r="BT345" s="56"/>
      <c r="BU345" s="56"/>
      <c r="BV345" s="56"/>
      <c r="BW345" s="56"/>
      <c r="BX345" s="56"/>
      <c r="BY345" s="56"/>
      <c r="BZ345" s="56"/>
      <c r="CA345" s="56"/>
      <c r="CB345" s="56"/>
      <c r="CC345" s="56"/>
      <c r="CD345" s="56"/>
      <c r="CE345" s="56"/>
      <c r="CF345" s="56"/>
      <c r="CG345" s="56"/>
      <c r="CH345" s="56"/>
      <c r="CI345" s="56"/>
      <c r="CJ345" s="56"/>
      <c r="CK345" s="56"/>
      <c r="CL345" s="56"/>
      <c r="CM345" s="56"/>
      <c r="CN345" s="56"/>
      <c r="CO345" s="56"/>
      <c r="CP345" s="56"/>
      <c r="CQ345" s="56"/>
      <c r="CR345" s="56"/>
      <c r="CS345" s="56"/>
      <c r="CT345" s="56"/>
      <c r="CU345" s="56"/>
      <c r="CV345" s="56"/>
      <c r="CW345" s="56"/>
      <c r="CX345" s="56"/>
      <c r="CY345" s="56"/>
      <c r="CZ345" s="56"/>
      <c r="DA345" s="56"/>
      <c r="DB345" s="56"/>
      <c r="DC345" s="56"/>
      <c r="DD345" s="56"/>
      <c r="DE345" s="56"/>
      <c r="DF345" s="56"/>
      <c r="DG345" s="56"/>
      <c r="DH345" s="56"/>
      <c r="DI345" s="56"/>
      <c r="DJ345" s="56"/>
      <c r="DK345" s="56"/>
      <c r="DL345" s="56"/>
      <c r="DM345" s="56"/>
      <c r="DN345" s="56"/>
      <c r="DO345" s="56"/>
      <c r="DP345" s="56"/>
      <c r="DQ345" s="56"/>
      <c r="DR345" s="56"/>
      <c r="DS345" s="56"/>
      <c r="DT345" s="56"/>
      <c r="DU345" s="56"/>
      <c r="DV345" s="56"/>
      <c r="DW345" s="56"/>
      <c r="DX345" s="56"/>
      <c r="DY345" s="56"/>
      <c r="DZ345" s="56"/>
      <c r="EA345" s="56"/>
      <c r="EB345" s="56"/>
      <c r="EC345" s="56"/>
      <c r="ED345" s="56"/>
      <c r="EE345" s="56"/>
      <c r="EF345" s="56"/>
      <c r="EG345" s="56"/>
      <c r="EH345" s="56"/>
      <c r="EI345" s="56"/>
      <c r="EJ345" s="56"/>
      <c r="EK345" s="56"/>
      <c r="EL345" s="56"/>
      <c r="EM345" s="56"/>
      <c r="EN345" s="56"/>
      <c r="EO345" s="56"/>
      <c r="EP345" s="56"/>
      <c r="EQ345" s="56"/>
      <c r="ER345" s="56"/>
      <c r="ES345" s="56"/>
      <c r="ET345" s="56"/>
      <c r="EU345" s="56"/>
      <c r="EV345" s="56"/>
      <c r="EW345" s="56"/>
      <c r="EX345" s="56"/>
      <c r="EY345" s="56"/>
      <c r="EZ345" s="56"/>
      <c r="FA345" s="56"/>
      <c r="FB345" s="56"/>
      <c r="FC345" s="56"/>
      <c r="FD345" s="56"/>
      <c r="FE345" s="56"/>
      <c r="FF345" s="56"/>
      <c r="FG345" s="56"/>
      <c r="FH345" s="56"/>
      <c r="FI345" s="56"/>
      <c r="FJ345" s="56"/>
      <c r="FK345" s="56"/>
      <c r="FL345" s="56"/>
      <c r="FM345" s="56"/>
      <c r="FN345" s="56"/>
      <c r="FO345" s="56"/>
      <c r="FP345" s="56"/>
      <c r="FQ345" s="56"/>
      <c r="FR345" s="56"/>
      <c r="FS345" s="56"/>
      <c r="FT345" s="56"/>
      <c r="FU345" s="56"/>
      <c r="FV345" s="56"/>
      <c r="FW345" s="56"/>
      <c r="FX345" s="56"/>
      <c r="FY345" s="56"/>
      <c r="FZ345" s="56"/>
      <c r="GA345" s="56"/>
      <c r="GB345" s="56"/>
      <c r="GC345" s="56"/>
      <c r="GD345" s="56"/>
      <c r="GE345" s="56"/>
      <c r="GF345" s="56"/>
      <c r="GG345" s="56"/>
      <c r="GH345" s="56"/>
      <c r="GI345" s="56"/>
      <c r="GJ345" s="56"/>
      <c r="GK345" s="56"/>
      <c r="GL345" s="56"/>
      <c r="GM345" s="56"/>
      <c r="GN345" s="56"/>
      <c r="GO345" s="56"/>
      <c r="GP345" s="56"/>
      <c r="GQ345" s="56"/>
      <c r="GR345" s="56"/>
      <c r="GS345" s="56"/>
      <c r="GT345" s="56"/>
      <c r="GU345" s="56"/>
      <c r="GV345" s="56"/>
      <c r="GW345" s="56"/>
      <c r="GX345" s="56"/>
      <c r="GY345" s="56"/>
      <c r="GZ345" s="56"/>
      <c r="HA345" s="56"/>
      <c r="HB345" s="56"/>
      <c r="HC345" s="56"/>
      <c r="HD345" s="56"/>
      <c r="HE345" s="56"/>
      <c r="HF345" s="56"/>
      <c r="HG345" s="56"/>
      <c r="HH345" s="56"/>
      <c r="HI345" s="56"/>
      <c r="HJ345" s="56"/>
      <c r="HK345" s="56"/>
      <c r="HL345" s="56"/>
      <c r="HM345" s="56"/>
      <c r="HN345" s="56"/>
      <c r="HO345" s="56"/>
      <c r="HP345" s="56"/>
      <c r="HQ345" s="56"/>
      <c r="HR345" s="56"/>
      <c r="HS345" s="56"/>
      <c r="HT345" s="56"/>
      <c r="HU345" s="56"/>
      <c r="HV345" s="56"/>
      <c r="HW345" s="56"/>
      <c r="HX345" s="56"/>
      <c r="HY345" s="56"/>
      <c r="HZ345" s="56"/>
      <c r="IA345" s="56"/>
    </row>
    <row r="346" spans="1:235" s="60" customFormat="1" ht="36.75" customHeight="1">
      <c r="A346" s="58" t="s">
        <v>377</v>
      </c>
      <c r="B346" s="58"/>
      <c r="C346" s="58"/>
      <c r="D346" s="45">
        <f>D348+D349</f>
        <v>209000.003</v>
      </c>
      <c r="E346" s="45"/>
      <c r="F346" s="45">
        <f>F348+F349</f>
        <v>209000.003</v>
      </c>
      <c r="G346" s="45">
        <f>G348+G349</f>
        <v>224075</v>
      </c>
      <c r="H346" s="45"/>
      <c r="I346" s="45"/>
      <c r="J346" s="45">
        <f>J348+J349</f>
        <v>224075</v>
      </c>
      <c r="K346" s="45"/>
      <c r="L346" s="45"/>
      <c r="M346" s="45"/>
      <c r="N346" s="45">
        <f>N348+N349</f>
        <v>237530</v>
      </c>
      <c r="O346" s="45"/>
      <c r="P346" s="45">
        <f>P348+P349</f>
        <v>237530</v>
      </c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59"/>
      <c r="CJ346" s="59"/>
      <c r="CK346" s="59"/>
      <c r="CL346" s="59"/>
      <c r="CM346" s="59"/>
      <c r="CN346" s="59"/>
      <c r="CO346" s="59"/>
      <c r="CP346" s="59"/>
      <c r="CQ346" s="59"/>
      <c r="CR346" s="59"/>
      <c r="CS346" s="59"/>
      <c r="CT346" s="59"/>
      <c r="CU346" s="59"/>
      <c r="CV346" s="59"/>
      <c r="CW346" s="59"/>
      <c r="CX346" s="59"/>
      <c r="CY346" s="59"/>
      <c r="CZ346" s="59"/>
      <c r="DA346" s="59"/>
      <c r="DB346" s="59"/>
      <c r="DC346" s="59"/>
      <c r="DD346" s="59"/>
      <c r="DE346" s="59"/>
      <c r="DF346" s="59"/>
      <c r="DG346" s="59"/>
      <c r="DH346" s="59"/>
      <c r="DI346" s="59"/>
      <c r="DJ346" s="59"/>
      <c r="DK346" s="59"/>
      <c r="DL346" s="59"/>
      <c r="DM346" s="59"/>
      <c r="DN346" s="59"/>
      <c r="DO346" s="59"/>
      <c r="DP346" s="59"/>
      <c r="DQ346" s="59"/>
      <c r="DR346" s="59"/>
      <c r="DS346" s="59"/>
      <c r="DT346" s="59"/>
      <c r="DU346" s="59"/>
      <c r="DV346" s="59"/>
      <c r="DW346" s="59"/>
      <c r="DX346" s="59"/>
      <c r="DY346" s="59"/>
      <c r="DZ346" s="59"/>
      <c r="EA346" s="59"/>
      <c r="EB346" s="59"/>
      <c r="EC346" s="59"/>
      <c r="ED346" s="59"/>
      <c r="EE346" s="59"/>
      <c r="EF346" s="59"/>
      <c r="EG346" s="59"/>
      <c r="EH346" s="59"/>
      <c r="EI346" s="59"/>
      <c r="EJ346" s="59"/>
      <c r="EK346" s="59"/>
      <c r="EL346" s="59"/>
      <c r="EM346" s="59"/>
      <c r="EN346" s="59"/>
      <c r="EO346" s="59"/>
      <c r="EP346" s="59"/>
      <c r="EQ346" s="59"/>
      <c r="ER346" s="59"/>
      <c r="ES346" s="59"/>
      <c r="ET346" s="59"/>
      <c r="EU346" s="59"/>
      <c r="EV346" s="59"/>
      <c r="EW346" s="59"/>
      <c r="EX346" s="59"/>
      <c r="EY346" s="59"/>
      <c r="EZ346" s="59"/>
      <c r="FA346" s="59"/>
      <c r="FB346" s="59"/>
      <c r="FC346" s="59"/>
      <c r="FD346" s="59"/>
      <c r="FE346" s="59"/>
      <c r="FF346" s="59"/>
      <c r="FG346" s="59"/>
      <c r="FH346" s="59"/>
      <c r="FI346" s="59"/>
      <c r="FJ346" s="59"/>
      <c r="FK346" s="59"/>
      <c r="FL346" s="59"/>
      <c r="FM346" s="59"/>
      <c r="FN346" s="59"/>
      <c r="FO346" s="59"/>
      <c r="FP346" s="59"/>
      <c r="FQ346" s="59"/>
      <c r="FR346" s="59"/>
      <c r="FS346" s="59"/>
      <c r="FT346" s="59"/>
      <c r="FU346" s="59"/>
      <c r="FV346" s="59"/>
      <c r="FW346" s="59"/>
      <c r="FX346" s="59"/>
      <c r="FY346" s="59"/>
      <c r="FZ346" s="59"/>
      <c r="GA346" s="59"/>
      <c r="GB346" s="59"/>
      <c r="GC346" s="59"/>
      <c r="GD346" s="59"/>
      <c r="GE346" s="59"/>
      <c r="GF346" s="59"/>
      <c r="GG346" s="59"/>
      <c r="GH346" s="59"/>
      <c r="GI346" s="59"/>
      <c r="GJ346" s="59"/>
      <c r="GK346" s="59"/>
      <c r="GL346" s="59"/>
      <c r="GM346" s="59"/>
      <c r="GN346" s="59"/>
      <c r="GO346" s="59"/>
      <c r="GP346" s="59"/>
      <c r="GQ346" s="59"/>
      <c r="GR346" s="59"/>
      <c r="GS346" s="59"/>
      <c r="GT346" s="59"/>
      <c r="GU346" s="59"/>
      <c r="GV346" s="59"/>
      <c r="GW346" s="59"/>
      <c r="GX346" s="59"/>
      <c r="GY346" s="59"/>
      <c r="GZ346" s="59"/>
      <c r="HA346" s="59"/>
      <c r="HB346" s="59"/>
      <c r="HC346" s="59"/>
      <c r="HD346" s="59"/>
      <c r="HE346" s="59"/>
      <c r="HF346" s="59"/>
      <c r="HG346" s="59"/>
      <c r="HH346" s="59"/>
      <c r="HI346" s="59"/>
      <c r="HJ346" s="59"/>
      <c r="HK346" s="59"/>
      <c r="HL346" s="59"/>
      <c r="HM346" s="59"/>
      <c r="HN346" s="59"/>
      <c r="HO346" s="59"/>
      <c r="HP346" s="59"/>
      <c r="HQ346" s="59"/>
      <c r="HR346" s="59"/>
      <c r="HS346" s="59"/>
      <c r="HT346" s="59"/>
      <c r="HU346" s="59"/>
      <c r="HV346" s="59"/>
      <c r="HW346" s="59"/>
      <c r="HX346" s="59"/>
      <c r="HY346" s="59"/>
      <c r="HZ346" s="59"/>
      <c r="IA346" s="59"/>
    </row>
    <row r="347" spans="1:16" ht="11.25">
      <c r="A347" s="61" t="s">
        <v>4</v>
      </c>
      <c r="B347" s="61"/>
      <c r="C347" s="61"/>
      <c r="D347" s="62"/>
      <c r="E347" s="62"/>
      <c r="F347" s="62"/>
      <c r="G347" s="62"/>
      <c r="H347" s="62"/>
      <c r="I347" s="62"/>
      <c r="J347" s="62"/>
      <c r="K347" s="63"/>
      <c r="L347" s="62"/>
      <c r="M347" s="62"/>
      <c r="N347" s="62"/>
      <c r="O347" s="62"/>
      <c r="P347" s="62"/>
    </row>
    <row r="348" spans="1:16" ht="33.75">
      <c r="A348" s="11" t="s">
        <v>294</v>
      </c>
      <c r="B348" s="11"/>
      <c r="C348" s="11"/>
      <c r="D348" s="43">
        <f>D351*D354</f>
        <v>132000.003</v>
      </c>
      <c r="E348" s="43"/>
      <c r="F348" s="43">
        <f>F351*F354</f>
        <v>132000.003</v>
      </c>
      <c r="G348" s="43">
        <f>G351*G354</f>
        <v>141525</v>
      </c>
      <c r="H348" s="43"/>
      <c r="I348" s="43"/>
      <c r="J348" s="43">
        <f>J351*J354</f>
        <v>141525</v>
      </c>
      <c r="K348" s="43">
        <f>G348/D348*100</f>
        <v>107.21590665418394</v>
      </c>
      <c r="L348" s="43"/>
      <c r="M348" s="43"/>
      <c r="N348" s="43">
        <f>N351*N354</f>
        <v>150030</v>
      </c>
      <c r="O348" s="43"/>
      <c r="P348" s="43">
        <f>P351*P354</f>
        <v>150030</v>
      </c>
    </row>
    <row r="349" spans="1:16" ht="22.5">
      <c r="A349" s="11" t="s">
        <v>295</v>
      </c>
      <c r="B349" s="11"/>
      <c r="C349" s="11"/>
      <c r="D349" s="43">
        <f>D352*D355</f>
        <v>77000</v>
      </c>
      <c r="E349" s="43"/>
      <c r="F349" s="43">
        <f>F352*F355</f>
        <v>77000</v>
      </c>
      <c r="G349" s="43">
        <f>G352*G355</f>
        <v>82550</v>
      </c>
      <c r="H349" s="43"/>
      <c r="I349" s="43"/>
      <c r="J349" s="43">
        <f>J352*J355</f>
        <v>82550</v>
      </c>
      <c r="K349" s="43"/>
      <c r="L349" s="43"/>
      <c r="M349" s="43"/>
      <c r="N349" s="43">
        <f>N352*N355</f>
        <v>87500</v>
      </c>
      <c r="O349" s="43"/>
      <c r="P349" s="43">
        <f>P352*P355</f>
        <v>87500</v>
      </c>
    </row>
    <row r="350" spans="1:16" ht="11.25">
      <c r="A350" s="13" t="s">
        <v>5</v>
      </c>
      <c r="B350" s="13"/>
      <c r="C350" s="13"/>
      <c r="D350" s="10"/>
      <c r="E350" s="10"/>
      <c r="F350" s="43"/>
      <c r="G350" s="10"/>
      <c r="H350" s="10"/>
      <c r="I350" s="10"/>
      <c r="J350" s="43"/>
      <c r="K350" s="43"/>
      <c r="L350" s="10"/>
      <c r="M350" s="10"/>
      <c r="N350" s="10"/>
      <c r="O350" s="10"/>
      <c r="P350" s="43"/>
    </row>
    <row r="351" spans="1:16" ht="25.5" customHeight="1">
      <c r="A351" s="11" t="s">
        <v>297</v>
      </c>
      <c r="B351" s="11"/>
      <c r="C351" s="11"/>
      <c r="D351" s="43">
        <v>9</v>
      </c>
      <c r="E351" s="43"/>
      <c r="F351" s="43">
        <f>D351</f>
        <v>9</v>
      </c>
      <c r="G351" s="43">
        <v>9</v>
      </c>
      <c r="H351" s="43"/>
      <c r="I351" s="43"/>
      <c r="J351" s="43">
        <f>G351+H351</f>
        <v>9</v>
      </c>
      <c r="K351" s="43">
        <f>G351/D351*100</f>
        <v>100</v>
      </c>
      <c r="L351" s="43"/>
      <c r="M351" s="43"/>
      <c r="N351" s="43">
        <v>9</v>
      </c>
      <c r="O351" s="43"/>
      <c r="P351" s="43">
        <f>N351</f>
        <v>9</v>
      </c>
    </row>
    <row r="352" spans="1:16" ht="25.5" customHeight="1">
      <c r="A352" s="11" t="s">
        <v>296</v>
      </c>
      <c r="B352" s="11"/>
      <c r="C352" s="11"/>
      <c r="D352" s="43">
        <v>10</v>
      </c>
      <c r="E352" s="43"/>
      <c r="F352" s="43">
        <v>10</v>
      </c>
      <c r="G352" s="43">
        <v>10</v>
      </c>
      <c r="H352" s="43"/>
      <c r="I352" s="43"/>
      <c r="J352" s="43">
        <v>10</v>
      </c>
      <c r="K352" s="43"/>
      <c r="L352" s="43"/>
      <c r="M352" s="43"/>
      <c r="N352" s="43">
        <v>10</v>
      </c>
      <c r="O352" s="43"/>
      <c r="P352" s="43">
        <v>10</v>
      </c>
    </row>
    <row r="353" spans="1:16" ht="11.25">
      <c r="A353" s="13" t="s">
        <v>7</v>
      </c>
      <c r="B353" s="13"/>
      <c r="C353" s="13"/>
      <c r="D353" s="64"/>
      <c r="E353" s="64"/>
      <c r="F353" s="65"/>
      <c r="G353" s="64"/>
      <c r="H353" s="64"/>
      <c r="I353" s="64"/>
      <c r="J353" s="65"/>
      <c r="K353" s="65"/>
      <c r="L353" s="64"/>
      <c r="M353" s="64"/>
      <c r="N353" s="64"/>
      <c r="O353" s="64"/>
      <c r="P353" s="65"/>
    </row>
    <row r="354" spans="1:16" ht="33.75">
      <c r="A354" s="11" t="s">
        <v>298</v>
      </c>
      <c r="B354" s="11"/>
      <c r="C354" s="11"/>
      <c r="D354" s="65">
        <v>14666.667</v>
      </c>
      <c r="E354" s="65"/>
      <c r="F354" s="65">
        <f>D354</f>
        <v>14666.667</v>
      </c>
      <c r="G354" s="65">
        <v>15725</v>
      </c>
      <c r="H354" s="65"/>
      <c r="I354" s="65"/>
      <c r="J354" s="65">
        <f>G354</f>
        <v>15725</v>
      </c>
      <c r="K354" s="65">
        <f>G354/D354*100</f>
        <v>107.21590665418394</v>
      </c>
      <c r="L354" s="65"/>
      <c r="M354" s="65"/>
      <c r="N354" s="65">
        <v>16670</v>
      </c>
      <c r="O354" s="65"/>
      <c r="P354" s="65">
        <f>N354</f>
        <v>16670</v>
      </c>
    </row>
    <row r="355" spans="1:16" ht="24" customHeight="1">
      <c r="A355" s="11" t="s">
        <v>299</v>
      </c>
      <c r="B355" s="11"/>
      <c r="C355" s="11"/>
      <c r="D355" s="43">
        <v>7700</v>
      </c>
      <c r="E355" s="43"/>
      <c r="F355" s="43">
        <v>7700</v>
      </c>
      <c r="G355" s="43">
        <v>8255</v>
      </c>
      <c r="H355" s="43"/>
      <c r="I355" s="43"/>
      <c r="J355" s="43">
        <v>8255</v>
      </c>
      <c r="K355" s="65"/>
      <c r="L355" s="65"/>
      <c r="M355" s="65"/>
      <c r="N355" s="43">
        <v>8750</v>
      </c>
      <c r="O355" s="43"/>
      <c r="P355" s="43">
        <v>8750</v>
      </c>
    </row>
    <row r="356" spans="1:235" s="39" customFormat="1" ht="33.75">
      <c r="A356" s="9" t="s">
        <v>378</v>
      </c>
      <c r="B356" s="9"/>
      <c r="C356" s="9"/>
      <c r="D356" s="10">
        <f>D358+D359+D360+D361+D362+D363</f>
        <v>103380</v>
      </c>
      <c r="E356" s="10"/>
      <c r="F356" s="10">
        <f>D356+E356</f>
        <v>103380</v>
      </c>
      <c r="G356" s="10">
        <f>G358+G359+G360+G361+G362+G363</f>
        <v>111180</v>
      </c>
      <c r="H356" s="10"/>
      <c r="I356" s="10"/>
      <c r="J356" s="10">
        <f>G356+H356</f>
        <v>111180</v>
      </c>
      <c r="K356" s="10"/>
      <c r="L356" s="10"/>
      <c r="M356" s="10"/>
      <c r="N356" s="10">
        <f>N358+N359+N360+N361+N362+N363</f>
        <v>114990</v>
      </c>
      <c r="O356" s="10"/>
      <c r="P356" s="10">
        <f>N356</f>
        <v>114990</v>
      </c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  <c r="CK356" s="38"/>
      <c r="CL356" s="38"/>
      <c r="CM356" s="38"/>
      <c r="CN356" s="38"/>
      <c r="CO356" s="38"/>
      <c r="CP356" s="38"/>
      <c r="CQ356" s="38"/>
      <c r="CR356" s="38"/>
      <c r="CS356" s="38"/>
      <c r="CT356" s="38"/>
      <c r="CU356" s="38"/>
      <c r="CV356" s="38"/>
      <c r="CW356" s="38"/>
      <c r="CX356" s="38"/>
      <c r="CY356" s="38"/>
      <c r="CZ356" s="38"/>
      <c r="DA356" s="38"/>
      <c r="DB356" s="38"/>
      <c r="DC356" s="38"/>
      <c r="DD356" s="38"/>
      <c r="DE356" s="38"/>
      <c r="DF356" s="38"/>
      <c r="DG356" s="38"/>
      <c r="DH356" s="38"/>
      <c r="DI356" s="38"/>
      <c r="DJ356" s="38"/>
      <c r="DK356" s="38"/>
      <c r="DL356" s="38"/>
      <c r="DM356" s="38"/>
      <c r="DN356" s="38"/>
      <c r="DO356" s="38"/>
      <c r="DP356" s="38"/>
      <c r="DQ356" s="38"/>
      <c r="DR356" s="38"/>
      <c r="DS356" s="38"/>
      <c r="DT356" s="38"/>
      <c r="DU356" s="38"/>
      <c r="DV356" s="38"/>
      <c r="DW356" s="38"/>
      <c r="DX356" s="38"/>
      <c r="DY356" s="38"/>
      <c r="DZ356" s="38"/>
      <c r="EA356" s="38"/>
      <c r="EB356" s="38"/>
      <c r="EC356" s="38"/>
      <c r="ED356" s="38"/>
      <c r="EE356" s="38"/>
      <c r="EF356" s="38"/>
      <c r="EG356" s="38"/>
      <c r="EH356" s="38"/>
      <c r="EI356" s="38"/>
      <c r="EJ356" s="38"/>
      <c r="EK356" s="38"/>
      <c r="EL356" s="38"/>
      <c r="EM356" s="38"/>
      <c r="EN356" s="38"/>
      <c r="EO356" s="38"/>
      <c r="EP356" s="38"/>
      <c r="EQ356" s="38"/>
      <c r="ER356" s="38"/>
      <c r="ES356" s="38"/>
      <c r="ET356" s="38"/>
      <c r="EU356" s="38"/>
      <c r="EV356" s="38"/>
      <c r="EW356" s="38"/>
      <c r="EX356" s="38"/>
      <c r="EY356" s="38"/>
      <c r="EZ356" s="38"/>
      <c r="FA356" s="38"/>
      <c r="FB356" s="38"/>
      <c r="FC356" s="38"/>
      <c r="FD356" s="38"/>
      <c r="FE356" s="38"/>
      <c r="FF356" s="38"/>
      <c r="FG356" s="38"/>
      <c r="FH356" s="38"/>
      <c r="FI356" s="38"/>
      <c r="FJ356" s="38"/>
      <c r="FK356" s="38"/>
      <c r="FL356" s="38"/>
      <c r="FM356" s="38"/>
      <c r="FN356" s="38"/>
      <c r="FO356" s="38"/>
      <c r="FP356" s="38"/>
      <c r="FQ356" s="38"/>
      <c r="FR356" s="38"/>
      <c r="FS356" s="38"/>
      <c r="FT356" s="38"/>
      <c r="FU356" s="38"/>
      <c r="FV356" s="38"/>
      <c r="FW356" s="38"/>
      <c r="FX356" s="38"/>
      <c r="FY356" s="38"/>
      <c r="FZ356" s="38"/>
      <c r="GA356" s="38"/>
      <c r="GB356" s="38"/>
      <c r="GC356" s="38"/>
      <c r="GD356" s="38"/>
      <c r="GE356" s="38"/>
      <c r="GF356" s="38"/>
      <c r="GG356" s="38"/>
      <c r="GH356" s="38"/>
      <c r="GI356" s="38"/>
      <c r="GJ356" s="38"/>
      <c r="GK356" s="38"/>
      <c r="GL356" s="38"/>
      <c r="GM356" s="38"/>
      <c r="GN356" s="38"/>
      <c r="GO356" s="38"/>
      <c r="GP356" s="38"/>
      <c r="GQ356" s="38"/>
      <c r="GR356" s="38"/>
      <c r="GS356" s="38"/>
      <c r="GT356" s="38"/>
      <c r="GU356" s="38"/>
      <c r="GV356" s="38"/>
      <c r="GW356" s="38"/>
      <c r="GX356" s="38"/>
      <c r="GY356" s="38"/>
      <c r="GZ356" s="38"/>
      <c r="HA356" s="38"/>
      <c r="HB356" s="38"/>
      <c r="HC356" s="38"/>
      <c r="HD356" s="38"/>
      <c r="HE356" s="38"/>
      <c r="HF356" s="38"/>
      <c r="HG356" s="38"/>
      <c r="HH356" s="38"/>
      <c r="HI356" s="38"/>
      <c r="HJ356" s="38"/>
      <c r="HK356" s="38"/>
      <c r="HL356" s="38"/>
      <c r="HM356" s="38"/>
      <c r="HN356" s="38"/>
      <c r="HO356" s="38"/>
      <c r="HP356" s="38"/>
      <c r="HQ356" s="38"/>
      <c r="HR356" s="38"/>
      <c r="HS356" s="38"/>
      <c r="HT356" s="38"/>
      <c r="HU356" s="38"/>
      <c r="HV356" s="38"/>
      <c r="HW356" s="38"/>
      <c r="HX356" s="38"/>
      <c r="HY356" s="38"/>
      <c r="HZ356" s="38"/>
      <c r="IA356" s="38"/>
    </row>
    <row r="357" spans="1:235" s="39" customFormat="1" ht="11.25">
      <c r="A357" s="61" t="s">
        <v>4</v>
      </c>
      <c r="B357" s="9"/>
      <c r="C357" s="9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  <c r="CK357" s="38"/>
      <c r="CL357" s="38"/>
      <c r="CM357" s="38"/>
      <c r="CN357" s="38"/>
      <c r="CO357" s="38"/>
      <c r="CP357" s="38"/>
      <c r="CQ357" s="38"/>
      <c r="CR357" s="38"/>
      <c r="CS357" s="38"/>
      <c r="CT357" s="38"/>
      <c r="CU357" s="38"/>
      <c r="CV357" s="38"/>
      <c r="CW357" s="38"/>
      <c r="CX357" s="38"/>
      <c r="CY357" s="38"/>
      <c r="CZ357" s="38"/>
      <c r="DA357" s="38"/>
      <c r="DB357" s="38"/>
      <c r="DC357" s="38"/>
      <c r="DD357" s="38"/>
      <c r="DE357" s="38"/>
      <c r="DF357" s="38"/>
      <c r="DG357" s="38"/>
      <c r="DH357" s="38"/>
      <c r="DI357" s="38"/>
      <c r="DJ357" s="38"/>
      <c r="DK357" s="38"/>
      <c r="DL357" s="38"/>
      <c r="DM357" s="38"/>
      <c r="DN357" s="38"/>
      <c r="DO357" s="38"/>
      <c r="DP357" s="38"/>
      <c r="DQ357" s="38"/>
      <c r="DR357" s="38"/>
      <c r="DS357" s="38"/>
      <c r="DT357" s="38"/>
      <c r="DU357" s="38"/>
      <c r="DV357" s="38"/>
      <c r="DW357" s="38"/>
      <c r="DX357" s="38"/>
      <c r="DY357" s="38"/>
      <c r="DZ357" s="38"/>
      <c r="EA357" s="38"/>
      <c r="EB357" s="38"/>
      <c r="EC357" s="38"/>
      <c r="ED357" s="38"/>
      <c r="EE357" s="38"/>
      <c r="EF357" s="38"/>
      <c r="EG357" s="38"/>
      <c r="EH357" s="38"/>
      <c r="EI357" s="38"/>
      <c r="EJ357" s="38"/>
      <c r="EK357" s="38"/>
      <c r="EL357" s="38"/>
      <c r="EM357" s="38"/>
      <c r="EN357" s="38"/>
      <c r="EO357" s="38"/>
      <c r="EP357" s="38"/>
      <c r="EQ357" s="38"/>
      <c r="ER357" s="38"/>
      <c r="ES357" s="38"/>
      <c r="ET357" s="38"/>
      <c r="EU357" s="38"/>
      <c r="EV357" s="38"/>
      <c r="EW357" s="38"/>
      <c r="EX357" s="38"/>
      <c r="EY357" s="38"/>
      <c r="EZ357" s="38"/>
      <c r="FA357" s="38"/>
      <c r="FB357" s="38"/>
      <c r="FC357" s="38"/>
      <c r="FD357" s="38"/>
      <c r="FE357" s="38"/>
      <c r="FF357" s="38"/>
      <c r="FG357" s="38"/>
      <c r="FH357" s="38"/>
      <c r="FI357" s="38"/>
      <c r="FJ357" s="38"/>
      <c r="FK357" s="38"/>
      <c r="FL357" s="38"/>
      <c r="FM357" s="38"/>
      <c r="FN357" s="38"/>
      <c r="FO357" s="38"/>
      <c r="FP357" s="38"/>
      <c r="FQ357" s="38"/>
      <c r="FR357" s="38"/>
      <c r="FS357" s="38"/>
      <c r="FT357" s="38"/>
      <c r="FU357" s="38"/>
      <c r="FV357" s="38"/>
      <c r="FW357" s="38"/>
      <c r="FX357" s="38"/>
      <c r="FY357" s="38"/>
      <c r="FZ357" s="38"/>
      <c r="GA357" s="38"/>
      <c r="GB357" s="38"/>
      <c r="GC357" s="38"/>
      <c r="GD357" s="38"/>
      <c r="GE357" s="38"/>
      <c r="GF357" s="38"/>
      <c r="GG357" s="38"/>
      <c r="GH357" s="38"/>
      <c r="GI357" s="38"/>
      <c r="GJ357" s="38"/>
      <c r="GK357" s="38"/>
      <c r="GL357" s="38"/>
      <c r="GM357" s="38"/>
      <c r="GN357" s="38"/>
      <c r="GO357" s="38"/>
      <c r="GP357" s="38"/>
      <c r="GQ357" s="38"/>
      <c r="GR357" s="38"/>
      <c r="GS357" s="38"/>
      <c r="GT357" s="38"/>
      <c r="GU357" s="38"/>
      <c r="GV357" s="38"/>
      <c r="GW357" s="38"/>
      <c r="GX357" s="38"/>
      <c r="GY357" s="38"/>
      <c r="GZ357" s="38"/>
      <c r="HA357" s="38"/>
      <c r="HB357" s="38"/>
      <c r="HC357" s="38"/>
      <c r="HD357" s="38"/>
      <c r="HE357" s="38"/>
      <c r="HF357" s="38"/>
      <c r="HG357" s="38"/>
      <c r="HH357" s="38"/>
      <c r="HI357" s="38"/>
      <c r="HJ357" s="38"/>
      <c r="HK357" s="38"/>
      <c r="HL357" s="38"/>
      <c r="HM357" s="38"/>
      <c r="HN357" s="38"/>
      <c r="HO357" s="38"/>
      <c r="HP357" s="38"/>
      <c r="HQ357" s="38"/>
      <c r="HR357" s="38"/>
      <c r="HS357" s="38"/>
      <c r="HT357" s="38"/>
      <c r="HU357" s="38"/>
      <c r="HV357" s="38"/>
      <c r="HW357" s="38"/>
      <c r="HX357" s="38"/>
      <c r="HY357" s="38"/>
      <c r="HZ357" s="38"/>
      <c r="IA357" s="38"/>
    </row>
    <row r="358" spans="1:235" s="39" customFormat="1" ht="30" customHeight="1">
      <c r="A358" s="9" t="s">
        <v>300</v>
      </c>
      <c r="B358" s="9"/>
      <c r="C358" s="9"/>
      <c r="D358" s="10">
        <f>D365*D372</f>
        <v>7200</v>
      </c>
      <c r="E358" s="10"/>
      <c r="F358" s="10">
        <f aca="true" t="shared" si="46" ref="F358:F363">D358+E358</f>
        <v>7200</v>
      </c>
      <c r="G358" s="10">
        <f>G365*G372</f>
        <v>7800</v>
      </c>
      <c r="H358" s="10"/>
      <c r="I358" s="10"/>
      <c r="J358" s="10">
        <f aca="true" t="shared" si="47" ref="J358:J363">G358+H358</f>
        <v>7800</v>
      </c>
      <c r="K358" s="10"/>
      <c r="L358" s="10"/>
      <c r="M358" s="10"/>
      <c r="N358" s="10">
        <f>N365*N372</f>
        <v>8250</v>
      </c>
      <c r="O358" s="10"/>
      <c r="P358" s="10">
        <f aca="true" t="shared" si="48" ref="P358:P363">N358+O358</f>
        <v>8250</v>
      </c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8"/>
      <c r="CM358" s="38"/>
      <c r="CN358" s="38"/>
      <c r="CO358" s="38"/>
      <c r="CP358" s="38"/>
      <c r="CQ358" s="38"/>
      <c r="CR358" s="38"/>
      <c r="CS358" s="38"/>
      <c r="CT358" s="38"/>
      <c r="CU358" s="38"/>
      <c r="CV358" s="38"/>
      <c r="CW358" s="38"/>
      <c r="CX358" s="38"/>
      <c r="CY358" s="38"/>
      <c r="CZ358" s="38"/>
      <c r="DA358" s="38"/>
      <c r="DB358" s="38"/>
      <c r="DC358" s="38"/>
      <c r="DD358" s="38"/>
      <c r="DE358" s="38"/>
      <c r="DF358" s="38"/>
      <c r="DG358" s="38"/>
      <c r="DH358" s="38"/>
      <c r="DI358" s="38"/>
      <c r="DJ358" s="38"/>
      <c r="DK358" s="38"/>
      <c r="DL358" s="38"/>
      <c r="DM358" s="38"/>
      <c r="DN358" s="38"/>
      <c r="DO358" s="38"/>
      <c r="DP358" s="38"/>
      <c r="DQ358" s="38"/>
      <c r="DR358" s="38"/>
      <c r="DS358" s="38"/>
      <c r="DT358" s="38"/>
      <c r="DU358" s="38"/>
      <c r="DV358" s="38"/>
      <c r="DW358" s="38"/>
      <c r="DX358" s="38"/>
      <c r="DY358" s="38"/>
      <c r="DZ358" s="38"/>
      <c r="EA358" s="38"/>
      <c r="EB358" s="38"/>
      <c r="EC358" s="38"/>
      <c r="ED358" s="38"/>
      <c r="EE358" s="38"/>
      <c r="EF358" s="38"/>
      <c r="EG358" s="38"/>
      <c r="EH358" s="38"/>
      <c r="EI358" s="38"/>
      <c r="EJ358" s="38"/>
      <c r="EK358" s="38"/>
      <c r="EL358" s="38"/>
      <c r="EM358" s="38"/>
      <c r="EN358" s="38"/>
      <c r="EO358" s="38"/>
      <c r="EP358" s="38"/>
      <c r="EQ358" s="38"/>
      <c r="ER358" s="38"/>
      <c r="ES358" s="38"/>
      <c r="ET358" s="38"/>
      <c r="EU358" s="38"/>
      <c r="EV358" s="38"/>
      <c r="EW358" s="38"/>
      <c r="EX358" s="38"/>
      <c r="EY358" s="38"/>
      <c r="EZ358" s="38"/>
      <c r="FA358" s="38"/>
      <c r="FB358" s="38"/>
      <c r="FC358" s="38"/>
      <c r="FD358" s="38"/>
      <c r="FE358" s="38"/>
      <c r="FF358" s="38"/>
      <c r="FG358" s="38"/>
      <c r="FH358" s="38"/>
      <c r="FI358" s="38"/>
      <c r="FJ358" s="38"/>
      <c r="FK358" s="38"/>
      <c r="FL358" s="38"/>
      <c r="FM358" s="38"/>
      <c r="FN358" s="38"/>
      <c r="FO358" s="38"/>
      <c r="FP358" s="38"/>
      <c r="FQ358" s="38"/>
      <c r="FR358" s="38"/>
      <c r="FS358" s="38"/>
      <c r="FT358" s="38"/>
      <c r="FU358" s="38"/>
      <c r="FV358" s="38"/>
      <c r="FW358" s="38"/>
      <c r="FX358" s="38"/>
      <c r="FY358" s="38"/>
      <c r="FZ358" s="38"/>
      <c r="GA358" s="38"/>
      <c r="GB358" s="38"/>
      <c r="GC358" s="38"/>
      <c r="GD358" s="38"/>
      <c r="GE358" s="38"/>
      <c r="GF358" s="38"/>
      <c r="GG358" s="38"/>
      <c r="GH358" s="38"/>
      <c r="GI358" s="38"/>
      <c r="GJ358" s="38"/>
      <c r="GK358" s="38"/>
      <c r="GL358" s="38"/>
      <c r="GM358" s="38"/>
      <c r="GN358" s="38"/>
      <c r="GO358" s="38"/>
      <c r="GP358" s="38"/>
      <c r="GQ358" s="38"/>
      <c r="GR358" s="38"/>
      <c r="GS358" s="38"/>
      <c r="GT358" s="38"/>
      <c r="GU358" s="38"/>
      <c r="GV358" s="38"/>
      <c r="GW358" s="38"/>
      <c r="GX358" s="38"/>
      <c r="GY358" s="38"/>
      <c r="GZ358" s="38"/>
      <c r="HA358" s="38"/>
      <c r="HB358" s="38"/>
      <c r="HC358" s="38"/>
      <c r="HD358" s="38"/>
      <c r="HE358" s="38"/>
      <c r="HF358" s="38"/>
      <c r="HG358" s="38"/>
      <c r="HH358" s="38"/>
      <c r="HI358" s="38"/>
      <c r="HJ358" s="38"/>
      <c r="HK358" s="38"/>
      <c r="HL358" s="38"/>
      <c r="HM358" s="38"/>
      <c r="HN358" s="38"/>
      <c r="HO358" s="38"/>
      <c r="HP358" s="38"/>
      <c r="HQ358" s="38"/>
      <c r="HR358" s="38"/>
      <c r="HS358" s="38"/>
      <c r="HT358" s="38"/>
      <c r="HU358" s="38"/>
      <c r="HV358" s="38"/>
      <c r="HW358" s="38"/>
      <c r="HX358" s="38"/>
      <c r="HY358" s="38"/>
      <c r="HZ358" s="38"/>
      <c r="IA358" s="38"/>
    </row>
    <row r="359" spans="1:235" s="39" customFormat="1" ht="33.75">
      <c r="A359" s="9" t="s">
        <v>301</v>
      </c>
      <c r="B359" s="9"/>
      <c r="C359" s="9"/>
      <c r="D359" s="10">
        <f>D373*D366</f>
        <v>22800</v>
      </c>
      <c r="E359" s="10"/>
      <c r="F359" s="10">
        <f t="shared" si="46"/>
        <v>22800</v>
      </c>
      <c r="G359" s="10">
        <f>G373*G366</f>
        <v>24600</v>
      </c>
      <c r="H359" s="10"/>
      <c r="I359" s="10"/>
      <c r="J359" s="10">
        <f t="shared" si="47"/>
        <v>24600</v>
      </c>
      <c r="K359" s="10"/>
      <c r="L359" s="10"/>
      <c r="M359" s="10"/>
      <c r="N359" s="10">
        <f>N373*N366</f>
        <v>26100</v>
      </c>
      <c r="O359" s="10"/>
      <c r="P359" s="10">
        <f t="shared" si="48"/>
        <v>26100</v>
      </c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  <c r="CK359" s="38"/>
      <c r="CL359" s="38"/>
      <c r="CM359" s="38"/>
      <c r="CN359" s="38"/>
      <c r="CO359" s="38"/>
      <c r="CP359" s="38"/>
      <c r="CQ359" s="38"/>
      <c r="CR359" s="38"/>
      <c r="CS359" s="38"/>
      <c r="CT359" s="38"/>
      <c r="CU359" s="38"/>
      <c r="CV359" s="38"/>
      <c r="CW359" s="38"/>
      <c r="CX359" s="38"/>
      <c r="CY359" s="38"/>
      <c r="CZ359" s="38"/>
      <c r="DA359" s="38"/>
      <c r="DB359" s="38"/>
      <c r="DC359" s="38"/>
      <c r="DD359" s="38"/>
      <c r="DE359" s="38"/>
      <c r="DF359" s="38"/>
      <c r="DG359" s="38"/>
      <c r="DH359" s="38"/>
      <c r="DI359" s="38"/>
      <c r="DJ359" s="38"/>
      <c r="DK359" s="38"/>
      <c r="DL359" s="38"/>
      <c r="DM359" s="38"/>
      <c r="DN359" s="38"/>
      <c r="DO359" s="38"/>
      <c r="DP359" s="38"/>
      <c r="DQ359" s="38"/>
      <c r="DR359" s="38"/>
      <c r="DS359" s="38"/>
      <c r="DT359" s="38"/>
      <c r="DU359" s="38"/>
      <c r="DV359" s="38"/>
      <c r="DW359" s="38"/>
      <c r="DX359" s="38"/>
      <c r="DY359" s="38"/>
      <c r="DZ359" s="38"/>
      <c r="EA359" s="38"/>
      <c r="EB359" s="38"/>
      <c r="EC359" s="38"/>
      <c r="ED359" s="38"/>
      <c r="EE359" s="38"/>
      <c r="EF359" s="38"/>
      <c r="EG359" s="38"/>
      <c r="EH359" s="38"/>
      <c r="EI359" s="38"/>
      <c r="EJ359" s="38"/>
      <c r="EK359" s="38"/>
      <c r="EL359" s="38"/>
      <c r="EM359" s="38"/>
      <c r="EN359" s="38"/>
      <c r="EO359" s="38"/>
      <c r="EP359" s="38"/>
      <c r="EQ359" s="38"/>
      <c r="ER359" s="38"/>
      <c r="ES359" s="38"/>
      <c r="ET359" s="38"/>
      <c r="EU359" s="38"/>
      <c r="EV359" s="38"/>
      <c r="EW359" s="38"/>
      <c r="EX359" s="38"/>
      <c r="EY359" s="38"/>
      <c r="EZ359" s="38"/>
      <c r="FA359" s="38"/>
      <c r="FB359" s="38"/>
      <c r="FC359" s="38"/>
      <c r="FD359" s="38"/>
      <c r="FE359" s="38"/>
      <c r="FF359" s="38"/>
      <c r="FG359" s="38"/>
      <c r="FH359" s="38"/>
      <c r="FI359" s="38"/>
      <c r="FJ359" s="38"/>
      <c r="FK359" s="38"/>
      <c r="FL359" s="38"/>
      <c r="FM359" s="38"/>
      <c r="FN359" s="38"/>
      <c r="FO359" s="38"/>
      <c r="FP359" s="38"/>
      <c r="FQ359" s="38"/>
      <c r="FR359" s="38"/>
      <c r="FS359" s="38"/>
      <c r="FT359" s="38"/>
      <c r="FU359" s="38"/>
      <c r="FV359" s="38"/>
      <c r="FW359" s="38"/>
      <c r="FX359" s="38"/>
      <c r="FY359" s="38"/>
      <c r="FZ359" s="38"/>
      <c r="GA359" s="38"/>
      <c r="GB359" s="38"/>
      <c r="GC359" s="38"/>
      <c r="GD359" s="38"/>
      <c r="GE359" s="38"/>
      <c r="GF359" s="38"/>
      <c r="GG359" s="38"/>
      <c r="GH359" s="38"/>
      <c r="GI359" s="38"/>
      <c r="GJ359" s="38"/>
      <c r="GK359" s="38"/>
      <c r="GL359" s="38"/>
      <c r="GM359" s="38"/>
      <c r="GN359" s="38"/>
      <c r="GO359" s="38"/>
      <c r="GP359" s="38"/>
      <c r="GQ359" s="38"/>
      <c r="GR359" s="38"/>
      <c r="GS359" s="38"/>
      <c r="GT359" s="38"/>
      <c r="GU359" s="38"/>
      <c r="GV359" s="38"/>
      <c r="GW359" s="38"/>
      <c r="GX359" s="38"/>
      <c r="GY359" s="38"/>
      <c r="GZ359" s="38"/>
      <c r="HA359" s="38"/>
      <c r="HB359" s="38"/>
      <c r="HC359" s="38"/>
      <c r="HD359" s="38"/>
      <c r="HE359" s="38"/>
      <c r="HF359" s="38"/>
      <c r="HG359" s="38"/>
      <c r="HH359" s="38"/>
      <c r="HI359" s="38"/>
      <c r="HJ359" s="38"/>
      <c r="HK359" s="38"/>
      <c r="HL359" s="38"/>
      <c r="HM359" s="38"/>
      <c r="HN359" s="38"/>
      <c r="HO359" s="38"/>
      <c r="HP359" s="38"/>
      <c r="HQ359" s="38"/>
      <c r="HR359" s="38"/>
      <c r="HS359" s="38"/>
      <c r="HT359" s="38"/>
      <c r="HU359" s="38"/>
      <c r="HV359" s="38"/>
      <c r="HW359" s="38"/>
      <c r="HX359" s="38"/>
      <c r="HY359" s="38"/>
      <c r="HZ359" s="38"/>
      <c r="IA359" s="38"/>
    </row>
    <row r="360" spans="1:235" s="39" customFormat="1" ht="33.75">
      <c r="A360" s="9" t="s">
        <v>302</v>
      </c>
      <c r="B360" s="9"/>
      <c r="C360" s="9"/>
      <c r="D360" s="10">
        <f>D367*D374</f>
        <v>40500</v>
      </c>
      <c r="E360" s="10"/>
      <c r="F360" s="10">
        <f t="shared" si="46"/>
        <v>40500</v>
      </c>
      <c r="G360" s="10">
        <f>G367*G374</f>
        <v>43500</v>
      </c>
      <c r="H360" s="10"/>
      <c r="I360" s="10"/>
      <c r="J360" s="10">
        <f t="shared" si="47"/>
        <v>43500</v>
      </c>
      <c r="K360" s="10"/>
      <c r="L360" s="10"/>
      <c r="M360" s="10"/>
      <c r="N360" s="10">
        <f>N367*N374</f>
        <v>46200</v>
      </c>
      <c r="O360" s="10"/>
      <c r="P360" s="10">
        <f t="shared" si="48"/>
        <v>46200</v>
      </c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  <c r="CL360" s="38"/>
      <c r="CM360" s="38"/>
      <c r="CN360" s="38"/>
      <c r="CO360" s="38"/>
      <c r="CP360" s="38"/>
      <c r="CQ360" s="38"/>
      <c r="CR360" s="38"/>
      <c r="CS360" s="38"/>
      <c r="CT360" s="38"/>
      <c r="CU360" s="38"/>
      <c r="CV360" s="38"/>
      <c r="CW360" s="38"/>
      <c r="CX360" s="38"/>
      <c r="CY360" s="38"/>
      <c r="CZ360" s="38"/>
      <c r="DA360" s="38"/>
      <c r="DB360" s="38"/>
      <c r="DC360" s="38"/>
      <c r="DD360" s="38"/>
      <c r="DE360" s="38"/>
      <c r="DF360" s="38"/>
      <c r="DG360" s="38"/>
      <c r="DH360" s="38"/>
      <c r="DI360" s="38"/>
      <c r="DJ360" s="38"/>
      <c r="DK360" s="38"/>
      <c r="DL360" s="38"/>
      <c r="DM360" s="38"/>
      <c r="DN360" s="38"/>
      <c r="DO360" s="38"/>
      <c r="DP360" s="38"/>
      <c r="DQ360" s="38"/>
      <c r="DR360" s="38"/>
      <c r="DS360" s="38"/>
      <c r="DT360" s="38"/>
      <c r="DU360" s="38"/>
      <c r="DV360" s="38"/>
      <c r="DW360" s="38"/>
      <c r="DX360" s="38"/>
      <c r="DY360" s="38"/>
      <c r="DZ360" s="38"/>
      <c r="EA360" s="38"/>
      <c r="EB360" s="38"/>
      <c r="EC360" s="38"/>
      <c r="ED360" s="38"/>
      <c r="EE360" s="38"/>
      <c r="EF360" s="38"/>
      <c r="EG360" s="38"/>
      <c r="EH360" s="38"/>
      <c r="EI360" s="38"/>
      <c r="EJ360" s="38"/>
      <c r="EK360" s="38"/>
      <c r="EL360" s="38"/>
      <c r="EM360" s="38"/>
      <c r="EN360" s="38"/>
      <c r="EO360" s="38"/>
      <c r="EP360" s="38"/>
      <c r="EQ360" s="38"/>
      <c r="ER360" s="38"/>
      <c r="ES360" s="38"/>
      <c r="ET360" s="38"/>
      <c r="EU360" s="38"/>
      <c r="EV360" s="38"/>
      <c r="EW360" s="38"/>
      <c r="EX360" s="38"/>
      <c r="EY360" s="38"/>
      <c r="EZ360" s="38"/>
      <c r="FA360" s="38"/>
      <c r="FB360" s="38"/>
      <c r="FC360" s="38"/>
      <c r="FD360" s="38"/>
      <c r="FE360" s="38"/>
      <c r="FF360" s="38"/>
      <c r="FG360" s="38"/>
      <c r="FH360" s="38"/>
      <c r="FI360" s="38"/>
      <c r="FJ360" s="38"/>
      <c r="FK360" s="38"/>
      <c r="FL360" s="38"/>
      <c r="FM360" s="38"/>
      <c r="FN360" s="38"/>
      <c r="FO360" s="38"/>
      <c r="FP360" s="38"/>
      <c r="FQ360" s="38"/>
      <c r="FR360" s="38"/>
      <c r="FS360" s="38"/>
      <c r="FT360" s="38"/>
      <c r="FU360" s="38"/>
      <c r="FV360" s="38"/>
      <c r="FW360" s="38"/>
      <c r="FX360" s="38"/>
      <c r="FY360" s="38"/>
      <c r="FZ360" s="38"/>
      <c r="GA360" s="38"/>
      <c r="GB360" s="38"/>
      <c r="GC360" s="38"/>
      <c r="GD360" s="38"/>
      <c r="GE360" s="38"/>
      <c r="GF360" s="38"/>
      <c r="GG360" s="38"/>
      <c r="GH360" s="38"/>
      <c r="GI360" s="38"/>
      <c r="GJ360" s="38"/>
      <c r="GK360" s="38"/>
      <c r="GL360" s="38"/>
      <c r="GM360" s="38"/>
      <c r="GN360" s="38"/>
      <c r="GO360" s="38"/>
      <c r="GP360" s="38"/>
      <c r="GQ360" s="38"/>
      <c r="GR360" s="38"/>
      <c r="GS360" s="38"/>
      <c r="GT360" s="38"/>
      <c r="GU360" s="38"/>
      <c r="GV360" s="38"/>
      <c r="GW360" s="38"/>
      <c r="GX360" s="38"/>
      <c r="GY360" s="38"/>
      <c r="GZ360" s="38"/>
      <c r="HA360" s="38"/>
      <c r="HB360" s="38"/>
      <c r="HC360" s="38"/>
      <c r="HD360" s="38"/>
      <c r="HE360" s="38"/>
      <c r="HF360" s="38"/>
      <c r="HG360" s="38"/>
      <c r="HH360" s="38"/>
      <c r="HI360" s="38"/>
      <c r="HJ360" s="38"/>
      <c r="HK360" s="38"/>
      <c r="HL360" s="38"/>
      <c r="HM360" s="38"/>
      <c r="HN360" s="38"/>
      <c r="HO360" s="38"/>
      <c r="HP360" s="38"/>
      <c r="HQ360" s="38"/>
      <c r="HR360" s="38"/>
      <c r="HS360" s="38"/>
      <c r="HT360" s="38"/>
      <c r="HU360" s="38"/>
      <c r="HV360" s="38"/>
      <c r="HW360" s="38"/>
      <c r="HX360" s="38"/>
      <c r="HY360" s="38"/>
      <c r="HZ360" s="38"/>
      <c r="IA360" s="38"/>
    </row>
    <row r="361" spans="1:235" s="39" customFormat="1" ht="33.75">
      <c r="A361" s="9" t="s">
        <v>303</v>
      </c>
      <c r="B361" s="9"/>
      <c r="C361" s="9"/>
      <c r="D361" s="10">
        <f>D375*D368</f>
        <v>25200</v>
      </c>
      <c r="E361" s="10"/>
      <c r="F361" s="10">
        <f t="shared" si="46"/>
        <v>25200</v>
      </c>
      <c r="G361" s="10">
        <f>G368*G375</f>
        <v>27000</v>
      </c>
      <c r="H361" s="10"/>
      <c r="I361" s="10"/>
      <c r="J361" s="10">
        <f t="shared" si="47"/>
        <v>27000</v>
      </c>
      <c r="K361" s="10"/>
      <c r="L361" s="10"/>
      <c r="M361" s="10"/>
      <c r="N361" s="10">
        <f>N375*N368</f>
        <v>28800</v>
      </c>
      <c r="O361" s="10"/>
      <c r="P361" s="10">
        <f t="shared" si="48"/>
        <v>28800</v>
      </c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  <c r="CL361" s="38"/>
      <c r="CM361" s="38"/>
      <c r="CN361" s="38"/>
      <c r="CO361" s="38"/>
      <c r="CP361" s="38"/>
      <c r="CQ361" s="38"/>
      <c r="CR361" s="38"/>
      <c r="CS361" s="38"/>
      <c r="CT361" s="38"/>
      <c r="CU361" s="38"/>
      <c r="CV361" s="38"/>
      <c r="CW361" s="38"/>
      <c r="CX361" s="38"/>
      <c r="CY361" s="38"/>
      <c r="CZ361" s="38"/>
      <c r="DA361" s="38"/>
      <c r="DB361" s="38"/>
      <c r="DC361" s="38"/>
      <c r="DD361" s="38"/>
      <c r="DE361" s="38"/>
      <c r="DF361" s="38"/>
      <c r="DG361" s="38"/>
      <c r="DH361" s="38"/>
      <c r="DI361" s="38"/>
      <c r="DJ361" s="38"/>
      <c r="DK361" s="38"/>
      <c r="DL361" s="38"/>
      <c r="DM361" s="38"/>
      <c r="DN361" s="38"/>
      <c r="DO361" s="38"/>
      <c r="DP361" s="38"/>
      <c r="DQ361" s="38"/>
      <c r="DR361" s="38"/>
      <c r="DS361" s="38"/>
      <c r="DT361" s="38"/>
      <c r="DU361" s="38"/>
      <c r="DV361" s="38"/>
      <c r="DW361" s="38"/>
      <c r="DX361" s="38"/>
      <c r="DY361" s="38"/>
      <c r="DZ361" s="38"/>
      <c r="EA361" s="38"/>
      <c r="EB361" s="38"/>
      <c r="EC361" s="38"/>
      <c r="ED361" s="38"/>
      <c r="EE361" s="38"/>
      <c r="EF361" s="38"/>
      <c r="EG361" s="38"/>
      <c r="EH361" s="38"/>
      <c r="EI361" s="38"/>
      <c r="EJ361" s="38"/>
      <c r="EK361" s="38"/>
      <c r="EL361" s="38"/>
      <c r="EM361" s="38"/>
      <c r="EN361" s="38"/>
      <c r="EO361" s="38"/>
      <c r="EP361" s="38"/>
      <c r="EQ361" s="38"/>
      <c r="ER361" s="38"/>
      <c r="ES361" s="38"/>
      <c r="ET361" s="38"/>
      <c r="EU361" s="38"/>
      <c r="EV361" s="38"/>
      <c r="EW361" s="38"/>
      <c r="EX361" s="38"/>
      <c r="EY361" s="38"/>
      <c r="EZ361" s="38"/>
      <c r="FA361" s="38"/>
      <c r="FB361" s="38"/>
      <c r="FC361" s="38"/>
      <c r="FD361" s="38"/>
      <c r="FE361" s="38"/>
      <c r="FF361" s="38"/>
      <c r="FG361" s="38"/>
      <c r="FH361" s="38"/>
      <c r="FI361" s="38"/>
      <c r="FJ361" s="38"/>
      <c r="FK361" s="38"/>
      <c r="FL361" s="38"/>
      <c r="FM361" s="38"/>
      <c r="FN361" s="38"/>
      <c r="FO361" s="38"/>
      <c r="FP361" s="38"/>
      <c r="FQ361" s="38"/>
      <c r="FR361" s="38"/>
      <c r="FS361" s="38"/>
      <c r="FT361" s="38"/>
      <c r="FU361" s="38"/>
      <c r="FV361" s="38"/>
      <c r="FW361" s="38"/>
      <c r="FX361" s="38"/>
      <c r="FY361" s="38"/>
      <c r="FZ361" s="38"/>
      <c r="GA361" s="38"/>
      <c r="GB361" s="38"/>
      <c r="GC361" s="38"/>
      <c r="GD361" s="38"/>
      <c r="GE361" s="38"/>
      <c r="GF361" s="38"/>
      <c r="GG361" s="38"/>
      <c r="GH361" s="38"/>
      <c r="GI361" s="38"/>
      <c r="GJ361" s="38"/>
      <c r="GK361" s="38"/>
      <c r="GL361" s="38"/>
      <c r="GM361" s="38"/>
      <c r="GN361" s="38"/>
      <c r="GO361" s="38"/>
      <c r="GP361" s="38"/>
      <c r="GQ361" s="38"/>
      <c r="GR361" s="38"/>
      <c r="GS361" s="38"/>
      <c r="GT361" s="38"/>
      <c r="GU361" s="38"/>
      <c r="GV361" s="38"/>
      <c r="GW361" s="38"/>
      <c r="GX361" s="38"/>
      <c r="GY361" s="38"/>
      <c r="GZ361" s="38"/>
      <c r="HA361" s="38"/>
      <c r="HB361" s="38"/>
      <c r="HC361" s="38"/>
      <c r="HD361" s="38"/>
      <c r="HE361" s="38"/>
      <c r="HF361" s="38"/>
      <c r="HG361" s="38"/>
      <c r="HH361" s="38"/>
      <c r="HI361" s="38"/>
      <c r="HJ361" s="38"/>
      <c r="HK361" s="38"/>
      <c r="HL361" s="38"/>
      <c r="HM361" s="38"/>
      <c r="HN361" s="38"/>
      <c r="HO361" s="38"/>
      <c r="HP361" s="38"/>
      <c r="HQ361" s="38"/>
      <c r="HR361" s="38"/>
      <c r="HS361" s="38"/>
      <c r="HT361" s="38"/>
      <c r="HU361" s="38"/>
      <c r="HV361" s="38"/>
      <c r="HW361" s="38"/>
      <c r="HX361" s="38"/>
      <c r="HY361" s="38"/>
      <c r="HZ361" s="38"/>
      <c r="IA361" s="38"/>
    </row>
    <row r="362" spans="1:235" s="39" customFormat="1" ht="22.5">
      <c r="A362" s="9" t="s">
        <v>304</v>
      </c>
      <c r="B362" s="9"/>
      <c r="C362" s="9"/>
      <c r="D362" s="10">
        <f>D369*D376</f>
        <v>6120</v>
      </c>
      <c r="E362" s="10"/>
      <c r="F362" s="10">
        <f t="shared" si="46"/>
        <v>6120</v>
      </c>
      <c r="G362" s="10">
        <f>G369*G376</f>
        <v>6600</v>
      </c>
      <c r="H362" s="10"/>
      <c r="I362" s="10"/>
      <c r="J362" s="10">
        <f t="shared" si="47"/>
        <v>6600</v>
      </c>
      <c r="K362" s="10"/>
      <c r="L362" s="10"/>
      <c r="M362" s="10"/>
      <c r="N362" s="10">
        <f>N369*N375</f>
        <v>3840</v>
      </c>
      <c r="O362" s="10"/>
      <c r="P362" s="10">
        <f t="shared" si="48"/>
        <v>3840</v>
      </c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  <c r="CS362" s="38"/>
      <c r="CT362" s="38"/>
      <c r="CU362" s="38"/>
      <c r="CV362" s="38"/>
      <c r="CW362" s="38"/>
      <c r="CX362" s="38"/>
      <c r="CY362" s="38"/>
      <c r="CZ362" s="38"/>
      <c r="DA362" s="38"/>
      <c r="DB362" s="38"/>
      <c r="DC362" s="38"/>
      <c r="DD362" s="38"/>
      <c r="DE362" s="38"/>
      <c r="DF362" s="38"/>
      <c r="DG362" s="38"/>
      <c r="DH362" s="38"/>
      <c r="DI362" s="38"/>
      <c r="DJ362" s="38"/>
      <c r="DK362" s="38"/>
      <c r="DL362" s="38"/>
      <c r="DM362" s="38"/>
      <c r="DN362" s="38"/>
      <c r="DO362" s="38"/>
      <c r="DP362" s="38"/>
      <c r="DQ362" s="38"/>
      <c r="DR362" s="38"/>
      <c r="DS362" s="38"/>
      <c r="DT362" s="38"/>
      <c r="DU362" s="38"/>
      <c r="DV362" s="38"/>
      <c r="DW362" s="38"/>
      <c r="DX362" s="38"/>
      <c r="DY362" s="38"/>
      <c r="DZ362" s="38"/>
      <c r="EA362" s="38"/>
      <c r="EB362" s="38"/>
      <c r="EC362" s="38"/>
      <c r="ED362" s="38"/>
      <c r="EE362" s="38"/>
      <c r="EF362" s="38"/>
      <c r="EG362" s="38"/>
      <c r="EH362" s="38"/>
      <c r="EI362" s="38"/>
      <c r="EJ362" s="38"/>
      <c r="EK362" s="38"/>
      <c r="EL362" s="38"/>
      <c r="EM362" s="38"/>
      <c r="EN362" s="38"/>
      <c r="EO362" s="38"/>
      <c r="EP362" s="38"/>
      <c r="EQ362" s="38"/>
      <c r="ER362" s="38"/>
      <c r="ES362" s="38"/>
      <c r="ET362" s="38"/>
      <c r="EU362" s="38"/>
      <c r="EV362" s="38"/>
      <c r="EW362" s="38"/>
      <c r="EX362" s="38"/>
      <c r="EY362" s="38"/>
      <c r="EZ362" s="38"/>
      <c r="FA362" s="38"/>
      <c r="FB362" s="38"/>
      <c r="FC362" s="38"/>
      <c r="FD362" s="38"/>
      <c r="FE362" s="38"/>
      <c r="FF362" s="38"/>
      <c r="FG362" s="38"/>
      <c r="FH362" s="38"/>
      <c r="FI362" s="38"/>
      <c r="FJ362" s="38"/>
      <c r="FK362" s="38"/>
      <c r="FL362" s="38"/>
      <c r="FM362" s="38"/>
      <c r="FN362" s="38"/>
      <c r="FO362" s="38"/>
      <c r="FP362" s="38"/>
      <c r="FQ362" s="38"/>
      <c r="FR362" s="38"/>
      <c r="FS362" s="38"/>
      <c r="FT362" s="38"/>
      <c r="FU362" s="38"/>
      <c r="FV362" s="38"/>
      <c r="FW362" s="38"/>
      <c r="FX362" s="38"/>
      <c r="FY362" s="38"/>
      <c r="FZ362" s="38"/>
      <c r="GA362" s="38"/>
      <c r="GB362" s="38"/>
      <c r="GC362" s="38"/>
      <c r="GD362" s="38"/>
      <c r="GE362" s="38"/>
      <c r="GF362" s="38"/>
      <c r="GG362" s="38"/>
      <c r="GH362" s="38"/>
      <c r="GI362" s="38"/>
      <c r="GJ362" s="38"/>
      <c r="GK362" s="38"/>
      <c r="GL362" s="38"/>
      <c r="GM362" s="38"/>
      <c r="GN362" s="38"/>
      <c r="GO362" s="38"/>
      <c r="GP362" s="38"/>
      <c r="GQ362" s="38"/>
      <c r="GR362" s="38"/>
      <c r="GS362" s="38"/>
      <c r="GT362" s="38"/>
      <c r="GU362" s="38"/>
      <c r="GV362" s="38"/>
      <c r="GW362" s="38"/>
      <c r="GX362" s="38"/>
      <c r="GY362" s="38"/>
      <c r="GZ362" s="38"/>
      <c r="HA362" s="38"/>
      <c r="HB362" s="38"/>
      <c r="HC362" s="38"/>
      <c r="HD362" s="38"/>
      <c r="HE362" s="38"/>
      <c r="HF362" s="38"/>
      <c r="HG362" s="38"/>
      <c r="HH362" s="38"/>
      <c r="HI362" s="38"/>
      <c r="HJ362" s="38"/>
      <c r="HK362" s="38"/>
      <c r="HL362" s="38"/>
      <c r="HM362" s="38"/>
      <c r="HN362" s="38"/>
      <c r="HO362" s="38"/>
      <c r="HP362" s="38"/>
      <c r="HQ362" s="38"/>
      <c r="HR362" s="38"/>
      <c r="HS362" s="38"/>
      <c r="HT362" s="38"/>
      <c r="HU362" s="38"/>
      <c r="HV362" s="38"/>
      <c r="HW362" s="38"/>
      <c r="HX362" s="38"/>
      <c r="HY362" s="38"/>
      <c r="HZ362" s="38"/>
      <c r="IA362" s="38"/>
    </row>
    <row r="363" spans="1:235" s="39" customFormat="1" ht="33.75">
      <c r="A363" s="9" t="s">
        <v>305</v>
      </c>
      <c r="B363" s="9"/>
      <c r="C363" s="9"/>
      <c r="D363" s="10">
        <f>D370*D377</f>
        <v>1560</v>
      </c>
      <c r="E363" s="10"/>
      <c r="F363" s="10">
        <f t="shared" si="46"/>
        <v>1560</v>
      </c>
      <c r="G363" s="10">
        <f>G370*G377</f>
        <v>1680</v>
      </c>
      <c r="H363" s="10"/>
      <c r="I363" s="10"/>
      <c r="J363" s="10">
        <f t="shared" si="47"/>
        <v>1680</v>
      </c>
      <c r="K363" s="10"/>
      <c r="L363" s="10"/>
      <c r="M363" s="10"/>
      <c r="N363" s="10">
        <f>N370*N377</f>
        <v>1800</v>
      </c>
      <c r="O363" s="10"/>
      <c r="P363" s="10">
        <f t="shared" si="48"/>
        <v>1800</v>
      </c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  <c r="CS363" s="38"/>
      <c r="CT363" s="38"/>
      <c r="CU363" s="38"/>
      <c r="CV363" s="38"/>
      <c r="CW363" s="38"/>
      <c r="CX363" s="38"/>
      <c r="CY363" s="38"/>
      <c r="CZ363" s="38"/>
      <c r="DA363" s="38"/>
      <c r="DB363" s="38"/>
      <c r="DC363" s="38"/>
      <c r="DD363" s="38"/>
      <c r="DE363" s="38"/>
      <c r="DF363" s="38"/>
      <c r="DG363" s="38"/>
      <c r="DH363" s="38"/>
      <c r="DI363" s="38"/>
      <c r="DJ363" s="38"/>
      <c r="DK363" s="38"/>
      <c r="DL363" s="38"/>
      <c r="DM363" s="38"/>
      <c r="DN363" s="38"/>
      <c r="DO363" s="38"/>
      <c r="DP363" s="38"/>
      <c r="DQ363" s="38"/>
      <c r="DR363" s="38"/>
      <c r="DS363" s="38"/>
      <c r="DT363" s="38"/>
      <c r="DU363" s="38"/>
      <c r="DV363" s="38"/>
      <c r="DW363" s="38"/>
      <c r="DX363" s="38"/>
      <c r="DY363" s="38"/>
      <c r="DZ363" s="38"/>
      <c r="EA363" s="38"/>
      <c r="EB363" s="38"/>
      <c r="EC363" s="38"/>
      <c r="ED363" s="38"/>
      <c r="EE363" s="38"/>
      <c r="EF363" s="38"/>
      <c r="EG363" s="38"/>
      <c r="EH363" s="38"/>
      <c r="EI363" s="38"/>
      <c r="EJ363" s="38"/>
      <c r="EK363" s="38"/>
      <c r="EL363" s="38"/>
      <c r="EM363" s="38"/>
      <c r="EN363" s="38"/>
      <c r="EO363" s="38"/>
      <c r="EP363" s="38"/>
      <c r="EQ363" s="38"/>
      <c r="ER363" s="38"/>
      <c r="ES363" s="38"/>
      <c r="ET363" s="38"/>
      <c r="EU363" s="38"/>
      <c r="EV363" s="38"/>
      <c r="EW363" s="38"/>
      <c r="EX363" s="38"/>
      <c r="EY363" s="38"/>
      <c r="EZ363" s="38"/>
      <c r="FA363" s="38"/>
      <c r="FB363" s="38"/>
      <c r="FC363" s="38"/>
      <c r="FD363" s="38"/>
      <c r="FE363" s="38"/>
      <c r="FF363" s="38"/>
      <c r="FG363" s="38"/>
      <c r="FH363" s="38"/>
      <c r="FI363" s="38"/>
      <c r="FJ363" s="38"/>
      <c r="FK363" s="38"/>
      <c r="FL363" s="38"/>
      <c r="FM363" s="38"/>
      <c r="FN363" s="38"/>
      <c r="FO363" s="38"/>
      <c r="FP363" s="38"/>
      <c r="FQ363" s="38"/>
      <c r="FR363" s="38"/>
      <c r="FS363" s="38"/>
      <c r="FT363" s="38"/>
      <c r="FU363" s="38"/>
      <c r="FV363" s="38"/>
      <c r="FW363" s="38"/>
      <c r="FX363" s="38"/>
      <c r="FY363" s="38"/>
      <c r="FZ363" s="38"/>
      <c r="GA363" s="38"/>
      <c r="GB363" s="38"/>
      <c r="GC363" s="38"/>
      <c r="GD363" s="38"/>
      <c r="GE363" s="38"/>
      <c r="GF363" s="38"/>
      <c r="GG363" s="38"/>
      <c r="GH363" s="38"/>
      <c r="GI363" s="38"/>
      <c r="GJ363" s="38"/>
      <c r="GK363" s="38"/>
      <c r="GL363" s="38"/>
      <c r="GM363" s="38"/>
      <c r="GN363" s="38"/>
      <c r="GO363" s="38"/>
      <c r="GP363" s="38"/>
      <c r="GQ363" s="38"/>
      <c r="GR363" s="38"/>
      <c r="GS363" s="38"/>
      <c r="GT363" s="38"/>
      <c r="GU363" s="38"/>
      <c r="GV363" s="38"/>
      <c r="GW363" s="38"/>
      <c r="GX363" s="38"/>
      <c r="GY363" s="38"/>
      <c r="GZ363" s="38"/>
      <c r="HA363" s="38"/>
      <c r="HB363" s="38"/>
      <c r="HC363" s="38"/>
      <c r="HD363" s="38"/>
      <c r="HE363" s="38"/>
      <c r="HF363" s="38"/>
      <c r="HG363" s="38"/>
      <c r="HH363" s="38"/>
      <c r="HI363" s="38"/>
      <c r="HJ363" s="38"/>
      <c r="HK363" s="38"/>
      <c r="HL363" s="38"/>
      <c r="HM363" s="38"/>
      <c r="HN363" s="38"/>
      <c r="HO363" s="38"/>
      <c r="HP363" s="38"/>
      <c r="HQ363" s="38"/>
      <c r="HR363" s="38"/>
      <c r="HS363" s="38"/>
      <c r="HT363" s="38"/>
      <c r="HU363" s="38"/>
      <c r="HV363" s="38"/>
      <c r="HW363" s="38"/>
      <c r="HX363" s="38"/>
      <c r="HY363" s="38"/>
      <c r="HZ363" s="38"/>
      <c r="IA363" s="38"/>
    </row>
    <row r="364" spans="1:16" ht="11.25">
      <c r="A364" s="13" t="s">
        <v>5</v>
      </c>
      <c r="B364" s="13"/>
      <c r="C364" s="13"/>
      <c r="D364" s="64"/>
      <c r="E364" s="64"/>
      <c r="F364" s="65"/>
      <c r="G364" s="64"/>
      <c r="H364" s="64"/>
      <c r="I364" s="64"/>
      <c r="J364" s="65"/>
      <c r="K364" s="65"/>
      <c r="L364" s="64"/>
      <c r="M364" s="64"/>
      <c r="N364" s="64"/>
      <c r="O364" s="64"/>
      <c r="P364" s="65"/>
    </row>
    <row r="365" spans="1:16" ht="33.75" customHeight="1">
      <c r="A365" s="11" t="s">
        <v>306</v>
      </c>
      <c r="B365" s="11"/>
      <c r="C365" s="11"/>
      <c r="D365" s="66">
        <v>30</v>
      </c>
      <c r="E365" s="66"/>
      <c r="F365" s="66">
        <f aca="true" t="shared" si="49" ref="F365:F370">D365+E365</f>
        <v>30</v>
      </c>
      <c r="G365" s="66">
        <v>30</v>
      </c>
      <c r="H365" s="66"/>
      <c r="I365" s="66"/>
      <c r="J365" s="66">
        <f aca="true" t="shared" si="50" ref="J365:J370">G365+H365</f>
        <v>30</v>
      </c>
      <c r="K365" s="66">
        <f aca="true" t="shared" si="51" ref="K365:K370">G365/D365*100</f>
        <v>100</v>
      </c>
      <c r="L365" s="66"/>
      <c r="M365" s="66"/>
      <c r="N365" s="66">
        <v>30</v>
      </c>
      <c r="O365" s="66"/>
      <c r="P365" s="66">
        <f>N365+O365</f>
        <v>30</v>
      </c>
    </row>
    <row r="366" spans="1:16" ht="39" customHeight="1">
      <c r="A366" s="11" t="s">
        <v>307</v>
      </c>
      <c r="B366" s="11"/>
      <c r="C366" s="11"/>
      <c r="D366" s="66">
        <v>30</v>
      </c>
      <c r="E366" s="66"/>
      <c r="F366" s="66">
        <f t="shared" si="49"/>
        <v>30</v>
      </c>
      <c r="G366" s="66">
        <v>30</v>
      </c>
      <c r="H366" s="66"/>
      <c r="I366" s="66"/>
      <c r="J366" s="66">
        <f t="shared" si="50"/>
        <v>30</v>
      </c>
      <c r="K366" s="66">
        <f t="shared" si="51"/>
        <v>100</v>
      </c>
      <c r="L366" s="66"/>
      <c r="M366" s="66"/>
      <c r="N366" s="66">
        <v>30</v>
      </c>
      <c r="O366" s="66"/>
      <c r="P366" s="66">
        <f>N366+O366</f>
        <v>30</v>
      </c>
    </row>
    <row r="367" spans="1:16" ht="33.75" customHeight="1">
      <c r="A367" s="11" t="s">
        <v>308</v>
      </c>
      <c r="B367" s="11"/>
      <c r="C367" s="11"/>
      <c r="D367" s="66">
        <v>30</v>
      </c>
      <c r="E367" s="66"/>
      <c r="F367" s="66">
        <f t="shared" si="49"/>
        <v>30</v>
      </c>
      <c r="G367" s="66">
        <v>30</v>
      </c>
      <c r="H367" s="66"/>
      <c r="I367" s="66"/>
      <c r="J367" s="66">
        <f t="shared" si="50"/>
        <v>30</v>
      </c>
      <c r="K367" s="66">
        <f t="shared" si="51"/>
        <v>100</v>
      </c>
      <c r="L367" s="66"/>
      <c r="M367" s="66"/>
      <c r="N367" s="66">
        <v>30</v>
      </c>
      <c r="O367" s="66"/>
      <c r="P367" s="66">
        <f>N367+O367</f>
        <v>30</v>
      </c>
    </row>
    <row r="368" spans="1:16" ht="39" customHeight="1">
      <c r="A368" s="11" t="s">
        <v>309</v>
      </c>
      <c r="B368" s="11"/>
      <c r="C368" s="11"/>
      <c r="D368" s="66">
        <v>90</v>
      </c>
      <c r="E368" s="66"/>
      <c r="F368" s="66">
        <f t="shared" si="49"/>
        <v>90</v>
      </c>
      <c r="G368" s="66">
        <v>90</v>
      </c>
      <c r="H368" s="66"/>
      <c r="I368" s="66"/>
      <c r="J368" s="66">
        <f t="shared" si="50"/>
        <v>90</v>
      </c>
      <c r="K368" s="66">
        <f t="shared" si="51"/>
        <v>100</v>
      </c>
      <c r="L368" s="66"/>
      <c r="M368" s="66"/>
      <c r="N368" s="66">
        <v>90</v>
      </c>
      <c r="O368" s="66"/>
      <c r="P368" s="66">
        <f>N368+O368</f>
        <v>90</v>
      </c>
    </row>
    <row r="369" spans="1:16" ht="22.5">
      <c r="A369" s="11" t="s">
        <v>310</v>
      </c>
      <c r="B369" s="11"/>
      <c r="C369" s="11"/>
      <c r="D369" s="66">
        <v>12</v>
      </c>
      <c r="E369" s="66"/>
      <c r="F369" s="66">
        <f t="shared" si="49"/>
        <v>12</v>
      </c>
      <c r="G369" s="66">
        <v>12</v>
      </c>
      <c r="H369" s="66"/>
      <c r="I369" s="66"/>
      <c r="J369" s="66">
        <f t="shared" si="50"/>
        <v>12</v>
      </c>
      <c r="K369" s="66">
        <f t="shared" si="51"/>
        <v>100</v>
      </c>
      <c r="L369" s="66"/>
      <c r="M369" s="66"/>
      <c r="N369" s="66">
        <v>12</v>
      </c>
      <c r="O369" s="66"/>
      <c r="P369" s="66">
        <f>N369</f>
        <v>12</v>
      </c>
    </row>
    <row r="370" spans="1:16" ht="22.5">
      <c r="A370" s="11" t="s">
        <v>311</v>
      </c>
      <c r="B370" s="11"/>
      <c r="C370" s="11"/>
      <c r="D370" s="66">
        <v>12</v>
      </c>
      <c r="E370" s="66"/>
      <c r="F370" s="66">
        <f t="shared" si="49"/>
        <v>12</v>
      </c>
      <c r="G370" s="66">
        <v>12</v>
      </c>
      <c r="H370" s="66"/>
      <c r="I370" s="66"/>
      <c r="J370" s="66">
        <f t="shared" si="50"/>
        <v>12</v>
      </c>
      <c r="K370" s="66">
        <f t="shared" si="51"/>
        <v>100</v>
      </c>
      <c r="L370" s="66"/>
      <c r="M370" s="66"/>
      <c r="N370" s="66">
        <v>12</v>
      </c>
      <c r="O370" s="66"/>
      <c r="P370" s="66">
        <f>N370</f>
        <v>12</v>
      </c>
    </row>
    <row r="371" spans="1:16" ht="11.25">
      <c r="A371" s="13" t="s">
        <v>7</v>
      </c>
      <c r="B371" s="13"/>
      <c r="C371" s="13"/>
      <c r="D371" s="10"/>
      <c r="E371" s="10"/>
      <c r="F371" s="43"/>
      <c r="G371" s="10"/>
      <c r="H371" s="10"/>
      <c r="I371" s="10"/>
      <c r="J371" s="43"/>
      <c r="K371" s="43"/>
      <c r="L371" s="10"/>
      <c r="M371" s="10"/>
      <c r="N371" s="10"/>
      <c r="O371" s="10"/>
      <c r="P371" s="43"/>
    </row>
    <row r="372" spans="1:16" ht="41.25" customHeight="1">
      <c r="A372" s="11" t="s">
        <v>312</v>
      </c>
      <c r="B372" s="11"/>
      <c r="C372" s="11"/>
      <c r="D372" s="43">
        <v>240</v>
      </c>
      <c r="E372" s="43"/>
      <c r="F372" s="43">
        <f aca="true" t="shared" si="52" ref="F372:F377">D372+E372</f>
        <v>240</v>
      </c>
      <c r="G372" s="43">
        <v>260</v>
      </c>
      <c r="H372" s="43"/>
      <c r="I372" s="43"/>
      <c r="J372" s="43">
        <f aca="true" t="shared" si="53" ref="J372:J377">G372+H372</f>
        <v>260</v>
      </c>
      <c r="K372" s="43">
        <f>G372/D372*100</f>
        <v>108.33333333333333</v>
      </c>
      <c r="L372" s="43"/>
      <c r="M372" s="43"/>
      <c r="N372" s="43">
        <v>275</v>
      </c>
      <c r="O372" s="43"/>
      <c r="P372" s="43">
        <f>N372+O372</f>
        <v>275</v>
      </c>
    </row>
    <row r="373" spans="1:16" ht="33.75">
      <c r="A373" s="11" t="s">
        <v>313</v>
      </c>
      <c r="B373" s="11"/>
      <c r="C373" s="11"/>
      <c r="D373" s="65">
        <v>760</v>
      </c>
      <c r="E373" s="65"/>
      <c r="F373" s="65">
        <f t="shared" si="52"/>
        <v>760</v>
      </c>
      <c r="G373" s="65">
        <v>820</v>
      </c>
      <c r="H373" s="65"/>
      <c r="I373" s="65"/>
      <c r="J373" s="65">
        <f t="shared" si="53"/>
        <v>820</v>
      </c>
      <c r="K373" s="65">
        <f>G373/D373*100</f>
        <v>107.89473684210526</v>
      </c>
      <c r="L373" s="65"/>
      <c r="M373" s="65"/>
      <c r="N373" s="65">
        <v>870</v>
      </c>
      <c r="O373" s="65"/>
      <c r="P373" s="65">
        <f>N373+O373</f>
        <v>870</v>
      </c>
    </row>
    <row r="374" spans="1:16" ht="33.75" customHeight="1">
      <c r="A374" s="11" t="s">
        <v>314</v>
      </c>
      <c r="B374" s="11"/>
      <c r="C374" s="11"/>
      <c r="D374" s="43">
        <v>1350</v>
      </c>
      <c r="E374" s="43"/>
      <c r="F374" s="43">
        <f t="shared" si="52"/>
        <v>1350</v>
      </c>
      <c r="G374" s="43">
        <v>1450</v>
      </c>
      <c r="H374" s="43"/>
      <c r="I374" s="43"/>
      <c r="J374" s="43">
        <f t="shared" si="53"/>
        <v>1450</v>
      </c>
      <c r="K374" s="65"/>
      <c r="L374" s="65"/>
      <c r="M374" s="65"/>
      <c r="N374" s="43">
        <v>1540</v>
      </c>
      <c r="O374" s="43"/>
      <c r="P374" s="43">
        <f>N374</f>
        <v>1540</v>
      </c>
    </row>
    <row r="375" spans="1:16" ht="38.25" customHeight="1">
      <c r="A375" s="11" t="s">
        <v>315</v>
      </c>
      <c r="B375" s="11"/>
      <c r="C375" s="11"/>
      <c r="D375" s="43">
        <v>280</v>
      </c>
      <c r="E375" s="43"/>
      <c r="F375" s="43">
        <f t="shared" si="52"/>
        <v>280</v>
      </c>
      <c r="G375" s="43">
        <v>300</v>
      </c>
      <c r="H375" s="43"/>
      <c r="I375" s="43"/>
      <c r="J375" s="43">
        <f t="shared" si="53"/>
        <v>300</v>
      </c>
      <c r="K375" s="65"/>
      <c r="L375" s="65"/>
      <c r="M375" s="65"/>
      <c r="N375" s="43">
        <v>320</v>
      </c>
      <c r="O375" s="43"/>
      <c r="P375" s="43">
        <f>N375</f>
        <v>320</v>
      </c>
    </row>
    <row r="376" spans="1:16" ht="22.5">
      <c r="A376" s="11" t="s">
        <v>316</v>
      </c>
      <c r="B376" s="11"/>
      <c r="C376" s="11"/>
      <c r="D376" s="43">
        <v>510</v>
      </c>
      <c r="E376" s="43"/>
      <c r="F376" s="43">
        <f t="shared" si="52"/>
        <v>510</v>
      </c>
      <c r="G376" s="43">
        <v>550</v>
      </c>
      <c r="H376" s="43"/>
      <c r="I376" s="43"/>
      <c r="J376" s="43">
        <f t="shared" si="53"/>
        <v>550</v>
      </c>
      <c r="K376" s="65"/>
      <c r="L376" s="65"/>
      <c r="M376" s="65"/>
      <c r="N376" s="43">
        <v>585</v>
      </c>
      <c r="O376" s="43"/>
      <c r="P376" s="43">
        <f>N376</f>
        <v>585</v>
      </c>
    </row>
    <row r="377" spans="1:16" ht="22.5">
      <c r="A377" s="11" t="s">
        <v>317</v>
      </c>
      <c r="B377" s="11"/>
      <c r="C377" s="11"/>
      <c r="D377" s="43">
        <v>130</v>
      </c>
      <c r="E377" s="43"/>
      <c r="F377" s="43">
        <f t="shared" si="52"/>
        <v>130</v>
      </c>
      <c r="G377" s="43">
        <v>140</v>
      </c>
      <c r="H377" s="43"/>
      <c r="I377" s="43"/>
      <c r="J377" s="43">
        <f t="shared" si="53"/>
        <v>140</v>
      </c>
      <c r="K377" s="65"/>
      <c r="L377" s="65"/>
      <c r="M377" s="65"/>
      <c r="N377" s="43">
        <v>150</v>
      </c>
      <c r="O377" s="43"/>
      <c r="P377" s="43">
        <f>N377+O377</f>
        <v>150</v>
      </c>
    </row>
    <row r="378" spans="1:16" ht="11.25">
      <c r="A378" s="125" t="s">
        <v>319</v>
      </c>
      <c r="B378" s="13"/>
      <c r="C378" s="13"/>
      <c r="D378" s="10"/>
      <c r="E378" s="10">
        <f>E380+E396</f>
        <v>692840</v>
      </c>
      <c r="F378" s="10">
        <f>F380+F396</f>
        <v>692840</v>
      </c>
      <c r="G378" s="10"/>
      <c r="H378" s="10">
        <f>H380+H396</f>
        <v>742600</v>
      </c>
      <c r="I378" s="10"/>
      <c r="J378" s="10">
        <f>J380+J396</f>
        <v>742600</v>
      </c>
      <c r="K378" s="64"/>
      <c r="L378" s="64"/>
      <c r="M378" s="64"/>
      <c r="N378" s="10"/>
      <c r="O378" s="10">
        <f>O380+O396</f>
        <v>787532</v>
      </c>
      <c r="P378" s="10">
        <f>P380+P396</f>
        <v>787532</v>
      </c>
    </row>
    <row r="379" spans="1:16" ht="101.25">
      <c r="A379" s="12" t="s">
        <v>320</v>
      </c>
      <c r="B379" s="11"/>
      <c r="C379" s="11"/>
      <c r="D379" s="43"/>
      <c r="E379" s="43"/>
      <c r="F379" s="43"/>
      <c r="G379" s="43"/>
      <c r="H379" s="43"/>
      <c r="I379" s="43"/>
      <c r="J379" s="43"/>
      <c r="K379" s="65"/>
      <c r="L379" s="65"/>
      <c r="M379" s="65"/>
      <c r="N379" s="43"/>
      <c r="O379" s="43"/>
      <c r="P379" s="43"/>
    </row>
    <row r="380" spans="1:16" ht="78.75">
      <c r="A380" s="67" t="s">
        <v>379</v>
      </c>
      <c r="B380" s="11"/>
      <c r="C380" s="11"/>
      <c r="D380" s="43"/>
      <c r="E380" s="43">
        <f>E382+E383+E384+E385</f>
        <v>428840</v>
      </c>
      <c r="F380" s="43">
        <f>D380+E380</f>
        <v>428840</v>
      </c>
      <c r="G380" s="43"/>
      <c r="H380" s="43">
        <f>H382+H383+H384+H385</f>
        <v>459400</v>
      </c>
      <c r="I380" s="43"/>
      <c r="J380" s="43">
        <f>J382+J383+J384+J385</f>
        <v>459400</v>
      </c>
      <c r="K380" s="65"/>
      <c r="L380" s="65"/>
      <c r="M380" s="65"/>
      <c r="N380" s="43"/>
      <c r="O380" s="43">
        <f>O382+O383+O384+O385</f>
        <v>487340</v>
      </c>
      <c r="P380" s="43">
        <f>P382+P383+P384+P385</f>
        <v>487340</v>
      </c>
    </row>
    <row r="381" spans="1:16" ht="11.25">
      <c r="A381" s="13" t="s">
        <v>4</v>
      </c>
      <c r="B381" s="11"/>
      <c r="C381" s="11"/>
      <c r="D381" s="43"/>
      <c r="E381" s="43"/>
      <c r="F381" s="43"/>
      <c r="G381" s="43"/>
      <c r="H381" s="43"/>
      <c r="I381" s="43"/>
      <c r="J381" s="43"/>
      <c r="K381" s="65"/>
      <c r="L381" s="65"/>
      <c r="M381" s="65"/>
      <c r="N381" s="43"/>
      <c r="O381" s="43"/>
      <c r="P381" s="43"/>
    </row>
    <row r="382" spans="1:16" ht="33.75">
      <c r="A382" s="8" t="s">
        <v>322</v>
      </c>
      <c r="B382" s="11"/>
      <c r="C382" s="11"/>
      <c r="D382" s="43"/>
      <c r="E382" s="43">
        <f>E387*E392</f>
        <v>387500</v>
      </c>
      <c r="F382" s="43">
        <f>D382+E382</f>
        <v>387500</v>
      </c>
      <c r="G382" s="43"/>
      <c r="H382" s="43">
        <f>H387*H392</f>
        <v>415000</v>
      </c>
      <c r="I382" s="43"/>
      <c r="J382" s="43">
        <f>G382+H382</f>
        <v>415000</v>
      </c>
      <c r="K382" s="65"/>
      <c r="L382" s="65"/>
      <c r="M382" s="65"/>
      <c r="N382" s="43"/>
      <c r="O382" s="43">
        <f>O387*O392</f>
        <v>440000</v>
      </c>
      <c r="P382" s="43">
        <f>N382+O382</f>
        <v>440000</v>
      </c>
    </row>
    <row r="383" spans="1:16" ht="22.5">
      <c r="A383" s="8" t="s">
        <v>321</v>
      </c>
      <c r="B383" s="11"/>
      <c r="C383" s="11"/>
      <c r="D383" s="43"/>
      <c r="E383" s="43">
        <f>E388*E393</f>
        <v>12240</v>
      </c>
      <c r="F383" s="43">
        <f>D383+E383</f>
        <v>12240</v>
      </c>
      <c r="G383" s="43"/>
      <c r="H383" s="43">
        <f>H388*H393</f>
        <v>13200</v>
      </c>
      <c r="I383" s="43"/>
      <c r="J383" s="43">
        <f>G383+H383</f>
        <v>13200</v>
      </c>
      <c r="K383" s="65"/>
      <c r="L383" s="65"/>
      <c r="M383" s="65"/>
      <c r="N383" s="43"/>
      <c r="O383" s="43">
        <f>O388*O393</f>
        <v>14040</v>
      </c>
      <c r="P383" s="43">
        <f>N383+O383</f>
        <v>14040</v>
      </c>
    </row>
    <row r="384" spans="1:16" ht="33.75">
      <c r="A384" s="8" t="s">
        <v>323</v>
      </c>
      <c r="B384" s="11"/>
      <c r="C384" s="11"/>
      <c r="D384" s="43"/>
      <c r="E384" s="43">
        <f>E389*E394</f>
        <v>25200</v>
      </c>
      <c r="F384" s="43">
        <f>D384+E384</f>
        <v>25200</v>
      </c>
      <c r="G384" s="43"/>
      <c r="H384" s="43">
        <f>H389*H394</f>
        <v>27000</v>
      </c>
      <c r="I384" s="43"/>
      <c r="J384" s="43">
        <f>G384+H384</f>
        <v>27000</v>
      </c>
      <c r="K384" s="65"/>
      <c r="L384" s="65"/>
      <c r="M384" s="65"/>
      <c r="N384" s="43"/>
      <c r="O384" s="43">
        <f>O389*O394</f>
        <v>28800</v>
      </c>
      <c r="P384" s="43">
        <f>N384+O384</f>
        <v>28800</v>
      </c>
    </row>
    <row r="385" spans="1:16" ht="33.75">
      <c r="A385" s="8" t="s">
        <v>324</v>
      </c>
      <c r="B385" s="11"/>
      <c r="C385" s="11"/>
      <c r="D385" s="43"/>
      <c r="E385" s="43">
        <f>E390*E395</f>
        <v>3900</v>
      </c>
      <c r="F385" s="43">
        <f>D385+E385</f>
        <v>3900</v>
      </c>
      <c r="G385" s="43"/>
      <c r="H385" s="43">
        <f>H390*H395</f>
        <v>4200</v>
      </c>
      <c r="I385" s="43"/>
      <c r="J385" s="43">
        <f>G385+H385</f>
        <v>4200</v>
      </c>
      <c r="K385" s="65"/>
      <c r="L385" s="65"/>
      <c r="M385" s="65"/>
      <c r="N385" s="43"/>
      <c r="O385" s="43">
        <f>O390*O395</f>
        <v>4500</v>
      </c>
      <c r="P385" s="43">
        <f>N385+O385</f>
        <v>4500</v>
      </c>
    </row>
    <row r="386" spans="1:16" ht="11.25">
      <c r="A386" s="13" t="s">
        <v>5</v>
      </c>
      <c r="B386" s="11"/>
      <c r="C386" s="11"/>
      <c r="D386" s="43"/>
      <c r="E386" s="43"/>
      <c r="F386" s="43"/>
      <c r="G386" s="43"/>
      <c r="H386" s="43"/>
      <c r="I386" s="43"/>
      <c r="J386" s="43"/>
      <c r="K386" s="65"/>
      <c r="L386" s="65"/>
      <c r="M386" s="65"/>
      <c r="N386" s="43"/>
      <c r="O386" s="43"/>
      <c r="P386" s="43"/>
    </row>
    <row r="387" spans="1:16" ht="33.75">
      <c r="A387" s="8" t="s">
        <v>325</v>
      </c>
      <c r="B387" s="11"/>
      <c r="C387" s="11"/>
      <c r="D387" s="43"/>
      <c r="E387" s="14">
        <f>60+160+30</f>
        <v>250</v>
      </c>
      <c r="F387" s="43">
        <f aca="true" t="shared" si="54" ref="F387:F395">D387+E387</f>
        <v>250</v>
      </c>
      <c r="G387" s="43"/>
      <c r="H387" s="14">
        <f>60+160+30</f>
        <v>250</v>
      </c>
      <c r="I387" s="43"/>
      <c r="J387" s="43">
        <f aca="true" t="shared" si="55" ref="J387:J395">G387+H387</f>
        <v>250</v>
      </c>
      <c r="K387" s="65"/>
      <c r="L387" s="65"/>
      <c r="M387" s="65"/>
      <c r="N387" s="43"/>
      <c r="O387" s="14">
        <f>60+160+30</f>
        <v>250</v>
      </c>
      <c r="P387" s="43">
        <f aca="true" t="shared" si="56" ref="P387:P395">N387+O387</f>
        <v>250</v>
      </c>
    </row>
    <row r="388" spans="1:16" ht="33.75">
      <c r="A388" s="8" t="s">
        <v>326</v>
      </c>
      <c r="B388" s="11"/>
      <c r="C388" s="11"/>
      <c r="D388" s="43"/>
      <c r="E388" s="14">
        <v>24</v>
      </c>
      <c r="F388" s="43">
        <f t="shared" si="54"/>
        <v>24</v>
      </c>
      <c r="G388" s="43"/>
      <c r="H388" s="14">
        <v>24</v>
      </c>
      <c r="I388" s="43"/>
      <c r="J388" s="43">
        <f t="shared" si="55"/>
        <v>24</v>
      </c>
      <c r="K388" s="65"/>
      <c r="L388" s="65"/>
      <c r="M388" s="65"/>
      <c r="N388" s="43"/>
      <c r="O388" s="14">
        <v>24</v>
      </c>
      <c r="P388" s="43">
        <f t="shared" si="56"/>
        <v>24</v>
      </c>
    </row>
    <row r="389" spans="1:16" ht="33.75">
      <c r="A389" s="8" t="s">
        <v>327</v>
      </c>
      <c r="B389" s="11"/>
      <c r="C389" s="11"/>
      <c r="D389" s="43"/>
      <c r="E389" s="14">
        <v>90</v>
      </c>
      <c r="F389" s="43">
        <f t="shared" si="54"/>
        <v>90</v>
      </c>
      <c r="G389" s="43"/>
      <c r="H389" s="14">
        <v>90</v>
      </c>
      <c r="I389" s="43"/>
      <c r="J389" s="43">
        <f t="shared" si="55"/>
        <v>90</v>
      </c>
      <c r="K389" s="65"/>
      <c r="L389" s="65"/>
      <c r="M389" s="65"/>
      <c r="N389" s="43"/>
      <c r="O389" s="14">
        <v>90</v>
      </c>
      <c r="P389" s="43">
        <f t="shared" si="56"/>
        <v>90</v>
      </c>
    </row>
    <row r="390" spans="1:16" ht="22.5">
      <c r="A390" s="8" t="s">
        <v>328</v>
      </c>
      <c r="B390" s="11"/>
      <c r="C390" s="11"/>
      <c r="D390" s="43"/>
      <c r="E390" s="14">
        <v>30</v>
      </c>
      <c r="F390" s="43">
        <f t="shared" si="54"/>
        <v>30</v>
      </c>
      <c r="G390" s="43"/>
      <c r="H390" s="14">
        <v>30</v>
      </c>
      <c r="I390" s="43"/>
      <c r="J390" s="43">
        <f t="shared" si="55"/>
        <v>30</v>
      </c>
      <c r="K390" s="65"/>
      <c r="L390" s="65"/>
      <c r="M390" s="65"/>
      <c r="N390" s="43"/>
      <c r="O390" s="14">
        <v>30</v>
      </c>
      <c r="P390" s="43">
        <f t="shared" si="56"/>
        <v>30</v>
      </c>
    </row>
    <row r="391" spans="1:16" ht="11.25">
      <c r="A391" s="13" t="s">
        <v>7</v>
      </c>
      <c r="B391" s="68"/>
      <c r="C391" s="11"/>
      <c r="D391" s="43"/>
      <c r="E391" s="15">
        <f>E392+E393+E394+E395</f>
        <v>2470</v>
      </c>
      <c r="F391" s="43">
        <f t="shared" si="54"/>
        <v>2470</v>
      </c>
      <c r="G391" s="43"/>
      <c r="H391" s="15">
        <f>H392+H393+H394+H395</f>
        <v>2650</v>
      </c>
      <c r="I391" s="43"/>
      <c r="J391" s="43">
        <f t="shared" si="55"/>
        <v>2650</v>
      </c>
      <c r="K391" s="65"/>
      <c r="L391" s="65"/>
      <c r="M391" s="65"/>
      <c r="N391" s="43"/>
      <c r="O391" s="15">
        <f>O392+O393+O394+O395</f>
        <v>2815</v>
      </c>
      <c r="P391" s="43">
        <f t="shared" si="56"/>
        <v>2815</v>
      </c>
    </row>
    <row r="392" spans="1:16" ht="33.75">
      <c r="A392" s="11" t="s">
        <v>329</v>
      </c>
      <c r="B392" s="68"/>
      <c r="C392" s="11"/>
      <c r="D392" s="43"/>
      <c r="E392" s="15">
        <v>1550</v>
      </c>
      <c r="F392" s="43">
        <f t="shared" si="54"/>
        <v>1550</v>
      </c>
      <c r="G392" s="43"/>
      <c r="H392" s="15">
        <v>1660</v>
      </c>
      <c r="I392" s="43"/>
      <c r="J392" s="43">
        <f t="shared" si="55"/>
        <v>1660</v>
      </c>
      <c r="K392" s="65"/>
      <c r="L392" s="65"/>
      <c r="M392" s="65"/>
      <c r="N392" s="43"/>
      <c r="O392" s="15">
        <v>1760</v>
      </c>
      <c r="P392" s="43">
        <f t="shared" si="56"/>
        <v>1760</v>
      </c>
    </row>
    <row r="393" spans="1:16" ht="24.75" customHeight="1">
      <c r="A393" s="11" t="s">
        <v>330</v>
      </c>
      <c r="B393" s="68"/>
      <c r="C393" s="11"/>
      <c r="D393" s="43"/>
      <c r="E393" s="15">
        <v>510</v>
      </c>
      <c r="F393" s="43">
        <f t="shared" si="54"/>
        <v>510</v>
      </c>
      <c r="G393" s="43"/>
      <c r="H393" s="15">
        <v>550</v>
      </c>
      <c r="I393" s="43"/>
      <c r="J393" s="43">
        <f t="shared" si="55"/>
        <v>550</v>
      </c>
      <c r="K393" s="65"/>
      <c r="L393" s="65"/>
      <c r="M393" s="65"/>
      <c r="N393" s="43"/>
      <c r="O393" s="15">
        <v>585</v>
      </c>
      <c r="P393" s="43">
        <f t="shared" si="56"/>
        <v>585</v>
      </c>
    </row>
    <row r="394" spans="1:16" ht="33.75">
      <c r="A394" s="11" t="s">
        <v>331</v>
      </c>
      <c r="B394" s="11"/>
      <c r="C394" s="11"/>
      <c r="D394" s="43"/>
      <c r="E394" s="15">
        <v>280</v>
      </c>
      <c r="F394" s="43">
        <f t="shared" si="54"/>
        <v>280</v>
      </c>
      <c r="G394" s="43"/>
      <c r="H394" s="15">
        <v>300</v>
      </c>
      <c r="I394" s="43"/>
      <c r="J394" s="43">
        <f t="shared" si="55"/>
        <v>300</v>
      </c>
      <c r="K394" s="65"/>
      <c r="L394" s="65"/>
      <c r="M394" s="65"/>
      <c r="N394" s="43"/>
      <c r="O394" s="15">
        <v>320</v>
      </c>
      <c r="P394" s="43">
        <f t="shared" si="56"/>
        <v>320</v>
      </c>
    </row>
    <row r="395" spans="1:16" ht="22.5">
      <c r="A395" s="16" t="s">
        <v>332</v>
      </c>
      <c r="B395" s="11"/>
      <c r="C395" s="11"/>
      <c r="D395" s="43"/>
      <c r="E395" s="17">
        <v>130</v>
      </c>
      <c r="F395" s="43">
        <f t="shared" si="54"/>
        <v>130</v>
      </c>
      <c r="G395" s="43"/>
      <c r="H395" s="17">
        <v>140</v>
      </c>
      <c r="I395" s="43"/>
      <c r="J395" s="43">
        <f t="shared" si="55"/>
        <v>140</v>
      </c>
      <c r="K395" s="65"/>
      <c r="L395" s="65"/>
      <c r="M395" s="65"/>
      <c r="N395" s="43"/>
      <c r="O395" s="18">
        <v>150</v>
      </c>
      <c r="P395" s="43">
        <f t="shared" si="56"/>
        <v>150</v>
      </c>
    </row>
    <row r="396" spans="1:16" ht="45">
      <c r="A396" s="58" t="s">
        <v>380</v>
      </c>
      <c r="B396" s="11"/>
      <c r="C396" s="11"/>
      <c r="D396" s="43">
        <f>D398</f>
        <v>0</v>
      </c>
      <c r="E396" s="43">
        <f>E398</f>
        <v>264000</v>
      </c>
      <c r="F396" s="43">
        <f>F398</f>
        <v>264000</v>
      </c>
      <c r="G396" s="43"/>
      <c r="H396" s="43">
        <f>H398</f>
        <v>283200</v>
      </c>
      <c r="I396" s="43"/>
      <c r="J396" s="43">
        <f>J398</f>
        <v>283200</v>
      </c>
      <c r="K396" s="65"/>
      <c r="L396" s="65"/>
      <c r="M396" s="65"/>
      <c r="N396" s="43"/>
      <c r="O396" s="43">
        <f>O398</f>
        <v>300192</v>
      </c>
      <c r="P396" s="43">
        <f>P398</f>
        <v>300192</v>
      </c>
    </row>
    <row r="397" spans="1:16" ht="11.25">
      <c r="A397" s="19" t="s">
        <v>4</v>
      </c>
      <c r="B397" s="11"/>
      <c r="C397" s="11"/>
      <c r="D397" s="43"/>
      <c r="E397" s="17"/>
      <c r="F397" s="43"/>
      <c r="G397" s="43"/>
      <c r="H397" s="17"/>
      <c r="I397" s="43"/>
      <c r="J397" s="43"/>
      <c r="K397" s="65"/>
      <c r="L397" s="65"/>
      <c r="M397" s="65"/>
      <c r="N397" s="43"/>
      <c r="O397" s="18"/>
      <c r="P397" s="43"/>
    </row>
    <row r="398" spans="1:16" ht="22.5">
      <c r="A398" s="8" t="s">
        <v>333</v>
      </c>
      <c r="B398" s="11"/>
      <c r="C398" s="11"/>
      <c r="D398" s="43"/>
      <c r="E398" s="17">
        <v>264000</v>
      </c>
      <c r="F398" s="43">
        <f>D398+E398</f>
        <v>264000</v>
      </c>
      <c r="G398" s="43"/>
      <c r="H398" s="17">
        <f>H400*H402</f>
        <v>283200</v>
      </c>
      <c r="I398" s="43"/>
      <c r="J398" s="43">
        <f>G398+H398</f>
        <v>283200</v>
      </c>
      <c r="K398" s="65"/>
      <c r="L398" s="65"/>
      <c r="M398" s="65"/>
      <c r="N398" s="43"/>
      <c r="O398" s="18">
        <f>O400*O402</f>
        <v>300192</v>
      </c>
      <c r="P398" s="43">
        <f>N398+O398</f>
        <v>300192</v>
      </c>
    </row>
    <row r="399" spans="1:16" ht="11.25">
      <c r="A399" s="19" t="s">
        <v>5</v>
      </c>
      <c r="B399" s="11"/>
      <c r="C399" s="11"/>
      <c r="D399" s="43"/>
      <c r="E399" s="17"/>
      <c r="F399" s="43"/>
      <c r="G399" s="43"/>
      <c r="H399" s="17"/>
      <c r="I399" s="43"/>
      <c r="J399" s="43"/>
      <c r="K399" s="65"/>
      <c r="L399" s="65"/>
      <c r="M399" s="65"/>
      <c r="N399" s="43"/>
      <c r="O399" s="18"/>
      <c r="P399" s="43"/>
    </row>
    <row r="400" spans="1:16" ht="22.5">
      <c r="A400" s="20" t="s">
        <v>334</v>
      </c>
      <c r="B400" s="11"/>
      <c r="C400" s="11"/>
      <c r="D400" s="43"/>
      <c r="E400" s="21">
        <v>236</v>
      </c>
      <c r="F400" s="69">
        <f>D400+E400</f>
        <v>236</v>
      </c>
      <c r="G400" s="69"/>
      <c r="H400" s="21">
        <v>236</v>
      </c>
      <c r="I400" s="69"/>
      <c r="J400" s="69">
        <f>G400+H400</f>
        <v>236</v>
      </c>
      <c r="K400" s="70"/>
      <c r="L400" s="70"/>
      <c r="M400" s="70"/>
      <c r="N400" s="69"/>
      <c r="O400" s="21">
        <v>236</v>
      </c>
      <c r="P400" s="69">
        <f>N400+O400</f>
        <v>236</v>
      </c>
    </row>
    <row r="401" spans="1:16" ht="11.25">
      <c r="A401" s="19" t="s">
        <v>7</v>
      </c>
      <c r="B401" s="11"/>
      <c r="C401" s="11"/>
      <c r="D401" s="43"/>
      <c r="E401" s="17"/>
      <c r="F401" s="43"/>
      <c r="G401" s="43"/>
      <c r="H401" s="17"/>
      <c r="I401" s="43"/>
      <c r="J401" s="43"/>
      <c r="K401" s="65"/>
      <c r="L401" s="65"/>
      <c r="M401" s="65"/>
      <c r="N401" s="43"/>
      <c r="O401" s="18"/>
      <c r="P401" s="43"/>
    </row>
    <row r="402" spans="1:16" ht="22.5">
      <c r="A402" s="20" t="s">
        <v>335</v>
      </c>
      <c r="B402" s="11"/>
      <c r="C402" s="11"/>
      <c r="D402" s="43"/>
      <c r="E402" s="43">
        <v>1118.64</v>
      </c>
      <c r="F402" s="43">
        <f>D402+E402</f>
        <v>1118.64</v>
      </c>
      <c r="G402" s="43"/>
      <c r="H402" s="43">
        <v>1200</v>
      </c>
      <c r="I402" s="43"/>
      <c r="J402" s="43">
        <f>G402+H402</f>
        <v>1200</v>
      </c>
      <c r="K402" s="65"/>
      <c r="L402" s="65"/>
      <c r="M402" s="65"/>
      <c r="N402" s="43"/>
      <c r="O402" s="43">
        <v>1272</v>
      </c>
      <c r="P402" s="43">
        <f>N402+O402</f>
        <v>1272</v>
      </c>
    </row>
    <row r="403" spans="1:235" s="39" customFormat="1" ht="24" customHeight="1">
      <c r="A403" s="9" t="s">
        <v>381</v>
      </c>
      <c r="B403" s="9"/>
      <c r="C403" s="9"/>
      <c r="D403" s="10">
        <f>(D405*D407)</f>
        <v>64999.9999998</v>
      </c>
      <c r="E403" s="10"/>
      <c r="F403" s="10">
        <f>D403</f>
        <v>64999.9999998</v>
      </c>
      <c r="G403" s="10">
        <f>G405*G407</f>
        <v>70000</v>
      </c>
      <c r="H403" s="10"/>
      <c r="I403" s="10"/>
      <c r="J403" s="10">
        <f>G403</f>
        <v>70000</v>
      </c>
      <c r="K403" s="10"/>
      <c r="L403" s="10"/>
      <c r="M403" s="10"/>
      <c r="N403" s="10">
        <f>N405*N407</f>
        <v>74999.99999968</v>
      </c>
      <c r="O403" s="10"/>
      <c r="P403" s="10">
        <f>N403</f>
        <v>74999.99999968</v>
      </c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  <c r="BW403" s="38"/>
      <c r="BX403" s="38"/>
      <c r="BY403" s="38"/>
      <c r="BZ403" s="38"/>
      <c r="CA403" s="38"/>
      <c r="CB403" s="38"/>
      <c r="CC403" s="38"/>
      <c r="CD403" s="38"/>
      <c r="CE403" s="38"/>
      <c r="CF403" s="38"/>
      <c r="CG403" s="38"/>
      <c r="CH403" s="38"/>
      <c r="CI403" s="38"/>
      <c r="CJ403" s="38"/>
      <c r="CK403" s="38"/>
      <c r="CL403" s="38"/>
      <c r="CM403" s="38"/>
      <c r="CN403" s="38"/>
      <c r="CO403" s="38"/>
      <c r="CP403" s="38"/>
      <c r="CQ403" s="38"/>
      <c r="CR403" s="38"/>
      <c r="CS403" s="38"/>
      <c r="CT403" s="38"/>
      <c r="CU403" s="38"/>
      <c r="CV403" s="38"/>
      <c r="CW403" s="38"/>
      <c r="CX403" s="38"/>
      <c r="CY403" s="38"/>
      <c r="CZ403" s="38"/>
      <c r="DA403" s="38"/>
      <c r="DB403" s="38"/>
      <c r="DC403" s="38"/>
      <c r="DD403" s="38"/>
      <c r="DE403" s="38"/>
      <c r="DF403" s="38"/>
      <c r="DG403" s="38"/>
      <c r="DH403" s="38"/>
      <c r="DI403" s="38"/>
      <c r="DJ403" s="38"/>
      <c r="DK403" s="38"/>
      <c r="DL403" s="38"/>
      <c r="DM403" s="38"/>
      <c r="DN403" s="38"/>
      <c r="DO403" s="38"/>
      <c r="DP403" s="38"/>
      <c r="DQ403" s="38"/>
      <c r="DR403" s="38"/>
      <c r="DS403" s="38"/>
      <c r="DT403" s="38"/>
      <c r="DU403" s="38"/>
      <c r="DV403" s="38"/>
      <c r="DW403" s="38"/>
      <c r="DX403" s="38"/>
      <c r="DY403" s="38"/>
      <c r="DZ403" s="38"/>
      <c r="EA403" s="38"/>
      <c r="EB403" s="38"/>
      <c r="EC403" s="38"/>
      <c r="ED403" s="38"/>
      <c r="EE403" s="38"/>
      <c r="EF403" s="38"/>
      <c r="EG403" s="38"/>
      <c r="EH403" s="38"/>
      <c r="EI403" s="38"/>
      <c r="EJ403" s="38"/>
      <c r="EK403" s="38"/>
      <c r="EL403" s="38"/>
      <c r="EM403" s="38"/>
      <c r="EN403" s="38"/>
      <c r="EO403" s="38"/>
      <c r="EP403" s="38"/>
      <c r="EQ403" s="38"/>
      <c r="ER403" s="38"/>
      <c r="ES403" s="38"/>
      <c r="ET403" s="38"/>
      <c r="EU403" s="38"/>
      <c r="EV403" s="38"/>
      <c r="EW403" s="38"/>
      <c r="EX403" s="38"/>
      <c r="EY403" s="38"/>
      <c r="EZ403" s="38"/>
      <c r="FA403" s="38"/>
      <c r="FB403" s="38"/>
      <c r="FC403" s="38"/>
      <c r="FD403" s="38"/>
      <c r="FE403" s="38"/>
      <c r="FF403" s="38"/>
      <c r="FG403" s="38"/>
      <c r="FH403" s="38"/>
      <c r="FI403" s="38"/>
      <c r="FJ403" s="38"/>
      <c r="FK403" s="38"/>
      <c r="FL403" s="38"/>
      <c r="FM403" s="38"/>
      <c r="FN403" s="38"/>
      <c r="FO403" s="38"/>
      <c r="FP403" s="38"/>
      <c r="FQ403" s="38"/>
      <c r="FR403" s="38"/>
      <c r="FS403" s="38"/>
      <c r="FT403" s="38"/>
      <c r="FU403" s="38"/>
      <c r="FV403" s="38"/>
      <c r="FW403" s="38"/>
      <c r="FX403" s="38"/>
      <c r="FY403" s="38"/>
      <c r="FZ403" s="38"/>
      <c r="GA403" s="38"/>
      <c r="GB403" s="38"/>
      <c r="GC403" s="38"/>
      <c r="GD403" s="38"/>
      <c r="GE403" s="38"/>
      <c r="GF403" s="38"/>
      <c r="GG403" s="38"/>
      <c r="GH403" s="38"/>
      <c r="GI403" s="38"/>
      <c r="GJ403" s="38"/>
      <c r="GK403" s="38"/>
      <c r="GL403" s="38"/>
      <c r="GM403" s="38"/>
      <c r="GN403" s="38"/>
      <c r="GO403" s="38"/>
      <c r="GP403" s="38"/>
      <c r="GQ403" s="38"/>
      <c r="GR403" s="38"/>
      <c r="GS403" s="38"/>
      <c r="GT403" s="38"/>
      <c r="GU403" s="38"/>
      <c r="GV403" s="38"/>
      <c r="GW403" s="38"/>
      <c r="GX403" s="38"/>
      <c r="GY403" s="38"/>
      <c r="GZ403" s="38"/>
      <c r="HA403" s="38"/>
      <c r="HB403" s="38"/>
      <c r="HC403" s="38"/>
      <c r="HD403" s="38"/>
      <c r="HE403" s="38"/>
      <c r="HF403" s="38"/>
      <c r="HG403" s="38"/>
      <c r="HH403" s="38"/>
      <c r="HI403" s="38"/>
      <c r="HJ403" s="38"/>
      <c r="HK403" s="38"/>
      <c r="HL403" s="38"/>
      <c r="HM403" s="38"/>
      <c r="HN403" s="38"/>
      <c r="HO403" s="38"/>
      <c r="HP403" s="38"/>
      <c r="HQ403" s="38"/>
      <c r="HR403" s="38"/>
      <c r="HS403" s="38"/>
      <c r="HT403" s="38"/>
      <c r="HU403" s="38"/>
      <c r="HV403" s="38"/>
      <c r="HW403" s="38"/>
      <c r="HX403" s="38"/>
      <c r="HY403" s="38"/>
      <c r="HZ403" s="38"/>
      <c r="IA403" s="38"/>
    </row>
    <row r="404" spans="1:16" ht="12.75" customHeight="1">
      <c r="A404" s="13" t="s">
        <v>152</v>
      </c>
      <c r="B404" s="9"/>
      <c r="C404" s="9"/>
      <c r="D404" s="10"/>
      <c r="E404" s="10"/>
      <c r="F404" s="10"/>
      <c r="G404" s="10"/>
      <c r="H404" s="10"/>
      <c r="I404" s="10"/>
      <c r="J404" s="10"/>
      <c r="K404" s="65"/>
      <c r="L404" s="10"/>
      <c r="M404" s="10"/>
      <c r="N404" s="10"/>
      <c r="O404" s="10"/>
      <c r="P404" s="10"/>
    </row>
    <row r="405" spans="1:16" ht="24" customHeight="1">
      <c r="A405" s="8" t="s">
        <v>151</v>
      </c>
      <c r="B405" s="11"/>
      <c r="C405" s="11"/>
      <c r="D405" s="43">
        <v>5400</v>
      </c>
      <c r="E405" s="43"/>
      <c r="F405" s="43">
        <f>D405</f>
        <v>5400</v>
      </c>
      <c r="G405" s="43">
        <v>5600</v>
      </c>
      <c r="H405" s="43"/>
      <c r="I405" s="43"/>
      <c r="J405" s="43">
        <f>G405</f>
        <v>5600</v>
      </c>
      <c r="K405" s="65"/>
      <c r="L405" s="65"/>
      <c r="M405" s="65"/>
      <c r="N405" s="43">
        <v>5600</v>
      </c>
      <c r="O405" s="43"/>
      <c r="P405" s="43">
        <f>N405</f>
        <v>5600</v>
      </c>
    </row>
    <row r="406" spans="1:16" ht="11.25">
      <c r="A406" s="13" t="s">
        <v>7</v>
      </c>
      <c r="B406" s="11"/>
      <c r="C406" s="11"/>
      <c r="D406" s="43"/>
      <c r="E406" s="43"/>
      <c r="F406" s="43"/>
      <c r="G406" s="43"/>
      <c r="H406" s="43"/>
      <c r="I406" s="43"/>
      <c r="J406" s="43"/>
      <c r="K406" s="65"/>
      <c r="L406" s="65"/>
      <c r="M406" s="65"/>
      <c r="N406" s="43"/>
      <c r="O406" s="43"/>
      <c r="P406" s="43"/>
    </row>
    <row r="407" spans="1:16" ht="24" customHeight="1">
      <c r="A407" s="11" t="s">
        <v>153</v>
      </c>
      <c r="B407" s="11"/>
      <c r="C407" s="11"/>
      <c r="D407" s="43">
        <v>12.037037037</v>
      </c>
      <c r="E407" s="43"/>
      <c r="F407" s="43">
        <f>D407</f>
        <v>12.037037037</v>
      </c>
      <c r="G407" s="43">
        <v>12.5</v>
      </c>
      <c r="H407" s="43"/>
      <c r="I407" s="43"/>
      <c r="J407" s="43">
        <f>G407</f>
        <v>12.5</v>
      </c>
      <c r="K407" s="65"/>
      <c r="L407" s="65"/>
      <c r="M407" s="65"/>
      <c r="N407" s="43">
        <v>13.3928571428</v>
      </c>
      <c r="O407" s="43"/>
      <c r="P407" s="43">
        <f>N407</f>
        <v>13.3928571428</v>
      </c>
    </row>
    <row r="408" spans="1:235" s="39" customFormat="1" ht="90">
      <c r="A408" s="67" t="s">
        <v>382</v>
      </c>
      <c r="B408" s="9"/>
      <c r="C408" s="9"/>
      <c r="D408" s="10">
        <f>D410*D416+D412*D418+D411*D417+D413*D419+D414*D420</f>
        <v>370000</v>
      </c>
      <c r="E408" s="10"/>
      <c r="F408" s="10">
        <f>F410*F416+F412*F418+F411*F417+F413*F419+F414*F420</f>
        <v>370000</v>
      </c>
      <c r="G408" s="10">
        <f>G412*G418+G410*G416</f>
        <v>57000</v>
      </c>
      <c r="H408" s="10"/>
      <c r="I408" s="10"/>
      <c r="J408" s="10">
        <f>G408</f>
        <v>57000</v>
      </c>
      <c r="K408" s="10"/>
      <c r="L408" s="10"/>
      <c r="M408" s="10"/>
      <c r="N408" s="10">
        <f>N412*N418+N410*N416</f>
        <v>65000</v>
      </c>
      <c r="O408" s="10"/>
      <c r="P408" s="10">
        <f>N408</f>
        <v>65000</v>
      </c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S408" s="38"/>
      <c r="BT408" s="38"/>
      <c r="BU408" s="38"/>
      <c r="BV408" s="38"/>
      <c r="BW408" s="38"/>
      <c r="BX408" s="38"/>
      <c r="BY408" s="38"/>
      <c r="BZ408" s="38"/>
      <c r="CA408" s="38"/>
      <c r="CB408" s="38"/>
      <c r="CC408" s="38"/>
      <c r="CD408" s="38"/>
      <c r="CE408" s="38"/>
      <c r="CF408" s="38"/>
      <c r="CG408" s="38"/>
      <c r="CH408" s="38"/>
      <c r="CI408" s="38"/>
      <c r="CJ408" s="38"/>
      <c r="CK408" s="38"/>
      <c r="CL408" s="38"/>
      <c r="CM408" s="38"/>
      <c r="CN408" s="38"/>
      <c r="CO408" s="38"/>
      <c r="CP408" s="38"/>
      <c r="CQ408" s="38"/>
      <c r="CR408" s="38"/>
      <c r="CS408" s="38"/>
      <c r="CT408" s="38"/>
      <c r="CU408" s="38"/>
      <c r="CV408" s="38"/>
      <c r="CW408" s="38"/>
      <c r="CX408" s="38"/>
      <c r="CY408" s="38"/>
      <c r="CZ408" s="38"/>
      <c r="DA408" s="38"/>
      <c r="DB408" s="38"/>
      <c r="DC408" s="38"/>
      <c r="DD408" s="38"/>
      <c r="DE408" s="38"/>
      <c r="DF408" s="38"/>
      <c r="DG408" s="38"/>
      <c r="DH408" s="38"/>
      <c r="DI408" s="38"/>
      <c r="DJ408" s="38"/>
      <c r="DK408" s="38"/>
      <c r="DL408" s="38"/>
      <c r="DM408" s="38"/>
      <c r="DN408" s="38"/>
      <c r="DO408" s="38"/>
      <c r="DP408" s="38"/>
      <c r="DQ408" s="38"/>
      <c r="DR408" s="38"/>
      <c r="DS408" s="38"/>
      <c r="DT408" s="38"/>
      <c r="DU408" s="38"/>
      <c r="DV408" s="38"/>
      <c r="DW408" s="38"/>
      <c r="DX408" s="38"/>
      <c r="DY408" s="38"/>
      <c r="DZ408" s="38"/>
      <c r="EA408" s="38"/>
      <c r="EB408" s="38"/>
      <c r="EC408" s="38"/>
      <c r="ED408" s="38"/>
      <c r="EE408" s="38"/>
      <c r="EF408" s="38"/>
      <c r="EG408" s="38"/>
      <c r="EH408" s="38"/>
      <c r="EI408" s="38"/>
      <c r="EJ408" s="38"/>
      <c r="EK408" s="38"/>
      <c r="EL408" s="38"/>
      <c r="EM408" s="38"/>
      <c r="EN408" s="38"/>
      <c r="EO408" s="38"/>
      <c r="EP408" s="38"/>
      <c r="EQ408" s="38"/>
      <c r="ER408" s="38"/>
      <c r="ES408" s="38"/>
      <c r="ET408" s="38"/>
      <c r="EU408" s="38"/>
      <c r="EV408" s="38"/>
      <c r="EW408" s="38"/>
      <c r="EX408" s="38"/>
      <c r="EY408" s="38"/>
      <c r="EZ408" s="38"/>
      <c r="FA408" s="38"/>
      <c r="FB408" s="38"/>
      <c r="FC408" s="38"/>
      <c r="FD408" s="38"/>
      <c r="FE408" s="38"/>
      <c r="FF408" s="38"/>
      <c r="FG408" s="38"/>
      <c r="FH408" s="38"/>
      <c r="FI408" s="38"/>
      <c r="FJ408" s="38"/>
      <c r="FK408" s="38"/>
      <c r="FL408" s="38"/>
      <c r="FM408" s="38"/>
      <c r="FN408" s="38"/>
      <c r="FO408" s="38"/>
      <c r="FP408" s="38"/>
      <c r="FQ408" s="38"/>
      <c r="FR408" s="38"/>
      <c r="FS408" s="38"/>
      <c r="FT408" s="38"/>
      <c r="FU408" s="38"/>
      <c r="FV408" s="38"/>
      <c r="FW408" s="38"/>
      <c r="FX408" s="38"/>
      <c r="FY408" s="38"/>
      <c r="FZ408" s="38"/>
      <c r="GA408" s="38"/>
      <c r="GB408" s="38"/>
      <c r="GC408" s="38"/>
      <c r="GD408" s="38"/>
      <c r="GE408" s="38"/>
      <c r="GF408" s="38"/>
      <c r="GG408" s="38"/>
      <c r="GH408" s="38"/>
      <c r="GI408" s="38"/>
      <c r="GJ408" s="38"/>
      <c r="GK408" s="38"/>
      <c r="GL408" s="38"/>
      <c r="GM408" s="38"/>
      <c r="GN408" s="38"/>
      <c r="GO408" s="38"/>
      <c r="GP408" s="38"/>
      <c r="GQ408" s="38"/>
      <c r="GR408" s="38"/>
      <c r="GS408" s="38"/>
      <c r="GT408" s="38"/>
      <c r="GU408" s="38"/>
      <c r="GV408" s="38"/>
      <c r="GW408" s="38"/>
      <c r="GX408" s="38"/>
      <c r="GY408" s="38"/>
      <c r="GZ408" s="38"/>
      <c r="HA408" s="38"/>
      <c r="HB408" s="38"/>
      <c r="HC408" s="38"/>
      <c r="HD408" s="38"/>
      <c r="HE408" s="38"/>
      <c r="HF408" s="38"/>
      <c r="HG408" s="38"/>
      <c r="HH408" s="38"/>
      <c r="HI408" s="38"/>
      <c r="HJ408" s="38"/>
      <c r="HK408" s="38"/>
      <c r="HL408" s="38"/>
      <c r="HM408" s="38"/>
      <c r="HN408" s="38"/>
      <c r="HO408" s="38"/>
      <c r="HP408" s="38"/>
      <c r="HQ408" s="38"/>
      <c r="HR408" s="38"/>
      <c r="HS408" s="38"/>
      <c r="HT408" s="38"/>
      <c r="HU408" s="38"/>
      <c r="HV408" s="38"/>
      <c r="HW408" s="38"/>
      <c r="HX408" s="38"/>
      <c r="HY408" s="38"/>
      <c r="HZ408" s="38"/>
      <c r="IA408" s="38"/>
    </row>
    <row r="409" spans="1:16" ht="11.25">
      <c r="A409" s="13" t="s">
        <v>152</v>
      </c>
      <c r="B409" s="9"/>
      <c r="C409" s="9"/>
      <c r="D409" s="10"/>
      <c r="E409" s="10"/>
      <c r="F409" s="10"/>
      <c r="G409" s="10"/>
      <c r="H409" s="10"/>
      <c r="I409" s="10"/>
      <c r="J409" s="10"/>
      <c r="K409" s="65"/>
      <c r="L409" s="65"/>
      <c r="M409" s="65"/>
      <c r="N409" s="43"/>
      <c r="O409" s="43"/>
      <c r="P409" s="43"/>
    </row>
    <row r="410" spans="1:16" ht="33" customHeight="1">
      <c r="A410" s="8" t="s">
        <v>279</v>
      </c>
      <c r="B410" s="9"/>
      <c r="C410" s="9"/>
      <c r="D410" s="43">
        <v>5</v>
      </c>
      <c r="E410" s="10"/>
      <c r="F410" s="43">
        <f>D410+E410</f>
        <v>5</v>
      </c>
      <c r="G410" s="43">
        <v>5</v>
      </c>
      <c r="H410" s="10"/>
      <c r="I410" s="43"/>
      <c r="J410" s="43">
        <f>G410+H410</f>
        <v>5</v>
      </c>
      <c r="K410" s="65"/>
      <c r="L410" s="65"/>
      <c r="M410" s="65"/>
      <c r="N410" s="43">
        <v>5</v>
      </c>
      <c r="O410" s="43"/>
      <c r="P410" s="43">
        <f>N410</f>
        <v>5</v>
      </c>
    </row>
    <row r="411" spans="1:16" ht="26.25" customHeight="1">
      <c r="A411" s="8" t="s">
        <v>284</v>
      </c>
      <c r="B411" s="9"/>
      <c r="C411" s="9"/>
      <c r="D411" s="43">
        <v>1</v>
      </c>
      <c r="E411" s="10"/>
      <c r="F411" s="43">
        <v>1</v>
      </c>
      <c r="G411" s="43"/>
      <c r="H411" s="10"/>
      <c r="I411" s="43"/>
      <c r="J411" s="43"/>
      <c r="K411" s="65"/>
      <c r="L411" s="65"/>
      <c r="M411" s="65"/>
      <c r="N411" s="43"/>
      <c r="O411" s="43"/>
      <c r="P411" s="43"/>
    </row>
    <row r="412" spans="1:16" ht="39" customHeight="1">
      <c r="A412" s="8" t="s">
        <v>234</v>
      </c>
      <c r="B412" s="11"/>
      <c r="C412" s="11"/>
      <c r="D412" s="43">
        <v>12</v>
      </c>
      <c r="E412" s="43"/>
      <c r="F412" s="43">
        <f>D412+E412</f>
        <v>12</v>
      </c>
      <c r="G412" s="43">
        <v>12</v>
      </c>
      <c r="H412" s="43"/>
      <c r="I412" s="43"/>
      <c r="J412" s="43">
        <f>G412+H412</f>
        <v>12</v>
      </c>
      <c r="K412" s="65"/>
      <c r="L412" s="65"/>
      <c r="M412" s="65"/>
      <c r="N412" s="43">
        <v>12</v>
      </c>
      <c r="O412" s="43"/>
      <c r="P412" s="43">
        <f>N412</f>
        <v>12</v>
      </c>
    </row>
    <row r="413" spans="1:16" ht="27.75" customHeight="1">
      <c r="A413" s="71" t="s">
        <v>340</v>
      </c>
      <c r="B413" s="11"/>
      <c r="C413" s="11"/>
      <c r="D413" s="43">
        <v>1</v>
      </c>
      <c r="E413" s="43"/>
      <c r="F413" s="43">
        <f>D413+E413</f>
        <v>1</v>
      </c>
      <c r="G413" s="43"/>
      <c r="H413" s="43"/>
      <c r="I413" s="43"/>
      <c r="J413" s="43"/>
      <c r="K413" s="65"/>
      <c r="L413" s="65"/>
      <c r="M413" s="65"/>
      <c r="N413" s="43"/>
      <c r="O413" s="43"/>
      <c r="P413" s="43"/>
    </row>
    <row r="414" spans="1:16" ht="30" customHeight="1">
      <c r="A414" s="71" t="s">
        <v>342</v>
      </c>
      <c r="B414" s="11"/>
      <c r="C414" s="11"/>
      <c r="D414" s="43">
        <v>1</v>
      </c>
      <c r="E414" s="43"/>
      <c r="F414" s="43">
        <f>D414+E414</f>
        <v>1</v>
      </c>
      <c r="G414" s="43"/>
      <c r="H414" s="43"/>
      <c r="I414" s="43"/>
      <c r="J414" s="43"/>
      <c r="K414" s="65"/>
      <c r="L414" s="65"/>
      <c r="M414" s="65"/>
      <c r="N414" s="43"/>
      <c r="O414" s="43"/>
      <c r="P414" s="43"/>
    </row>
    <row r="415" spans="1:16" ht="11.25">
      <c r="A415" s="13" t="s">
        <v>7</v>
      </c>
      <c r="B415" s="11"/>
      <c r="C415" s="11"/>
      <c r="D415" s="43"/>
      <c r="E415" s="43"/>
      <c r="F415" s="43"/>
      <c r="G415" s="43"/>
      <c r="H415" s="43"/>
      <c r="I415" s="43"/>
      <c r="J415" s="43"/>
      <c r="K415" s="65"/>
      <c r="L415" s="65"/>
      <c r="M415" s="65"/>
      <c r="N415" s="43"/>
      <c r="O415" s="43"/>
      <c r="P415" s="43"/>
    </row>
    <row r="416" spans="1:16" ht="22.5">
      <c r="A416" s="11" t="s">
        <v>278</v>
      </c>
      <c r="B416" s="11"/>
      <c r="C416" s="11"/>
      <c r="D416" s="43">
        <v>8400</v>
      </c>
      <c r="E416" s="43"/>
      <c r="F416" s="43">
        <f>D416+E416</f>
        <v>8400</v>
      </c>
      <c r="G416" s="43">
        <v>9000</v>
      </c>
      <c r="H416" s="43"/>
      <c r="I416" s="43"/>
      <c r="J416" s="43">
        <f>G416+H416</f>
        <v>9000</v>
      </c>
      <c r="K416" s="65"/>
      <c r="L416" s="65"/>
      <c r="M416" s="65"/>
      <c r="N416" s="43">
        <v>10000</v>
      </c>
      <c r="O416" s="43"/>
      <c r="P416" s="43">
        <f>N416</f>
        <v>10000</v>
      </c>
    </row>
    <row r="417" spans="1:16" ht="22.5">
      <c r="A417" s="11" t="s">
        <v>283</v>
      </c>
      <c r="B417" s="11"/>
      <c r="C417" s="11"/>
      <c r="D417" s="43">
        <v>167000</v>
      </c>
      <c r="E417" s="43"/>
      <c r="F417" s="43">
        <f>D417+E417</f>
        <v>167000</v>
      </c>
      <c r="G417" s="43"/>
      <c r="H417" s="43"/>
      <c r="I417" s="43"/>
      <c r="J417" s="43"/>
      <c r="K417" s="65"/>
      <c r="L417" s="65"/>
      <c r="M417" s="65"/>
      <c r="N417" s="43"/>
      <c r="O417" s="43"/>
      <c r="P417" s="43"/>
    </row>
    <row r="418" spans="1:16" ht="33.75" customHeight="1">
      <c r="A418" s="11" t="s">
        <v>175</v>
      </c>
      <c r="B418" s="11"/>
      <c r="C418" s="11"/>
      <c r="D418" s="43">
        <f>10000/12</f>
        <v>833.3333333333334</v>
      </c>
      <c r="E418" s="43"/>
      <c r="F418" s="43">
        <f>D418+E418</f>
        <v>833.3333333333334</v>
      </c>
      <c r="G418" s="43">
        <f>12000/12</f>
        <v>1000</v>
      </c>
      <c r="H418" s="43"/>
      <c r="I418" s="43"/>
      <c r="J418" s="43">
        <f>G418+H418</f>
        <v>1000</v>
      </c>
      <c r="K418" s="65"/>
      <c r="L418" s="65"/>
      <c r="M418" s="65"/>
      <c r="N418" s="43">
        <f>15000/12</f>
        <v>1250</v>
      </c>
      <c r="O418" s="43"/>
      <c r="P418" s="43">
        <f>N418</f>
        <v>1250</v>
      </c>
    </row>
    <row r="419" spans="1:16" ht="30.75" customHeight="1">
      <c r="A419" s="11" t="s">
        <v>341</v>
      </c>
      <c r="B419" s="20"/>
      <c r="C419" s="20"/>
      <c r="D419" s="43">
        <v>150000</v>
      </c>
      <c r="E419" s="44"/>
      <c r="F419" s="44">
        <v>150000</v>
      </c>
      <c r="G419" s="44"/>
      <c r="H419" s="44"/>
      <c r="I419" s="44"/>
      <c r="J419" s="44"/>
      <c r="K419" s="44"/>
      <c r="L419" s="44"/>
      <c r="M419" s="44"/>
      <c r="N419" s="44"/>
      <c r="O419" s="44"/>
      <c r="P419" s="44"/>
    </row>
    <row r="420" spans="1:16" ht="30.75" customHeight="1">
      <c r="A420" s="11" t="s">
        <v>343</v>
      </c>
      <c r="B420" s="20"/>
      <c r="C420" s="20"/>
      <c r="D420" s="44">
        <v>1000</v>
      </c>
      <c r="E420" s="44"/>
      <c r="F420" s="44">
        <v>1000</v>
      </c>
      <c r="G420" s="44"/>
      <c r="H420" s="44"/>
      <c r="I420" s="44"/>
      <c r="J420" s="44"/>
      <c r="K420" s="44"/>
      <c r="L420" s="44"/>
      <c r="M420" s="44"/>
      <c r="N420" s="44"/>
      <c r="O420" s="44"/>
      <c r="P420" s="44"/>
    </row>
    <row r="421" spans="1:16" ht="16.5" customHeight="1">
      <c r="A421" s="37" t="s">
        <v>260</v>
      </c>
      <c r="B421" s="37"/>
      <c r="C421" s="37"/>
      <c r="D421" s="30">
        <f>D422</f>
        <v>7624700</v>
      </c>
      <c r="E421" s="30">
        <f>E422</f>
        <v>13705000</v>
      </c>
      <c r="F421" s="30">
        <f>F422</f>
        <v>21329700</v>
      </c>
      <c r="G421" s="30">
        <f>G422</f>
        <v>1600000</v>
      </c>
      <c r="H421" s="30"/>
      <c r="I421" s="30">
        <f>I422</f>
        <v>0</v>
      </c>
      <c r="J421" s="30">
        <f>G421</f>
        <v>1600000</v>
      </c>
      <c r="K421" s="30" t="e">
        <f>#REF!+K422</f>
        <v>#REF!</v>
      </c>
      <c r="L421" s="30" t="e">
        <f>#REF!+L422</f>
        <v>#REF!</v>
      </c>
      <c r="M421" s="30" t="e">
        <f>#REF!+M422</f>
        <v>#REF!</v>
      </c>
      <c r="N421" s="30">
        <f>N422</f>
        <v>1650000</v>
      </c>
      <c r="O421" s="30">
        <f>O422</f>
        <v>0</v>
      </c>
      <c r="P421" s="30">
        <f>N421</f>
        <v>1650000</v>
      </c>
    </row>
    <row r="422" spans="1:235" s="39" customFormat="1" ht="21.75" customHeight="1">
      <c r="A422" s="34" t="s">
        <v>383</v>
      </c>
      <c r="B422" s="35"/>
      <c r="C422" s="35"/>
      <c r="D422" s="36">
        <f>D424</f>
        <v>7624700</v>
      </c>
      <c r="E422" s="36">
        <f>SUM(E425)</f>
        <v>13705000</v>
      </c>
      <c r="F422" s="36">
        <f>D422+E422</f>
        <v>21329700</v>
      </c>
      <c r="G422" s="36">
        <f>G424</f>
        <v>1600000</v>
      </c>
      <c r="H422" s="36"/>
      <c r="I422" s="36">
        <f>I424</f>
        <v>0</v>
      </c>
      <c r="J422" s="36">
        <f>G422</f>
        <v>1600000</v>
      </c>
      <c r="K422" s="36"/>
      <c r="L422" s="36"/>
      <c r="M422" s="36"/>
      <c r="N422" s="36">
        <f>N424</f>
        <v>1650000</v>
      </c>
      <c r="O422" s="36">
        <f>O424</f>
        <v>0</v>
      </c>
      <c r="P422" s="36">
        <f>N422</f>
        <v>1650000</v>
      </c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  <c r="BW422" s="38"/>
      <c r="BX422" s="38"/>
      <c r="BY422" s="38"/>
      <c r="BZ422" s="38"/>
      <c r="CA422" s="38"/>
      <c r="CB422" s="38"/>
      <c r="CC422" s="38"/>
      <c r="CD422" s="38"/>
      <c r="CE422" s="38"/>
      <c r="CF422" s="38"/>
      <c r="CG422" s="38"/>
      <c r="CH422" s="38"/>
      <c r="CI422" s="38"/>
      <c r="CJ422" s="38"/>
      <c r="CK422" s="38"/>
      <c r="CL422" s="38"/>
      <c r="CM422" s="38"/>
      <c r="CN422" s="38"/>
      <c r="CO422" s="38"/>
      <c r="CP422" s="38"/>
      <c r="CQ422" s="38"/>
      <c r="CR422" s="38"/>
      <c r="CS422" s="38"/>
      <c r="CT422" s="38"/>
      <c r="CU422" s="38"/>
      <c r="CV422" s="38"/>
      <c r="CW422" s="38"/>
      <c r="CX422" s="38"/>
      <c r="CY422" s="38"/>
      <c r="CZ422" s="38"/>
      <c r="DA422" s="38"/>
      <c r="DB422" s="38"/>
      <c r="DC422" s="38"/>
      <c r="DD422" s="38"/>
      <c r="DE422" s="38"/>
      <c r="DF422" s="38"/>
      <c r="DG422" s="38"/>
      <c r="DH422" s="38"/>
      <c r="DI422" s="38"/>
      <c r="DJ422" s="38"/>
      <c r="DK422" s="38"/>
      <c r="DL422" s="38"/>
      <c r="DM422" s="38"/>
      <c r="DN422" s="38"/>
      <c r="DO422" s="38"/>
      <c r="DP422" s="38"/>
      <c r="DQ422" s="38"/>
      <c r="DR422" s="38"/>
      <c r="DS422" s="38"/>
      <c r="DT422" s="38"/>
      <c r="DU422" s="38"/>
      <c r="DV422" s="38"/>
      <c r="DW422" s="38"/>
      <c r="DX422" s="38"/>
      <c r="DY422" s="38"/>
      <c r="DZ422" s="38"/>
      <c r="EA422" s="38"/>
      <c r="EB422" s="38"/>
      <c r="EC422" s="38"/>
      <c r="ED422" s="38"/>
      <c r="EE422" s="38"/>
      <c r="EF422" s="38"/>
      <c r="EG422" s="38"/>
      <c r="EH422" s="38"/>
      <c r="EI422" s="38"/>
      <c r="EJ422" s="38"/>
      <c r="EK422" s="38"/>
      <c r="EL422" s="38"/>
      <c r="EM422" s="38"/>
      <c r="EN422" s="38"/>
      <c r="EO422" s="38"/>
      <c r="EP422" s="38"/>
      <c r="EQ422" s="38"/>
      <c r="ER422" s="38"/>
      <c r="ES422" s="38"/>
      <c r="ET422" s="38"/>
      <c r="EU422" s="38"/>
      <c r="EV422" s="38"/>
      <c r="EW422" s="38"/>
      <c r="EX422" s="38"/>
      <c r="EY422" s="38"/>
      <c r="EZ422" s="38"/>
      <c r="FA422" s="38"/>
      <c r="FB422" s="38"/>
      <c r="FC422" s="38"/>
      <c r="FD422" s="38"/>
      <c r="FE422" s="38"/>
      <c r="FF422" s="38"/>
      <c r="FG422" s="38"/>
      <c r="FH422" s="38"/>
      <c r="FI422" s="38"/>
      <c r="FJ422" s="38"/>
      <c r="FK422" s="38"/>
      <c r="FL422" s="38"/>
      <c r="FM422" s="38"/>
      <c r="FN422" s="38"/>
      <c r="FO422" s="38"/>
      <c r="FP422" s="38"/>
      <c r="FQ422" s="38"/>
      <c r="FR422" s="38"/>
      <c r="FS422" s="38"/>
      <c r="FT422" s="38"/>
      <c r="FU422" s="38"/>
      <c r="FV422" s="38"/>
      <c r="FW422" s="38"/>
      <c r="FX422" s="38"/>
      <c r="FY422" s="38"/>
      <c r="FZ422" s="38"/>
      <c r="GA422" s="38"/>
      <c r="GB422" s="38"/>
      <c r="GC422" s="38"/>
      <c r="GD422" s="38"/>
      <c r="GE422" s="38"/>
      <c r="GF422" s="38"/>
      <c r="GG422" s="38"/>
      <c r="GH422" s="38"/>
      <c r="GI422" s="38"/>
      <c r="GJ422" s="38"/>
      <c r="GK422" s="38"/>
      <c r="GL422" s="38"/>
      <c r="GM422" s="38"/>
      <c r="GN422" s="38"/>
      <c r="GO422" s="38"/>
      <c r="GP422" s="38"/>
      <c r="GQ422" s="38"/>
      <c r="GR422" s="38"/>
      <c r="GS422" s="38"/>
      <c r="GT422" s="38"/>
      <c r="GU422" s="38"/>
      <c r="GV422" s="38"/>
      <c r="GW422" s="38"/>
      <c r="GX422" s="38"/>
      <c r="GY422" s="38"/>
      <c r="GZ422" s="38"/>
      <c r="HA422" s="38"/>
      <c r="HB422" s="38"/>
      <c r="HC422" s="38"/>
      <c r="HD422" s="38"/>
      <c r="HE422" s="38"/>
      <c r="HF422" s="38"/>
      <c r="HG422" s="38"/>
      <c r="HH422" s="38"/>
      <c r="HI422" s="38"/>
      <c r="HJ422" s="38"/>
      <c r="HK422" s="38"/>
      <c r="HL422" s="38"/>
      <c r="HM422" s="38"/>
      <c r="HN422" s="38"/>
      <c r="HO422" s="38"/>
      <c r="HP422" s="38"/>
      <c r="HQ422" s="38"/>
      <c r="HR422" s="38"/>
      <c r="HS422" s="38"/>
      <c r="HT422" s="38"/>
      <c r="HU422" s="38"/>
      <c r="HV422" s="38"/>
      <c r="HW422" s="38"/>
      <c r="HX422" s="38"/>
      <c r="HY422" s="38"/>
      <c r="HZ422" s="38"/>
      <c r="IA422" s="38"/>
    </row>
    <row r="423" spans="1:16" ht="11.25">
      <c r="A423" s="5" t="s">
        <v>4</v>
      </c>
      <c r="B423" s="6"/>
      <c r="C423" s="6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</row>
    <row r="424" spans="1:16" ht="35.25" customHeight="1">
      <c r="A424" s="8" t="s">
        <v>261</v>
      </c>
      <c r="B424" s="6"/>
      <c r="C424" s="6"/>
      <c r="D424" s="7">
        <f>D427*D429</f>
        <v>7624700</v>
      </c>
      <c r="E424" s="7"/>
      <c r="F424" s="7">
        <f>D424</f>
        <v>7624700</v>
      </c>
      <c r="G424" s="7">
        <f>G427*G429</f>
        <v>1600000</v>
      </c>
      <c r="H424" s="7"/>
      <c r="I424" s="7"/>
      <c r="J424" s="7">
        <f>G424+H424</f>
        <v>1600000</v>
      </c>
      <c r="K424" s="7"/>
      <c r="L424" s="7"/>
      <c r="M424" s="7"/>
      <c r="N424" s="7">
        <f>N427*N429</f>
        <v>1650000</v>
      </c>
      <c r="O424" s="7"/>
      <c r="P424" s="7">
        <f>N424</f>
        <v>1650000</v>
      </c>
    </row>
    <row r="425" spans="1:16" ht="164.25" customHeight="1">
      <c r="A425" s="8" t="s">
        <v>345</v>
      </c>
      <c r="B425" s="6"/>
      <c r="C425" s="6"/>
      <c r="D425" s="7"/>
      <c r="E425" s="7">
        <v>13705000</v>
      </c>
      <c r="F425" s="7">
        <f>D425+E425</f>
        <v>13705000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</row>
    <row r="426" spans="1:16" ht="11.25">
      <c r="A426" s="5" t="s">
        <v>5</v>
      </c>
      <c r="B426" s="6"/>
      <c r="C426" s="6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</row>
    <row r="427" spans="1:16" ht="39.75" customHeight="1">
      <c r="A427" s="8" t="s">
        <v>262</v>
      </c>
      <c r="B427" s="6"/>
      <c r="C427" s="6"/>
      <c r="D427" s="7">
        <v>2</v>
      </c>
      <c r="E427" s="7"/>
      <c r="F427" s="7">
        <f>D427</f>
        <v>2</v>
      </c>
      <c r="G427" s="7">
        <v>1</v>
      </c>
      <c r="H427" s="7"/>
      <c r="I427" s="7"/>
      <c r="J427" s="7">
        <f>G427+H427</f>
        <v>1</v>
      </c>
      <c r="K427" s="7"/>
      <c r="L427" s="7"/>
      <c r="M427" s="7"/>
      <c r="N427" s="7">
        <v>1</v>
      </c>
      <c r="O427" s="7"/>
      <c r="P427" s="7">
        <f>N427</f>
        <v>1</v>
      </c>
    </row>
    <row r="428" spans="1:16" ht="11.25">
      <c r="A428" s="5" t="s">
        <v>7</v>
      </c>
      <c r="B428" s="6"/>
      <c r="C428" s="6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</row>
    <row r="429" spans="1:16" ht="40.5" customHeight="1">
      <c r="A429" s="8" t="s">
        <v>263</v>
      </c>
      <c r="B429" s="6"/>
      <c r="C429" s="6"/>
      <c r="D429" s="7">
        <v>3812350</v>
      </c>
      <c r="E429" s="7"/>
      <c r="F429" s="7">
        <f>F424/F427</f>
        <v>3812350</v>
      </c>
      <c r="G429" s="7">
        <v>1600000</v>
      </c>
      <c r="H429" s="7"/>
      <c r="I429" s="7"/>
      <c r="J429" s="7">
        <f>G429+H429</f>
        <v>1600000</v>
      </c>
      <c r="K429" s="7"/>
      <c r="L429" s="7"/>
      <c r="M429" s="7"/>
      <c r="N429" s="7">
        <v>1650000</v>
      </c>
      <c r="O429" s="7"/>
      <c r="P429" s="7">
        <f>P424/P427</f>
        <v>1650000</v>
      </c>
    </row>
    <row r="430" spans="1:17" ht="15" customHeight="1">
      <c r="A430" s="37" t="s">
        <v>266</v>
      </c>
      <c r="B430" s="6"/>
      <c r="C430" s="6"/>
      <c r="D430" s="36">
        <f>D432+D443+D450+D459+D466+D477+D484+D491+D498</f>
        <v>12925399.999999564</v>
      </c>
      <c r="E430" s="36">
        <f>E432+E443+E450+E459+E466+E477+E484+E491+E498</f>
        <v>1370000</v>
      </c>
      <c r="F430" s="36">
        <f>F432+F443+F450+F459+F466+F477+F484+F491+F498</f>
        <v>14295399.999999564</v>
      </c>
      <c r="G430" s="36">
        <f aca="true" t="shared" si="57" ref="G430:Q430">G432+G443+G450+G459+G466+G477</f>
        <v>7080000</v>
      </c>
      <c r="H430" s="36">
        <f t="shared" si="57"/>
        <v>1500000</v>
      </c>
      <c r="I430" s="36">
        <f t="shared" si="57"/>
        <v>0</v>
      </c>
      <c r="J430" s="36">
        <f t="shared" si="57"/>
        <v>8580000</v>
      </c>
      <c r="K430" s="36">
        <f t="shared" si="57"/>
        <v>0</v>
      </c>
      <c r="L430" s="36">
        <f t="shared" si="57"/>
        <v>0</v>
      </c>
      <c r="M430" s="36">
        <f t="shared" si="57"/>
        <v>0</v>
      </c>
      <c r="N430" s="36">
        <f t="shared" si="57"/>
        <v>7650000.00205</v>
      </c>
      <c r="O430" s="36">
        <f t="shared" si="57"/>
        <v>2000000</v>
      </c>
      <c r="P430" s="36">
        <f t="shared" si="57"/>
        <v>9650000.002050001</v>
      </c>
      <c r="Q430" s="36">
        <f t="shared" si="57"/>
        <v>0</v>
      </c>
    </row>
    <row r="431" spans="1:16" ht="23.25" customHeight="1">
      <c r="A431" s="8" t="s">
        <v>133</v>
      </c>
      <c r="B431" s="6"/>
      <c r="C431" s="6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</row>
    <row r="432" spans="1:235" s="39" customFormat="1" ht="55.5" customHeight="1">
      <c r="A432" s="34" t="s">
        <v>384</v>
      </c>
      <c r="B432" s="35"/>
      <c r="C432" s="35"/>
      <c r="D432" s="36">
        <f>SUM(D433)+D440</f>
        <v>10680000</v>
      </c>
      <c r="E432" s="36"/>
      <c r="F432" s="36">
        <f>SUM(F433)+F440</f>
        <v>10680000</v>
      </c>
      <c r="G432" s="36">
        <f>SUM(G433)+G440</f>
        <v>6500000</v>
      </c>
      <c r="H432" s="36"/>
      <c r="I432" s="36">
        <f aca="true" t="shared" si="58" ref="I432:N432">SUM(I433)+I440</f>
        <v>0</v>
      </c>
      <c r="J432" s="36">
        <f t="shared" si="58"/>
        <v>6500000</v>
      </c>
      <c r="K432" s="36">
        <f t="shared" si="58"/>
        <v>0</v>
      </c>
      <c r="L432" s="36">
        <f t="shared" si="58"/>
        <v>0</v>
      </c>
      <c r="M432" s="36">
        <f t="shared" si="58"/>
        <v>0</v>
      </c>
      <c r="N432" s="36">
        <f t="shared" si="58"/>
        <v>7000000</v>
      </c>
      <c r="O432" s="36"/>
      <c r="P432" s="36">
        <f>SUM(P433)+P440</f>
        <v>7000000</v>
      </c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  <c r="BU432" s="38"/>
      <c r="BV432" s="38"/>
      <c r="BW432" s="38"/>
      <c r="BX432" s="38"/>
      <c r="BY432" s="38"/>
      <c r="BZ432" s="38"/>
      <c r="CA432" s="38"/>
      <c r="CB432" s="38"/>
      <c r="CC432" s="38"/>
      <c r="CD432" s="38"/>
      <c r="CE432" s="38"/>
      <c r="CF432" s="38"/>
      <c r="CG432" s="38"/>
      <c r="CH432" s="38"/>
      <c r="CI432" s="38"/>
      <c r="CJ432" s="38"/>
      <c r="CK432" s="38"/>
      <c r="CL432" s="38"/>
      <c r="CM432" s="38"/>
      <c r="CN432" s="38"/>
      <c r="CO432" s="38"/>
      <c r="CP432" s="38"/>
      <c r="CQ432" s="38"/>
      <c r="CR432" s="38"/>
      <c r="CS432" s="38"/>
      <c r="CT432" s="38"/>
      <c r="CU432" s="38"/>
      <c r="CV432" s="38"/>
      <c r="CW432" s="38"/>
      <c r="CX432" s="38"/>
      <c r="CY432" s="38"/>
      <c r="CZ432" s="38"/>
      <c r="DA432" s="38"/>
      <c r="DB432" s="38"/>
      <c r="DC432" s="38"/>
      <c r="DD432" s="38"/>
      <c r="DE432" s="38"/>
      <c r="DF432" s="38"/>
      <c r="DG432" s="38"/>
      <c r="DH432" s="38"/>
      <c r="DI432" s="38"/>
      <c r="DJ432" s="38"/>
      <c r="DK432" s="38"/>
      <c r="DL432" s="38"/>
      <c r="DM432" s="38"/>
      <c r="DN432" s="38"/>
      <c r="DO432" s="38"/>
      <c r="DP432" s="38"/>
      <c r="DQ432" s="38"/>
      <c r="DR432" s="38"/>
      <c r="DS432" s="38"/>
      <c r="DT432" s="38"/>
      <c r="DU432" s="38"/>
      <c r="DV432" s="38"/>
      <c r="DW432" s="38"/>
      <c r="DX432" s="38"/>
      <c r="DY432" s="38"/>
      <c r="DZ432" s="38"/>
      <c r="EA432" s="38"/>
      <c r="EB432" s="38"/>
      <c r="EC432" s="38"/>
      <c r="ED432" s="38"/>
      <c r="EE432" s="38"/>
      <c r="EF432" s="38"/>
      <c r="EG432" s="38"/>
      <c r="EH432" s="38"/>
      <c r="EI432" s="38"/>
      <c r="EJ432" s="38"/>
      <c r="EK432" s="38"/>
      <c r="EL432" s="38"/>
      <c r="EM432" s="38"/>
      <c r="EN432" s="38"/>
      <c r="EO432" s="38"/>
      <c r="EP432" s="38"/>
      <c r="EQ432" s="38"/>
      <c r="ER432" s="38"/>
      <c r="ES432" s="38"/>
      <c r="ET432" s="38"/>
      <c r="EU432" s="38"/>
      <c r="EV432" s="38"/>
      <c r="EW432" s="38"/>
      <c r="EX432" s="38"/>
      <c r="EY432" s="38"/>
      <c r="EZ432" s="38"/>
      <c r="FA432" s="38"/>
      <c r="FB432" s="38"/>
      <c r="FC432" s="38"/>
      <c r="FD432" s="38"/>
      <c r="FE432" s="38"/>
      <c r="FF432" s="38"/>
      <c r="FG432" s="38"/>
      <c r="FH432" s="38"/>
      <c r="FI432" s="38"/>
      <c r="FJ432" s="38"/>
      <c r="FK432" s="38"/>
      <c r="FL432" s="38"/>
      <c r="FM432" s="38"/>
      <c r="FN432" s="38"/>
      <c r="FO432" s="38"/>
      <c r="FP432" s="38"/>
      <c r="FQ432" s="38"/>
      <c r="FR432" s="38"/>
      <c r="FS432" s="38"/>
      <c r="FT432" s="38"/>
      <c r="FU432" s="38"/>
      <c r="FV432" s="38"/>
      <c r="FW432" s="38"/>
      <c r="FX432" s="38"/>
      <c r="FY432" s="38"/>
      <c r="FZ432" s="38"/>
      <c r="GA432" s="38"/>
      <c r="GB432" s="38"/>
      <c r="GC432" s="38"/>
      <c r="GD432" s="38"/>
      <c r="GE432" s="38"/>
      <c r="GF432" s="38"/>
      <c r="GG432" s="38"/>
      <c r="GH432" s="38"/>
      <c r="GI432" s="38"/>
      <c r="GJ432" s="38"/>
      <c r="GK432" s="38"/>
      <c r="GL432" s="38"/>
      <c r="GM432" s="38"/>
      <c r="GN432" s="38"/>
      <c r="GO432" s="38"/>
      <c r="GP432" s="38"/>
      <c r="GQ432" s="38"/>
      <c r="GR432" s="38"/>
      <c r="GS432" s="38"/>
      <c r="GT432" s="38"/>
      <c r="GU432" s="38"/>
      <c r="GV432" s="38"/>
      <c r="GW432" s="38"/>
      <c r="GX432" s="38"/>
      <c r="GY432" s="38"/>
      <c r="GZ432" s="38"/>
      <c r="HA432" s="38"/>
      <c r="HB432" s="38"/>
      <c r="HC432" s="38"/>
      <c r="HD432" s="38"/>
      <c r="HE432" s="38"/>
      <c r="HF432" s="38"/>
      <c r="HG432" s="38"/>
      <c r="HH432" s="38"/>
      <c r="HI432" s="38"/>
      <c r="HJ432" s="38"/>
      <c r="HK432" s="38"/>
      <c r="HL432" s="38"/>
      <c r="HM432" s="38"/>
      <c r="HN432" s="38"/>
      <c r="HO432" s="38"/>
      <c r="HP432" s="38"/>
      <c r="HQ432" s="38"/>
      <c r="HR432" s="38"/>
      <c r="HS432" s="38"/>
      <c r="HT432" s="38"/>
      <c r="HU432" s="38"/>
      <c r="HV432" s="38"/>
      <c r="HW432" s="38"/>
      <c r="HX432" s="38"/>
      <c r="HY432" s="38"/>
      <c r="HZ432" s="38"/>
      <c r="IA432" s="38"/>
    </row>
    <row r="433" spans="1:235" s="39" customFormat="1" ht="39.75" customHeight="1">
      <c r="A433" s="34" t="s">
        <v>385</v>
      </c>
      <c r="B433" s="35"/>
      <c r="C433" s="35"/>
      <c r="D433" s="36">
        <f>SUM(D435)</f>
        <v>5680000</v>
      </c>
      <c r="E433" s="36"/>
      <c r="F433" s="36">
        <f>SUM(D433)</f>
        <v>5680000</v>
      </c>
      <c r="G433" s="36">
        <f>SUM(G435)</f>
        <v>6500000</v>
      </c>
      <c r="H433" s="36"/>
      <c r="I433" s="36"/>
      <c r="J433" s="36">
        <f>SUM(J435)</f>
        <v>6500000</v>
      </c>
      <c r="K433" s="36"/>
      <c r="L433" s="36"/>
      <c r="M433" s="36"/>
      <c r="N433" s="36">
        <f>SUM(N435)</f>
        <v>7000000</v>
      </c>
      <c r="O433" s="36"/>
      <c r="P433" s="36">
        <f>P435</f>
        <v>7000000</v>
      </c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  <c r="CK433" s="38"/>
      <c r="CL433" s="38"/>
      <c r="CM433" s="38"/>
      <c r="CN433" s="38"/>
      <c r="CO433" s="38"/>
      <c r="CP433" s="38"/>
      <c r="CQ433" s="38"/>
      <c r="CR433" s="38"/>
      <c r="CS433" s="38"/>
      <c r="CT433" s="38"/>
      <c r="CU433" s="38"/>
      <c r="CV433" s="38"/>
      <c r="CW433" s="38"/>
      <c r="CX433" s="38"/>
      <c r="CY433" s="38"/>
      <c r="CZ433" s="38"/>
      <c r="DA433" s="38"/>
      <c r="DB433" s="38"/>
      <c r="DC433" s="38"/>
      <c r="DD433" s="38"/>
      <c r="DE433" s="38"/>
      <c r="DF433" s="38"/>
      <c r="DG433" s="38"/>
      <c r="DH433" s="38"/>
      <c r="DI433" s="38"/>
      <c r="DJ433" s="38"/>
      <c r="DK433" s="38"/>
      <c r="DL433" s="38"/>
      <c r="DM433" s="38"/>
      <c r="DN433" s="38"/>
      <c r="DO433" s="38"/>
      <c r="DP433" s="38"/>
      <c r="DQ433" s="38"/>
      <c r="DR433" s="38"/>
      <c r="DS433" s="38"/>
      <c r="DT433" s="38"/>
      <c r="DU433" s="38"/>
      <c r="DV433" s="38"/>
      <c r="DW433" s="38"/>
      <c r="DX433" s="38"/>
      <c r="DY433" s="38"/>
      <c r="DZ433" s="38"/>
      <c r="EA433" s="38"/>
      <c r="EB433" s="38"/>
      <c r="EC433" s="38"/>
      <c r="ED433" s="38"/>
      <c r="EE433" s="38"/>
      <c r="EF433" s="38"/>
      <c r="EG433" s="38"/>
      <c r="EH433" s="38"/>
      <c r="EI433" s="38"/>
      <c r="EJ433" s="38"/>
      <c r="EK433" s="38"/>
      <c r="EL433" s="38"/>
      <c r="EM433" s="38"/>
      <c r="EN433" s="38"/>
      <c r="EO433" s="38"/>
      <c r="EP433" s="38"/>
      <c r="EQ433" s="38"/>
      <c r="ER433" s="38"/>
      <c r="ES433" s="38"/>
      <c r="ET433" s="38"/>
      <c r="EU433" s="38"/>
      <c r="EV433" s="38"/>
      <c r="EW433" s="38"/>
      <c r="EX433" s="38"/>
      <c r="EY433" s="38"/>
      <c r="EZ433" s="38"/>
      <c r="FA433" s="38"/>
      <c r="FB433" s="38"/>
      <c r="FC433" s="38"/>
      <c r="FD433" s="38"/>
      <c r="FE433" s="38"/>
      <c r="FF433" s="38"/>
      <c r="FG433" s="38"/>
      <c r="FH433" s="38"/>
      <c r="FI433" s="38"/>
      <c r="FJ433" s="38"/>
      <c r="FK433" s="38"/>
      <c r="FL433" s="38"/>
      <c r="FM433" s="38"/>
      <c r="FN433" s="38"/>
      <c r="FO433" s="38"/>
      <c r="FP433" s="38"/>
      <c r="FQ433" s="38"/>
      <c r="FR433" s="38"/>
      <c r="FS433" s="38"/>
      <c r="FT433" s="38"/>
      <c r="FU433" s="38"/>
      <c r="FV433" s="38"/>
      <c r="FW433" s="38"/>
      <c r="FX433" s="38"/>
      <c r="FY433" s="38"/>
      <c r="FZ433" s="38"/>
      <c r="GA433" s="38"/>
      <c r="GB433" s="38"/>
      <c r="GC433" s="38"/>
      <c r="GD433" s="38"/>
      <c r="GE433" s="38"/>
      <c r="GF433" s="38"/>
      <c r="GG433" s="38"/>
      <c r="GH433" s="38"/>
      <c r="GI433" s="38"/>
      <c r="GJ433" s="38"/>
      <c r="GK433" s="38"/>
      <c r="GL433" s="38"/>
      <c r="GM433" s="38"/>
      <c r="GN433" s="38"/>
      <c r="GO433" s="38"/>
      <c r="GP433" s="38"/>
      <c r="GQ433" s="38"/>
      <c r="GR433" s="38"/>
      <c r="GS433" s="38"/>
      <c r="GT433" s="38"/>
      <c r="GU433" s="38"/>
      <c r="GV433" s="38"/>
      <c r="GW433" s="38"/>
      <c r="GX433" s="38"/>
      <c r="GY433" s="38"/>
      <c r="GZ433" s="38"/>
      <c r="HA433" s="38"/>
      <c r="HB433" s="38"/>
      <c r="HC433" s="38"/>
      <c r="HD433" s="38"/>
      <c r="HE433" s="38"/>
      <c r="HF433" s="38"/>
      <c r="HG433" s="38"/>
      <c r="HH433" s="38"/>
      <c r="HI433" s="38"/>
      <c r="HJ433" s="38"/>
      <c r="HK433" s="38"/>
      <c r="HL433" s="38"/>
      <c r="HM433" s="38"/>
      <c r="HN433" s="38"/>
      <c r="HO433" s="38"/>
      <c r="HP433" s="38"/>
      <c r="HQ433" s="38"/>
      <c r="HR433" s="38"/>
      <c r="HS433" s="38"/>
      <c r="HT433" s="38"/>
      <c r="HU433" s="38"/>
      <c r="HV433" s="38"/>
      <c r="HW433" s="38"/>
      <c r="HX433" s="38"/>
      <c r="HY433" s="38"/>
      <c r="HZ433" s="38"/>
      <c r="IA433" s="38"/>
    </row>
    <row r="434" spans="1:16" ht="12" customHeight="1">
      <c r="A434" s="5" t="s">
        <v>4</v>
      </c>
      <c r="B434" s="6"/>
      <c r="C434" s="6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</row>
    <row r="435" spans="1:16" ht="13.5" customHeight="1">
      <c r="A435" s="8" t="s">
        <v>43</v>
      </c>
      <c r="B435" s="6"/>
      <c r="C435" s="6"/>
      <c r="D435" s="7">
        <f>6000000-180000-320000+180000</f>
        <v>5680000</v>
      </c>
      <c r="E435" s="7"/>
      <c r="F435" s="7">
        <f>D435</f>
        <v>5680000</v>
      </c>
      <c r="G435" s="7">
        <v>6500000</v>
      </c>
      <c r="H435" s="7"/>
      <c r="I435" s="7"/>
      <c r="J435" s="7">
        <f>SUM(G435)</f>
        <v>6500000</v>
      </c>
      <c r="K435" s="7"/>
      <c r="L435" s="7"/>
      <c r="M435" s="7"/>
      <c r="N435" s="7">
        <v>7000000</v>
      </c>
      <c r="O435" s="7"/>
      <c r="P435" s="7">
        <f>N435</f>
        <v>7000000</v>
      </c>
    </row>
    <row r="436" spans="1:16" ht="12" customHeight="1">
      <c r="A436" s="5" t="s">
        <v>5</v>
      </c>
      <c r="B436" s="6"/>
      <c r="C436" s="6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</row>
    <row r="437" spans="1:16" ht="51" customHeight="1">
      <c r="A437" s="8" t="s">
        <v>264</v>
      </c>
      <c r="B437" s="6"/>
      <c r="C437" s="6"/>
      <c r="D437" s="7">
        <v>12</v>
      </c>
      <c r="E437" s="7"/>
      <c r="F437" s="7">
        <v>12</v>
      </c>
      <c r="G437" s="7">
        <v>12</v>
      </c>
      <c r="H437" s="7"/>
      <c r="I437" s="7"/>
      <c r="J437" s="7">
        <v>12</v>
      </c>
      <c r="K437" s="7"/>
      <c r="L437" s="7"/>
      <c r="M437" s="7"/>
      <c r="N437" s="7">
        <v>12</v>
      </c>
      <c r="O437" s="7"/>
      <c r="P437" s="7">
        <v>12</v>
      </c>
    </row>
    <row r="438" spans="1:16" ht="11.25">
      <c r="A438" s="5" t="s">
        <v>7</v>
      </c>
      <c r="B438" s="6"/>
      <c r="C438" s="6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</row>
    <row r="439" spans="1:16" ht="36" customHeight="1">
      <c r="A439" s="8" t="s">
        <v>265</v>
      </c>
      <c r="B439" s="6"/>
      <c r="C439" s="6"/>
      <c r="D439" s="7">
        <f>SUM(D435)/D437</f>
        <v>473333.3333333333</v>
      </c>
      <c r="E439" s="7"/>
      <c r="F439" s="7">
        <f>D439</f>
        <v>473333.3333333333</v>
      </c>
      <c r="G439" s="7">
        <f>SUM(G435)/G437</f>
        <v>541666.6666666666</v>
      </c>
      <c r="H439" s="7"/>
      <c r="I439" s="7"/>
      <c r="J439" s="7">
        <f>SUM(J435)/J437</f>
        <v>541666.6666666666</v>
      </c>
      <c r="K439" s="7"/>
      <c r="L439" s="7"/>
      <c r="M439" s="7"/>
      <c r="N439" s="7">
        <f>SUM(N435)/N437</f>
        <v>583333.3333333334</v>
      </c>
      <c r="O439" s="7"/>
      <c r="P439" s="7">
        <f>SUM(P435)/P437</f>
        <v>583333.3333333334</v>
      </c>
    </row>
    <row r="440" spans="1:16" ht="36" customHeight="1">
      <c r="A440" s="34" t="s">
        <v>386</v>
      </c>
      <c r="B440" s="6"/>
      <c r="C440" s="6"/>
      <c r="D440" s="7">
        <f>D442</f>
        <v>5000000</v>
      </c>
      <c r="E440" s="7"/>
      <c r="F440" s="7">
        <f>F442</f>
        <v>5000000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</row>
    <row r="441" spans="1:16" ht="16.5" customHeight="1">
      <c r="A441" s="5" t="s">
        <v>4</v>
      </c>
      <c r="B441" s="6"/>
      <c r="C441" s="6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</row>
    <row r="442" spans="1:16" ht="12.75" customHeight="1">
      <c r="A442" s="5" t="s">
        <v>43</v>
      </c>
      <c r="B442" s="6"/>
      <c r="C442" s="6"/>
      <c r="D442" s="7">
        <f>3000000+2000000</f>
        <v>5000000</v>
      </c>
      <c r="E442" s="7"/>
      <c r="F442" s="7">
        <f>3000000+2000000</f>
        <v>5000000</v>
      </c>
      <c r="G442" s="7"/>
      <c r="H442" s="7"/>
      <c r="I442" s="7"/>
      <c r="J442" s="7"/>
      <c r="K442" s="7"/>
      <c r="L442" s="7"/>
      <c r="M442" s="7"/>
      <c r="N442" s="7"/>
      <c r="O442" s="7"/>
      <c r="P442" s="7"/>
    </row>
    <row r="443" spans="1:235" s="39" customFormat="1" ht="25.5" customHeight="1">
      <c r="A443" s="34" t="s">
        <v>387</v>
      </c>
      <c r="B443" s="35"/>
      <c r="C443" s="35"/>
      <c r="D443" s="36">
        <f>D445</f>
        <v>70000</v>
      </c>
      <c r="E443" s="36"/>
      <c r="F443" s="36">
        <f>D443+E443</f>
        <v>70000</v>
      </c>
      <c r="G443" s="36">
        <f>G447*G449</f>
        <v>0</v>
      </c>
      <c r="H443" s="36"/>
      <c r="I443" s="36"/>
      <c r="J443" s="36">
        <f>G443</f>
        <v>0</v>
      </c>
      <c r="K443" s="36"/>
      <c r="L443" s="36"/>
      <c r="M443" s="36"/>
      <c r="N443" s="36">
        <f>N449*N447</f>
        <v>0</v>
      </c>
      <c r="O443" s="36"/>
      <c r="P443" s="36">
        <f>N443</f>
        <v>0</v>
      </c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8"/>
      <c r="BQ443" s="38"/>
      <c r="BR443" s="38"/>
      <c r="BS443" s="38"/>
      <c r="BT443" s="38"/>
      <c r="BU443" s="38"/>
      <c r="BV443" s="38"/>
      <c r="BW443" s="38"/>
      <c r="BX443" s="38"/>
      <c r="BY443" s="38"/>
      <c r="BZ443" s="38"/>
      <c r="CA443" s="38"/>
      <c r="CB443" s="38"/>
      <c r="CC443" s="38"/>
      <c r="CD443" s="38"/>
      <c r="CE443" s="38"/>
      <c r="CF443" s="38"/>
      <c r="CG443" s="38"/>
      <c r="CH443" s="38"/>
      <c r="CI443" s="38"/>
      <c r="CJ443" s="38"/>
      <c r="CK443" s="38"/>
      <c r="CL443" s="38"/>
      <c r="CM443" s="38"/>
      <c r="CN443" s="38"/>
      <c r="CO443" s="38"/>
      <c r="CP443" s="38"/>
      <c r="CQ443" s="38"/>
      <c r="CR443" s="38"/>
      <c r="CS443" s="38"/>
      <c r="CT443" s="38"/>
      <c r="CU443" s="38"/>
      <c r="CV443" s="38"/>
      <c r="CW443" s="38"/>
      <c r="CX443" s="38"/>
      <c r="CY443" s="38"/>
      <c r="CZ443" s="38"/>
      <c r="DA443" s="38"/>
      <c r="DB443" s="38"/>
      <c r="DC443" s="38"/>
      <c r="DD443" s="38"/>
      <c r="DE443" s="38"/>
      <c r="DF443" s="38"/>
      <c r="DG443" s="38"/>
      <c r="DH443" s="38"/>
      <c r="DI443" s="38"/>
      <c r="DJ443" s="38"/>
      <c r="DK443" s="38"/>
      <c r="DL443" s="38"/>
      <c r="DM443" s="38"/>
      <c r="DN443" s="38"/>
      <c r="DO443" s="38"/>
      <c r="DP443" s="38"/>
      <c r="DQ443" s="38"/>
      <c r="DR443" s="38"/>
      <c r="DS443" s="38"/>
      <c r="DT443" s="38"/>
      <c r="DU443" s="38"/>
      <c r="DV443" s="38"/>
      <c r="DW443" s="38"/>
      <c r="DX443" s="38"/>
      <c r="DY443" s="38"/>
      <c r="DZ443" s="38"/>
      <c r="EA443" s="38"/>
      <c r="EB443" s="38"/>
      <c r="EC443" s="38"/>
      <c r="ED443" s="38"/>
      <c r="EE443" s="38"/>
      <c r="EF443" s="38"/>
      <c r="EG443" s="38"/>
      <c r="EH443" s="38"/>
      <c r="EI443" s="38"/>
      <c r="EJ443" s="38"/>
      <c r="EK443" s="38"/>
      <c r="EL443" s="38"/>
      <c r="EM443" s="38"/>
      <c r="EN443" s="38"/>
      <c r="EO443" s="38"/>
      <c r="EP443" s="38"/>
      <c r="EQ443" s="38"/>
      <c r="ER443" s="38"/>
      <c r="ES443" s="38"/>
      <c r="ET443" s="38"/>
      <c r="EU443" s="38"/>
      <c r="EV443" s="38"/>
      <c r="EW443" s="38"/>
      <c r="EX443" s="38"/>
      <c r="EY443" s="38"/>
      <c r="EZ443" s="38"/>
      <c r="FA443" s="38"/>
      <c r="FB443" s="38"/>
      <c r="FC443" s="38"/>
      <c r="FD443" s="38"/>
      <c r="FE443" s="38"/>
      <c r="FF443" s="38"/>
      <c r="FG443" s="38"/>
      <c r="FH443" s="38"/>
      <c r="FI443" s="38"/>
      <c r="FJ443" s="38"/>
      <c r="FK443" s="38"/>
      <c r="FL443" s="38"/>
      <c r="FM443" s="38"/>
      <c r="FN443" s="38"/>
      <c r="FO443" s="38"/>
      <c r="FP443" s="38"/>
      <c r="FQ443" s="38"/>
      <c r="FR443" s="38"/>
      <c r="FS443" s="38"/>
      <c r="FT443" s="38"/>
      <c r="FU443" s="38"/>
      <c r="FV443" s="38"/>
      <c r="FW443" s="38"/>
      <c r="FX443" s="38"/>
      <c r="FY443" s="38"/>
      <c r="FZ443" s="38"/>
      <c r="GA443" s="38"/>
      <c r="GB443" s="38"/>
      <c r="GC443" s="38"/>
      <c r="GD443" s="38"/>
      <c r="GE443" s="38"/>
      <c r="GF443" s="38"/>
      <c r="GG443" s="38"/>
      <c r="GH443" s="38"/>
      <c r="GI443" s="38"/>
      <c r="GJ443" s="38"/>
      <c r="GK443" s="38"/>
      <c r="GL443" s="38"/>
      <c r="GM443" s="38"/>
      <c r="GN443" s="38"/>
      <c r="GO443" s="38"/>
      <c r="GP443" s="38"/>
      <c r="GQ443" s="38"/>
      <c r="GR443" s="38"/>
      <c r="GS443" s="38"/>
      <c r="GT443" s="38"/>
      <c r="GU443" s="38"/>
      <c r="GV443" s="38"/>
      <c r="GW443" s="38"/>
      <c r="GX443" s="38"/>
      <c r="GY443" s="38"/>
      <c r="GZ443" s="38"/>
      <c r="HA443" s="38"/>
      <c r="HB443" s="38"/>
      <c r="HC443" s="38"/>
      <c r="HD443" s="38"/>
      <c r="HE443" s="38"/>
      <c r="HF443" s="38"/>
      <c r="HG443" s="38"/>
      <c r="HH443" s="38"/>
      <c r="HI443" s="38"/>
      <c r="HJ443" s="38"/>
      <c r="HK443" s="38"/>
      <c r="HL443" s="38"/>
      <c r="HM443" s="38"/>
      <c r="HN443" s="38"/>
      <c r="HO443" s="38"/>
      <c r="HP443" s="38"/>
      <c r="HQ443" s="38"/>
      <c r="HR443" s="38"/>
      <c r="HS443" s="38"/>
      <c r="HT443" s="38"/>
      <c r="HU443" s="38"/>
      <c r="HV443" s="38"/>
      <c r="HW443" s="38"/>
      <c r="HX443" s="38"/>
      <c r="HY443" s="38"/>
      <c r="HZ443" s="38"/>
      <c r="IA443" s="38"/>
    </row>
    <row r="444" spans="1:16" ht="11.25">
      <c r="A444" s="5" t="s">
        <v>4</v>
      </c>
      <c r="B444" s="6"/>
      <c r="C444" s="6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</row>
    <row r="445" spans="1:16" ht="14.25" customHeight="1">
      <c r="A445" s="8" t="s">
        <v>43</v>
      </c>
      <c r="B445" s="6"/>
      <c r="C445" s="6"/>
      <c r="D445" s="7">
        <f>D447*D449</f>
        <v>70000</v>
      </c>
      <c r="E445" s="7"/>
      <c r="F445" s="7">
        <f>D445+E445</f>
        <v>70000</v>
      </c>
      <c r="G445" s="7"/>
      <c r="H445" s="7"/>
      <c r="I445" s="7"/>
      <c r="J445" s="7">
        <f>G445</f>
        <v>0</v>
      </c>
      <c r="K445" s="7"/>
      <c r="L445" s="7"/>
      <c r="M445" s="7"/>
      <c r="N445" s="7"/>
      <c r="O445" s="7"/>
      <c r="P445" s="7">
        <f>N445</f>
        <v>0</v>
      </c>
    </row>
    <row r="446" spans="1:16" ht="11.25">
      <c r="A446" s="5" t="s">
        <v>5</v>
      </c>
      <c r="B446" s="6"/>
      <c r="C446" s="6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</row>
    <row r="447" spans="1:16" ht="23.25" customHeight="1">
      <c r="A447" s="8" t="s">
        <v>134</v>
      </c>
      <c r="B447" s="6"/>
      <c r="C447" s="6"/>
      <c r="D447" s="7">
        <v>2</v>
      </c>
      <c r="E447" s="7"/>
      <c r="F447" s="7">
        <f>D447+E447</f>
        <v>2</v>
      </c>
      <c r="G447" s="7"/>
      <c r="H447" s="7"/>
      <c r="I447" s="7"/>
      <c r="J447" s="7">
        <v>0</v>
      </c>
      <c r="K447" s="7"/>
      <c r="L447" s="7"/>
      <c r="M447" s="7"/>
      <c r="N447" s="7"/>
      <c r="O447" s="7"/>
      <c r="P447" s="7">
        <v>0</v>
      </c>
    </row>
    <row r="448" spans="1:16" ht="11.25">
      <c r="A448" s="5" t="s">
        <v>7</v>
      </c>
      <c r="B448" s="6"/>
      <c r="C448" s="6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</row>
    <row r="449" spans="1:16" ht="24.75" customHeight="1">
      <c r="A449" s="8" t="s">
        <v>135</v>
      </c>
      <c r="B449" s="6"/>
      <c r="C449" s="6"/>
      <c r="D449" s="7">
        <v>35000</v>
      </c>
      <c r="E449" s="7"/>
      <c r="F449" s="7">
        <f>D449+E449</f>
        <v>35000</v>
      </c>
      <c r="G449" s="7"/>
      <c r="H449" s="7"/>
      <c r="I449" s="7"/>
      <c r="J449" s="7">
        <f>G449</f>
        <v>0</v>
      </c>
      <c r="K449" s="7"/>
      <c r="L449" s="7"/>
      <c r="M449" s="7"/>
      <c r="N449" s="7"/>
      <c r="O449" s="7"/>
      <c r="P449" s="7">
        <v>0</v>
      </c>
    </row>
    <row r="450" spans="1:235" s="39" customFormat="1" ht="15" customHeight="1">
      <c r="A450" s="34" t="s">
        <v>388</v>
      </c>
      <c r="B450" s="35"/>
      <c r="C450" s="35"/>
      <c r="D450" s="36">
        <f>D452</f>
        <v>150399.999999935</v>
      </c>
      <c r="E450" s="36"/>
      <c r="F450" s="36">
        <f>D450</f>
        <v>150399.999999935</v>
      </c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  <c r="CK450" s="38"/>
      <c r="CL450" s="38"/>
      <c r="CM450" s="38"/>
      <c r="CN450" s="38"/>
      <c r="CO450" s="38"/>
      <c r="CP450" s="38"/>
      <c r="CQ450" s="38"/>
      <c r="CR450" s="38"/>
      <c r="CS450" s="38"/>
      <c r="CT450" s="38"/>
      <c r="CU450" s="38"/>
      <c r="CV450" s="38"/>
      <c r="CW450" s="38"/>
      <c r="CX450" s="38"/>
      <c r="CY450" s="38"/>
      <c r="CZ450" s="38"/>
      <c r="DA450" s="38"/>
      <c r="DB450" s="38"/>
      <c r="DC450" s="38"/>
      <c r="DD450" s="38"/>
      <c r="DE450" s="38"/>
      <c r="DF450" s="38"/>
      <c r="DG450" s="38"/>
      <c r="DH450" s="38"/>
      <c r="DI450" s="38"/>
      <c r="DJ450" s="38"/>
      <c r="DK450" s="38"/>
      <c r="DL450" s="38"/>
      <c r="DM450" s="38"/>
      <c r="DN450" s="38"/>
      <c r="DO450" s="38"/>
      <c r="DP450" s="38"/>
      <c r="DQ450" s="38"/>
      <c r="DR450" s="38"/>
      <c r="DS450" s="38"/>
      <c r="DT450" s="38"/>
      <c r="DU450" s="38"/>
      <c r="DV450" s="38"/>
      <c r="DW450" s="38"/>
      <c r="DX450" s="38"/>
      <c r="DY450" s="38"/>
      <c r="DZ450" s="38"/>
      <c r="EA450" s="38"/>
      <c r="EB450" s="38"/>
      <c r="EC450" s="38"/>
      <c r="ED450" s="38"/>
      <c r="EE450" s="38"/>
      <c r="EF450" s="38"/>
      <c r="EG450" s="38"/>
      <c r="EH450" s="38"/>
      <c r="EI450" s="38"/>
      <c r="EJ450" s="38"/>
      <c r="EK450" s="38"/>
      <c r="EL450" s="38"/>
      <c r="EM450" s="38"/>
      <c r="EN450" s="38"/>
      <c r="EO450" s="38"/>
      <c r="EP450" s="38"/>
      <c r="EQ450" s="38"/>
      <c r="ER450" s="38"/>
      <c r="ES450" s="38"/>
      <c r="ET450" s="38"/>
      <c r="EU450" s="38"/>
      <c r="EV450" s="38"/>
      <c r="EW450" s="38"/>
      <c r="EX450" s="38"/>
      <c r="EY450" s="38"/>
      <c r="EZ450" s="38"/>
      <c r="FA450" s="38"/>
      <c r="FB450" s="38"/>
      <c r="FC450" s="38"/>
      <c r="FD450" s="38"/>
      <c r="FE450" s="38"/>
      <c r="FF450" s="38"/>
      <c r="FG450" s="38"/>
      <c r="FH450" s="38"/>
      <c r="FI450" s="38"/>
      <c r="FJ450" s="38"/>
      <c r="FK450" s="38"/>
      <c r="FL450" s="38"/>
      <c r="FM450" s="38"/>
      <c r="FN450" s="38"/>
      <c r="FO450" s="38"/>
      <c r="FP450" s="38"/>
      <c r="FQ450" s="38"/>
      <c r="FR450" s="38"/>
      <c r="FS450" s="38"/>
      <c r="FT450" s="38"/>
      <c r="FU450" s="38"/>
      <c r="FV450" s="38"/>
      <c r="FW450" s="38"/>
      <c r="FX450" s="38"/>
      <c r="FY450" s="38"/>
      <c r="FZ450" s="38"/>
      <c r="GA450" s="38"/>
      <c r="GB450" s="38"/>
      <c r="GC450" s="38"/>
      <c r="GD450" s="38"/>
      <c r="GE450" s="38"/>
      <c r="GF450" s="38"/>
      <c r="GG450" s="38"/>
      <c r="GH450" s="38"/>
      <c r="GI450" s="38"/>
      <c r="GJ450" s="38"/>
      <c r="GK450" s="38"/>
      <c r="GL450" s="38"/>
      <c r="GM450" s="38"/>
      <c r="GN450" s="38"/>
      <c r="GO450" s="38"/>
      <c r="GP450" s="38"/>
      <c r="GQ450" s="38"/>
      <c r="GR450" s="38"/>
      <c r="GS450" s="38"/>
      <c r="GT450" s="38"/>
      <c r="GU450" s="38"/>
      <c r="GV450" s="38"/>
      <c r="GW450" s="38"/>
      <c r="GX450" s="38"/>
      <c r="GY450" s="38"/>
      <c r="GZ450" s="38"/>
      <c r="HA450" s="38"/>
      <c r="HB450" s="38"/>
      <c r="HC450" s="38"/>
      <c r="HD450" s="38"/>
      <c r="HE450" s="38"/>
      <c r="HF450" s="38"/>
      <c r="HG450" s="38"/>
      <c r="HH450" s="38"/>
      <c r="HI450" s="38"/>
      <c r="HJ450" s="38"/>
      <c r="HK450" s="38"/>
      <c r="HL450" s="38"/>
      <c r="HM450" s="38"/>
      <c r="HN450" s="38"/>
      <c r="HO450" s="38"/>
      <c r="HP450" s="38"/>
      <c r="HQ450" s="38"/>
      <c r="HR450" s="38"/>
      <c r="HS450" s="38"/>
      <c r="HT450" s="38"/>
      <c r="HU450" s="38"/>
      <c r="HV450" s="38"/>
      <c r="HW450" s="38"/>
      <c r="HX450" s="38"/>
      <c r="HY450" s="38"/>
      <c r="HZ450" s="38"/>
      <c r="IA450" s="38"/>
    </row>
    <row r="451" spans="1:16" ht="12" customHeight="1">
      <c r="A451" s="5" t="s">
        <v>4</v>
      </c>
      <c r="B451" s="6"/>
      <c r="C451" s="6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</row>
    <row r="452" spans="1:16" ht="12" customHeight="1">
      <c r="A452" s="8" t="s">
        <v>43</v>
      </c>
      <c r="B452" s="6"/>
      <c r="C452" s="6"/>
      <c r="D452" s="7">
        <f>(D454*D457)+(D455*D458)</f>
        <v>150399.999999935</v>
      </c>
      <c r="E452" s="7"/>
      <c r="F452" s="7">
        <f>D452</f>
        <v>150399.999999935</v>
      </c>
      <c r="G452" s="7"/>
      <c r="H452" s="7"/>
      <c r="I452" s="7"/>
      <c r="J452" s="7"/>
      <c r="K452" s="7"/>
      <c r="L452" s="7"/>
      <c r="M452" s="7"/>
      <c r="N452" s="7"/>
      <c r="O452" s="7"/>
      <c r="P452" s="7"/>
    </row>
    <row r="453" spans="1:16" ht="12" customHeight="1">
      <c r="A453" s="5" t="s">
        <v>5</v>
      </c>
      <c r="B453" s="6"/>
      <c r="C453" s="6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</row>
    <row r="454" spans="1:16" ht="24.75" customHeight="1">
      <c r="A454" s="8" t="s">
        <v>156</v>
      </c>
      <c r="B454" s="6"/>
      <c r="C454" s="6"/>
      <c r="D454" s="7">
        <v>57</v>
      </c>
      <c r="E454" s="7"/>
      <c r="F454" s="7">
        <v>57</v>
      </c>
      <c r="G454" s="7"/>
      <c r="H454" s="7"/>
      <c r="I454" s="7"/>
      <c r="J454" s="7"/>
      <c r="K454" s="7"/>
      <c r="L454" s="7"/>
      <c r="M454" s="7"/>
      <c r="N454" s="7"/>
      <c r="O454" s="7"/>
      <c r="P454" s="7"/>
    </row>
    <row r="455" spans="1:16" ht="15.75" customHeight="1">
      <c r="A455" s="8" t="s">
        <v>154</v>
      </c>
      <c r="B455" s="6"/>
      <c r="C455" s="6"/>
      <c r="D455" s="7">
        <v>145</v>
      </c>
      <c r="E455" s="7"/>
      <c r="F455" s="7">
        <f>D455</f>
        <v>145</v>
      </c>
      <c r="G455" s="7"/>
      <c r="H455" s="7"/>
      <c r="I455" s="7"/>
      <c r="J455" s="7"/>
      <c r="K455" s="7"/>
      <c r="L455" s="7"/>
      <c r="M455" s="7"/>
      <c r="N455" s="7"/>
      <c r="O455" s="7"/>
      <c r="P455" s="7"/>
    </row>
    <row r="456" spans="1:16" ht="12.75" customHeight="1">
      <c r="A456" s="5" t="s">
        <v>7</v>
      </c>
      <c r="B456" s="6"/>
      <c r="C456" s="6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</row>
    <row r="457" spans="1:16" ht="24.75" customHeight="1">
      <c r="A457" s="8" t="s">
        <v>155</v>
      </c>
      <c r="B457" s="6"/>
      <c r="C457" s="6"/>
      <c r="D457" s="7">
        <v>1950.89</v>
      </c>
      <c r="E457" s="7"/>
      <c r="F457" s="7">
        <f>D457</f>
        <v>1950.89</v>
      </c>
      <c r="G457" s="7"/>
      <c r="H457" s="7"/>
      <c r="I457" s="7"/>
      <c r="J457" s="7"/>
      <c r="K457" s="7"/>
      <c r="L457" s="7"/>
      <c r="M457" s="7"/>
      <c r="N457" s="7"/>
      <c r="O457" s="7"/>
      <c r="P457" s="7"/>
    </row>
    <row r="458" spans="1:16" ht="24.75" customHeight="1">
      <c r="A458" s="8" t="s">
        <v>157</v>
      </c>
      <c r="B458" s="6"/>
      <c r="C458" s="6"/>
      <c r="D458" s="7">
        <v>270.339793103</v>
      </c>
      <c r="E458" s="7"/>
      <c r="F458" s="7">
        <f>D458</f>
        <v>270.339793103</v>
      </c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235" s="39" customFormat="1" ht="25.5" customHeight="1">
      <c r="A459" s="34" t="s">
        <v>389</v>
      </c>
      <c r="B459" s="35"/>
      <c r="C459" s="35"/>
      <c r="D459" s="36">
        <f>D461</f>
        <v>399999.99999963003</v>
      </c>
      <c r="E459" s="36"/>
      <c r="F459" s="36">
        <f>D459</f>
        <v>399999.99999963003</v>
      </c>
      <c r="G459" s="36">
        <f>G461</f>
        <v>450000</v>
      </c>
      <c r="H459" s="36"/>
      <c r="I459" s="36"/>
      <c r="J459" s="36">
        <f>G459+H459</f>
        <v>450000</v>
      </c>
      <c r="K459" s="36"/>
      <c r="L459" s="36"/>
      <c r="M459" s="36"/>
      <c r="N459" s="36">
        <f>N461</f>
        <v>500000.00204999995</v>
      </c>
      <c r="O459" s="36"/>
      <c r="P459" s="36">
        <f>N459</f>
        <v>500000.00204999995</v>
      </c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  <c r="BS459" s="38"/>
      <c r="BT459" s="38"/>
      <c r="BU459" s="38"/>
      <c r="BV459" s="38"/>
      <c r="BW459" s="38"/>
      <c r="BX459" s="38"/>
      <c r="BY459" s="38"/>
      <c r="BZ459" s="38"/>
      <c r="CA459" s="38"/>
      <c r="CB459" s="38"/>
      <c r="CC459" s="38"/>
      <c r="CD459" s="38"/>
      <c r="CE459" s="38"/>
      <c r="CF459" s="38"/>
      <c r="CG459" s="38"/>
      <c r="CH459" s="38"/>
      <c r="CI459" s="38"/>
      <c r="CJ459" s="38"/>
      <c r="CK459" s="38"/>
      <c r="CL459" s="38"/>
      <c r="CM459" s="38"/>
      <c r="CN459" s="38"/>
      <c r="CO459" s="38"/>
      <c r="CP459" s="38"/>
      <c r="CQ459" s="38"/>
      <c r="CR459" s="38"/>
      <c r="CS459" s="38"/>
      <c r="CT459" s="38"/>
      <c r="CU459" s="38"/>
      <c r="CV459" s="38"/>
      <c r="CW459" s="38"/>
      <c r="CX459" s="38"/>
      <c r="CY459" s="38"/>
      <c r="CZ459" s="38"/>
      <c r="DA459" s="38"/>
      <c r="DB459" s="38"/>
      <c r="DC459" s="38"/>
      <c r="DD459" s="38"/>
      <c r="DE459" s="38"/>
      <c r="DF459" s="38"/>
      <c r="DG459" s="38"/>
      <c r="DH459" s="38"/>
      <c r="DI459" s="38"/>
      <c r="DJ459" s="38"/>
      <c r="DK459" s="38"/>
      <c r="DL459" s="38"/>
      <c r="DM459" s="38"/>
      <c r="DN459" s="38"/>
      <c r="DO459" s="38"/>
      <c r="DP459" s="38"/>
      <c r="DQ459" s="38"/>
      <c r="DR459" s="38"/>
      <c r="DS459" s="38"/>
      <c r="DT459" s="38"/>
      <c r="DU459" s="38"/>
      <c r="DV459" s="38"/>
      <c r="DW459" s="38"/>
      <c r="DX459" s="38"/>
      <c r="DY459" s="38"/>
      <c r="DZ459" s="38"/>
      <c r="EA459" s="38"/>
      <c r="EB459" s="38"/>
      <c r="EC459" s="38"/>
      <c r="ED459" s="38"/>
      <c r="EE459" s="38"/>
      <c r="EF459" s="38"/>
      <c r="EG459" s="38"/>
      <c r="EH459" s="38"/>
      <c r="EI459" s="38"/>
      <c r="EJ459" s="38"/>
      <c r="EK459" s="38"/>
      <c r="EL459" s="38"/>
      <c r="EM459" s="38"/>
      <c r="EN459" s="38"/>
      <c r="EO459" s="38"/>
      <c r="EP459" s="38"/>
      <c r="EQ459" s="38"/>
      <c r="ER459" s="38"/>
      <c r="ES459" s="38"/>
      <c r="ET459" s="38"/>
      <c r="EU459" s="38"/>
      <c r="EV459" s="38"/>
      <c r="EW459" s="38"/>
      <c r="EX459" s="38"/>
      <c r="EY459" s="38"/>
      <c r="EZ459" s="38"/>
      <c r="FA459" s="38"/>
      <c r="FB459" s="38"/>
      <c r="FC459" s="38"/>
      <c r="FD459" s="38"/>
      <c r="FE459" s="38"/>
      <c r="FF459" s="38"/>
      <c r="FG459" s="38"/>
      <c r="FH459" s="38"/>
      <c r="FI459" s="38"/>
      <c r="FJ459" s="38"/>
      <c r="FK459" s="38"/>
      <c r="FL459" s="38"/>
      <c r="FM459" s="38"/>
      <c r="FN459" s="38"/>
      <c r="FO459" s="38"/>
      <c r="FP459" s="38"/>
      <c r="FQ459" s="38"/>
      <c r="FR459" s="38"/>
      <c r="FS459" s="38"/>
      <c r="FT459" s="38"/>
      <c r="FU459" s="38"/>
      <c r="FV459" s="38"/>
      <c r="FW459" s="38"/>
      <c r="FX459" s="38"/>
      <c r="FY459" s="38"/>
      <c r="FZ459" s="38"/>
      <c r="GA459" s="38"/>
      <c r="GB459" s="38"/>
      <c r="GC459" s="38"/>
      <c r="GD459" s="38"/>
      <c r="GE459" s="38"/>
      <c r="GF459" s="38"/>
      <c r="GG459" s="38"/>
      <c r="GH459" s="38"/>
      <c r="GI459" s="38"/>
      <c r="GJ459" s="38"/>
      <c r="GK459" s="38"/>
      <c r="GL459" s="38"/>
      <c r="GM459" s="38"/>
      <c r="GN459" s="38"/>
      <c r="GO459" s="38"/>
      <c r="GP459" s="38"/>
      <c r="GQ459" s="38"/>
      <c r="GR459" s="38"/>
      <c r="GS459" s="38"/>
      <c r="GT459" s="38"/>
      <c r="GU459" s="38"/>
      <c r="GV459" s="38"/>
      <c r="GW459" s="38"/>
      <c r="GX459" s="38"/>
      <c r="GY459" s="38"/>
      <c r="GZ459" s="38"/>
      <c r="HA459" s="38"/>
      <c r="HB459" s="38"/>
      <c r="HC459" s="38"/>
      <c r="HD459" s="38"/>
      <c r="HE459" s="38"/>
      <c r="HF459" s="38"/>
      <c r="HG459" s="38"/>
      <c r="HH459" s="38"/>
      <c r="HI459" s="38"/>
      <c r="HJ459" s="38"/>
      <c r="HK459" s="38"/>
      <c r="HL459" s="38"/>
      <c r="HM459" s="38"/>
      <c r="HN459" s="38"/>
      <c r="HO459" s="38"/>
      <c r="HP459" s="38"/>
      <c r="HQ459" s="38"/>
      <c r="HR459" s="38"/>
      <c r="HS459" s="38"/>
      <c r="HT459" s="38"/>
      <c r="HU459" s="38"/>
      <c r="HV459" s="38"/>
      <c r="HW459" s="38"/>
      <c r="HX459" s="38"/>
      <c r="HY459" s="38"/>
      <c r="HZ459" s="38"/>
      <c r="IA459" s="38"/>
    </row>
    <row r="460" spans="1:16" ht="11.25" customHeight="1">
      <c r="A460" s="5" t="s">
        <v>4</v>
      </c>
      <c r="B460" s="6"/>
      <c r="C460" s="6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36"/>
    </row>
    <row r="461" spans="1:16" ht="14.25" customHeight="1">
      <c r="A461" s="8" t="s">
        <v>43</v>
      </c>
      <c r="B461" s="6"/>
      <c r="C461" s="6"/>
      <c r="D461" s="7">
        <f>D463*D465</f>
        <v>399999.99999963003</v>
      </c>
      <c r="E461" s="7"/>
      <c r="F461" s="7">
        <f>D461+E461</f>
        <v>399999.99999963003</v>
      </c>
      <c r="G461" s="7">
        <f>G463*G465</f>
        <v>450000</v>
      </c>
      <c r="H461" s="7"/>
      <c r="I461" s="7"/>
      <c r="J461" s="7">
        <f>G461+H461</f>
        <v>450000</v>
      </c>
      <c r="K461" s="7"/>
      <c r="L461" s="7"/>
      <c r="M461" s="7"/>
      <c r="N461" s="7">
        <f>N463*N465</f>
        <v>500000.00204999995</v>
      </c>
      <c r="O461" s="7"/>
      <c r="P461" s="36">
        <f>N461</f>
        <v>500000.00204999995</v>
      </c>
    </row>
    <row r="462" spans="1:16" ht="10.5" customHeight="1">
      <c r="A462" s="5" t="s">
        <v>5</v>
      </c>
      <c r="B462" s="6"/>
      <c r="C462" s="6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36"/>
    </row>
    <row r="463" spans="1:16" ht="24.75" customHeight="1">
      <c r="A463" s="8" t="s">
        <v>162</v>
      </c>
      <c r="B463" s="6"/>
      <c r="C463" s="6"/>
      <c r="D463" s="7">
        <v>307</v>
      </c>
      <c r="E463" s="7"/>
      <c r="F463" s="7">
        <f>D463</f>
        <v>307</v>
      </c>
      <c r="G463" s="7">
        <v>300</v>
      </c>
      <c r="H463" s="7"/>
      <c r="I463" s="7"/>
      <c r="J463" s="7">
        <f>G463+H463</f>
        <v>300</v>
      </c>
      <c r="K463" s="7"/>
      <c r="L463" s="7"/>
      <c r="M463" s="7"/>
      <c r="N463" s="7">
        <v>213</v>
      </c>
      <c r="O463" s="7"/>
      <c r="P463" s="36">
        <f>N463</f>
        <v>213</v>
      </c>
    </row>
    <row r="464" spans="1:16" ht="11.25">
      <c r="A464" s="5" t="s">
        <v>7</v>
      </c>
      <c r="B464" s="6"/>
      <c r="C464" s="6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36"/>
    </row>
    <row r="465" spans="1:16" ht="24.75" customHeight="1">
      <c r="A465" s="8" t="s">
        <v>163</v>
      </c>
      <c r="B465" s="6"/>
      <c r="C465" s="6"/>
      <c r="D465" s="7">
        <v>1302.93159609</v>
      </c>
      <c r="E465" s="7"/>
      <c r="F465" s="7">
        <f>D465</f>
        <v>1302.93159609</v>
      </c>
      <c r="G465" s="7">
        <f>450000/300</f>
        <v>1500</v>
      </c>
      <c r="H465" s="7"/>
      <c r="I465" s="7"/>
      <c r="J465" s="7">
        <f>G465+H465</f>
        <v>1500</v>
      </c>
      <c r="K465" s="7"/>
      <c r="L465" s="7"/>
      <c r="M465" s="7"/>
      <c r="N465" s="7">
        <v>2347.41785</v>
      </c>
      <c r="O465" s="7"/>
      <c r="P465" s="36">
        <f>N465</f>
        <v>2347.41785</v>
      </c>
    </row>
    <row r="466" spans="1:235" s="39" customFormat="1" ht="36.75" customHeight="1">
      <c r="A466" s="34" t="s">
        <v>414</v>
      </c>
      <c r="B466" s="35"/>
      <c r="C466" s="35"/>
      <c r="D466" s="36">
        <f>700000+35000</f>
        <v>735000</v>
      </c>
      <c r="E466" s="36">
        <f>E468</f>
        <v>1000000</v>
      </c>
      <c r="F466" s="36">
        <f>D466+E466</f>
        <v>1735000</v>
      </c>
      <c r="G466" s="36"/>
      <c r="H466" s="36">
        <f>H471*H474</f>
        <v>1500000</v>
      </c>
      <c r="I466" s="36"/>
      <c r="J466" s="36">
        <f>G466+H466</f>
        <v>1500000</v>
      </c>
      <c r="K466" s="36"/>
      <c r="L466" s="36"/>
      <c r="M466" s="36"/>
      <c r="N466" s="36">
        <f>N471*N474</f>
        <v>0</v>
      </c>
      <c r="O466" s="36">
        <f>O471*O474</f>
        <v>2000000</v>
      </c>
      <c r="P466" s="36">
        <f>O466+N466</f>
        <v>2000000</v>
      </c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8"/>
      <c r="BU466" s="38"/>
      <c r="BV466" s="38"/>
      <c r="BW466" s="38"/>
      <c r="BX466" s="38"/>
      <c r="BY466" s="38"/>
      <c r="BZ466" s="38"/>
      <c r="CA466" s="38"/>
      <c r="CB466" s="38"/>
      <c r="CC466" s="38"/>
      <c r="CD466" s="38"/>
      <c r="CE466" s="38"/>
      <c r="CF466" s="38"/>
      <c r="CG466" s="38"/>
      <c r="CH466" s="38"/>
      <c r="CI466" s="38"/>
      <c r="CJ466" s="38"/>
      <c r="CK466" s="38"/>
      <c r="CL466" s="38"/>
      <c r="CM466" s="38"/>
      <c r="CN466" s="38"/>
      <c r="CO466" s="38"/>
      <c r="CP466" s="38"/>
      <c r="CQ466" s="38"/>
      <c r="CR466" s="38"/>
      <c r="CS466" s="38"/>
      <c r="CT466" s="38"/>
      <c r="CU466" s="38"/>
      <c r="CV466" s="38"/>
      <c r="CW466" s="38"/>
      <c r="CX466" s="38"/>
      <c r="CY466" s="38"/>
      <c r="CZ466" s="38"/>
      <c r="DA466" s="38"/>
      <c r="DB466" s="38"/>
      <c r="DC466" s="38"/>
      <c r="DD466" s="38"/>
      <c r="DE466" s="38"/>
      <c r="DF466" s="38"/>
      <c r="DG466" s="38"/>
      <c r="DH466" s="38"/>
      <c r="DI466" s="38"/>
      <c r="DJ466" s="38"/>
      <c r="DK466" s="38"/>
      <c r="DL466" s="38"/>
      <c r="DM466" s="38"/>
      <c r="DN466" s="38"/>
      <c r="DO466" s="38"/>
      <c r="DP466" s="38"/>
      <c r="DQ466" s="38"/>
      <c r="DR466" s="38"/>
      <c r="DS466" s="38"/>
      <c r="DT466" s="38"/>
      <c r="DU466" s="38"/>
      <c r="DV466" s="38"/>
      <c r="DW466" s="38"/>
      <c r="DX466" s="38"/>
      <c r="DY466" s="38"/>
      <c r="DZ466" s="38"/>
      <c r="EA466" s="38"/>
      <c r="EB466" s="38"/>
      <c r="EC466" s="38"/>
      <c r="ED466" s="38"/>
      <c r="EE466" s="38"/>
      <c r="EF466" s="38"/>
      <c r="EG466" s="38"/>
      <c r="EH466" s="38"/>
      <c r="EI466" s="38"/>
      <c r="EJ466" s="38"/>
      <c r="EK466" s="38"/>
      <c r="EL466" s="38"/>
      <c r="EM466" s="38"/>
      <c r="EN466" s="38"/>
      <c r="EO466" s="38"/>
      <c r="EP466" s="38"/>
      <c r="EQ466" s="38"/>
      <c r="ER466" s="38"/>
      <c r="ES466" s="38"/>
      <c r="ET466" s="38"/>
      <c r="EU466" s="38"/>
      <c r="EV466" s="38"/>
      <c r="EW466" s="38"/>
      <c r="EX466" s="38"/>
      <c r="EY466" s="38"/>
      <c r="EZ466" s="38"/>
      <c r="FA466" s="38"/>
      <c r="FB466" s="38"/>
      <c r="FC466" s="38"/>
      <c r="FD466" s="38"/>
      <c r="FE466" s="38"/>
      <c r="FF466" s="38"/>
      <c r="FG466" s="38"/>
      <c r="FH466" s="38"/>
      <c r="FI466" s="38"/>
      <c r="FJ466" s="38"/>
      <c r="FK466" s="38"/>
      <c r="FL466" s="38"/>
      <c r="FM466" s="38"/>
      <c r="FN466" s="38"/>
      <c r="FO466" s="38"/>
      <c r="FP466" s="38"/>
      <c r="FQ466" s="38"/>
      <c r="FR466" s="38"/>
      <c r="FS466" s="38"/>
      <c r="FT466" s="38"/>
      <c r="FU466" s="38"/>
      <c r="FV466" s="38"/>
      <c r="FW466" s="38"/>
      <c r="FX466" s="38"/>
      <c r="FY466" s="38"/>
      <c r="FZ466" s="38"/>
      <c r="GA466" s="38"/>
      <c r="GB466" s="38"/>
      <c r="GC466" s="38"/>
      <c r="GD466" s="38"/>
      <c r="GE466" s="38"/>
      <c r="GF466" s="38"/>
      <c r="GG466" s="38"/>
      <c r="GH466" s="38"/>
      <c r="GI466" s="38"/>
      <c r="GJ466" s="38"/>
      <c r="GK466" s="38"/>
      <c r="GL466" s="38"/>
      <c r="GM466" s="38"/>
      <c r="GN466" s="38"/>
      <c r="GO466" s="38"/>
      <c r="GP466" s="38"/>
      <c r="GQ466" s="38"/>
      <c r="GR466" s="38"/>
      <c r="GS466" s="38"/>
      <c r="GT466" s="38"/>
      <c r="GU466" s="38"/>
      <c r="GV466" s="38"/>
      <c r="GW466" s="38"/>
      <c r="GX466" s="38"/>
      <c r="GY466" s="38"/>
      <c r="GZ466" s="38"/>
      <c r="HA466" s="38"/>
      <c r="HB466" s="38"/>
      <c r="HC466" s="38"/>
      <c r="HD466" s="38"/>
      <c r="HE466" s="38"/>
      <c r="HF466" s="38"/>
      <c r="HG466" s="38"/>
      <c r="HH466" s="38"/>
      <c r="HI466" s="38"/>
      <c r="HJ466" s="38"/>
      <c r="HK466" s="38"/>
      <c r="HL466" s="38"/>
      <c r="HM466" s="38"/>
      <c r="HN466" s="38"/>
      <c r="HO466" s="38"/>
      <c r="HP466" s="38"/>
      <c r="HQ466" s="38"/>
      <c r="HR466" s="38"/>
      <c r="HS466" s="38"/>
      <c r="HT466" s="38"/>
      <c r="HU466" s="38"/>
      <c r="HV466" s="38"/>
      <c r="HW466" s="38"/>
      <c r="HX466" s="38"/>
      <c r="HY466" s="38"/>
      <c r="HZ466" s="38"/>
      <c r="IA466" s="38"/>
    </row>
    <row r="467" spans="1:16" ht="11.25">
      <c r="A467" s="5" t="s">
        <v>4</v>
      </c>
      <c r="B467" s="6"/>
      <c r="C467" s="6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36"/>
    </row>
    <row r="468" spans="1:16" ht="22.5">
      <c r="A468" s="8" t="s">
        <v>413</v>
      </c>
      <c r="B468" s="6"/>
      <c r="C468" s="6"/>
      <c r="D468" s="7">
        <v>700000</v>
      </c>
      <c r="E468" s="7">
        <f>E471*E474</f>
        <v>1000000</v>
      </c>
      <c r="F468" s="7">
        <f>D468+E468</f>
        <v>1700000</v>
      </c>
      <c r="G468" s="7"/>
      <c r="H468" s="7">
        <f>H471*H474</f>
        <v>1500000</v>
      </c>
      <c r="I468" s="7"/>
      <c r="J468" s="7">
        <f>G468+H468</f>
        <v>1500000</v>
      </c>
      <c r="K468" s="7"/>
      <c r="L468" s="7"/>
      <c r="M468" s="7"/>
      <c r="N468" s="7"/>
      <c r="O468" s="7">
        <f>O471*O474</f>
        <v>2000000</v>
      </c>
      <c r="P468" s="7">
        <f>O468+N468</f>
        <v>2000000</v>
      </c>
    </row>
    <row r="469" spans="1:16" ht="22.5">
      <c r="A469" s="8" t="s">
        <v>417</v>
      </c>
      <c r="B469" s="6"/>
      <c r="C469" s="6"/>
      <c r="D469" s="7">
        <v>35000</v>
      </c>
      <c r="E469" s="7"/>
      <c r="F469" s="7">
        <f>D469+E469</f>
        <v>35000</v>
      </c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11.25">
      <c r="A470" s="5" t="s">
        <v>5</v>
      </c>
      <c r="B470" s="6"/>
      <c r="C470" s="6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</row>
    <row r="471" spans="1:16" ht="22.5">
      <c r="A471" s="72" t="s">
        <v>184</v>
      </c>
      <c r="B471" s="6"/>
      <c r="C471" s="6"/>
      <c r="D471" s="7">
        <v>6</v>
      </c>
      <c r="E471" s="7">
        <v>2</v>
      </c>
      <c r="F471" s="7">
        <f>D471+E471</f>
        <v>8</v>
      </c>
      <c r="G471" s="7"/>
      <c r="H471" s="7">
        <v>3</v>
      </c>
      <c r="I471" s="7"/>
      <c r="J471" s="7">
        <f>G471+H471</f>
        <v>3</v>
      </c>
      <c r="K471" s="7"/>
      <c r="L471" s="7"/>
      <c r="M471" s="7"/>
      <c r="N471" s="7"/>
      <c r="O471" s="7">
        <v>4</v>
      </c>
      <c r="P471" s="7">
        <f>O471+N471</f>
        <v>4</v>
      </c>
    </row>
    <row r="472" spans="1:16" ht="22.5">
      <c r="A472" s="72" t="s">
        <v>415</v>
      </c>
      <c r="B472" s="6"/>
      <c r="C472" s="6"/>
      <c r="D472" s="7">
        <v>1</v>
      </c>
      <c r="E472" s="7"/>
      <c r="F472" s="7">
        <f>D472+E472</f>
        <v>1</v>
      </c>
      <c r="G472" s="7"/>
      <c r="H472" s="7"/>
      <c r="I472" s="7"/>
      <c r="J472" s="7"/>
      <c r="K472" s="7"/>
      <c r="L472" s="7"/>
      <c r="M472" s="7"/>
      <c r="N472" s="7"/>
      <c r="O472" s="7"/>
      <c r="P472" s="7"/>
    </row>
    <row r="473" spans="1:16" ht="11.25">
      <c r="A473" s="5" t="s">
        <v>7</v>
      </c>
      <c r="B473" s="6"/>
      <c r="C473" s="6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33.75">
      <c r="A474" s="8" t="s">
        <v>210</v>
      </c>
      <c r="B474" s="6"/>
      <c r="C474" s="6"/>
      <c r="D474" s="7">
        <v>116666.66</v>
      </c>
      <c r="E474" s="7">
        <v>500000</v>
      </c>
      <c r="F474" s="7">
        <f>D474+E474</f>
        <v>616666.66</v>
      </c>
      <c r="G474" s="7"/>
      <c r="H474" s="7">
        <v>500000</v>
      </c>
      <c r="I474" s="7"/>
      <c r="J474" s="7">
        <f>G474+H474</f>
        <v>500000</v>
      </c>
      <c r="K474" s="7"/>
      <c r="L474" s="7"/>
      <c r="M474" s="7"/>
      <c r="N474" s="7"/>
      <c r="O474" s="7">
        <v>500000</v>
      </c>
      <c r="P474" s="7">
        <f>O474+N474</f>
        <v>500000</v>
      </c>
    </row>
    <row r="475" spans="1:16" ht="22.5">
      <c r="A475" s="8" t="s">
        <v>416</v>
      </c>
      <c r="B475" s="6"/>
      <c r="C475" s="6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</row>
    <row r="476" spans="1:16" ht="11.25">
      <c r="A476" s="8"/>
      <c r="B476" s="6"/>
      <c r="C476" s="6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235" s="39" customFormat="1" ht="24.75" customHeight="1">
      <c r="A477" s="34" t="s">
        <v>390</v>
      </c>
      <c r="B477" s="35"/>
      <c r="C477" s="35"/>
      <c r="D477" s="36">
        <f>D479</f>
        <v>100000</v>
      </c>
      <c r="E477" s="36"/>
      <c r="F477" s="36">
        <f>D477+E477</f>
        <v>100000</v>
      </c>
      <c r="G477" s="36">
        <f>G481*G483</f>
        <v>130000</v>
      </c>
      <c r="H477" s="36"/>
      <c r="I477" s="36"/>
      <c r="J477" s="36">
        <f>G477+H477</f>
        <v>130000</v>
      </c>
      <c r="K477" s="36"/>
      <c r="L477" s="36"/>
      <c r="M477" s="36"/>
      <c r="N477" s="36">
        <f>N483*N481</f>
        <v>150000</v>
      </c>
      <c r="O477" s="36">
        <f>O483*O481</f>
        <v>0</v>
      </c>
      <c r="P477" s="36">
        <f>P483*P481</f>
        <v>150000</v>
      </c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  <c r="BW477" s="38"/>
      <c r="BX477" s="38"/>
      <c r="BY477" s="38"/>
      <c r="BZ477" s="38"/>
      <c r="CA477" s="38"/>
      <c r="CB477" s="38"/>
      <c r="CC477" s="38"/>
      <c r="CD477" s="38"/>
      <c r="CE477" s="38"/>
      <c r="CF477" s="38"/>
      <c r="CG477" s="38"/>
      <c r="CH477" s="38"/>
      <c r="CI477" s="38"/>
      <c r="CJ477" s="38"/>
      <c r="CK477" s="38"/>
      <c r="CL477" s="38"/>
      <c r="CM477" s="38"/>
      <c r="CN477" s="38"/>
      <c r="CO477" s="38"/>
      <c r="CP477" s="38"/>
      <c r="CQ477" s="38"/>
      <c r="CR477" s="38"/>
      <c r="CS477" s="38"/>
      <c r="CT477" s="38"/>
      <c r="CU477" s="38"/>
      <c r="CV477" s="38"/>
      <c r="CW477" s="38"/>
      <c r="CX477" s="38"/>
      <c r="CY477" s="38"/>
      <c r="CZ477" s="38"/>
      <c r="DA477" s="38"/>
      <c r="DB477" s="38"/>
      <c r="DC477" s="38"/>
      <c r="DD477" s="38"/>
      <c r="DE477" s="38"/>
      <c r="DF477" s="38"/>
      <c r="DG477" s="38"/>
      <c r="DH477" s="38"/>
      <c r="DI477" s="38"/>
      <c r="DJ477" s="38"/>
      <c r="DK477" s="38"/>
      <c r="DL477" s="38"/>
      <c r="DM477" s="38"/>
      <c r="DN477" s="38"/>
      <c r="DO477" s="38"/>
      <c r="DP477" s="38"/>
      <c r="DQ477" s="38"/>
      <c r="DR477" s="38"/>
      <c r="DS477" s="38"/>
      <c r="DT477" s="38"/>
      <c r="DU477" s="38"/>
      <c r="DV477" s="38"/>
      <c r="DW477" s="38"/>
      <c r="DX477" s="38"/>
      <c r="DY477" s="38"/>
      <c r="DZ477" s="38"/>
      <c r="EA477" s="38"/>
      <c r="EB477" s="38"/>
      <c r="EC477" s="38"/>
      <c r="ED477" s="38"/>
      <c r="EE477" s="38"/>
      <c r="EF477" s="38"/>
      <c r="EG477" s="38"/>
      <c r="EH477" s="38"/>
      <c r="EI477" s="38"/>
      <c r="EJ477" s="38"/>
      <c r="EK477" s="38"/>
      <c r="EL477" s="38"/>
      <c r="EM477" s="38"/>
      <c r="EN477" s="38"/>
      <c r="EO477" s="38"/>
      <c r="EP477" s="38"/>
      <c r="EQ477" s="38"/>
      <c r="ER477" s="38"/>
      <c r="ES477" s="38"/>
      <c r="ET477" s="38"/>
      <c r="EU477" s="38"/>
      <c r="EV477" s="38"/>
      <c r="EW477" s="38"/>
      <c r="EX477" s="38"/>
      <c r="EY477" s="38"/>
      <c r="EZ477" s="38"/>
      <c r="FA477" s="38"/>
      <c r="FB477" s="38"/>
      <c r="FC477" s="38"/>
      <c r="FD477" s="38"/>
      <c r="FE477" s="38"/>
      <c r="FF477" s="38"/>
      <c r="FG477" s="38"/>
      <c r="FH477" s="38"/>
      <c r="FI477" s="38"/>
      <c r="FJ477" s="38"/>
      <c r="FK477" s="38"/>
      <c r="FL477" s="38"/>
      <c r="FM477" s="38"/>
      <c r="FN477" s="38"/>
      <c r="FO477" s="38"/>
      <c r="FP477" s="38"/>
      <c r="FQ477" s="38"/>
      <c r="FR477" s="38"/>
      <c r="FS477" s="38"/>
      <c r="FT477" s="38"/>
      <c r="FU477" s="38"/>
      <c r="FV477" s="38"/>
      <c r="FW477" s="38"/>
      <c r="FX477" s="38"/>
      <c r="FY477" s="38"/>
      <c r="FZ477" s="38"/>
      <c r="GA477" s="38"/>
      <c r="GB477" s="38"/>
      <c r="GC477" s="38"/>
      <c r="GD477" s="38"/>
      <c r="GE477" s="38"/>
      <c r="GF477" s="38"/>
      <c r="GG477" s="38"/>
      <c r="GH477" s="38"/>
      <c r="GI477" s="38"/>
      <c r="GJ477" s="38"/>
      <c r="GK477" s="38"/>
      <c r="GL477" s="38"/>
      <c r="GM477" s="38"/>
      <c r="GN477" s="38"/>
      <c r="GO477" s="38"/>
      <c r="GP477" s="38"/>
      <c r="GQ477" s="38"/>
      <c r="GR477" s="38"/>
      <c r="GS477" s="38"/>
      <c r="GT477" s="38"/>
      <c r="GU477" s="38"/>
      <c r="GV477" s="38"/>
      <c r="GW477" s="38"/>
      <c r="GX477" s="38"/>
      <c r="GY477" s="38"/>
      <c r="GZ477" s="38"/>
      <c r="HA477" s="38"/>
      <c r="HB477" s="38"/>
      <c r="HC477" s="38"/>
      <c r="HD477" s="38"/>
      <c r="HE477" s="38"/>
      <c r="HF477" s="38"/>
      <c r="HG477" s="38"/>
      <c r="HH477" s="38"/>
      <c r="HI477" s="38"/>
      <c r="HJ477" s="38"/>
      <c r="HK477" s="38"/>
      <c r="HL477" s="38"/>
      <c r="HM477" s="38"/>
      <c r="HN477" s="38"/>
      <c r="HO477" s="38"/>
      <c r="HP477" s="38"/>
      <c r="HQ477" s="38"/>
      <c r="HR477" s="38"/>
      <c r="HS477" s="38"/>
      <c r="HT477" s="38"/>
      <c r="HU477" s="38"/>
      <c r="HV477" s="38"/>
      <c r="HW477" s="38"/>
      <c r="HX477" s="38"/>
      <c r="HY477" s="38"/>
      <c r="HZ477" s="38"/>
      <c r="IA477" s="38"/>
    </row>
    <row r="478" spans="1:16" ht="11.25">
      <c r="A478" s="5" t="s">
        <v>4</v>
      </c>
      <c r="B478" s="6"/>
      <c r="C478" s="6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</row>
    <row r="479" spans="1:16" ht="11.25">
      <c r="A479" s="8" t="s">
        <v>43</v>
      </c>
      <c r="B479" s="6"/>
      <c r="C479" s="6"/>
      <c r="D479" s="7">
        <f>D481*D483</f>
        <v>100000</v>
      </c>
      <c r="E479" s="7"/>
      <c r="F479" s="7">
        <f>D479+E479</f>
        <v>100000</v>
      </c>
      <c r="G479" s="7">
        <f>G481*G483</f>
        <v>130000</v>
      </c>
      <c r="H479" s="7"/>
      <c r="I479" s="7"/>
      <c r="J479" s="7">
        <f>G479+H479</f>
        <v>130000</v>
      </c>
      <c r="K479" s="7"/>
      <c r="L479" s="7"/>
      <c r="M479" s="7"/>
      <c r="N479" s="7">
        <f>N481*N483</f>
        <v>150000</v>
      </c>
      <c r="O479" s="7"/>
      <c r="P479" s="7">
        <f>N479+O479</f>
        <v>150000</v>
      </c>
    </row>
    <row r="480" spans="1:16" ht="11.25">
      <c r="A480" s="5" t="s">
        <v>5</v>
      </c>
      <c r="B480" s="6"/>
      <c r="C480" s="6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</row>
    <row r="481" spans="1:16" ht="14.25" customHeight="1">
      <c r="A481" s="8" t="s">
        <v>203</v>
      </c>
      <c r="B481" s="6"/>
      <c r="C481" s="6"/>
      <c r="D481" s="7">
        <v>8</v>
      </c>
      <c r="E481" s="7"/>
      <c r="F481" s="7">
        <f>D481+E481</f>
        <v>8</v>
      </c>
      <c r="G481" s="7">
        <v>8</v>
      </c>
      <c r="H481" s="7"/>
      <c r="I481" s="7"/>
      <c r="J481" s="7">
        <f>G481+H481</f>
        <v>8</v>
      </c>
      <c r="K481" s="7"/>
      <c r="L481" s="7"/>
      <c r="M481" s="7"/>
      <c r="N481" s="7">
        <v>8</v>
      </c>
      <c r="O481" s="7"/>
      <c r="P481" s="7">
        <f>N481+O481</f>
        <v>8</v>
      </c>
    </row>
    <row r="482" spans="1:16" ht="12" customHeight="1">
      <c r="A482" s="5" t="s">
        <v>7</v>
      </c>
      <c r="B482" s="6"/>
      <c r="C482" s="6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</row>
    <row r="483" spans="1:16" ht="24.75" customHeight="1">
      <c r="A483" s="8" t="s">
        <v>178</v>
      </c>
      <c r="B483" s="6"/>
      <c r="C483" s="6"/>
      <c r="D483" s="7">
        <f>100000/8</f>
        <v>12500</v>
      </c>
      <c r="E483" s="7"/>
      <c r="F483" s="7">
        <f>D483+E483</f>
        <v>12500</v>
      </c>
      <c r="G483" s="7">
        <f>130000/8</f>
        <v>16250</v>
      </c>
      <c r="H483" s="7"/>
      <c r="I483" s="7"/>
      <c r="J483" s="7">
        <f>G483+H483</f>
        <v>16250</v>
      </c>
      <c r="K483" s="7"/>
      <c r="L483" s="7"/>
      <c r="M483" s="7"/>
      <c r="N483" s="7">
        <f>150000/8</f>
        <v>18750</v>
      </c>
      <c r="O483" s="7"/>
      <c r="P483" s="7">
        <f>N483+O483</f>
        <v>18750</v>
      </c>
    </row>
    <row r="484" spans="1:17" ht="33.75">
      <c r="A484" s="34" t="s">
        <v>391</v>
      </c>
      <c r="B484" s="35"/>
      <c r="C484" s="35"/>
      <c r="D484" s="22"/>
      <c r="E484" s="36">
        <f>E486</f>
        <v>50000</v>
      </c>
      <c r="F484" s="36">
        <f>F486</f>
        <v>50000</v>
      </c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73"/>
    </row>
    <row r="485" spans="1:17" ht="11.25">
      <c r="A485" s="5" t="s">
        <v>4</v>
      </c>
      <c r="B485" s="6"/>
      <c r="C485" s="6"/>
      <c r="D485" s="22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3"/>
    </row>
    <row r="486" spans="1:17" ht="11.25">
      <c r="A486" s="8" t="s">
        <v>43</v>
      </c>
      <c r="B486" s="6"/>
      <c r="C486" s="6"/>
      <c r="D486" s="22"/>
      <c r="E486" s="7">
        <f>E488*E490</f>
        <v>50000</v>
      </c>
      <c r="F486" s="7">
        <f>F488*F490</f>
        <v>50000</v>
      </c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4"/>
    </row>
    <row r="487" spans="1:17" ht="11.25">
      <c r="A487" s="5" t="s">
        <v>5</v>
      </c>
      <c r="B487" s="6"/>
      <c r="C487" s="6"/>
      <c r="D487" s="22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4"/>
    </row>
    <row r="488" spans="1:17" ht="22.5">
      <c r="A488" s="8" t="s">
        <v>203</v>
      </c>
      <c r="B488" s="6"/>
      <c r="C488" s="6"/>
      <c r="D488" s="22"/>
      <c r="E488" s="7">
        <v>1</v>
      </c>
      <c r="F488" s="7">
        <v>1</v>
      </c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4">
        <v>5500</v>
      </c>
    </row>
    <row r="489" spans="1:17" ht="11.25">
      <c r="A489" s="5" t="s">
        <v>7</v>
      </c>
      <c r="B489" s="6"/>
      <c r="C489" s="6"/>
      <c r="D489" s="22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24"/>
    </row>
    <row r="490" spans="1:17" ht="22.5">
      <c r="A490" s="8" t="s">
        <v>178</v>
      </c>
      <c r="B490" s="6"/>
      <c r="C490" s="6"/>
      <c r="D490" s="22"/>
      <c r="E490" s="7">
        <v>50000</v>
      </c>
      <c r="F490" s="7">
        <v>50000</v>
      </c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24"/>
    </row>
    <row r="491" spans="1:17" ht="33.75">
      <c r="A491" s="34" t="s">
        <v>392</v>
      </c>
      <c r="B491" s="35"/>
      <c r="C491" s="35"/>
      <c r="D491" s="36">
        <f>D493</f>
        <v>790000</v>
      </c>
      <c r="E491" s="36"/>
      <c r="F491" s="36">
        <f>F493</f>
        <v>790000</v>
      </c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24"/>
    </row>
    <row r="492" spans="1:17" ht="11.25">
      <c r="A492" s="5" t="s">
        <v>4</v>
      </c>
      <c r="B492" s="6"/>
      <c r="C492" s="6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24"/>
    </row>
    <row r="493" spans="1:17" ht="11.25">
      <c r="A493" s="8" t="s">
        <v>43</v>
      </c>
      <c r="B493" s="6"/>
      <c r="C493" s="6"/>
      <c r="D493" s="7">
        <f>D495*D497</f>
        <v>790000</v>
      </c>
      <c r="E493" s="7"/>
      <c r="F493" s="7">
        <f>F495*F497</f>
        <v>790000</v>
      </c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24"/>
    </row>
    <row r="494" spans="1:17" ht="11.25">
      <c r="A494" s="5" t="s">
        <v>5</v>
      </c>
      <c r="B494" s="6"/>
      <c r="C494" s="6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24"/>
    </row>
    <row r="495" spans="1:17" ht="22.5">
      <c r="A495" s="8" t="s">
        <v>203</v>
      </c>
      <c r="B495" s="6"/>
      <c r="C495" s="6"/>
      <c r="D495" s="7">
        <v>1</v>
      </c>
      <c r="E495" s="7"/>
      <c r="F495" s="7">
        <v>1</v>
      </c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24"/>
    </row>
    <row r="496" spans="1:17" ht="11.25">
      <c r="A496" s="5" t="s">
        <v>7</v>
      </c>
      <c r="B496" s="6"/>
      <c r="C496" s="6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24"/>
    </row>
    <row r="497" spans="1:17" ht="22.5">
      <c r="A497" s="8" t="s">
        <v>178</v>
      </c>
      <c r="B497" s="6"/>
      <c r="C497" s="6"/>
      <c r="D497" s="7">
        <v>790000</v>
      </c>
      <c r="E497" s="7"/>
      <c r="F497" s="7">
        <v>790000</v>
      </c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24"/>
    </row>
    <row r="498" spans="1:17" ht="36" customHeight="1">
      <c r="A498" s="34" t="s">
        <v>404</v>
      </c>
      <c r="B498" s="35"/>
      <c r="C498" s="35"/>
      <c r="D498" s="36"/>
      <c r="E498" s="36">
        <f>E500</f>
        <v>320000</v>
      </c>
      <c r="F498" s="36">
        <f>F500</f>
        <v>320000</v>
      </c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24"/>
    </row>
    <row r="499" spans="1:17" ht="11.25">
      <c r="A499" s="5" t="s">
        <v>4</v>
      </c>
      <c r="B499" s="6"/>
      <c r="C499" s="6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24"/>
    </row>
    <row r="500" spans="1:17" ht="11.25">
      <c r="A500" s="8" t="s">
        <v>43</v>
      </c>
      <c r="B500" s="6"/>
      <c r="C500" s="6"/>
      <c r="D500" s="7"/>
      <c r="E500" s="7">
        <f>E502*E504</f>
        <v>320000</v>
      </c>
      <c r="F500" s="7">
        <f>F502*F504</f>
        <v>320000</v>
      </c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24"/>
    </row>
    <row r="501" spans="1:17" ht="11.25">
      <c r="A501" s="5" t="s">
        <v>5</v>
      </c>
      <c r="B501" s="6"/>
      <c r="C501" s="6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24"/>
    </row>
    <row r="502" spans="1:17" ht="22.5">
      <c r="A502" s="8" t="s">
        <v>203</v>
      </c>
      <c r="B502" s="6"/>
      <c r="C502" s="6"/>
      <c r="D502" s="7"/>
      <c r="E502" s="7">
        <v>1</v>
      </c>
      <c r="F502" s="7">
        <v>1</v>
      </c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24"/>
    </row>
    <row r="503" spans="1:17" ht="11.25">
      <c r="A503" s="5" t="s">
        <v>7</v>
      </c>
      <c r="B503" s="6"/>
      <c r="C503" s="6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24"/>
    </row>
    <row r="504" spans="1:235" ht="11.25">
      <c r="A504" s="8" t="s">
        <v>346</v>
      </c>
      <c r="B504" s="6"/>
      <c r="C504" s="6"/>
      <c r="D504" s="7"/>
      <c r="E504" s="7">
        <v>320000</v>
      </c>
      <c r="F504" s="7">
        <v>320000</v>
      </c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24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3"/>
      <c r="AV504" s="53"/>
      <c r="AW504" s="53"/>
      <c r="AX504" s="53"/>
      <c r="AY504" s="53"/>
      <c r="AZ504" s="53"/>
      <c r="BA504" s="53"/>
      <c r="BB504" s="53"/>
      <c r="BC504" s="53"/>
      <c r="BD504" s="53"/>
      <c r="BE504" s="53"/>
      <c r="BF504" s="53"/>
      <c r="BG504" s="53"/>
      <c r="BH504" s="53"/>
      <c r="BI504" s="53"/>
      <c r="BJ504" s="53"/>
      <c r="BK504" s="53"/>
      <c r="BL504" s="53"/>
      <c r="BM504" s="53"/>
      <c r="BN504" s="53"/>
      <c r="BO504" s="53"/>
      <c r="BP504" s="53"/>
      <c r="BQ504" s="53"/>
      <c r="BR504" s="53"/>
      <c r="BS504" s="53"/>
      <c r="BT504" s="53"/>
      <c r="BU504" s="53"/>
      <c r="BV504" s="53"/>
      <c r="BW504" s="53"/>
      <c r="BX504" s="53"/>
      <c r="BY504" s="53"/>
      <c r="BZ504" s="53"/>
      <c r="CA504" s="53"/>
      <c r="CB504" s="53"/>
      <c r="CC504" s="53"/>
      <c r="CD504" s="53"/>
      <c r="CE504" s="53"/>
      <c r="CF504" s="53"/>
      <c r="CG504" s="53"/>
      <c r="CH504" s="53"/>
      <c r="CI504" s="53"/>
      <c r="CJ504" s="53"/>
      <c r="CK504" s="53"/>
      <c r="CL504" s="53"/>
      <c r="CM504" s="53"/>
      <c r="CN504" s="53"/>
      <c r="CO504" s="53"/>
      <c r="CP504" s="53"/>
      <c r="CQ504" s="53"/>
      <c r="CR504" s="53"/>
      <c r="CS504" s="53"/>
      <c r="CT504" s="53"/>
      <c r="CU504" s="53"/>
      <c r="CV504" s="53"/>
      <c r="CW504" s="53"/>
      <c r="CX504" s="53"/>
      <c r="CY504" s="53"/>
      <c r="CZ504" s="53"/>
      <c r="DA504" s="53"/>
      <c r="DB504" s="53"/>
      <c r="DC504" s="53"/>
      <c r="DD504" s="53"/>
      <c r="DE504" s="53"/>
      <c r="DF504" s="53"/>
      <c r="DG504" s="53"/>
      <c r="DH504" s="53"/>
      <c r="DI504" s="53"/>
      <c r="DJ504" s="53"/>
      <c r="DK504" s="53"/>
      <c r="DL504" s="53"/>
      <c r="DM504" s="53"/>
      <c r="DN504" s="53"/>
      <c r="DO504" s="53"/>
      <c r="DP504" s="53"/>
      <c r="DQ504" s="53"/>
      <c r="DR504" s="53"/>
      <c r="DS504" s="53"/>
      <c r="DT504" s="53"/>
      <c r="DU504" s="53"/>
      <c r="DV504" s="53"/>
      <c r="DW504" s="53"/>
      <c r="DX504" s="53"/>
      <c r="DY504" s="53"/>
      <c r="DZ504" s="53"/>
      <c r="EA504" s="53"/>
      <c r="EB504" s="53"/>
      <c r="EC504" s="53"/>
      <c r="ED504" s="53"/>
      <c r="EE504" s="53"/>
      <c r="EF504" s="53"/>
      <c r="EG504" s="53"/>
      <c r="EH504" s="53"/>
      <c r="EI504" s="53"/>
      <c r="EJ504" s="53"/>
      <c r="EK504" s="53"/>
      <c r="EL504" s="53"/>
      <c r="EM504" s="53"/>
      <c r="EN504" s="53"/>
      <c r="EO504" s="53"/>
      <c r="EP504" s="53"/>
      <c r="EQ504" s="53"/>
      <c r="ER504" s="53"/>
      <c r="ES504" s="53"/>
      <c r="ET504" s="53"/>
      <c r="EU504" s="53"/>
      <c r="EV504" s="53"/>
      <c r="EW504" s="53"/>
      <c r="EX504" s="53"/>
      <c r="EY504" s="53"/>
      <c r="EZ504" s="53"/>
      <c r="FA504" s="53"/>
      <c r="FB504" s="53"/>
      <c r="FC504" s="53"/>
      <c r="FD504" s="53"/>
      <c r="FE504" s="53"/>
      <c r="FF504" s="53"/>
      <c r="FG504" s="53"/>
      <c r="FH504" s="53"/>
      <c r="FI504" s="53"/>
      <c r="FJ504" s="53"/>
      <c r="FK504" s="53"/>
      <c r="FL504" s="53"/>
      <c r="FM504" s="53"/>
      <c r="FN504" s="53"/>
      <c r="FO504" s="53"/>
      <c r="FP504" s="53"/>
      <c r="FQ504" s="53"/>
      <c r="FR504" s="53"/>
      <c r="FS504" s="53"/>
      <c r="FT504" s="53"/>
      <c r="FU504" s="53"/>
      <c r="FV504" s="53"/>
      <c r="FW504" s="53"/>
      <c r="FX504" s="53"/>
      <c r="FY504" s="53"/>
      <c r="FZ504" s="53"/>
      <c r="GA504" s="53"/>
      <c r="GB504" s="53"/>
      <c r="GC504" s="53"/>
      <c r="GD504" s="53"/>
      <c r="GE504" s="53"/>
      <c r="GF504" s="53"/>
      <c r="GG504" s="53"/>
      <c r="GH504" s="53"/>
      <c r="GI504" s="53"/>
      <c r="GJ504" s="53"/>
      <c r="GK504" s="53"/>
      <c r="GL504" s="53"/>
      <c r="GM504" s="53"/>
      <c r="GN504" s="53"/>
      <c r="GO504" s="53"/>
      <c r="GP504" s="53"/>
      <c r="GQ504" s="53"/>
      <c r="GR504" s="53"/>
      <c r="GS504" s="53"/>
      <c r="GT504" s="53"/>
      <c r="GU504" s="53"/>
      <c r="GV504" s="53"/>
      <c r="GW504" s="53"/>
      <c r="GX504" s="53"/>
      <c r="GY504" s="53"/>
      <c r="GZ504" s="53"/>
      <c r="HA504" s="53"/>
      <c r="HB504" s="53"/>
      <c r="HC504" s="53"/>
      <c r="HD504" s="53"/>
      <c r="HE504" s="53"/>
      <c r="HF504" s="53"/>
      <c r="HG504" s="53"/>
      <c r="HH504" s="53"/>
      <c r="HI504" s="53"/>
      <c r="HJ504" s="53"/>
      <c r="HK504" s="53"/>
      <c r="HL504" s="53"/>
      <c r="HM504" s="53"/>
      <c r="HN504" s="53"/>
      <c r="HO504" s="53"/>
      <c r="HP504" s="53"/>
      <c r="HQ504" s="53"/>
      <c r="HR504" s="53"/>
      <c r="HS504" s="53"/>
      <c r="HT504" s="53"/>
      <c r="HU504" s="53"/>
      <c r="HV504" s="53"/>
      <c r="HW504" s="53"/>
      <c r="HX504" s="53"/>
      <c r="HY504" s="53"/>
      <c r="HZ504" s="53"/>
      <c r="IA504" s="53"/>
    </row>
    <row r="505" spans="1:235" ht="11.25">
      <c r="A505" s="37" t="s">
        <v>267</v>
      </c>
      <c r="B505" s="6"/>
      <c r="C505" s="6"/>
      <c r="D505" s="36">
        <f>D507</f>
        <v>1500000</v>
      </c>
      <c r="E505" s="36">
        <v>0</v>
      </c>
      <c r="F505" s="36">
        <f>D505</f>
        <v>1500000</v>
      </c>
      <c r="G505" s="36">
        <f>G507</f>
        <v>1500000</v>
      </c>
      <c r="H505" s="36"/>
      <c r="I505" s="36">
        <f>I507</f>
        <v>0</v>
      </c>
      <c r="J505" s="36">
        <f>J507</f>
        <v>1500000</v>
      </c>
      <c r="K505" s="36"/>
      <c r="L505" s="36"/>
      <c r="M505" s="36"/>
      <c r="N505" s="36">
        <f>N507</f>
        <v>1500000</v>
      </c>
      <c r="O505" s="36"/>
      <c r="P505" s="36">
        <f>P507</f>
        <v>1500000</v>
      </c>
      <c r="Q505" s="24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3"/>
      <c r="AV505" s="53"/>
      <c r="AW505" s="53"/>
      <c r="AX505" s="53"/>
      <c r="AY505" s="53"/>
      <c r="AZ505" s="53"/>
      <c r="BA505" s="53"/>
      <c r="BB505" s="53"/>
      <c r="BC505" s="53"/>
      <c r="BD505" s="53"/>
      <c r="BE505" s="53"/>
      <c r="BF505" s="53"/>
      <c r="BG505" s="53"/>
      <c r="BH505" s="53"/>
      <c r="BI505" s="53"/>
      <c r="BJ505" s="53"/>
      <c r="BK505" s="53"/>
      <c r="BL505" s="53"/>
      <c r="BM505" s="53"/>
      <c r="BN505" s="53"/>
      <c r="BO505" s="53"/>
      <c r="BP505" s="53"/>
      <c r="BQ505" s="53"/>
      <c r="BR505" s="53"/>
      <c r="BS505" s="53"/>
      <c r="BT505" s="53"/>
      <c r="BU505" s="53"/>
      <c r="BV505" s="53"/>
      <c r="BW505" s="53"/>
      <c r="BX505" s="53"/>
      <c r="BY505" s="53"/>
      <c r="BZ505" s="53"/>
      <c r="CA505" s="53"/>
      <c r="CB505" s="53"/>
      <c r="CC505" s="53"/>
      <c r="CD505" s="53"/>
      <c r="CE505" s="53"/>
      <c r="CF505" s="53"/>
      <c r="CG505" s="53"/>
      <c r="CH505" s="53"/>
      <c r="CI505" s="53"/>
      <c r="CJ505" s="53"/>
      <c r="CK505" s="53"/>
      <c r="CL505" s="53"/>
      <c r="CM505" s="53"/>
      <c r="CN505" s="53"/>
      <c r="CO505" s="53"/>
      <c r="CP505" s="53"/>
      <c r="CQ505" s="53"/>
      <c r="CR505" s="53"/>
      <c r="CS505" s="53"/>
      <c r="CT505" s="53"/>
      <c r="CU505" s="53"/>
      <c r="CV505" s="53"/>
      <c r="CW505" s="53"/>
      <c r="CX505" s="53"/>
      <c r="CY505" s="53"/>
      <c r="CZ505" s="53"/>
      <c r="DA505" s="53"/>
      <c r="DB505" s="53"/>
      <c r="DC505" s="53"/>
      <c r="DD505" s="53"/>
      <c r="DE505" s="53"/>
      <c r="DF505" s="53"/>
      <c r="DG505" s="53"/>
      <c r="DH505" s="53"/>
      <c r="DI505" s="53"/>
      <c r="DJ505" s="53"/>
      <c r="DK505" s="53"/>
      <c r="DL505" s="53"/>
      <c r="DM505" s="53"/>
      <c r="DN505" s="53"/>
      <c r="DO505" s="53"/>
      <c r="DP505" s="53"/>
      <c r="DQ505" s="53"/>
      <c r="DR505" s="53"/>
      <c r="DS505" s="53"/>
      <c r="DT505" s="53"/>
      <c r="DU505" s="53"/>
      <c r="DV505" s="53"/>
      <c r="DW505" s="53"/>
      <c r="DX505" s="53"/>
      <c r="DY505" s="53"/>
      <c r="DZ505" s="53"/>
      <c r="EA505" s="53"/>
      <c r="EB505" s="53"/>
      <c r="EC505" s="53"/>
      <c r="ED505" s="53"/>
      <c r="EE505" s="53"/>
      <c r="EF505" s="53"/>
      <c r="EG505" s="53"/>
      <c r="EH505" s="53"/>
      <c r="EI505" s="53"/>
      <c r="EJ505" s="53"/>
      <c r="EK505" s="53"/>
      <c r="EL505" s="53"/>
      <c r="EM505" s="53"/>
      <c r="EN505" s="53"/>
      <c r="EO505" s="53"/>
      <c r="EP505" s="53"/>
      <c r="EQ505" s="53"/>
      <c r="ER505" s="53"/>
      <c r="ES505" s="53"/>
      <c r="ET505" s="53"/>
      <c r="EU505" s="53"/>
      <c r="EV505" s="53"/>
      <c r="EW505" s="53"/>
      <c r="EX505" s="53"/>
      <c r="EY505" s="53"/>
      <c r="EZ505" s="53"/>
      <c r="FA505" s="53"/>
      <c r="FB505" s="53"/>
      <c r="FC505" s="53"/>
      <c r="FD505" s="53"/>
      <c r="FE505" s="53"/>
      <c r="FF505" s="53"/>
      <c r="FG505" s="53"/>
      <c r="FH505" s="53"/>
      <c r="FI505" s="53"/>
      <c r="FJ505" s="53"/>
      <c r="FK505" s="53"/>
      <c r="FL505" s="53"/>
      <c r="FM505" s="53"/>
      <c r="FN505" s="53"/>
      <c r="FO505" s="53"/>
      <c r="FP505" s="53"/>
      <c r="FQ505" s="53"/>
      <c r="FR505" s="53"/>
      <c r="FS505" s="53"/>
      <c r="FT505" s="53"/>
      <c r="FU505" s="53"/>
      <c r="FV505" s="53"/>
      <c r="FW505" s="53"/>
      <c r="FX505" s="53"/>
      <c r="FY505" s="53"/>
      <c r="FZ505" s="53"/>
      <c r="GA505" s="53"/>
      <c r="GB505" s="53"/>
      <c r="GC505" s="53"/>
      <c r="GD505" s="53"/>
      <c r="GE505" s="53"/>
      <c r="GF505" s="53"/>
      <c r="GG505" s="53"/>
      <c r="GH505" s="53"/>
      <c r="GI505" s="53"/>
      <c r="GJ505" s="53"/>
      <c r="GK505" s="53"/>
      <c r="GL505" s="53"/>
      <c r="GM505" s="53"/>
      <c r="GN505" s="53"/>
      <c r="GO505" s="53"/>
      <c r="GP505" s="53"/>
      <c r="GQ505" s="53"/>
      <c r="GR505" s="53"/>
      <c r="GS505" s="53"/>
      <c r="GT505" s="53"/>
      <c r="GU505" s="53"/>
      <c r="GV505" s="53"/>
      <c r="GW505" s="53"/>
      <c r="GX505" s="53"/>
      <c r="GY505" s="53"/>
      <c r="GZ505" s="53"/>
      <c r="HA505" s="53"/>
      <c r="HB505" s="53"/>
      <c r="HC505" s="53"/>
      <c r="HD505" s="53"/>
      <c r="HE505" s="53"/>
      <c r="HF505" s="53"/>
      <c r="HG505" s="53"/>
      <c r="HH505" s="53"/>
      <c r="HI505" s="53"/>
      <c r="HJ505" s="53"/>
      <c r="HK505" s="53"/>
      <c r="HL505" s="53"/>
      <c r="HM505" s="53"/>
      <c r="HN505" s="53"/>
      <c r="HO505" s="53"/>
      <c r="HP505" s="53"/>
      <c r="HQ505" s="53"/>
      <c r="HR505" s="53"/>
      <c r="HS505" s="53"/>
      <c r="HT505" s="53"/>
      <c r="HU505" s="53"/>
      <c r="HV505" s="53"/>
      <c r="HW505" s="53"/>
      <c r="HX505" s="53"/>
      <c r="HY505" s="53"/>
      <c r="HZ505" s="53"/>
      <c r="IA505" s="53"/>
    </row>
    <row r="506" spans="1:235" ht="54.75" customHeight="1">
      <c r="A506" s="8" t="s">
        <v>165</v>
      </c>
      <c r="B506" s="6"/>
      <c r="C506" s="6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24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3"/>
      <c r="AV506" s="53"/>
      <c r="AW506" s="53"/>
      <c r="AX506" s="53"/>
      <c r="AY506" s="53"/>
      <c r="AZ506" s="53"/>
      <c r="BA506" s="53"/>
      <c r="BB506" s="53"/>
      <c r="BC506" s="53"/>
      <c r="BD506" s="53"/>
      <c r="BE506" s="53"/>
      <c r="BF506" s="53"/>
      <c r="BG506" s="53"/>
      <c r="BH506" s="53"/>
      <c r="BI506" s="53"/>
      <c r="BJ506" s="53"/>
      <c r="BK506" s="53"/>
      <c r="BL506" s="53"/>
      <c r="BM506" s="53"/>
      <c r="BN506" s="53"/>
      <c r="BO506" s="53"/>
      <c r="BP506" s="53"/>
      <c r="BQ506" s="53"/>
      <c r="BR506" s="53"/>
      <c r="BS506" s="53"/>
      <c r="BT506" s="53"/>
      <c r="BU506" s="53"/>
      <c r="BV506" s="53"/>
      <c r="BW506" s="53"/>
      <c r="BX506" s="53"/>
      <c r="BY506" s="53"/>
      <c r="BZ506" s="53"/>
      <c r="CA506" s="53"/>
      <c r="CB506" s="53"/>
      <c r="CC506" s="53"/>
      <c r="CD506" s="53"/>
      <c r="CE506" s="53"/>
      <c r="CF506" s="53"/>
      <c r="CG506" s="53"/>
      <c r="CH506" s="53"/>
      <c r="CI506" s="53"/>
      <c r="CJ506" s="53"/>
      <c r="CK506" s="53"/>
      <c r="CL506" s="53"/>
      <c r="CM506" s="53"/>
      <c r="CN506" s="53"/>
      <c r="CO506" s="53"/>
      <c r="CP506" s="53"/>
      <c r="CQ506" s="53"/>
      <c r="CR506" s="53"/>
      <c r="CS506" s="53"/>
      <c r="CT506" s="53"/>
      <c r="CU506" s="53"/>
      <c r="CV506" s="53"/>
      <c r="CW506" s="53"/>
      <c r="CX506" s="53"/>
      <c r="CY506" s="53"/>
      <c r="CZ506" s="53"/>
      <c r="DA506" s="53"/>
      <c r="DB506" s="53"/>
      <c r="DC506" s="53"/>
      <c r="DD506" s="53"/>
      <c r="DE506" s="53"/>
      <c r="DF506" s="53"/>
      <c r="DG506" s="53"/>
      <c r="DH506" s="53"/>
      <c r="DI506" s="53"/>
      <c r="DJ506" s="53"/>
      <c r="DK506" s="53"/>
      <c r="DL506" s="53"/>
      <c r="DM506" s="53"/>
      <c r="DN506" s="53"/>
      <c r="DO506" s="53"/>
      <c r="DP506" s="53"/>
      <c r="DQ506" s="53"/>
      <c r="DR506" s="53"/>
      <c r="DS506" s="53"/>
      <c r="DT506" s="53"/>
      <c r="DU506" s="53"/>
      <c r="DV506" s="53"/>
      <c r="DW506" s="53"/>
      <c r="DX506" s="53"/>
      <c r="DY506" s="53"/>
      <c r="DZ506" s="53"/>
      <c r="EA506" s="53"/>
      <c r="EB506" s="53"/>
      <c r="EC506" s="53"/>
      <c r="ED506" s="53"/>
      <c r="EE506" s="53"/>
      <c r="EF506" s="53"/>
      <c r="EG506" s="53"/>
      <c r="EH506" s="53"/>
      <c r="EI506" s="53"/>
      <c r="EJ506" s="53"/>
      <c r="EK506" s="53"/>
      <c r="EL506" s="53"/>
      <c r="EM506" s="53"/>
      <c r="EN506" s="53"/>
      <c r="EO506" s="53"/>
      <c r="EP506" s="53"/>
      <c r="EQ506" s="53"/>
      <c r="ER506" s="53"/>
      <c r="ES506" s="53"/>
      <c r="ET506" s="53"/>
      <c r="EU506" s="53"/>
      <c r="EV506" s="53"/>
      <c r="EW506" s="53"/>
      <c r="EX506" s="53"/>
      <c r="EY506" s="53"/>
      <c r="EZ506" s="53"/>
      <c r="FA506" s="53"/>
      <c r="FB506" s="53"/>
      <c r="FC506" s="53"/>
      <c r="FD506" s="53"/>
      <c r="FE506" s="53"/>
      <c r="FF506" s="53"/>
      <c r="FG506" s="53"/>
      <c r="FH506" s="53"/>
      <c r="FI506" s="53"/>
      <c r="FJ506" s="53"/>
      <c r="FK506" s="53"/>
      <c r="FL506" s="53"/>
      <c r="FM506" s="53"/>
      <c r="FN506" s="53"/>
      <c r="FO506" s="53"/>
      <c r="FP506" s="53"/>
      <c r="FQ506" s="53"/>
      <c r="FR506" s="53"/>
      <c r="FS506" s="53"/>
      <c r="FT506" s="53"/>
      <c r="FU506" s="53"/>
      <c r="FV506" s="53"/>
      <c r="FW506" s="53"/>
      <c r="FX506" s="53"/>
      <c r="FY506" s="53"/>
      <c r="FZ506" s="53"/>
      <c r="GA506" s="53"/>
      <c r="GB506" s="53"/>
      <c r="GC506" s="53"/>
      <c r="GD506" s="53"/>
      <c r="GE506" s="53"/>
      <c r="GF506" s="53"/>
      <c r="GG506" s="53"/>
      <c r="GH506" s="53"/>
      <c r="GI506" s="53"/>
      <c r="GJ506" s="53"/>
      <c r="GK506" s="53"/>
      <c r="GL506" s="53"/>
      <c r="GM506" s="53"/>
      <c r="GN506" s="53"/>
      <c r="GO506" s="53"/>
      <c r="GP506" s="53"/>
      <c r="GQ506" s="53"/>
      <c r="GR506" s="53"/>
      <c r="GS506" s="53"/>
      <c r="GT506" s="53"/>
      <c r="GU506" s="53"/>
      <c r="GV506" s="53"/>
      <c r="GW506" s="53"/>
      <c r="GX506" s="53"/>
      <c r="GY506" s="53"/>
      <c r="GZ506" s="53"/>
      <c r="HA506" s="53"/>
      <c r="HB506" s="53"/>
      <c r="HC506" s="53"/>
      <c r="HD506" s="53"/>
      <c r="HE506" s="53"/>
      <c r="HF506" s="53"/>
      <c r="HG506" s="53"/>
      <c r="HH506" s="53"/>
      <c r="HI506" s="53"/>
      <c r="HJ506" s="53"/>
      <c r="HK506" s="53"/>
      <c r="HL506" s="53"/>
      <c r="HM506" s="53"/>
      <c r="HN506" s="53"/>
      <c r="HO506" s="53"/>
      <c r="HP506" s="53"/>
      <c r="HQ506" s="53"/>
      <c r="HR506" s="53"/>
      <c r="HS506" s="53"/>
      <c r="HT506" s="53"/>
      <c r="HU506" s="53"/>
      <c r="HV506" s="53"/>
      <c r="HW506" s="53"/>
      <c r="HX506" s="53"/>
      <c r="HY506" s="53"/>
      <c r="HZ506" s="53"/>
      <c r="IA506" s="53"/>
    </row>
    <row r="507" spans="1:17" s="76" customFormat="1" ht="22.5">
      <c r="A507" s="34" t="s">
        <v>393</v>
      </c>
      <c r="B507" s="37"/>
      <c r="C507" s="37"/>
      <c r="D507" s="57">
        <f>D508+D515</f>
        <v>1500000</v>
      </c>
      <c r="E507" s="57"/>
      <c r="F507" s="57">
        <f>D507</f>
        <v>1500000</v>
      </c>
      <c r="G507" s="30">
        <f>G508+G515</f>
        <v>1500000</v>
      </c>
      <c r="H507" s="30"/>
      <c r="I507" s="30"/>
      <c r="J507" s="30">
        <f>G507</f>
        <v>1500000</v>
      </c>
      <c r="K507" s="30"/>
      <c r="L507" s="30"/>
      <c r="M507" s="30"/>
      <c r="N507" s="30">
        <f>N508+N515</f>
        <v>1500000</v>
      </c>
      <c r="O507" s="30"/>
      <c r="P507" s="30">
        <f>N507</f>
        <v>1500000</v>
      </c>
      <c r="Q507" s="75"/>
    </row>
    <row r="508" spans="1:17" s="79" customFormat="1" ht="45">
      <c r="A508" s="77" t="s">
        <v>394</v>
      </c>
      <c r="B508" s="35"/>
      <c r="C508" s="35"/>
      <c r="D508" s="45">
        <f>D512*D514</f>
        <v>1300000</v>
      </c>
      <c r="E508" s="45"/>
      <c r="F508" s="45">
        <f>D508+E508</f>
        <v>1300000</v>
      </c>
      <c r="G508" s="36">
        <f>G512*G514</f>
        <v>1300000</v>
      </c>
      <c r="H508" s="36">
        <f aca="true" t="shared" si="59" ref="H508:O508">H512*H514</f>
        <v>0</v>
      </c>
      <c r="I508" s="36">
        <f t="shared" si="59"/>
        <v>0</v>
      </c>
      <c r="J508" s="36">
        <f>G508</f>
        <v>1300000</v>
      </c>
      <c r="K508" s="36">
        <f t="shared" si="59"/>
        <v>0</v>
      </c>
      <c r="L508" s="36">
        <f t="shared" si="59"/>
        <v>0</v>
      </c>
      <c r="M508" s="36">
        <f t="shared" si="59"/>
        <v>0</v>
      </c>
      <c r="N508" s="36">
        <f>N512*N514</f>
        <v>1300000</v>
      </c>
      <c r="O508" s="36">
        <f t="shared" si="59"/>
        <v>0</v>
      </c>
      <c r="P508" s="36">
        <f>N508</f>
        <v>1300000</v>
      </c>
      <c r="Q508" s="78"/>
    </row>
    <row r="509" spans="1:17" s="52" customFormat="1" ht="11.25">
      <c r="A509" s="5" t="s">
        <v>4</v>
      </c>
      <c r="B509" s="37"/>
      <c r="C509" s="37"/>
      <c r="D509" s="80"/>
      <c r="E509" s="80"/>
      <c r="F509" s="81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75"/>
    </row>
    <row r="510" spans="1:17" s="52" customFormat="1" ht="27.75" customHeight="1">
      <c r="A510" s="8" t="s">
        <v>166</v>
      </c>
      <c r="B510" s="37"/>
      <c r="C510" s="37"/>
      <c r="D510" s="49">
        <v>520</v>
      </c>
      <c r="E510" s="80"/>
      <c r="F510" s="81"/>
      <c r="G510" s="7">
        <v>520</v>
      </c>
      <c r="H510" s="30"/>
      <c r="I510" s="30"/>
      <c r="J510" s="7">
        <f>G510+H510</f>
        <v>520</v>
      </c>
      <c r="K510" s="30"/>
      <c r="L510" s="30"/>
      <c r="M510" s="30"/>
      <c r="N510" s="7">
        <v>520</v>
      </c>
      <c r="O510" s="7"/>
      <c r="P510" s="7">
        <f>N510+O510</f>
        <v>520</v>
      </c>
      <c r="Q510" s="75"/>
    </row>
    <row r="511" spans="1:17" s="52" customFormat="1" ht="11.25">
      <c r="A511" s="5" t="s">
        <v>5</v>
      </c>
      <c r="B511" s="37"/>
      <c r="C511" s="37"/>
      <c r="D511" s="80"/>
      <c r="E511" s="80"/>
      <c r="F511" s="81"/>
      <c r="G511" s="30"/>
      <c r="H511" s="30"/>
      <c r="I511" s="30"/>
      <c r="J511" s="7"/>
      <c r="K511" s="30"/>
      <c r="L511" s="30"/>
      <c r="M511" s="30"/>
      <c r="N511" s="30"/>
      <c r="O511" s="30"/>
      <c r="P511" s="7"/>
      <c r="Q511" s="75"/>
    </row>
    <row r="512" spans="1:17" s="52" customFormat="1" ht="22.5">
      <c r="A512" s="8" t="s">
        <v>167</v>
      </c>
      <c r="B512" s="37"/>
      <c r="C512" s="37"/>
      <c r="D512" s="49">
        <v>520</v>
      </c>
      <c r="E512" s="80"/>
      <c r="F512" s="81"/>
      <c r="G512" s="7">
        <f>G510</f>
        <v>520</v>
      </c>
      <c r="H512" s="7"/>
      <c r="I512" s="7"/>
      <c r="J512" s="7">
        <f>G512+H512</f>
        <v>520</v>
      </c>
      <c r="K512" s="7">
        <f>K510</f>
        <v>0</v>
      </c>
      <c r="L512" s="7">
        <f>L510</f>
        <v>0</v>
      </c>
      <c r="M512" s="7">
        <f>M510</f>
        <v>0</v>
      </c>
      <c r="N512" s="7">
        <v>520</v>
      </c>
      <c r="O512" s="7"/>
      <c r="P512" s="7">
        <f>N512+O512</f>
        <v>520</v>
      </c>
      <c r="Q512" s="75"/>
    </row>
    <row r="513" spans="1:17" s="52" customFormat="1" ht="11.25">
      <c r="A513" s="5" t="s">
        <v>7</v>
      </c>
      <c r="B513" s="37"/>
      <c r="C513" s="37"/>
      <c r="D513" s="80"/>
      <c r="E513" s="80"/>
      <c r="F513" s="81"/>
      <c r="G513" s="30"/>
      <c r="H513" s="30"/>
      <c r="I513" s="30"/>
      <c r="J513" s="7"/>
      <c r="K513" s="30"/>
      <c r="L513" s="30"/>
      <c r="M513" s="30"/>
      <c r="N513" s="30"/>
      <c r="O513" s="30"/>
      <c r="P513" s="7"/>
      <c r="Q513" s="75"/>
    </row>
    <row r="514" spans="1:17" s="52" customFormat="1" ht="17.25" customHeight="1">
      <c r="A514" s="8" t="s">
        <v>168</v>
      </c>
      <c r="B514" s="37"/>
      <c r="C514" s="37"/>
      <c r="D514" s="80">
        <v>2500</v>
      </c>
      <c r="E514" s="80"/>
      <c r="F514" s="81"/>
      <c r="G514" s="7">
        <v>2500</v>
      </c>
      <c r="H514" s="30"/>
      <c r="I514" s="30"/>
      <c r="J514" s="7">
        <f>G514+H514</f>
        <v>2500</v>
      </c>
      <c r="K514" s="30"/>
      <c r="L514" s="30"/>
      <c r="M514" s="30"/>
      <c r="N514" s="7">
        <v>2500</v>
      </c>
      <c r="O514" s="7"/>
      <c r="P514" s="7">
        <f>N514+O514</f>
        <v>2500</v>
      </c>
      <c r="Q514" s="75"/>
    </row>
    <row r="515" spans="1:17" s="83" customFormat="1" ht="65.25" customHeight="1">
      <c r="A515" s="77" t="s">
        <v>395</v>
      </c>
      <c r="B515" s="34"/>
      <c r="C515" s="34"/>
      <c r="D515" s="45">
        <f>D519*D522</f>
        <v>200000</v>
      </c>
      <c r="E515" s="45"/>
      <c r="F515" s="45">
        <f>D515+E515</f>
        <v>200000</v>
      </c>
      <c r="G515" s="36">
        <f>G519*G522</f>
        <v>200000</v>
      </c>
      <c r="H515" s="36">
        <f aca="true" t="shared" si="60" ref="H515:P515">H519*H522</f>
        <v>0</v>
      </c>
      <c r="I515" s="36">
        <f t="shared" si="60"/>
        <v>0</v>
      </c>
      <c r="J515" s="36">
        <f t="shared" si="60"/>
        <v>200000</v>
      </c>
      <c r="K515" s="36">
        <f t="shared" si="60"/>
        <v>0</v>
      </c>
      <c r="L515" s="36">
        <f t="shared" si="60"/>
        <v>0</v>
      </c>
      <c r="M515" s="36">
        <f t="shared" si="60"/>
        <v>0</v>
      </c>
      <c r="N515" s="36">
        <f t="shared" si="60"/>
        <v>200000</v>
      </c>
      <c r="O515" s="36">
        <f t="shared" si="60"/>
        <v>0</v>
      </c>
      <c r="P515" s="36">
        <f t="shared" si="60"/>
        <v>200000</v>
      </c>
      <c r="Q515" s="82"/>
    </row>
    <row r="516" spans="1:235" ht="11.25">
      <c r="A516" s="5" t="s">
        <v>4</v>
      </c>
      <c r="B516" s="6"/>
      <c r="C516" s="6"/>
      <c r="D516" s="84"/>
      <c r="E516" s="84"/>
      <c r="F516" s="84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24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3"/>
      <c r="AV516" s="53"/>
      <c r="AW516" s="53"/>
      <c r="AX516" s="53"/>
      <c r="AY516" s="53"/>
      <c r="AZ516" s="53"/>
      <c r="BA516" s="53"/>
      <c r="BB516" s="53"/>
      <c r="BC516" s="53"/>
      <c r="BD516" s="53"/>
      <c r="BE516" s="53"/>
      <c r="BF516" s="53"/>
      <c r="BG516" s="53"/>
      <c r="BH516" s="53"/>
      <c r="BI516" s="53"/>
      <c r="BJ516" s="53"/>
      <c r="BK516" s="53"/>
      <c r="BL516" s="53"/>
      <c r="BM516" s="53"/>
      <c r="BN516" s="53"/>
      <c r="BO516" s="53"/>
      <c r="BP516" s="53"/>
      <c r="BQ516" s="53"/>
      <c r="BR516" s="53"/>
      <c r="BS516" s="53"/>
      <c r="BT516" s="53"/>
      <c r="BU516" s="53"/>
      <c r="BV516" s="53"/>
      <c r="BW516" s="53"/>
      <c r="BX516" s="53"/>
      <c r="BY516" s="53"/>
      <c r="BZ516" s="53"/>
      <c r="CA516" s="53"/>
      <c r="CB516" s="53"/>
      <c r="CC516" s="53"/>
      <c r="CD516" s="53"/>
      <c r="CE516" s="53"/>
      <c r="CF516" s="53"/>
      <c r="CG516" s="53"/>
      <c r="CH516" s="53"/>
      <c r="CI516" s="53"/>
      <c r="CJ516" s="53"/>
      <c r="CK516" s="53"/>
      <c r="CL516" s="53"/>
      <c r="CM516" s="53"/>
      <c r="CN516" s="53"/>
      <c r="CO516" s="53"/>
      <c r="CP516" s="53"/>
      <c r="CQ516" s="53"/>
      <c r="CR516" s="53"/>
      <c r="CS516" s="53"/>
      <c r="CT516" s="53"/>
      <c r="CU516" s="53"/>
      <c r="CV516" s="53"/>
      <c r="CW516" s="53"/>
      <c r="CX516" s="53"/>
      <c r="CY516" s="53"/>
      <c r="CZ516" s="53"/>
      <c r="DA516" s="53"/>
      <c r="DB516" s="53"/>
      <c r="DC516" s="53"/>
      <c r="DD516" s="53"/>
      <c r="DE516" s="53"/>
      <c r="DF516" s="53"/>
      <c r="DG516" s="53"/>
      <c r="DH516" s="53"/>
      <c r="DI516" s="53"/>
      <c r="DJ516" s="53"/>
      <c r="DK516" s="53"/>
      <c r="DL516" s="53"/>
      <c r="DM516" s="53"/>
      <c r="DN516" s="53"/>
      <c r="DO516" s="53"/>
      <c r="DP516" s="53"/>
      <c r="DQ516" s="53"/>
      <c r="DR516" s="53"/>
      <c r="DS516" s="53"/>
      <c r="DT516" s="53"/>
      <c r="DU516" s="53"/>
      <c r="DV516" s="53"/>
      <c r="DW516" s="53"/>
      <c r="DX516" s="53"/>
      <c r="DY516" s="53"/>
      <c r="DZ516" s="53"/>
      <c r="EA516" s="53"/>
      <c r="EB516" s="53"/>
      <c r="EC516" s="53"/>
      <c r="ED516" s="53"/>
      <c r="EE516" s="53"/>
      <c r="EF516" s="53"/>
      <c r="EG516" s="53"/>
      <c r="EH516" s="53"/>
      <c r="EI516" s="53"/>
      <c r="EJ516" s="53"/>
      <c r="EK516" s="53"/>
      <c r="EL516" s="53"/>
      <c r="EM516" s="53"/>
      <c r="EN516" s="53"/>
      <c r="EO516" s="53"/>
      <c r="EP516" s="53"/>
      <c r="EQ516" s="53"/>
      <c r="ER516" s="53"/>
      <c r="ES516" s="53"/>
      <c r="ET516" s="53"/>
      <c r="EU516" s="53"/>
      <c r="EV516" s="53"/>
      <c r="EW516" s="53"/>
      <c r="EX516" s="53"/>
      <c r="EY516" s="53"/>
      <c r="EZ516" s="53"/>
      <c r="FA516" s="53"/>
      <c r="FB516" s="53"/>
      <c r="FC516" s="53"/>
      <c r="FD516" s="53"/>
      <c r="FE516" s="53"/>
      <c r="FF516" s="53"/>
      <c r="FG516" s="53"/>
      <c r="FH516" s="53"/>
      <c r="FI516" s="53"/>
      <c r="FJ516" s="53"/>
      <c r="FK516" s="53"/>
      <c r="FL516" s="53"/>
      <c r="FM516" s="53"/>
      <c r="FN516" s="53"/>
      <c r="FO516" s="53"/>
      <c r="FP516" s="53"/>
      <c r="FQ516" s="53"/>
      <c r="FR516" s="53"/>
      <c r="FS516" s="53"/>
      <c r="FT516" s="53"/>
      <c r="FU516" s="53"/>
      <c r="FV516" s="53"/>
      <c r="FW516" s="53"/>
      <c r="FX516" s="53"/>
      <c r="FY516" s="53"/>
      <c r="FZ516" s="53"/>
      <c r="GA516" s="53"/>
      <c r="GB516" s="53"/>
      <c r="GC516" s="53"/>
      <c r="GD516" s="53"/>
      <c r="GE516" s="53"/>
      <c r="GF516" s="53"/>
      <c r="GG516" s="53"/>
      <c r="GH516" s="53"/>
      <c r="GI516" s="53"/>
      <c r="GJ516" s="53"/>
      <c r="GK516" s="53"/>
      <c r="GL516" s="53"/>
      <c r="GM516" s="53"/>
      <c r="GN516" s="53"/>
      <c r="GO516" s="53"/>
      <c r="GP516" s="53"/>
      <c r="GQ516" s="53"/>
      <c r="GR516" s="53"/>
      <c r="GS516" s="53"/>
      <c r="GT516" s="53"/>
      <c r="GU516" s="53"/>
      <c r="GV516" s="53"/>
      <c r="GW516" s="53"/>
      <c r="GX516" s="53"/>
      <c r="GY516" s="53"/>
      <c r="GZ516" s="53"/>
      <c r="HA516" s="53"/>
      <c r="HB516" s="53"/>
      <c r="HC516" s="53"/>
      <c r="HD516" s="53"/>
      <c r="HE516" s="53"/>
      <c r="HF516" s="53"/>
      <c r="HG516" s="53"/>
      <c r="HH516" s="53"/>
      <c r="HI516" s="53"/>
      <c r="HJ516" s="53"/>
      <c r="HK516" s="53"/>
      <c r="HL516" s="53"/>
      <c r="HM516" s="53"/>
      <c r="HN516" s="53"/>
      <c r="HO516" s="53"/>
      <c r="HP516" s="53"/>
      <c r="HQ516" s="53"/>
      <c r="HR516" s="53"/>
      <c r="HS516" s="53"/>
      <c r="HT516" s="53"/>
      <c r="HU516" s="53"/>
      <c r="HV516" s="53"/>
      <c r="HW516" s="53"/>
      <c r="HX516" s="53"/>
      <c r="HY516" s="53"/>
      <c r="HZ516" s="53"/>
      <c r="IA516" s="53"/>
    </row>
    <row r="517" spans="1:235" ht="33.75">
      <c r="A517" s="8" t="s">
        <v>166</v>
      </c>
      <c r="B517" s="6"/>
      <c r="C517" s="6"/>
      <c r="D517" s="44">
        <v>6</v>
      </c>
      <c r="E517" s="44"/>
      <c r="F517" s="44">
        <f>D517</f>
        <v>6</v>
      </c>
      <c r="G517" s="44">
        <v>5</v>
      </c>
      <c r="H517" s="44"/>
      <c r="I517" s="44"/>
      <c r="J517" s="7">
        <f>G517+H517</f>
        <v>5</v>
      </c>
      <c r="K517" s="44">
        <f>H517</f>
        <v>0</v>
      </c>
      <c r="L517" s="44">
        <f>J517</f>
        <v>5</v>
      </c>
      <c r="M517" s="44">
        <f>K517</f>
        <v>0</v>
      </c>
      <c r="N517" s="44">
        <v>4</v>
      </c>
      <c r="O517" s="44"/>
      <c r="P517" s="44">
        <f>N517</f>
        <v>4</v>
      </c>
      <c r="Q517" s="24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3"/>
      <c r="AV517" s="53"/>
      <c r="AW517" s="53"/>
      <c r="AX517" s="53"/>
      <c r="AY517" s="53"/>
      <c r="AZ517" s="53"/>
      <c r="BA517" s="53"/>
      <c r="BB517" s="53"/>
      <c r="BC517" s="53"/>
      <c r="BD517" s="53"/>
      <c r="BE517" s="53"/>
      <c r="BF517" s="53"/>
      <c r="BG517" s="53"/>
      <c r="BH517" s="53"/>
      <c r="BI517" s="53"/>
      <c r="BJ517" s="53"/>
      <c r="BK517" s="53"/>
      <c r="BL517" s="53"/>
      <c r="BM517" s="53"/>
      <c r="BN517" s="53"/>
      <c r="BO517" s="53"/>
      <c r="BP517" s="53"/>
      <c r="BQ517" s="53"/>
      <c r="BR517" s="53"/>
      <c r="BS517" s="53"/>
      <c r="BT517" s="53"/>
      <c r="BU517" s="53"/>
      <c r="BV517" s="53"/>
      <c r="BW517" s="53"/>
      <c r="BX517" s="53"/>
      <c r="BY517" s="53"/>
      <c r="BZ517" s="53"/>
      <c r="CA517" s="53"/>
      <c r="CB517" s="53"/>
      <c r="CC517" s="53"/>
      <c r="CD517" s="53"/>
      <c r="CE517" s="53"/>
      <c r="CF517" s="53"/>
      <c r="CG517" s="53"/>
      <c r="CH517" s="53"/>
      <c r="CI517" s="53"/>
      <c r="CJ517" s="53"/>
      <c r="CK517" s="53"/>
      <c r="CL517" s="53"/>
      <c r="CM517" s="53"/>
      <c r="CN517" s="53"/>
      <c r="CO517" s="53"/>
      <c r="CP517" s="53"/>
      <c r="CQ517" s="53"/>
      <c r="CR517" s="53"/>
      <c r="CS517" s="53"/>
      <c r="CT517" s="53"/>
      <c r="CU517" s="53"/>
      <c r="CV517" s="53"/>
      <c r="CW517" s="53"/>
      <c r="CX517" s="53"/>
      <c r="CY517" s="53"/>
      <c r="CZ517" s="53"/>
      <c r="DA517" s="53"/>
      <c r="DB517" s="53"/>
      <c r="DC517" s="53"/>
      <c r="DD517" s="53"/>
      <c r="DE517" s="53"/>
      <c r="DF517" s="53"/>
      <c r="DG517" s="53"/>
      <c r="DH517" s="53"/>
      <c r="DI517" s="53"/>
      <c r="DJ517" s="53"/>
      <c r="DK517" s="53"/>
      <c r="DL517" s="53"/>
      <c r="DM517" s="53"/>
      <c r="DN517" s="53"/>
      <c r="DO517" s="53"/>
      <c r="DP517" s="53"/>
      <c r="DQ517" s="53"/>
      <c r="DR517" s="53"/>
      <c r="DS517" s="53"/>
      <c r="DT517" s="53"/>
      <c r="DU517" s="53"/>
      <c r="DV517" s="53"/>
      <c r="DW517" s="53"/>
      <c r="DX517" s="53"/>
      <c r="DY517" s="53"/>
      <c r="DZ517" s="53"/>
      <c r="EA517" s="53"/>
      <c r="EB517" s="53"/>
      <c r="EC517" s="53"/>
      <c r="ED517" s="53"/>
      <c r="EE517" s="53"/>
      <c r="EF517" s="53"/>
      <c r="EG517" s="53"/>
      <c r="EH517" s="53"/>
      <c r="EI517" s="53"/>
      <c r="EJ517" s="53"/>
      <c r="EK517" s="53"/>
      <c r="EL517" s="53"/>
      <c r="EM517" s="53"/>
      <c r="EN517" s="53"/>
      <c r="EO517" s="53"/>
      <c r="EP517" s="53"/>
      <c r="EQ517" s="53"/>
      <c r="ER517" s="53"/>
      <c r="ES517" s="53"/>
      <c r="ET517" s="53"/>
      <c r="EU517" s="53"/>
      <c r="EV517" s="53"/>
      <c r="EW517" s="53"/>
      <c r="EX517" s="53"/>
      <c r="EY517" s="53"/>
      <c r="EZ517" s="53"/>
      <c r="FA517" s="53"/>
      <c r="FB517" s="53"/>
      <c r="FC517" s="53"/>
      <c r="FD517" s="53"/>
      <c r="FE517" s="53"/>
      <c r="FF517" s="53"/>
      <c r="FG517" s="53"/>
      <c r="FH517" s="53"/>
      <c r="FI517" s="53"/>
      <c r="FJ517" s="53"/>
      <c r="FK517" s="53"/>
      <c r="FL517" s="53"/>
      <c r="FM517" s="53"/>
      <c r="FN517" s="53"/>
      <c r="FO517" s="53"/>
      <c r="FP517" s="53"/>
      <c r="FQ517" s="53"/>
      <c r="FR517" s="53"/>
      <c r="FS517" s="53"/>
      <c r="FT517" s="53"/>
      <c r="FU517" s="53"/>
      <c r="FV517" s="53"/>
      <c r="FW517" s="53"/>
      <c r="FX517" s="53"/>
      <c r="FY517" s="53"/>
      <c r="FZ517" s="53"/>
      <c r="GA517" s="53"/>
      <c r="GB517" s="53"/>
      <c r="GC517" s="53"/>
      <c r="GD517" s="53"/>
      <c r="GE517" s="53"/>
      <c r="GF517" s="53"/>
      <c r="GG517" s="53"/>
      <c r="GH517" s="53"/>
      <c r="GI517" s="53"/>
      <c r="GJ517" s="53"/>
      <c r="GK517" s="53"/>
      <c r="GL517" s="53"/>
      <c r="GM517" s="53"/>
      <c r="GN517" s="53"/>
      <c r="GO517" s="53"/>
      <c r="GP517" s="53"/>
      <c r="GQ517" s="53"/>
      <c r="GR517" s="53"/>
      <c r="GS517" s="53"/>
      <c r="GT517" s="53"/>
      <c r="GU517" s="53"/>
      <c r="GV517" s="53"/>
      <c r="GW517" s="53"/>
      <c r="GX517" s="53"/>
      <c r="GY517" s="53"/>
      <c r="GZ517" s="53"/>
      <c r="HA517" s="53"/>
      <c r="HB517" s="53"/>
      <c r="HC517" s="53"/>
      <c r="HD517" s="53"/>
      <c r="HE517" s="53"/>
      <c r="HF517" s="53"/>
      <c r="HG517" s="53"/>
      <c r="HH517" s="53"/>
      <c r="HI517" s="53"/>
      <c r="HJ517" s="53"/>
      <c r="HK517" s="53"/>
      <c r="HL517" s="53"/>
      <c r="HM517" s="53"/>
      <c r="HN517" s="53"/>
      <c r="HO517" s="53"/>
      <c r="HP517" s="53"/>
      <c r="HQ517" s="53"/>
      <c r="HR517" s="53"/>
      <c r="HS517" s="53"/>
      <c r="HT517" s="53"/>
      <c r="HU517" s="53"/>
      <c r="HV517" s="53"/>
      <c r="HW517" s="53"/>
      <c r="HX517" s="53"/>
      <c r="HY517" s="53"/>
      <c r="HZ517" s="53"/>
      <c r="IA517" s="53"/>
    </row>
    <row r="518" spans="1:235" ht="11.25">
      <c r="A518" s="5" t="s">
        <v>5</v>
      </c>
      <c r="B518" s="6"/>
      <c r="C518" s="6"/>
      <c r="D518" s="44"/>
      <c r="E518" s="44"/>
      <c r="F518" s="44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24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3"/>
      <c r="AV518" s="53"/>
      <c r="AW518" s="53"/>
      <c r="AX518" s="53"/>
      <c r="AY518" s="53"/>
      <c r="AZ518" s="53"/>
      <c r="BA518" s="53"/>
      <c r="BB518" s="53"/>
      <c r="BC518" s="53"/>
      <c r="BD518" s="53"/>
      <c r="BE518" s="53"/>
      <c r="BF518" s="53"/>
      <c r="BG518" s="53"/>
      <c r="BH518" s="53"/>
      <c r="BI518" s="53"/>
      <c r="BJ518" s="53"/>
      <c r="BK518" s="53"/>
      <c r="BL518" s="53"/>
      <c r="BM518" s="53"/>
      <c r="BN518" s="53"/>
      <c r="BO518" s="53"/>
      <c r="BP518" s="53"/>
      <c r="BQ518" s="53"/>
      <c r="BR518" s="53"/>
      <c r="BS518" s="53"/>
      <c r="BT518" s="53"/>
      <c r="BU518" s="53"/>
      <c r="BV518" s="53"/>
      <c r="BW518" s="53"/>
      <c r="BX518" s="53"/>
      <c r="BY518" s="53"/>
      <c r="BZ518" s="53"/>
      <c r="CA518" s="53"/>
      <c r="CB518" s="53"/>
      <c r="CC518" s="53"/>
      <c r="CD518" s="53"/>
      <c r="CE518" s="53"/>
      <c r="CF518" s="53"/>
      <c r="CG518" s="53"/>
      <c r="CH518" s="53"/>
      <c r="CI518" s="53"/>
      <c r="CJ518" s="53"/>
      <c r="CK518" s="53"/>
      <c r="CL518" s="53"/>
      <c r="CM518" s="53"/>
      <c r="CN518" s="53"/>
      <c r="CO518" s="53"/>
      <c r="CP518" s="53"/>
      <c r="CQ518" s="53"/>
      <c r="CR518" s="53"/>
      <c r="CS518" s="53"/>
      <c r="CT518" s="53"/>
      <c r="CU518" s="53"/>
      <c r="CV518" s="53"/>
      <c r="CW518" s="53"/>
      <c r="CX518" s="53"/>
      <c r="CY518" s="53"/>
      <c r="CZ518" s="53"/>
      <c r="DA518" s="53"/>
      <c r="DB518" s="53"/>
      <c r="DC518" s="53"/>
      <c r="DD518" s="53"/>
      <c r="DE518" s="53"/>
      <c r="DF518" s="53"/>
      <c r="DG518" s="53"/>
      <c r="DH518" s="53"/>
      <c r="DI518" s="53"/>
      <c r="DJ518" s="53"/>
      <c r="DK518" s="53"/>
      <c r="DL518" s="53"/>
      <c r="DM518" s="53"/>
      <c r="DN518" s="53"/>
      <c r="DO518" s="53"/>
      <c r="DP518" s="53"/>
      <c r="DQ518" s="53"/>
      <c r="DR518" s="53"/>
      <c r="DS518" s="53"/>
      <c r="DT518" s="53"/>
      <c r="DU518" s="53"/>
      <c r="DV518" s="53"/>
      <c r="DW518" s="53"/>
      <c r="DX518" s="53"/>
      <c r="DY518" s="53"/>
      <c r="DZ518" s="53"/>
      <c r="EA518" s="53"/>
      <c r="EB518" s="53"/>
      <c r="EC518" s="53"/>
      <c r="ED518" s="53"/>
      <c r="EE518" s="53"/>
      <c r="EF518" s="53"/>
      <c r="EG518" s="53"/>
      <c r="EH518" s="53"/>
      <c r="EI518" s="53"/>
      <c r="EJ518" s="53"/>
      <c r="EK518" s="53"/>
      <c r="EL518" s="53"/>
      <c r="EM518" s="53"/>
      <c r="EN518" s="53"/>
      <c r="EO518" s="53"/>
      <c r="EP518" s="53"/>
      <c r="EQ518" s="53"/>
      <c r="ER518" s="53"/>
      <c r="ES518" s="53"/>
      <c r="ET518" s="53"/>
      <c r="EU518" s="53"/>
      <c r="EV518" s="53"/>
      <c r="EW518" s="53"/>
      <c r="EX518" s="53"/>
      <c r="EY518" s="53"/>
      <c r="EZ518" s="53"/>
      <c r="FA518" s="53"/>
      <c r="FB518" s="53"/>
      <c r="FC518" s="53"/>
      <c r="FD518" s="53"/>
      <c r="FE518" s="53"/>
      <c r="FF518" s="53"/>
      <c r="FG518" s="53"/>
      <c r="FH518" s="53"/>
      <c r="FI518" s="53"/>
      <c r="FJ518" s="53"/>
      <c r="FK518" s="53"/>
      <c r="FL518" s="53"/>
      <c r="FM518" s="53"/>
      <c r="FN518" s="53"/>
      <c r="FO518" s="53"/>
      <c r="FP518" s="53"/>
      <c r="FQ518" s="53"/>
      <c r="FR518" s="53"/>
      <c r="FS518" s="53"/>
      <c r="FT518" s="53"/>
      <c r="FU518" s="53"/>
      <c r="FV518" s="53"/>
      <c r="FW518" s="53"/>
      <c r="FX518" s="53"/>
      <c r="FY518" s="53"/>
      <c r="FZ518" s="53"/>
      <c r="GA518" s="53"/>
      <c r="GB518" s="53"/>
      <c r="GC518" s="53"/>
      <c r="GD518" s="53"/>
      <c r="GE518" s="53"/>
      <c r="GF518" s="53"/>
      <c r="GG518" s="53"/>
      <c r="GH518" s="53"/>
      <c r="GI518" s="53"/>
      <c r="GJ518" s="53"/>
      <c r="GK518" s="53"/>
      <c r="GL518" s="53"/>
      <c r="GM518" s="53"/>
      <c r="GN518" s="53"/>
      <c r="GO518" s="53"/>
      <c r="GP518" s="53"/>
      <c r="GQ518" s="53"/>
      <c r="GR518" s="53"/>
      <c r="GS518" s="53"/>
      <c r="GT518" s="53"/>
      <c r="GU518" s="53"/>
      <c r="GV518" s="53"/>
      <c r="GW518" s="53"/>
      <c r="GX518" s="53"/>
      <c r="GY518" s="53"/>
      <c r="GZ518" s="53"/>
      <c r="HA518" s="53"/>
      <c r="HB518" s="53"/>
      <c r="HC518" s="53"/>
      <c r="HD518" s="53"/>
      <c r="HE518" s="53"/>
      <c r="HF518" s="53"/>
      <c r="HG518" s="53"/>
      <c r="HH518" s="53"/>
      <c r="HI518" s="53"/>
      <c r="HJ518" s="53"/>
      <c r="HK518" s="53"/>
      <c r="HL518" s="53"/>
      <c r="HM518" s="53"/>
      <c r="HN518" s="53"/>
      <c r="HO518" s="53"/>
      <c r="HP518" s="53"/>
      <c r="HQ518" s="53"/>
      <c r="HR518" s="53"/>
      <c r="HS518" s="53"/>
      <c r="HT518" s="53"/>
      <c r="HU518" s="53"/>
      <c r="HV518" s="53"/>
      <c r="HW518" s="53"/>
      <c r="HX518" s="53"/>
      <c r="HY518" s="53"/>
      <c r="HZ518" s="53"/>
      <c r="IA518" s="53"/>
    </row>
    <row r="519" spans="1:235" ht="32.25" customHeight="1">
      <c r="A519" s="8" t="s">
        <v>167</v>
      </c>
      <c r="B519" s="6"/>
      <c r="C519" s="6"/>
      <c r="D519" s="44">
        <v>6</v>
      </c>
      <c r="E519" s="44"/>
      <c r="F519" s="44">
        <f>D519</f>
        <v>6</v>
      </c>
      <c r="G519" s="7">
        <v>5</v>
      </c>
      <c r="H519" s="7"/>
      <c r="I519" s="7"/>
      <c r="J519" s="7">
        <f>G519+H519</f>
        <v>5</v>
      </c>
      <c r="K519" s="7"/>
      <c r="L519" s="7"/>
      <c r="M519" s="7"/>
      <c r="N519" s="7">
        <v>4</v>
      </c>
      <c r="O519" s="7"/>
      <c r="P519" s="7">
        <f>N519</f>
        <v>4</v>
      </c>
      <c r="Q519" s="24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3"/>
      <c r="AV519" s="53"/>
      <c r="AW519" s="53"/>
      <c r="AX519" s="53"/>
      <c r="AY519" s="53"/>
      <c r="AZ519" s="53"/>
      <c r="BA519" s="53"/>
      <c r="BB519" s="53"/>
      <c r="BC519" s="53"/>
      <c r="BD519" s="53"/>
      <c r="BE519" s="53"/>
      <c r="BF519" s="53"/>
      <c r="BG519" s="53"/>
      <c r="BH519" s="53"/>
      <c r="BI519" s="53"/>
      <c r="BJ519" s="53"/>
      <c r="BK519" s="53"/>
      <c r="BL519" s="53"/>
      <c r="BM519" s="53"/>
      <c r="BN519" s="53"/>
      <c r="BO519" s="53"/>
      <c r="BP519" s="53"/>
      <c r="BQ519" s="53"/>
      <c r="BR519" s="53"/>
      <c r="BS519" s="53"/>
      <c r="BT519" s="53"/>
      <c r="BU519" s="53"/>
      <c r="BV519" s="53"/>
      <c r="BW519" s="53"/>
      <c r="BX519" s="53"/>
      <c r="BY519" s="53"/>
      <c r="BZ519" s="53"/>
      <c r="CA519" s="53"/>
      <c r="CB519" s="53"/>
      <c r="CC519" s="53"/>
      <c r="CD519" s="53"/>
      <c r="CE519" s="53"/>
      <c r="CF519" s="53"/>
      <c r="CG519" s="53"/>
      <c r="CH519" s="53"/>
      <c r="CI519" s="53"/>
      <c r="CJ519" s="53"/>
      <c r="CK519" s="53"/>
      <c r="CL519" s="53"/>
      <c r="CM519" s="53"/>
      <c r="CN519" s="53"/>
      <c r="CO519" s="53"/>
      <c r="CP519" s="53"/>
      <c r="CQ519" s="53"/>
      <c r="CR519" s="53"/>
      <c r="CS519" s="53"/>
      <c r="CT519" s="53"/>
      <c r="CU519" s="53"/>
      <c r="CV519" s="53"/>
      <c r="CW519" s="53"/>
      <c r="CX519" s="53"/>
      <c r="CY519" s="53"/>
      <c r="CZ519" s="53"/>
      <c r="DA519" s="53"/>
      <c r="DB519" s="53"/>
      <c r="DC519" s="53"/>
      <c r="DD519" s="53"/>
      <c r="DE519" s="53"/>
      <c r="DF519" s="53"/>
      <c r="DG519" s="53"/>
      <c r="DH519" s="53"/>
      <c r="DI519" s="53"/>
      <c r="DJ519" s="53"/>
      <c r="DK519" s="53"/>
      <c r="DL519" s="53"/>
      <c r="DM519" s="53"/>
      <c r="DN519" s="53"/>
      <c r="DO519" s="53"/>
      <c r="DP519" s="53"/>
      <c r="DQ519" s="53"/>
      <c r="DR519" s="53"/>
      <c r="DS519" s="53"/>
      <c r="DT519" s="53"/>
      <c r="DU519" s="53"/>
      <c r="DV519" s="53"/>
      <c r="DW519" s="53"/>
      <c r="DX519" s="53"/>
      <c r="DY519" s="53"/>
      <c r="DZ519" s="53"/>
      <c r="EA519" s="53"/>
      <c r="EB519" s="53"/>
      <c r="EC519" s="53"/>
      <c r="ED519" s="53"/>
      <c r="EE519" s="53"/>
      <c r="EF519" s="53"/>
      <c r="EG519" s="53"/>
      <c r="EH519" s="53"/>
      <c r="EI519" s="53"/>
      <c r="EJ519" s="53"/>
      <c r="EK519" s="53"/>
      <c r="EL519" s="53"/>
      <c r="EM519" s="53"/>
      <c r="EN519" s="53"/>
      <c r="EO519" s="53"/>
      <c r="EP519" s="53"/>
      <c r="EQ519" s="53"/>
      <c r="ER519" s="53"/>
      <c r="ES519" s="53"/>
      <c r="ET519" s="53"/>
      <c r="EU519" s="53"/>
      <c r="EV519" s="53"/>
      <c r="EW519" s="53"/>
      <c r="EX519" s="53"/>
      <c r="EY519" s="53"/>
      <c r="EZ519" s="53"/>
      <c r="FA519" s="53"/>
      <c r="FB519" s="53"/>
      <c r="FC519" s="53"/>
      <c r="FD519" s="53"/>
      <c r="FE519" s="53"/>
      <c r="FF519" s="53"/>
      <c r="FG519" s="53"/>
      <c r="FH519" s="53"/>
      <c r="FI519" s="53"/>
      <c r="FJ519" s="53"/>
      <c r="FK519" s="53"/>
      <c r="FL519" s="53"/>
      <c r="FM519" s="53"/>
      <c r="FN519" s="53"/>
      <c r="FO519" s="53"/>
      <c r="FP519" s="53"/>
      <c r="FQ519" s="53"/>
      <c r="FR519" s="53"/>
      <c r="FS519" s="53"/>
      <c r="FT519" s="53"/>
      <c r="FU519" s="53"/>
      <c r="FV519" s="53"/>
      <c r="FW519" s="53"/>
      <c r="FX519" s="53"/>
      <c r="FY519" s="53"/>
      <c r="FZ519" s="53"/>
      <c r="GA519" s="53"/>
      <c r="GB519" s="53"/>
      <c r="GC519" s="53"/>
      <c r="GD519" s="53"/>
      <c r="GE519" s="53"/>
      <c r="GF519" s="53"/>
      <c r="GG519" s="53"/>
      <c r="GH519" s="53"/>
      <c r="GI519" s="53"/>
      <c r="GJ519" s="53"/>
      <c r="GK519" s="53"/>
      <c r="GL519" s="53"/>
      <c r="GM519" s="53"/>
      <c r="GN519" s="53"/>
      <c r="GO519" s="53"/>
      <c r="GP519" s="53"/>
      <c r="GQ519" s="53"/>
      <c r="GR519" s="53"/>
      <c r="GS519" s="53"/>
      <c r="GT519" s="53"/>
      <c r="GU519" s="53"/>
      <c r="GV519" s="53"/>
      <c r="GW519" s="53"/>
      <c r="GX519" s="53"/>
      <c r="GY519" s="53"/>
      <c r="GZ519" s="53"/>
      <c r="HA519" s="53"/>
      <c r="HB519" s="53"/>
      <c r="HC519" s="53"/>
      <c r="HD519" s="53"/>
      <c r="HE519" s="53"/>
      <c r="HF519" s="53"/>
      <c r="HG519" s="53"/>
      <c r="HH519" s="53"/>
      <c r="HI519" s="53"/>
      <c r="HJ519" s="53"/>
      <c r="HK519" s="53"/>
      <c r="HL519" s="53"/>
      <c r="HM519" s="53"/>
      <c r="HN519" s="53"/>
      <c r="HO519" s="53"/>
      <c r="HP519" s="53"/>
      <c r="HQ519" s="53"/>
      <c r="HR519" s="53"/>
      <c r="HS519" s="53"/>
      <c r="HT519" s="53"/>
      <c r="HU519" s="53"/>
      <c r="HV519" s="53"/>
      <c r="HW519" s="53"/>
      <c r="HX519" s="53"/>
      <c r="HY519" s="53"/>
      <c r="HZ519" s="53"/>
      <c r="IA519" s="53"/>
    </row>
    <row r="520" spans="1:235" ht="22.5">
      <c r="A520" s="8" t="s">
        <v>164</v>
      </c>
      <c r="B520" s="6"/>
      <c r="C520" s="6"/>
      <c r="D520" s="44"/>
      <c r="E520" s="44"/>
      <c r="F520" s="44">
        <f>D520</f>
        <v>0</v>
      </c>
      <c r="G520" s="7"/>
      <c r="H520" s="7"/>
      <c r="I520" s="7"/>
      <c r="J520" s="7">
        <f>G520+H520</f>
        <v>0</v>
      </c>
      <c r="K520" s="7"/>
      <c r="L520" s="7"/>
      <c r="M520" s="7"/>
      <c r="N520" s="7"/>
      <c r="O520" s="7"/>
      <c r="P520" s="7"/>
      <c r="Q520" s="24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3"/>
      <c r="AV520" s="53"/>
      <c r="AW520" s="53"/>
      <c r="AX520" s="53"/>
      <c r="AY520" s="53"/>
      <c r="AZ520" s="53"/>
      <c r="BA520" s="53"/>
      <c r="BB520" s="53"/>
      <c r="BC520" s="53"/>
      <c r="BD520" s="53"/>
      <c r="BE520" s="53"/>
      <c r="BF520" s="53"/>
      <c r="BG520" s="53"/>
      <c r="BH520" s="53"/>
      <c r="BI520" s="53"/>
      <c r="BJ520" s="53"/>
      <c r="BK520" s="53"/>
      <c r="BL520" s="53"/>
      <c r="BM520" s="53"/>
      <c r="BN520" s="53"/>
      <c r="BO520" s="53"/>
      <c r="BP520" s="53"/>
      <c r="BQ520" s="53"/>
      <c r="BR520" s="53"/>
      <c r="BS520" s="53"/>
      <c r="BT520" s="53"/>
      <c r="BU520" s="53"/>
      <c r="BV520" s="53"/>
      <c r="BW520" s="53"/>
      <c r="BX520" s="53"/>
      <c r="BY520" s="53"/>
      <c r="BZ520" s="53"/>
      <c r="CA520" s="53"/>
      <c r="CB520" s="53"/>
      <c r="CC520" s="53"/>
      <c r="CD520" s="53"/>
      <c r="CE520" s="53"/>
      <c r="CF520" s="53"/>
      <c r="CG520" s="53"/>
      <c r="CH520" s="53"/>
      <c r="CI520" s="53"/>
      <c r="CJ520" s="53"/>
      <c r="CK520" s="53"/>
      <c r="CL520" s="53"/>
      <c r="CM520" s="53"/>
      <c r="CN520" s="53"/>
      <c r="CO520" s="53"/>
      <c r="CP520" s="53"/>
      <c r="CQ520" s="53"/>
      <c r="CR520" s="53"/>
      <c r="CS520" s="53"/>
      <c r="CT520" s="53"/>
      <c r="CU520" s="53"/>
      <c r="CV520" s="53"/>
      <c r="CW520" s="53"/>
      <c r="CX520" s="53"/>
      <c r="CY520" s="53"/>
      <c r="CZ520" s="53"/>
      <c r="DA520" s="53"/>
      <c r="DB520" s="53"/>
      <c r="DC520" s="53"/>
      <c r="DD520" s="53"/>
      <c r="DE520" s="53"/>
      <c r="DF520" s="53"/>
      <c r="DG520" s="53"/>
      <c r="DH520" s="53"/>
      <c r="DI520" s="53"/>
      <c r="DJ520" s="53"/>
      <c r="DK520" s="53"/>
      <c r="DL520" s="53"/>
      <c r="DM520" s="53"/>
      <c r="DN520" s="53"/>
      <c r="DO520" s="53"/>
      <c r="DP520" s="53"/>
      <c r="DQ520" s="53"/>
      <c r="DR520" s="53"/>
      <c r="DS520" s="53"/>
      <c r="DT520" s="53"/>
      <c r="DU520" s="53"/>
      <c r="DV520" s="53"/>
      <c r="DW520" s="53"/>
      <c r="DX520" s="53"/>
      <c r="DY520" s="53"/>
      <c r="DZ520" s="53"/>
      <c r="EA520" s="53"/>
      <c r="EB520" s="53"/>
      <c r="EC520" s="53"/>
      <c r="ED520" s="53"/>
      <c r="EE520" s="53"/>
      <c r="EF520" s="53"/>
      <c r="EG520" s="53"/>
      <c r="EH520" s="53"/>
      <c r="EI520" s="53"/>
      <c r="EJ520" s="53"/>
      <c r="EK520" s="53"/>
      <c r="EL520" s="53"/>
      <c r="EM520" s="53"/>
      <c r="EN520" s="53"/>
      <c r="EO520" s="53"/>
      <c r="EP520" s="53"/>
      <c r="EQ520" s="53"/>
      <c r="ER520" s="53"/>
      <c r="ES520" s="53"/>
      <c r="ET520" s="53"/>
      <c r="EU520" s="53"/>
      <c r="EV520" s="53"/>
      <c r="EW520" s="53"/>
      <c r="EX520" s="53"/>
      <c r="EY520" s="53"/>
      <c r="EZ520" s="53"/>
      <c r="FA520" s="53"/>
      <c r="FB520" s="53"/>
      <c r="FC520" s="53"/>
      <c r="FD520" s="53"/>
      <c r="FE520" s="53"/>
      <c r="FF520" s="53"/>
      <c r="FG520" s="53"/>
      <c r="FH520" s="53"/>
      <c r="FI520" s="53"/>
      <c r="FJ520" s="53"/>
      <c r="FK520" s="53"/>
      <c r="FL520" s="53"/>
      <c r="FM520" s="53"/>
      <c r="FN520" s="53"/>
      <c r="FO520" s="53"/>
      <c r="FP520" s="53"/>
      <c r="FQ520" s="53"/>
      <c r="FR520" s="53"/>
      <c r="FS520" s="53"/>
      <c r="FT520" s="53"/>
      <c r="FU520" s="53"/>
      <c r="FV520" s="53"/>
      <c r="FW520" s="53"/>
      <c r="FX520" s="53"/>
      <c r="FY520" s="53"/>
      <c r="FZ520" s="53"/>
      <c r="GA520" s="53"/>
      <c r="GB520" s="53"/>
      <c r="GC520" s="53"/>
      <c r="GD520" s="53"/>
      <c r="GE520" s="53"/>
      <c r="GF520" s="53"/>
      <c r="GG520" s="53"/>
      <c r="GH520" s="53"/>
      <c r="GI520" s="53"/>
      <c r="GJ520" s="53"/>
      <c r="GK520" s="53"/>
      <c r="GL520" s="53"/>
      <c r="GM520" s="53"/>
      <c r="GN520" s="53"/>
      <c r="GO520" s="53"/>
      <c r="GP520" s="53"/>
      <c r="GQ520" s="53"/>
      <c r="GR520" s="53"/>
      <c r="GS520" s="53"/>
      <c r="GT520" s="53"/>
      <c r="GU520" s="53"/>
      <c r="GV520" s="53"/>
      <c r="GW520" s="53"/>
      <c r="GX520" s="53"/>
      <c r="GY520" s="53"/>
      <c r="GZ520" s="53"/>
      <c r="HA520" s="53"/>
      <c r="HB520" s="53"/>
      <c r="HC520" s="53"/>
      <c r="HD520" s="53"/>
      <c r="HE520" s="53"/>
      <c r="HF520" s="53"/>
      <c r="HG520" s="53"/>
      <c r="HH520" s="53"/>
      <c r="HI520" s="53"/>
      <c r="HJ520" s="53"/>
      <c r="HK520" s="53"/>
      <c r="HL520" s="53"/>
      <c r="HM520" s="53"/>
      <c r="HN520" s="53"/>
      <c r="HO520" s="53"/>
      <c r="HP520" s="53"/>
      <c r="HQ520" s="53"/>
      <c r="HR520" s="53"/>
      <c r="HS520" s="53"/>
      <c r="HT520" s="53"/>
      <c r="HU520" s="53"/>
      <c r="HV520" s="53"/>
      <c r="HW520" s="53"/>
      <c r="HX520" s="53"/>
      <c r="HY520" s="53"/>
      <c r="HZ520" s="53"/>
      <c r="IA520" s="53"/>
    </row>
    <row r="521" spans="1:235" ht="11.25">
      <c r="A521" s="5" t="s">
        <v>7</v>
      </c>
      <c r="B521" s="6"/>
      <c r="C521" s="6"/>
      <c r="D521" s="44"/>
      <c r="E521" s="44"/>
      <c r="F521" s="44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24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3"/>
      <c r="AV521" s="53"/>
      <c r="AW521" s="53"/>
      <c r="AX521" s="53"/>
      <c r="AY521" s="53"/>
      <c r="AZ521" s="53"/>
      <c r="BA521" s="53"/>
      <c r="BB521" s="53"/>
      <c r="BC521" s="53"/>
      <c r="BD521" s="53"/>
      <c r="BE521" s="53"/>
      <c r="BF521" s="53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3"/>
      <c r="BS521" s="53"/>
      <c r="BT521" s="53"/>
      <c r="BU521" s="53"/>
      <c r="BV521" s="53"/>
      <c r="BW521" s="53"/>
      <c r="BX521" s="53"/>
      <c r="BY521" s="53"/>
      <c r="BZ521" s="53"/>
      <c r="CA521" s="53"/>
      <c r="CB521" s="53"/>
      <c r="CC521" s="53"/>
      <c r="CD521" s="53"/>
      <c r="CE521" s="53"/>
      <c r="CF521" s="53"/>
      <c r="CG521" s="53"/>
      <c r="CH521" s="53"/>
      <c r="CI521" s="53"/>
      <c r="CJ521" s="53"/>
      <c r="CK521" s="53"/>
      <c r="CL521" s="53"/>
      <c r="CM521" s="53"/>
      <c r="CN521" s="53"/>
      <c r="CO521" s="53"/>
      <c r="CP521" s="53"/>
      <c r="CQ521" s="53"/>
      <c r="CR521" s="53"/>
      <c r="CS521" s="53"/>
      <c r="CT521" s="53"/>
      <c r="CU521" s="53"/>
      <c r="CV521" s="53"/>
      <c r="CW521" s="53"/>
      <c r="CX521" s="53"/>
      <c r="CY521" s="53"/>
      <c r="CZ521" s="53"/>
      <c r="DA521" s="53"/>
      <c r="DB521" s="53"/>
      <c r="DC521" s="53"/>
      <c r="DD521" s="53"/>
      <c r="DE521" s="53"/>
      <c r="DF521" s="53"/>
      <c r="DG521" s="53"/>
      <c r="DH521" s="53"/>
      <c r="DI521" s="53"/>
      <c r="DJ521" s="53"/>
      <c r="DK521" s="53"/>
      <c r="DL521" s="53"/>
      <c r="DM521" s="53"/>
      <c r="DN521" s="53"/>
      <c r="DO521" s="53"/>
      <c r="DP521" s="53"/>
      <c r="DQ521" s="53"/>
      <c r="DR521" s="53"/>
      <c r="DS521" s="53"/>
      <c r="DT521" s="53"/>
      <c r="DU521" s="53"/>
      <c r="DV521" s="53"/>
      <c r="DW521" s="53"/>
      <c r="DX521" s="53"/>
      <c r="DY521" s="53"/>
      <c r="DZ521" s="53"/>
      <c r="EA521" s="53"/>
      <c r="EB521" s="53"/>
      <c r="EC521" s="53"/>
      <c r="ED521" s="53"/>
      <c r="EE521" s="53"/>
      <c r="EF521" s="53"/>
      <c r="EG521" s="53"/>
      <c r="EH521" s="53"/>
      <c r="EI521" s="53"/>
      <c r="EJ521" s="53"/>
      <c r="EK521" s="53"/>
      <c r="EL521" s="53"/>
      <c r="EM521" s="53"/>
      <c r="EN521" s="53"/>
      <c r="EO521" s="53"/>
      <c r="EP521" s="53"/>
      <c r="EQ521" s="53"/>
      <c r="ER521" s="53"/>
      <c r="ES521" s="53"/>
      <c r="ET521" s="53"/>
      <c r="EU521" s="53"/>
      <c r="EV521" s="53"/>
      <c r="EW521" s="53"/>
      <c r="EX521" s="53"/>
      <c r="EY521" s="53"/>
      <c r="EZ521" s="53"/>
      <c r="FA521" s="53"/>
      <c r="FB521" s="53"/>
      <c r="FC521" s="53"/>
      <c r="FD521" s="53"/>
      <c r="FE521" s="53"/>
      <c r="FF521" s="53"/>
      <c r="FG521" s="53"/>
      <c r="FH521" s="53"/>
      <c r="FI521" s="53"/>
      <c r="FJ521" s="53"/>
      <c r="FK521" s="53"/>
      <c r="FL521" s="53"/>
      <c r="FM521" s="53"/>
      <c r="FN521" s="53"/>
      <c r="FO521" s="53"/>
      <c r="FP521" s="53"/>
      <c r="FQ521" s="53"/>
      <c r="FR521" s="53"/>
      <c r="FS521" s="53"/>
      <c r="FT521" s="53"/>
      <c r="FU521" s="53"/>
      <c r="FV521" s="53"/>
      <c r="FW521" s="53"/>
      <c r="FX521" s="53"/>
      <c r="FY521" s="53"/>
      <c r="FZ521" s="53"/>
      <c r="GA521" s="53"/>
      <c r="GB521" s="53"/>
      <c r="GC521" s="53"/>
      <c r="GD521" s="53"/>
      <c r="GE521" s="53"/>
      <c r="GF521" s="53"/>
      <c r="GG521" s="53"/>
      <c r="GH521" s="53"/>
      <c r="GI521" s="53"/>
      <c r="GJ521" s="53"/>
      <c r="GK521" s="53"/>
      <c r="GL521" s="53"/>
      <c r="GM521" s="53"/>
      <c r="GN521" s="53"/>
      <c r="GO521" s="53"/>
      <c r="GP521" s="53"/>
      <c r="GQ521" s="53"/>
      <c r="GR521" s="53"/>
      <c r="GS521" s="53"/>
      <c r="GT521" s="53"/>
      <c r="GU521" s="53"/>
      <c r="GV521" s="53"/>
      <c r="GW521" s="53"/>
      <c r="GX521" s="53"/>
      <c r="GY521" s="53"/>
      <c r="GZ521" s="53"/>
      <c r="HA521" s="53"/>
      <c r="HB521" s="53"/>
      <c r="HC521" s="53"/>
      <c r="HD521" s="53"/>
      <c r="HE521" s="53"/>
      <c r="HF521" s="53"/>
      <c r="HG521" s="53"/>
      <c r="HH521" s="53"/>
      <c r="HI521" s="53"/>
      <c r="HJ521" s="53"/>
      <c r="HK521" s="53"/>
      <c r="HL521" s="53"/>
      <c r="HM521" s="53"/>
      <c r="HN521" s="53"/>
      <c r="HO521" s="53"/>
      <c r="HP521" s="53"/>
      <c r="HQ521" s="53"/>
      <c r="HR521" s="53"/>
      <c r="HS521" s="53"/>
      <c r="HT521" s="53"/>
      <c r="HU521" s="53"/>
      <c r="HV521" s="53"/>
      <c r="HW521" s="53"/>
      <c r="HX521" s="53"/>
      <c r="HY521" s="53"/>
      <c r="HZ521" s="53"/>
      <c r="IA521" s="53"/>
    </row>
    <row r="522" spans="1:235" ht="22.5">
      <c r="A522" s="8" t="s">
        <v>168</v>
      </c>
      <c r="B522" s="6"/>
      <c r="C522" s="6"/>
      <c r="D522" s="44">
        <f>200000/6</f>
        <v>33333.333333333336</v>
      </c>
      <c r="E522" s="44"/>
      <c r="F522" s="44">
        <f>D522</f>
        <v>33333.333333333336</v>
      </c>
      <c r="G522" s="7">
        <f>200000/5</f>
        <v>40000</v>
      </c>
      <c r="H522" s="7"/>
      <c r="I522" s="7"/>
      <c r="J522" s="7">
        <f>G522+H522</f>
        <v>40000</v>
      </c>
      <c r="K522" s="7"/>
      <c r="L522" s="7"/>
      <c r="M522" s="7"/>
      <c r="N522" s="7">
        <v>50000</v>
      </c>
      <c r="O522" s="7"/>
      <c r="P522" s="7">
        <f>N522</f>
        <v>50000</v>
      </c>
      <c r="Q522" s="24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3"/>
      <c r="AV522" s="53"/>
      <c r="AW522" s="53"/>
      <c r="AX522" s="53"/>
      <c r="AY522" s="53"/>
      <c r="AZ522" s="53"/>
      <c r="BA522" s="53"/>
      <c r="BB522" s="53"/>
      <c r="BC522" s="53"/>
      <c r="BD522" s="53"/>
      <c r="BE522" s="53"/>
      <c r="BF522" s="53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3"/>
      <c r="BS522" s="53"/>
      <c r="BT522" s="53"/>
      <c r="BU522" s="53"/>
      <c r="BV522" s="53"/>
      <c r="BW522" s="53"/>
      <c r="BX522" s="53"/>
      <c r="BY522" s="53"/>
      <c r="BZ522" s="53"/>
      <c r="CA522" s="53"/>
      <c r="CB522" s="53"/>
      <c r="CC522" s="53"/>
      <c r="CD522" s="53"/>
      <c r="CE522" s="53"/>
      <c r="CF522" s="53"/>
      <c r="CG522" s="53"/>
      <c r="CH522" s="53"/>
      <c r="CI522" s="53"/>
      <c r="CJ522" s="53"/>
      <c r="CK522" s="53"/>
      <c r="CL522" s="53"/>
      <c r="CM522" s="53"/>
      <c r="CN522" s="53"/>
      <c r="CO522" s="53"/>
      <c r="CP522" s="53"/>
      <c r="CQ522" s="53"/>
      <c r="CR522" s="53"/>
      <c r="CS522" s="53"/>
      <c r="CT522" s="53"/>
      <c r="CU522" s="53"/>
      <c r="CV522" s="53"/>
      <c r="CW522" s="53"/>
      <c r="CX522" s="53"/>
      <c r="CY522" s="53"/>
      <c r="CZ522" s="53"/>
      <c r="DA522" s="53"/>
      <c r="DB522" s="53"/>
      <c r="DC522" s="53"/>
      <c r="DD522" s="53"/>
      <c r="DE522" s="53"/>
      <c r="DF522" s="53"/>
      <c r="DG522" s="53"/>
      <c r="DH522" s="53"/>
      <c r="DI522" s="53"/>
      <c r="DJ522" s="53"/>
      <c r="DK522" s="53"/>
      <c r="DL522" s="53"/>
      <c r="DM522" s="53"/>
      <c r="DN522" s="53"/>
      <c r="DO522" s="53"/>
      <c r="DP522" s="53"/>
      <c r="DQ522" s="53"/>
      <c r="DR522" s="53"/>
      <c r="DS522" s="53"/>
      <c r="DT522" s="53"/>
      <c r="DU522" s="53"/>
      <c r="DV522" s="53"/>
      <c r="DW522" s="53"/>
      <c r="DX522" s="53"/>
      <c r="DY522" s="53"/>
      <c r="DZ522" s="53"/>
      <c r="EA522" s="53"/>
      <c r="EB522" s="53"/>
      <c r="EC522" s="53"/>
      <c r="ED522" s="53"/>
      <c r="EE522" s="53"/>
      <c r="EF522" s="53"/>
      <c r="EG522" s="53"/>
      <c r="EH522" s="53"/>
      <c r="EI522" s="53"/>
      <c r="EJ522" s="53"/>
      <c r="EK522" s="53"/>
      <c r="EL522" s="53"/>
      <c r="EM522" s="53"/>
      <c r="EN522" s="53"/>
      <c r="EO522" s="53"/>
      <c r="EP522" s="53"/>
      <c r="EQ522" s="53"/>
      <c r="ER522" s="53"/>
      <c r="ES522" s="53"/>
      <c r="ET522" s="53"/>
      <c r="EU522" s="53"/>
      <c r="EV522" s="53"/>
      <c r="EW522" s="53"/>
      <c r="EX522" s="53"/>
      <c r="EY522" s="53"/>
      <c r="EZ522" s="53"/>
      <c r="FA522" s="53"/>
      <c r="FB522" s="53"/>
      <c r="FC522" s="53"/>
      <c r="FD522" s="53"/>
      <c r="FE522" s="53"/>
      <c r="FF522" s="53"/>
      <c r="FG522" s="53"/>
      <c r="FH522" s="53"/>
      <c r="FI522" s="53"/>
      <c r="FJ522" s="53"/>
      <c r="FK522" s="53"/>
      <c r="FL522" s="53"/>
      <c r="FM522" s="53"/>
      <c r="FN522" s="53"/>
      <c r="FO522" s="53"/>
      <c r="FP522" s="53"/>
      <c r="FQ522" s="53"/>
      <c r="FR522" s="53"/>
      <c r="FS522" s="53"/>
      <c r="FT522" s="53"/>
      <c r="FU522" s="53"/>
      <c r="FV522" s="53"/>
      <c r="FW522" s="53"/>
      <c r="FX522" s="53"/>
      <c r="FY522" s="53"/>
      <c r="FZ522" s="53"/>
      <c r="GA522" s="53"/>
      <c r="GB522" s="53"/>
      <c r="GC522" s="53"/>
      <c r="GD522" s="53"/>
      <c r="GE522" s="53"/>
      <c r="GF522" s="53"/>
      <c r="GG522" s="53"/>
      <c r="GH522" s="53"/>
      <c r="GI522" s="53"/>
      <c r="GJ522" s="53"/>
      <c r="GK522" s="53"/>
      <c r="GL522" s="53"/>
      <c r="GM522" s="53"/>
      <c r="GN522" s="53"/>
      <c r="GO522" s="53"/>
      <c r="GP522" s="53"/>
      <c r="GQ522" s="53"/>
      <c r="GR522" s="53"/>
      <c r="GS522" s="53"/>
      <c r="GT522" s="53"/>
      <c r="GU522" s="53"/>
      <c r="GV522" s="53"/>
      <c r="GW522" s="53"/>
      <c r="GX522" s="53"/>
      <c r="GY522" s="53"/>
      <c r="GZ522" s="53"/>
      <c r="HA522" s="53"/>
      <c r="HB522" s="53"/>
      <c r="HC522" s="53"/>
      <c r="HD522" s="53"/>
      <c r="HE522" s="53"/>
      <c r="HF522" s="53"/>
      <c r="HG522" s="53"/>
      <c r="HH522" s="53"/>
      <c r="HI522" s="53"/>
      <c r="HJ522" s="53"/>
      <c r="HK522" s="53"/>
      <c r="HL522" s="53"/>
      <c r="HM522" s="53"/>
      <c r="HN522" s="53"/>
      <c r="HO522" s="53"/>
      <c r="HP522" s="53"/>
      <c r="HQ522" s="53"/>
      <c r="HR522" s="53"/>
      <c r="HS522" s="53"/>
      <c r="HT522" s="53"/>
      <c r="HU522" s="53"/>
      <c r="HV522" s="53"/>
      <c r="HW522" s="53"/>
      <c r="HX522" s="53"/>
      <c r="HY522" s="53"/>
      <c r="HZ522" s="53"/>
      <c r="IA522" s="53"/>
    </row>
    <row r="523" spans="1:235" ht="11.25">
      <c r="A523" s="37" t="s">
        <v>268</v>
      </c>
      <c r="B523" s="6"/>
      <c r="C523" s="6"/>
      <c r="D523" s="36">
        <f>D525</f>
        <v>0</v>
      </c>
      <c r="E523" s="36">
        <f aca="true" t="shared" si="61" ref="E523:P523">E525</f>
        <v>127784300</v>
      </c>
      <c r="F523" s="36">
        <f t="shared" si="61"/>
        <v>127784300</v>
      </c>
      <c r="G523" s="36">
        <f t="shared" si="61"/>
        <v>0</v>
      </c>
      <c r="H523" s="36">
        <f t="shared" si="61"/>
        <v>0</v>
      </c>
      <c r="I523" s="36">
        <f t="shared" si="61"/>
        <v>0</v>
      </c>
      <c r="J523" s="36">
        <f t="shared" si="61"/>
        <v>0</v>
      </c>
      <c r="K523" s="36">
        <f t="shared" si="61"/>
        <v>0</v>
      </c>
      <c r="L523" s="36">
        <f t="shared" si="61"/>
        <v>0</v>
      </c>
      <c r="M523" s="36">
        <f t="shared" si="61"/>
        <v>0</v>
      </c>
      <c r="N523" s="36">
        <f t="shared" si="61"/>
        <v>0</v>
      </c>
      <c r="O523" s="36">
        <f t="shared" si="61"/>
        <v>0</v>
      </c>
      <c r="P523" s="36">
        <f t="shared" si="61"/>
        <v>0</v>
      </c>
      <c r="Q523" s="24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3"/>
      <c r="AV523" s="53"/>
      <c r="AW523" s="53"/>
      <c r="AX523" s="53"/>
      <c r="AY523" s="53"/>
      <c r="AZ523" s="53"/>
      <c r="BA523" s="53"/>
      <c r="BB523" s="53"/>
      <c r="BC523" s="53"/>
      <c r="BD523" s="53"/>
      <c r="BE523" s="53"/>
      <c r="BF523" s="53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3"/>
      <c r="BS523" s="53"/>
      <c r="BT523" s="53"/>
      <c r="BU523" s="53"/>
      <c r="BV523" s="53"/>
      <c r="BW523" s="53"/>
      <c r="BX523" s="53"/>
      <c r="BY523" s="53"/>
      <c r="BZ523" s="53"/>
      <c r="CA523" s="53"/>
      <c r="CB523" s="53"/>
      <c r="CC523" s="53"/>
      <c r="CD523" s="53"/>
      <c r="CE523" s="53"/>
      <c r="CF523" s="53"/>
      <c r="CG523" s="53"/>
      <c r="CH523" s="53"/>
      <c r="CI523" s="53"/>
      <c r="CJ523" s="53"/>
      <c r="CK523" s="53"/>
      <c r="CL523" s="53"/>
      <c r="CM523" s="53"/>
      <c r="CN523" s="53"/>
      <c r="CO523" s="53"/>
      <c r="CP523" s="53"/>
      <c r="CQ523" s="53"/>
      <c r="CR523" s="53"/>
      <c r="CS523" s="53"/>
      <c r="CT523" s="53"/>
      <c r="CU523" s="53"/>
      <c r="CV523" s="53"/>
      <c r="CW523" s="53"/>
      <c r="CX523" s="53"/>
      <c r="CY523" s="53"/>
      <c r="CZ523" s="53"/>
      <c r="DA523" s="53"/>
      <c r="DB523" s="53"/>
      <c r="DC523" s="53"/>
      <c r="DD523" s="53"/>
      <c r="DE523" s="53"/>
      <c r="DF523" s="53"/>
      <c r="DG523" s="53"/>
      <c r="DH523" s="53"/>
      <c r="DI523" s="53"/>
      <c r="DJ523" s="53"/>
      <c r="DK523" s="53"/>
      <c r="DL523" s="53"/>
      <c r="DM523" s="53"/>
      <c r="DN523" s="53"/>
      <c r="DO523" s="53"/>
      <c r="DP523" s="53"/>
      <c r="DQ523" s="53"/>
      <c r="DR523" s="53"/>
      <c r="DS523" s="53"/>
      <c r="DT523" s="53"/>
      <c r="DU523" s="53"/>
      <c r="DV523" s="53"/>
      <c r="DW523" s="53"/>
      <c r="DX523" s="53"/>
      <c r="DY523" s="53"/>
      <c r="DZ523" s="53"/>
      <c r="EA523" s="53"/>
      <c r="EB523" s="53"/>
      <c r="EC523" s="53"/>
      <c r="ED523" s="53"/>
      <c r="EE523" s="53"/>
      <c r="EF523" s="53"/>
      <c r="EG523" s="53"/>
      <c r="EH523" s="53"/>
      <c r="EI523" s="53"/>
      <c r="EJ523" s="53"/>
      <c r="EK523" s="53"/>
      <c r="EL523" s="53"/>
      <c r="EM523" s="53"/>
      <c r="EN523" s="53"/>
      <c r="EO523" s="53"/>
      <c r="EP523" s="53"/>
      <c r="EQ523" s="53"/>
      <c r="ER523" s="53"/>
      <c r="ES523" s="53"/>
      <c r="ET523" s="53"/>
      <c r="EU523" s="53"/>
      <c r="EV523" s="53"/>
      <c r="EW523" s="53"/>
      <c r="EX523" s="53"/>
      <c r="EY523" s="53"/>
      <c r="EZ523" s="53"/>
      <c r="FA523" s="53"/>
      <c r="FB523" s="53"/>
      <c r="FC523" s="53"/>
      <c r="FD523" s="53"/>
      <c r="FE523" s="53"/>
      <c r="FF523" s="53"/>
      <c r="FG523" s="53"/>
      <c r="FH523" s="53"/>
      <c r="FI523" s="53"/>
      <c r="FJ523" s="53"/>
      <c r="FK523" s="53"/>
      <c r="FL523" s="53"/>
      <c r="FM523" s="53"/>
      <c r="FN523" s="53"/>
      <c r="FO523" s="53"/>
      <c r="FP523" s="53"/>
      <c r="FQ523" s="53"/>
      <c r="FR523" s="53"/>
      <c r="FS523" s="53"/>
      <c r="FT523" s="53"/>
      <c r="FU523" s="53"/>
      <c r="FV523" s="53"/>
      <c r="FW523" s="53"/>
      <c r="FX523" s="53"/>
      <c r="FY523" s="53"/>
      <c r="FZ523" s="53"/>
      <c r="GA523" s="53"/>
      <c r="GB523" s="53"/>
      <c r="GC523" s="53"/>
      <c r="GD523" s="53"/>
      <c r="GE523" s="53"/>
      <c r="GF523" s="53"/>
      <c r="GG523" s="53"/>
      <c r="GH523" s="53"/>
      <c r="GI523" s="53"/>
      <c r="GJ523" s="53"/>
      <c r="GK523" s="53"/>
      <c r="GL523" s="53"/>
      <c r="GM523" s="53"/>
      <c r="GN523" s="53"/>
      <c r="GO523" s="53"/>
      <c r="GP523" s="53"/>
      <c r="GQ523" s="53"/>
      <c r="GR523" s="53"/>
      <c r="GS523" s="53"/>
      <c r="GT523" s="53"/>
      <c r="GU523" s="53"/>
      <c r="GV523" s="53"/>
      <c r="GW523" s="53"/>
      <c r="GX523" s="53"/>
      <c r="GY523" s="53"/>
      <c r="GZ523" s="53"/>
      <c r="HA523" s="53"/>
      <c r="HB523" s="53"/>
      <c r="HC523" s="53"/>
      <c r="HD523" s="53"/>
      <c r="HE523" s="53"/>
      <c r="HF523" s="53"/>
      <c r="HG523" s="53"/>
      <c r="HH523" s="53"/>
      <c r="HI523" s="53"/>
      <c r="HJ523" s="53"/>
      <c r="HK523" s="53"/>
      <c r="HL523" s="53"/>
      <c r="HM523" s="53"/>
      <c r="HN523" s="53"/>
      <c r="HO523" s="53"/>
      <c r="HP523" s="53"/>
      <c r="HQ523" s="53"/>
      <c r="HR523" s="53"/>
      <c r="HS523" s="53"/>
      <c r="HT523" s="53"/>
      <c r="HU523" s="53"/>
      <c r="HV523" s="53"/>
      <c r="HW523" s="53"/>
      <c r="HX523" s="53"/>
      <c r="HY523" s="53"/>
      <c r="HZ523" s="53"/>
      <c r="IA523" s="53"/>
    </row>
    <row r="524" spans="1:235" ht="22.5">
      <c r="A524" s="8" t="s">
        <v>170</v>
      </c>
      <c r="B524" s="6"/>
      <c r="C524" s="6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24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3"/>
      <c r="AV524" s="53"/>
      <c r="AW524" s="53"/>
      <c r="AX524" s="53"/>
      <c r="AY524" s="53"/>
      <c r="AZ524" s="53"/>
      <c r="BA524" s="53"/>
      <c r="BB524" s="53"/>
      <c r="BC524" s="53"/>
      <c r="BD524" s="53"/>
      <c r="BE524" s="53"/>
      <c r="BF524" s="53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3"/>
      <c r="BS524" s="53"/>
      <c r="BT524" s="53"/>
      <c r="BU524" s="53"/>
      <c r="BV524" s="53"/>
      <c r="BW524" s="53"/>
      <c r="BX524" s="53"/>
      <c r="BY524" s="53"/>
      <c r="BZ524" s="53"/>
      <c r="CA524" s="53"/>
      <c r="CB524" s="53"/>
      <c r="CC524" s="53"/>
      <c r="CD524" s="53"/>
      <c r="CE524" s="53"/>
      <c r="CF524" s="53"/>
      <c r="CG524" s="53"/>
      <c r="CH524" s="53"/>
      <c r="CI524" s="53"/>
      <c r="CJ524" s="53"/>
      <c r="CK524" s="53"/>
      <c r="CL524" s="53"/>
      <c r="CM524" s="53"/>
      <c r="CN524" s="53"/>
      <c r="CO524" s="53"/>
      <c r="CP524" s="53"/>
      <c r="CQ524" s="53"/>
      <c r="CR524" s="53"/>
      <c r="CS524" s="53"/>
      <c r="CT524" s="53"/>
      <c r="CU524" s="53"/>
      <c r="CV524" s="53"/>
      <c r="CW524" s="53"/>
      <c r="CX524" s="53"/>
      <c r="CY524" s="53"/>
      <c r="CZ524" s="53"/>
      <c r="DA524" s="53"/>
      <c r="DB524" s="53"/>
      <c r="DC524" s="53"/>
      <c r="DD524" s="53"/>
      <c r="DE524" s="53"/>
      <c r="DF524" s="53"/>
      <c r="DG524" s="53"/>
      <c r="DH524" s="53"/>
      <c r="DI524" s="53"/>
      <c r="DJ524" s="53"/>
      <c r="DK524" s="53"/>
      <c r="DL524" s="53"/>
      <c r="DM524" s="53"/>
      <c r="DN524" s="53"/>
      <c r="DO524" s="53"/>
      <c r="DP524" s="53"/>
      <c r="DQ524" s="53"/>
      <c r="DR524" s="53"/>
      <c r="DS524" s="53"/>
      <c r="DT524" s="53"/>
      <c r="DU524" s="53"/>
      <c r="DV524" s="53"/>
      <c r="DW524" s="53"/>
      <c r="DX524" s="53"/>
      <c r="DY524" s="53"/>
      <c r="DZ524" s="53"/>
      <c r="EA524" s="53"/>
      <c r="EB524" s="53"/>
      <c r="EC524" s="53"/>
      <c r="ED524" s="53"/>
      <c r="EE524" s="53"/>
      <c r="EF524" s="53"/>
      <c r="EG524" s="53"/>
      <c r="EH524" s="53"/>
      <c r="EI524" s="53"/>
      <c r="EJ524" s="53"/>
      <c r="EK524" s="53"/>
      <c r="EL524" s="53"/>
      <c r="EM524" s="53"/>
      <c r="EN524" s="53"/>
      <c r="EO524" s="53"/>
      <c r="EP524" s="53"/>
      <c r="EQ524" s="53"/>
      <c r="ER524" s="53"/>
      <c r="ES524" s="53"/>
      <c r="ET524" s="53"/>
      <c r="EU524" s="53"/>
      <c r="EV524" s="53"/>
      <c r="EW524" s="53"/>
      <c r="EX524" s="53"/>
      <c r="EY524" s="53"/>
      <c r="EZ524" s="53"/>
      <c r="FA524" s="53"/>
      <c r="FB524" s="53"/>
      <c r="FC524" s="53"/>
      <c r="FD524" s="53"/>
      <c r="FE524" s="53"/>
      <c r="FF524" s="53"/>
      <c r="FG524" s="53"/>
      <c r="FH524" s="53"/>
      <c r="FI524" s="53"/>
      <c r="FJ524" s="53"/>
      <c r="FK524" s="53"/>
      <c r="FL524" s="53"/>
      <c r="FM524" s="53"/>
      <c r="FN524" s="53"/>
      <c r="FO524" s="53"/>
      <c r="FP524" s="53"/>
      <c r="FQ524" s="53"/>
      <c r="FR524" s="53"/>
      <c r="FS524" s="53"/>
      <c r="FT524" s="53"/>
      <c r="FU524" s="53"/>
      <c r="FV524" s="53"/>
      <c r="FW524" s="53"/>
      <c r="FX524" s="53"/>
      <c r="FY524" s="53"/>
      <c r="FZ524" s="53"/>
      <c r="GA524" s="53"/>
      <c r="GB524" s="53"/>
      <c r="GC524" s="53"/>
      <c r="GD524" s="53"/>
      <c r="GE524" s="53"/>
      <c r="GF524" s="53"/>
      <c r="GG524" s="53"/>
      <c r="GH524" s="53"/>
      <c r="GI524" s="53"/>
      <c r="GJ524" s="53"/>
      <c r="GK524" s="53"/>
      <c r="GL524" s="53"/>
      <c r="GM524" s="53"/>
      <c r="GN524" s="53"/>
      <c r="GO524" s="53"/>
      <c r="GP524" s="53"/>
      <c r="GQ524" s="53"/>
      <c r="GR524" s="53"/>
      <c r="GS524" s="53"/>
      <c r="GT524" s="53"/>
      <c r="GU524" s="53"/>
      <c r="GV524" s="53"/>
      <c r="GW524" s="53"/>
      <c r="GX524" s="53"/>
      <c r="GY524" s="53"/>
      <c r="GZ524" s="53"/>
      <c r="HA524" s="53"/>
      <c r="HB524" s="53"/>
      <c r="HC524" s="53"/>
      <c r="HD524" s="53"/>
      <c r="HE524" s="53"/>
      <c r="HF524" s="53"/>
      <c r="HG524" s="53"/>
      <c r="HH524" s="53"/>
      <c r="HI524" s="53"/>
      <c r="HJ524" s="53"/>
      <c r="HK524" s="53"/>
      <c r="HL524" s="53"/>
      <c r="HM524" s="53"/>
      <c r="HN524" s="53"/>
      <c r="HO524" s="53"/>
      <c r="HP524" s="53"/>
      <c r="HQ524" s="53"/>
      <c r="HR524" s="53"/>
      <c r="HS524" s="53"/>
      <c r="HT524" s="53"/>
      <c r="HU524" s="53"/>
      <c r="HV524" s="53"/>
      <c r="HW524" s="53"/>
      <c r="HX524" s="53"/>
      <c r="HY524" s="53"/>
      <c r="HZ524" s="53"/>
      <c r="IA524" s="53"/>
    </row>
    <row r="525" spans="1:17" s="39" customFormat="1" ht="33.75">
      <c r="A525" s="34" t="s">
        <v>396</v>
      </c>
      <c r="B525" s="35"/>
      <c r="C525" s="35"/>
      <c r="D525" s="36"/>
      <c r="E525" s="36">
        <f>E527</f>
        <v>127784300</v>
      </c>
      <c r="F525" s="36">
        <f>D525+E525</f>
        <v>127784300</v>
      </c>
      <c r="G525" s="36"/>
      <c r="H525" s="36">
        <f>H529*H531</f>
        <v>0</v>
      </c>
      <c r="I525" s="36">
        <f>I527</f>
        <v>0</v>
      </c>
      <c r="J525" s="36">
        <f>H525+I525</f>
        <v>0</v>
      </c>
      <c r="K525" s="36"/>
      <c r="L525" s="36"/>
      <c r="M525" s="36"/>
      <c r="N525" s="36"/>
      <c r="O525" s="36">
        <f>O529*O531</f>
        <v>0</v>
      </c>
      <c r="P525" s="36">
        <f>O525</f>
        <v>0</v>
      </c>
      <c r="Q525" s="78"/>
    </row>
    <row r="526" spans="1:235" ht="11.25">
      <c r="A526" s="5" t="s">
        <v>4</v>
      </c>
      <c r="B526" s="6"/>
      <c r="C526" s="6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24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3"/>
      <c r="AV526" s="53"/>
      <c r="AW526" s="53"/>
      <c r="AX526" s="53"/>
      <c r="AY526" s="53"/>
      <c r="AZ526" s="53"/>
      <c r="BA526" s="53"/>
      <c r="BB526" s="53"/>
      <c r="BC526" s="53"/>
      <c r="BD526" s="53"/>
      <c r="BE526" s="53"/>
      <c r="BF526" s="53"/>
      <c r="BG526" s="53"/>
      <c r="BH526" s="53"/>
      <c r="BI526" s="53"/>
      <c r="BJ526" s="53"/>
      <c r="BK526" s="53"/>
      <c r="BL526" s="53"/>
      <c r="BM526" s="53"/>
      <c r="BN526" s="53"/>
      <c r="BO526" s="53"/>
      <c r="BP526" s="53"/>
      <c r="BQ526" s="53"/>
      <c r="BR526" s="53"/>
      <c r="BS526" s="53"/>
      <c r="BT526" s="53"/>
      <c r="BU526" s="53"/>
      <c r="BV526" s="53"/>
      <c r="BW526" s="53"/>
      <c r="BX526" s="53"/>
      <c r="BY526" s="53"/>
      <c r="BZ526" s="53"/>
      <c r="CA526" s="53"/>
      <c r="CB526" s="53"/>
      <c r="CC526" s="53"/>
      <c r="CD526" s="53"/>
      <c r="CE526" s="53"/>
      <c r="CF526" s="53"/>
      <c r="CG526" s="53"/>
      <c r="CH526" s="53"/>
      <c r="CI526" s="53"/>
      <c r="CJ526" s="53"/>
      <c r="CK526" s="53"/>
      <c r="CL526" s="53"/>
      <c r="CM526" s="53"/>
      <c r="CN526" s="53"/>
      <c r="CO526" s="53"/>
      <c r="CP526" s="53"/>
      <c r="CQ526" s="53"/>
      <c r="CR526" s="53"/>
      <c r="CS526" s="53"/>
      <c r="CT526" s="53"/>
      <c r="CU526" s="53"/>
      <c r="CV526" s="53"/>
      <c r="CW526" s="53"/>
      <c r="CX526" s="53"/>
      <c r="CY526" s="53"/>
      <c r="CZ526" s="53"/>
      <c r="DA526" s="53"/>
      <c r="DB526" s="53"/>
      <c r="DC526" s="53"/>
      <c r="DD526" s="53"/>
      <c r="DE526" s="53"/>
      <c r="DF526" s="53"/>
      <c r="DG526" s="53"/>
      <c r="DH526" s="53"/>
      <c r="DI526" s="53"/>
      <c r="DJ526" s="53"/>
      <c r="DK526" s="53"/>
      <c r="DL526" s="53"/>
      <c r="DM526" s="53"/>
      <c r="DN526" s="53"/>
      <c r="DO526" s="53"/>
      <c r="DP526" s="53"/>
      <c r="DQ526" s="53"/>
      <c r="DR526" s="53"/>
      <c r="DS526" s="53"/>
      <c r="DT526" s="53"/>
      <c r="DU526" s="53"/>
      <c r="DV526" s="53"/>
      <c r="DW526" s="53"/>
      <c r="DX526" s="53"/>
      <c r="DY526" s="53"/>
      <c r="DZ526" s="53"/>
      <c r="EA526" s="53"/>
      <c r="EB526" s="53"/>
      <c r="EC526" s="53"/>
      <c r="ED526" s="53"/>
      <c r="EE526" s="53"/>
      <c r="EF526" s="53"/>
      <c r="EG526" s="53"/>
      <c r="EH526" s="53"/>
      <c r="EI526" s="53"/>
      <c r="EJ526" s="53"/>
      <c r="EK526" s="53"/>
      <c r="EL526" s="53"/>
      <c r="EM526" s="53"/>
      <c r="EN526" s="53"/>
      <c r="EO526" s="53"/>
      <c r="EP526" s="53"/>
      <c r="EQ526" s="53"/>
      <c r="ER526" s="53"/>
      <c r="ES526" s="53"/>
      <c r="ET526" s="53"/>
      <c r="EU526" s="53"/>
      <c r="EV526" s="53"/>
      <c r="EW526" s="53"/>
      <c r="EX526" s="53"/>
      <c r="EY526" s="53"/>
      <c r="EZ526" s="53"/>
      <c r="FA526" s="53"/>
      <c r="FB526" s="53"/>
      <c r="FC526" s="53"/>
      <c r="FD526" s="53"/>
      <c r="FE526" s="53"/>
      <c r="FF526" s="53"/>
      <c r="FG526" s="53"/>
      <c r="FH526" s="53"/>
      <c r="FI526" s="53"/>
      <c r="FJ526" s="53"/>
      <c r="FK526" s="53"/>
      <c r="FL526" s="53"/>
      <c r="FM526" s="53"/>
      <c r="FN526" s="53"/>
      <c r="FO526" s="53"/>
      <c r="FP526" s="53"/>
      <c r="FQ526" s="53"/>
      <c r="FR526" s="53"/>
      <c r="FS526" s="53"/>
      <c r="FT526" s="53"/>
      <c r="FU526" s="53"/>
      <c r="FV526" s="53"/>
      <c r="FW526" s="53"/>
      <c r="FX526" s="53"/>
      <c r="FY526" s="53"/>
      <c r="FZ526" s="53"/>
      <c r="GA526" s="53"/>
      <c r="GB526" s="53"/>
      <c r="GC526" s="53"/>
      <c r="GD526" s="53"/>
      <c r="GE526" s="53"/>
      <c r="GF526" s="53"/>
      <c r="GG526" s="53"/>
      <c r="GH526" s="53"/>
      <c r="GI526" s="53"/>
      <c r="GJ526" s="53"/>
      <c r="GK526" s="53"/>
      <c r="GL526" s="53"/>
      <c r="GM526" s="53"/>
      <c r="GN526" s="53"/>
      <c r="GO526" s="53"/>
      <c r="GP526" s="53"/>
      <c r="GQ526" s="53"/>
      <c r="GR526" s="53"/>
      <c r="GS526" s="53"/>
      <c r="GT526" s="53"/>
      <c r="GU526" s="53"/>
      <c r="GV526" s="53"/>
      <c r="GW526" s="53"/>
      <c r="GX526" s="53"/>
      <c r="GY526" s="53"/>
      <c r="GZ526" s="53"/>
      <c r="HA526" s="53"/>
      <c r="HB526" s="53"/>
      <c r="HC526" s="53"/>
      <c r="HD526" s="53"/>
      <c r="HE526" s="53"/>
      <c r="HF526" s="53"/>
      <c r="HG526" s="53"/>
      <c r="HH526" s="53"/>
      <c r="HI526" s="53"/>
      <c r="HJ526" s="53"/>
      <c r="HK526" s="53"/>
      <c r="HL526" s="53"/>
      <c r="HM526" s="53"/>
      <c r="HN526" s="53"/>
      <c r="HO526" s="53"/>
      <c r="HP526" s="53"/>
      <c r="HQ526" s="53"/>
      <c r="HR526" s="53"/>
      <c r="HS526" s="53"/>
      <c r="HT526" s="53"/>
      <c r="HU526" s="53"/>
      <c r="HV526" s="53"/>
      <c r="HW526" s="53"/>
      <c r="HX526" s="53"/>
      <c r="HY526" s="53"/>
      <c r="HZ526" s="53"/>
      <c r="IA526" s="53"/>
    </row>
    <row r="527" spans="1:235" ht="11.25">
      <c r="A527" s="8" t="s">
        <v>43</v>
      </c>
      <c r="B527" s="6"/>
      <c r="C527" s="6"/>
      <c r="D527" s="7"/>
      <c r="E527" s="7">
        <v>127784300</v>
      </c>
      <c r="F527" s="7">
        <f>D527+E527</f>
        <v>127784300</v>
      </c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24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3"/>
      <c r="AV527" s="53"/>
      <c r="AW527" s="53"/>
      <c r="AX527" s="53"/>
      <c r="AY527" s="53"/>
      <c r="AZ527" s="53"/>
      <c r="BA527" s="53"/>
      <c r="BB527" s="53"/>
      <c r="BC527" s="53"/>
      <c r="BD527" s="53"/>
      <c r="BE527" s="53"/>
      <c r="BF527" s="53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3"/>
      <c r="BS527" s="53"/>
      <c r="BT527" s="53"/>
      <c r="BU527" s="53"/>
      <c r="BV527" s="53"/>
      <c r="BW527" s="53"/>
      <c r="BX527" s="53"/>
      <c r="BY527" s="53"/>
      <c r="BZ527" s="53"/>
      <c r="CA527" s="53"/>
      <c r="CB527" s="53"/>
      <c r="CC527" s="53"/>
      <c r="CD527" s="53"/>
      <c r="CE527" s="53"/>
      <c r="CF527" s="53"/>
      <c r="CG527" s="53"/>
      <c r="CH527" s="53"/>
      <c r="CI527" s="53"/>
      <c r="CJ527" s="53"/>
      <c r="CK527" s="53"/>
      <c r="CL527" s="53"/>
      <c r="CM527" s="53"/>
      <c r="CN527" s="53"/>
      <c r="CO527" s="53"/>
      <c r="CP527" s="53"/>
      <c r="CQ527" s="53"/>
      <c r="CR527" s="53"/>
      <c r="CS527" s="53"/>
      <c r="CT527" s="53"/>
      <c r="CU527" s="53"/>
      <c r="CV527" s="53"/>
      <c r="CW527" s="53"/>
      <c r="CX527" s="53"/>
      <c r="CY527" s="53"/>
      <c r="CZ527" s="53"/>
      <c r="DA527" s="53"/>
      <c r="DB527" s="53"/>
      <c r="DC527" s="53"/>
      <c r="DD527" s="53"/>
      <c r="DE527" s="53"/>
      <c r="DF527" s="53"/>
      <c r="DG527" s="53"/>
      <c r="DH527" s="53"/>
      <c r="DI527" s="53"/>
      <c r="DJ527" s="53"/>
      <c r="DK527" s="53"/>
      <c r="DL527" s="53"/>
      <c r="DM527" s="53"/>
      <c r="DN527" s="53"/>
      <c r="DO527" s="53"/>
      <c r="DP527" s="53"/>
      <c r="DQ527" s="53"/>
      <c r="DR527" s="53"/>
      <c r="DS527" s="53"/>
      <c r="DT527" s="53"/>
      <c r="DU527" s="53"/>
      <c r="DV527" s="53"/>
      <c r="DW527" s="53"/>
      <c r="DX527" s="53"/>
      <c r="DY527" s="53"/>
      <c r="DZ527" s="53"/>
      <c r="EA527" s="53"/>
      <c r="EB527" s="53"/>
      <c r="EC527" s="53"/>
      <c r="ED527" s="53"/>
      <c r="EE527" s="53"/>
      <c r="EF527" s="53"/>
      <c r="EG527" s="53"/>
      <c r="EH527" s="53"/>
      <c r="EI527" s="53"/>
      <c r="EJ527" s="53"/>
      <c r="EK527" s="53"/>
      <c r="EL527" s="53"/>
      <c r="EM527" s="53"/>
      <c r="EN527" s="53"/>
      <c r="EO527" s="53"/>
      <c r="EP527" s="53"/>
      <c r="EQ527" s="53"/>
      <c r="ER527" s="53"/>
      <c r="ES527" s="53"/>
      <c r="ET527" s="53"/>
      <c r="EU527" s="53"/>
      <c r="EV527" s="53"/>
      <c r="EW527" s="53"/>
      <c r="EX527" s="53"/>
      <c r="EY527" s="53"/>
      <c r="EZ527" s="53"/>
      <c r="FA527" s="53"/>
      <c r="FB527" s="53"/>
      <c r="FC527" s="53"/>
      <c r="FD527" s="53"/>
      <c r="FE527" s="53"/>
      <c r="FF527" s="53"/>
      <c r="FG527" s="53"/>
      <c r="FH527" s="53"/>
      <c r="FI527" s="53"/>
      <c r="FJ527" s="53"/>
      <c r="FK527" s="53"/>
      <c r="FL527" s="53"/>
      <c r="FM527" s="53"/>
      <c r="FN527" s="53"/>
      <c r="FO527" s="53"/>
      <c r="FP527" s="53"/>
      <c r="FQ527" s="53"/>
      <c r="FR527" s="53"/>
      <c r="FS527" s="53"/>
      <c r="FT527" s="53"/>
      <c r="FU527" s="53"/>
      <c r="FV527" s="53"/>
      <c r="FW527" s="53"/>
      <c r="FX527" s="53"/>
      <c r="FY527" s="53"/>
      <c r="FZ527" s="53"/>
      <c r="GA527" s="53"/>
      <c r="GB527" s="53"/>
      <c r="GC527" s="53"/>
      <c r="GD527" s="53"/>
      <c r="GE527" s="53"/>
      <c r="GF527" s="53"/>
      <c r="GG527" s="53"/>
      <c r="GH527" s="53"/>
      <c r="GI527" s="53"/>
      <c r="GJ527" s="53"/>
      <c r="GK527" s="53"/>
      <c r="GL527" s="53"/>
      <c r="GM527" s="53"/>
      <c r="GN527" s="53"/>
      <c r="GO527" s="53"/>
      <c r="GP527" s="53"/>
      <c r="GQ527" s="53"/>
      <c r="GR527" s="53"/>
      <c r="GS527" s="53"/>
      <c r="GT527" s="53"/>
      <c r="GU527" s="53"/>
      <c r="GV527" s="53"/>
      <c r="GW527" s="53"/>
      <c r="GX527" s="53"/>
      <c r="GY527" s="53"/>
      <c r="GZ527" s="53"/>
      <c r="HA527" s="53"/>
      <c r="HB527" s="53"/>
      <c r="HC527" s="53"/>
      <c r="HD527" s="53"/>
      <c r="HE527" s="53"/>
      <c r="HF527" s="53"/>
      <c r="HG527" s="53"/>
      <c r="HH527" s="53"/>
      <c r="HI527" s="53"/>
      <c r="HJ527" s="53"/>
      <c r="HK527" s="53"/>
      <c r="HL527" s="53"/>
      <c r="HM527" s="53"/>
      <c r="HN527" s="53"/>
      <c r="HO527" s="53"/>
      <c r="HP527" s="53"/>
      <c r="HQ527" s="53"/>
      <c r="HR527" s="53"/>
      <c r="HS527" s="53"/>
      <c r="HT527" s="53"/>
      <c r="HU527" s="53"/>
      <c r="HV527" s="53"/>
      <c r="HW527" s="53"/>
      <c r="HX527" s="53"/>
      <c r="HY527" s="53"/>
      <c r="HZ527" s="53"/>
      <c r="IA527" s="53"/>
    </row>
    <row r="528" spans="1:235" ht="11.25">
      <c r="A528" s="5" t="s">
        <v>5</v>
      </c>
      <c r="B528" s="6"/>
      <c r="C528" s="6"/>
      <c r="D528" s="7"/>
      <c r="E528" s="7"/>
      <c r="F528" s="7">
        <f>D528+E528</f>
        <v>0</v>
      </c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24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3"/>
      <c r="AV528" s="53"/>
      <c r="AW528" s="53"/>
      <c r="AX528" s="53"/>
      <c r="AY528" s="53"/>
      <c r="AZ528" s="53"/>
      <c r="BA528" s="53"/>
      <c r="BB528" s="53"/>
      <c r="BC528" s="53"/>
      <c r="BD528" s="53"/>
      <c r="BE528" s="53"/>
      <c r="BF528" s="53"/>
      <c r="BG528" s="53"/>
      <c r="BH528" s="53"/>
      <c r="BI528" s="53"/>
      <c r="BJ528" s="53"/>
      <c r="BK528" s="53"/>
      <c r="BL528" s="53"/>
      <c r="BM528" s="53"/>
      <c r="BN528" s="53"/>
      <c r="BO528" s="53"/>
      <c r="BP528" s="53"/>
      <c r="BQ528" s="53"/>
      <c r="BR528" s="53"/>
      <c r="BS528" s="53"/>
      <c r="BT528" s="53"/>
      <c r="BU528" s="53"/>
      <c r="BV528" s="53"/>
      <c r="BW528" s="53"/>
      <c r="BX528" s="53"/>
      <c r="BY528" s="53"/>
      <c r="BZ528" s="53"/>
      <c r="CA528" s="53"/>
      <c r="CB528" s="53"/>
      <c r="CC528" s="53"/>
      <c r="CD528" s="53"/>
      <c r="CE528" s="53"/>
      <c r="CF528" s="53"/>
      <c r="CG528" s="53"/>
      <c r="CH528" s="53"/>
      <c r="CI528" s="53"/>
      <c r="CJ528" s="53"/>
      <c r="CK528" s="53"/>
      <c r="CL528" s="53"/>
      <c r="CM528" s="53"/>
      <c r="CN528" s="53"/>
      <c r="CO528" s="53"/>
      <c r="CP528" s="53"/>
      <c r="CQ528" s="53"/>
      <c r="CR528" s="53"/>
      <c r="CS528" s="53"/>
      <c r="CT528" s="53"/>
      <c r="CU528" s="53"/>
      <c r="CV528" s="53"/>
      <c r="CW528" s="53"/>
      <c r="CX528" s="53"/>
      <c r="CY528" s="53"/>
      <c r="CZ528" s="53"/>
      <c r="DA528" s="53"/>
      <c r="DB528" s="53"/>
      <c r="DC528" s="53"/>
      <c r="DD528" s="53"/>
      <c r="DE528" s="53"/>
      <c r="DF528" s="53"/>
      <c r="DG528" s="53"/>
      <c r="DH528" s="53"/>
      <c r="DI528" s="53"/>
      <c r="DJ528" s="53"/>
      <c r="DK528" s="53"/>
      <c r="DL528" s="53"/>
      <c r="DM528" s="53"/>
      <c r="DN528" s="53"/>
      <c r="DO528" s="53"/>
      <c r="DP528" s="53"/>
      <c r="DQ528" s="53"/>
      <c r="DR528" s="53"/>
      <c r="DS528" s="53"/>
      <c r="DT528" s="53"/>
      <c r="DU528" s="53"/>
      <c r="DV528" s="53"/>
      <c r="DW528" s="53"/>
      <c r="DX528" s="53"/>
      <c r="DY528" s="53"/>
      <c r="DZ528" s="53"/>
      <c r="EA528" s="53"/>
      <c r="EB528" s="53"/>
      <c r="EC528" s="53"/>
      <c r="ED528" s="53"/>
      <c r="EE528" s="53"/>
      <c r="EF528" s="53"/>
      <c r="EG528" s="53"/>
      <c r="EH528" s="53"/>
      <c r="EI528" s="53"/>
      <c r="EJ528" s="53"/>
      <c r="EK528" s="53"/>
      <c r="EL528" s="53"/>
      <c r="EM528" s="53"/>
      <c r="EN528" s="53"/>
      <c r="EO528" s="53"/>
      <c r="EP528" s="53"/>
      <c r="EQ528" s="53"/>
      <c r="ER528" s="53"/>
      <c r="ES528" s="53"/>
      <c r="ET528" s="53"/>
      <c r="EU528" s="53"/>
      <c r="EV528" s="53"/>
      <c r="EW528" s="53"/>
      <c r="EX528" s="53"/>
      <c r="EY528" s="53"/>
      <c r="EZ528" s="53"/>
      <c r="FA528" s="53"/>
      <c r="FB528" s="53"/>
      <c r="FC528" s="53"/>
      <c r="FD528" s="53"/>
      <c r="FE528" s="53"/>
      <c r="FF528" s="53"/>
      <c r="FG528" s="53"/>
      <c r="FH528" s="53"/>
      <c r="FI528" s="53"/>
      <c r="FJ528" s="53"/>
      <c r="FK528" s="53"/>
      <c r="FL528" s="53"/>
      <c r="FM528" s="53"/>
      <c r="FN528" s="53"/>
      <c r="FO528" s="53"/>
      <c r="FP528" s="53"/>
      <c r="FQ528" s="53"/>
      <c r="FR528" s="53"/>
      <c r="FS528" s="53"/>
      <c r="FT528" s="53"/>
      <c r="FU528" s="53"/>
      <c r="FV528" s="53"/>
      <c r="FW528" s="53"/>
      <c r="FX528" s="53"/>
      <c r="FY528" s="53"/>
      <c r="FZ528" s="53"/>
      <c r="GA528" s="53"/>
      <c r="GB528" s="53"/>
      <c r="GC528" s="53"/>
      <c r="GD528" s="53"/>
      <c r="GE528" s="53"/>
      <c r="GF528" s="53"/>
      <c r="GG528" s="53"/>
      <c r="GH528" s="53"/>
      <c r="GI528" s="53"/>
      <c r="GJ528" s="53"/>
      <c r="GK528" s="53"/>
      <c r="GL528" s="53"/>
      <c r="GM528" s="53"/>
      <c r="GN528" s="53"/>
      <c r="GO528" s="53"/>
      <c r="GP528" s="53"/>
      <c r="GQ528" s="53"/>
      <c r="GR528" s="53"/>
      <c r="GS528" s="53"/>
      <c r="GT528" s="53"/>
      <c r="GU528" s="53"/>
      <c r="GV528" s="53"/>
      <c r="GW528" s="53"/>
      <c r="GX528" s="53"/>
      <c r="GY528" s="53"/>
      <c r="GZ528" s="53"/>
      <c r="HA528" s="53"/>
      <c r="HB528" s="53"/>
      <c r="HC528" s="53"/>
      <c r="HD528" s="53"/>
      <c r="HE528" s="53"/>
      <c r="HF528" s="53"/>
      <c r="HG528" s="53"/>
      <c r="HH528" s="53"/>
      <c r="HI528" s="53"/>
      <c r="HJ528" s="53"/>
      <c r="HK528" s="53"/>
      <c r="HL528" s="53"/>
      <c r="HM528" s="53"/>
      <c r="HN528" s="53"/>
      <c r="HO528" s="53"/>
      <c r="HP528" s="53"/>
      <c r="HQ528" s="53"/>
      <c r="HR528" s="53"/>
      <c r="HS528" s="53"/>
      <c r="HT528" s="53"/>
      <c r="HU528" s="53"/>
      <c r="HV528" s="53"/>
      <c r="HW528" s="53"/>
      <c r="HX528" s="53"/>
      <c r="HY528" s="53"/>
      <c r="HZ528" s="53"/>
      <c r="IA528" s="53"/>
    </row>
    <row r="529" spans="1:235" ht="33.75">
      <c r="A529" s="8" t="s">
        <v>171</v>
      </c>
      <c r="B529" s="6"/>
      <c r="C529" s="6"/>
      <c r="D529" s="7"/>
      <c r="E529" s="7">
        <v>10</v>
      </c>
      <c r="F529" s="7">
        <f>D529+E529</f>
        <v>10</v>
      </c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24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3"/>
      <c r="BS529" s="53"/>
      <c r="BT529" s="53"/>
      <c r="BU529" s="53"/>
      <c r="BV529" s="53"/>
      <c r="BW529" s="53"/>
      <c r="BX529" s="53"/>
      <c r="BY529" s="53"/>
      <c r="BZ529" s="53"/>
      <c r="CA529" s="53"/>
      <c r="CB529" s="53"/>
      <c r="CC529" s="53"/>
      <c r="CD529" s="53"/>
      <c r="CE529" s="53"/>
      <c r="CF529" s="53"/>
      <c r="CG529" s="53"/>
      <c r="CH529" s="53"/>
      <c r="CI529" s="53"/>
      <c r="CJ529" s="53"/>
      <c r="CK529" s="53"/>
      <c r="CL529" s="53"/>
      <c r="CM529" s="53"/>
      <c r="CN529" s="53"/>
      <c r="CO529" s="53"/>
      <c r="CP529" s="53"/>
      <c r="CQ529" s="53"/>
      <c r="CR529" s="53"/>
      <c r="CS529" s="53"/>
      <c r="CT529" s="53"/>
      <c r="CU529" s="53"/>
      <c r="CV529" s="53"/>
      <c r="CW529" s="53"/>
      <c r="CX529" s="53"/>
      <c r="CY529" s="53"/>
      <c r="CZ529" s="53"/>
      <c r="DA529" s="53"/>
      <c r="DB529" s="53"/>
      <c r="DC529" s="53"/>
      <c r="DD529" s="53"/>
      <c r="DE529" s="53"/>
      <c r="DF529" s="53"/>
      <c r="DG529" s="53"/>
      <c r="DH529" s="53"/>
      <c r="DI529" s="53"/>
      <c r="DJ529" s="53"/>
      <c r="DK529" s="53"/>
      <c r="DL529" s="53"/>
      <c r="DM529" s="53"/>
      <c r="DN529" s="53"/>
      <c r="DO529" s="53"/>
      <c r="DP529" s="53"/>
      <c r="DQ529" s="53"/>
      <c r="DR529" s="53"/>
      <c r="DS529" s="53"/>
      <c r="DT529" s="53"/>
      <c r="DU529" s="53"/>
      <c r="DV529" s="53"/>
      <c r="DW529" s="53"/>
      <c r="DX529" s="53"/>
      <c r="DY529" s="53"/>
      <c r="DZ529" s="53"/>
      <c r="EA529" s="53"/>
      <c r="EB529" s="53"/>
      <c r="EC529" s="53"/>
      <c r="ED529" s="53"/>
      <c r="EE529" s="53"/>
      <c r="EF529" s="53"/>
      <c r="EG529" s="53"/>
      <c r="EH529" s="53"/>
      <c r="EI529" s="53"/>
      <c r="EJ529" s="53"/>
      <c r="EK529" s="53"/>
      <c r="EL529" s="53"/>
      <c r="EM529" s="53"/>
      <c r="EN529" s="53"/>
      <c r="EO529" s="53"/>
      <c r="EP529" s="53"/>
      <c r="EQ529" s="53"/>
      <c r="ER529" s="53"/>
      <c r="ES529" s="53"/>
      <c r="ET529" s="53"/>
      <c r="EU529" s="53"/>
      <c r="EV529" s="53"/>
      <c r="EW529" s="53"/>
      <c r="EX529" s="53"/>
      <c r="EY529" s="53"/>
      <c r="EZ529" s="53"/>
      <c r="FA529" s="53"/>
      <c r="FB529" s="53"/>
      <c r="FC529" s="53"/>
      <c r="FD529" s="53"/>
      <c r="FE529" s="53"/>
      <c r="FF529" s="53"/>
      <c r="FG529" s="53"/>
      <c r="FH529" s="53"/>
      <c r="FI529" s="53"/>
      <c r="FJ529" s="53"/>
      <c r="FK529" s="53"/>
      <c r="FL529" s="53"/>
      <c r="FM529" s="53"/>
      <c r="FN529" s="53"/>
      <c r="FO529" s="53"/>
      <c r="FP529" s="53"/>
      <c r="FQ529" s="53"/>
      <c r="FR529" s="53"/>
      <c r="FS529" s="53"/>
      <c r="FT529" s="53"/>
      <c r="FU529" s="53"/>
      <c r="FV529" s="53"/>
      <c r="FW529" s="53"/>
      <c r="FX529" s="53"/>
      <c r="FY529" s="53"/>
      <c r="FZ529" s="53"/>
      <c r="GA529" s="53"/>
      <c r="GB529" s="53"/>
      <c r="GC529" s="53"/>
      <c r="GD529" s="53"/>
      <c r="GE529" s="53"/>
      <c r="GF529" s="53"/>
      <c r="GG529" s="53"/>
      <c r="GH529" s="53"/>
      <c r="GI529" s="53"/>
      <c r="GJ529" s="53"/>
      <c r="GK529" s="53"/>
      <c r="GL529" s="53"/>
      <c r="GM529" s="53"/>
      <c r="GN529" s="53"/>
      <c r="GO529" s="53"/>
      <c r="GP529" s="53"/>
      <c r="GQ529" s="53"/>
      <c r="GR529" s="53"/>
      <c r="GS529" s="53"/>
      <c r="GT529" s="53"/>
      <c r="GU529" s="53"/>
      <c r="GV529" s="53"/>
      <c r="GW529" s="53"/>
      <c r="GX529" s="53"/>
      <c r="GY529" s="53"/>
      <c r="GZ529" s="53"/>
      <c r="HA529" s="53"/>
      <c r="HB529" s="53"/>
      <c r="HC529" s="53"/>
      <c r="HD529" s="53"/>
      <c r="HE529" s="53"/>
      <c r="HF529" s="53"/>
      <c r="HG529" s="53"/>
      <c r="HH529" s="53"/>
      <c r="HI529" s="53"/>
      <c r="HJ529" s="53"/>
      <c r="HK529" s="53"/>
      <c r="HL529" s="53"/>
      <c r="HM529" s="53"/>
      <c r="HN529" s="53"/>
      <c r="HO529" s="53"/>
      <c r="HP529" s="53"/>
      <c r="HQ529" s="53"/>
      <c r="HR529" s="53"/>
      <c r="HS529" s="53"/>
      <c r="HT529" s="53"/>
      <c r="HU529" s="53"/>
      <c r="HV529" s="53"/>
      <c r="HW529" s="53"/>
      <c r="HX529" s="53"/>
      <c r="HY529" s="53"/>
      <c r="HZ529" s="53"/>
      <c r="IA529" s="53"/>
    </row>
    <row r="530" spans="1:235" ht="11.25">
      <c r="A530" s="5" t="s">
        <v>7</v>
      </c>
      <c r="B530" s="6"/>
      <c r="C530" s="6"/>
      <c r="D530" s="7"/>
      <c r="E530" s="7"/>
      <c r="F530" s="7">
        <f>D530+E530</f>
        <v>0</v>
      </c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24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3"/>
      <c r="AV530" s="53"/>
      <c r="AW530" s="53"/>
      <c r="AX530" s="53"/>
      <c r="AY530" s="53"/>
      <c r="AZ530" s="53"/>
      <c r="BA530" s="53"/>
      <c r="BB530" s="53"/>
      <c r="BC530" s="53"/>
      <c r="BD530" s="53"/>
      <c r="BE530" s="53"/>
      <c r="BF530" s="53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3"/>
      <c r="BS530" s="53"/>
      <c r="BT530" s="53"/>
      <c r="BU530" s="53"/>
      <c r="BV530" s="53"/>
      <c r="BW530" s="53"/>
      <c r="BX530" s="53"/>
      <c r="BY530" s="53"/>
      <c r="BZ530" s="53"/>
      <c r="CA530" s="53"/>
      <c r="CB530" s="53"/>
      <c r="CC530" s="53"/>
      <c r="CD530" s="53"/>
      <c r="CE530" s="53"/>
      <c r="CF530" s="53"/>
      <c r="CG530" s="53"/>
      <c r="CH530" s="53"/>
      <c r="CI530" s="53"/>
      <c r="CJ530" s="53"/>
      <c r="CK530" s="53"/>
      <c r="CL530" s="53"/>
      <c r="CM530" s="53"/>
      <c r="CN530" s="53"/>
      <c r="CO530" s="53"/>
      <c r="CP530" s="53"/>
      <c r="CQ530" s="53"/>
      <c r="CR530" s="53"/>
      <c r="CS530" s="53"/>
      <c r="CT530" s="53"/>
      <c r="CU530" s="53"/>
      <c r="CV530" s="53"/>
      <c r="CW530" s="53"/>
      <c r="CX530" s="53"/>
      <c r="CY530" s="53"/>
      <c r="CZ530" s="53"/>
      <c r="DA530" s="53"/>
      <c r="DB530" s="53"/>
      <c r="DC530" s="53"/>
      <c r="DD530" s="53"/>
      <c r="DE530" s="53"/>
      <c r="DF530" s="53"/>
      <c r="DG530" s="53"/>
      <c r="DH530" s="53"/>
      <c r="DI530" s="53"/>
      <c r="DJ530" s="53"/>
      <c r="DK530" s="53"/>
      <c r="DL530" s="53"/>
      <c r="DM530" s="53"/>
      <c r="DN530" s="53"/>
      <c r="DO530" s="53"/>
      <c r="DP530" s="53"/>
      <c r="DQ530" s="53"/>
      <c r="DR530" s="53"/>
      <c r="DS530" s="53"/>
      <c r="DT530" s="53"/>
      <c r="DU530" s="53"/>
      <c r="DV530" s="53"/>
      <c r="DW530" s="53"/>
      <c r="DX530" s="53"/>
      <c r="DY530" s="53"/>
      <c r="DZ530" s="53"/>
      <c r="EA530" s="53"/>
      <c r="EB530" s="53"/>
      <c r="EC530" s="53"/>
      <c r="ED530" s="53"/>
      <c r="EE530" s="53"/>
      <c r="EF530" s="53"/>
      <c r="EG530" s="53"/>
      <c r="EH530" s="53"/>
      <c r="EI530" s="53"/>
      <c r="EJ530" s="53"/>
      <c r="EK530" s="53"/>
      <c r="EL530" s="53"/>
      <c r="EM530" s="53"/>
      <c r="EN530" s="53"/>
      <c r="EO530" s="53"/>
      <c r="EP530" s="53"/>
      <c r="EQ530" s="53"/>
      <c r="ER530" s="53"/>
      <c r="ES530" s="53"/>
      <c r="ET530" s="53"/>
      <c r="EU530" s="53"/>
      <c r="EV530" s="53"/>
      <c r="EW530" s="53"/>
      <c r="EX530" s="53"/>
      <c r="EY530" s="53"/>
      <c r="EZ530" s="53"/>
      <c r="FA530" s="53"/>
      <c r="FB530" s="53"/>
      <c r="FC530" s="53"/>
      <c r="FD530" s="53"/>
      <c r="FE530" s="53"/>
      <c r="FF530" s="53"/>
      <c r="FG530" s="53"/>
      <c r="FH530" s="53"/>
      <c r="FI530" s="53"/>
      <c r="FJ530" s="53"/>
      <c r="FK530" s="53"/>
      <c r="FL530" s="53"/>
      <c r="FM530" s="53"/>
      <c r="FN530" s="53"/>
      <c r="FO530" s="53"/>
      <c r="FP530" s="53"/>
      <c r="FQ530" s="53"/>
      <c r="FR530" s="53"/>
      <c r="FS530" s="53"/>
      <c r="FT530" s="53"/>
      <c r="FU530" s="53"/>
      <c r="FV530" s="53"/>
      <c r="FW530" s="53"/>
      <c r="FX530" s="53"/>
      <c r="FY530" s="53"/>
      <c r="FZ530" s="53"/>
      <c r="GA530" s="53"/>
      <c r="GB530" s="53"/>
      <c r="GC530" s="53"/>
      <c r="GD530" s="53"/>
      <c r="GE530" s="53"/>
      <c r="GF530" s="53"/>
      <c r="GG530" s="53"/>
      <c r="GH530" s="53"/>
      <c r="GI530" s="53"/>
      <c r="GJ530" s="53"/>
      <c r="GK530" s="53"/>
      <c r="GL530" s="53"/>
      <c r="GM530" s="53"/>
      <c r="GN530" s="53"/>
      <c r="GO530" s="53"/>
      <c r="GP530" s="53"/>
      <c r="GQ530" s="53"/>
      <c r="GR530" s="53"/>
      <c r="GS530" s="53"/>
      <c r="GT530" s="53"/>
      <c r="GU530" s="53"/>
      <c r="GV530" s="53"/>
      <c r="GW530" s="53"/>
      <c r="GX530" s="53"/>
      <c r="GY530" s="53"/>
      <c r="GZ530" s="53"/>
      <c r="HA530" s="53"/>
      <c r="HB530" s="53"/>
      <c r="HC530" s="53"/>
      <c r="HD530" s="53"/>
      <c r="HE530" s="53"/>
      <c r="HF530" s="53"/>
      <c r="HG530" s="53"/>
      <c r="HH530" s="53"/>
      <c r="HI530" s="53"/>
      <c r="HJ530" s="53"/>
      <c r="HK530" s="53"/>
      <c r="HL530" s="53"/>
      <c r="HM530" s="53"/>
      <c r="HN530" s="53"/>
      <c r="HO530" s="53"/>
      <c r="HP530" s="53"/>
      <c r="HQ530" s="53"/>
      <c r="HR530" s="53"/>
      <c r="HS530" s="53"/>
      <c r="HT530" s="53"/>
      <c r="HU530" s="53"/>
      <c r="HV530" s="53"/>
      <c r="HW530" s="53"/>
      <c r="HX530" s="53"/>
      <c r="HY530" s="53"/>
      <c r="HZ530" s="53"/>
      <c r="IA530" s="53"/>
    </row>
    <row r="531" spans="1:235" ht="24.75" customHeight="1">
      <c r="A531" s="8" t="s">
        <v>172</v>
      </c>
      <c r="B531" s="6"/>
      <c r="C531" s="6"/>
      <c r="D531" s="7"/>
      <c r="E531" s="7">
        <f>399355600/9</f>
        <v>44372844.44444445</v>
      </c>
      <c r="F531" s="7">
        <f>D531+E531</f>
        <v>44372844.44444445</v>
      </c>
      <c r="G531" s="7"/>
      <c r="H531" s="7"/>
      <c r="I531" s="7"/>
      <c r="J531" s="7"/>
      <c r="K531" s="7"/>
      <c r="L531" s="7"/>
      <c r="M531" s="7"/>
      <c r="N531" s="7"/>
      <c r="O531" s="7"/>
      <c r="P531" s="85"/>
      <c r="Q531" s="24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3"/>
      <c r="AV531" s="53"/>
      <c r="AW531" s="53"/>
      <c r="AX531" s="53"/>
      <c r="AY531" s="53"/>
      <c r="AZ531" s="53"/>
      <c r="BA531" s="53"/>
      <c r="BB531" s="53"/>
      <c r="BC531" s="53"/>
      <c r="BD531" s="53"/>
      <c r="BE531" s="53"/>
      <c r="BF531" s="53"/>
      <c r="BG531" s="53"/>
      <c r="BH531" s="53"/>
      <c r="BI531" s="53"/>
      <c r="BJ531" s="53"/>
      <c r="BK531" s="53"/>
      <c r="BL531" s="53"/>
      <c r="BM531" s="53"/>
      <c r="BN531" s="53"/>
      <c r="BO531" s="53"/>
      <c r="BP531" s="53"/>
      <c r="BQ531" s="53"/>
      <c r="BR531" s="53"/>
      <c r="BS531" s="53"/>
      <c r="BT531" s="53"/>
      <c r="BU531" s="53"/>
      <c r="BV531" s="53"/>
      <c r="BW531" s="53"/>
      <c r="BX531" s="53"/>
      <c r="BY531" s="53"/>
      <c r="BZ531" s="53"/>
      <c r="CA531" s="53"/>
      <c r="CB531" s="53"/>
      <c r="CC531" s="53"/>
      <c r="CD531" s="53"/>
      <c r="CE531" s="53"/>
      <c r="CF531" s="53"/>
      <c r="CG531" s="53"/>
      <c r="CH531" s="53"/>
      <c r="CI531" s="53"/>
      <c r="CJ531" s="53"/>
      <c r="CK531" s="53"/>
      <c r="CL531" s="53"/>
      <c r="CM531" s="53"/>
      <c r="CN531" s="53"/>
      <c r="CO531" s="53"/>
      <c r="CP531" s="53"/>
      <c r="CQ531" s="53"/>
      <c r="CR531" s="53"/>
      <c r="CS531" s="53"/>
      <c r="CT531" s="53"/>
      <c r="CU531" s="53"/>
      <c r="CV531" s="53"/>
      <c r="CW531" s="53"/>
      <c r="CX531" s="53"/>
      <c r="CY531" s="53"/>
      <c r="CZ531" s="53"/>
      <c r="DA531" s="53"/>
      <c r="DB531" s="53"/>
      <c r="DC531" s="53"/>
      <c r="DD531" s="53"/>
      <c r="DE531" s="53"/>
      <c r="DF531" s="53"/>
      <c r="DG531" s="53"/>
      <c r="DH531" s="53"/>
      <c r="DI531" s="53"/>
      <c r="DJ531" s="53"/>
      <c r="DK531" s="53"/>
      <c r="DL531" s="53"/>
      <c r="DM531" s="53"/>
      <c r="DN531" s="53"/>
      <c r="DO531" s="53"/>
      <c r="DP531" s="53"/>
      <c r="DQ531" s="53"/>
      <c r="DR531" s="53"/>
      <c r="DS531" s="53"/>
      <c r="DT531" s="53"/>
      <c r="DU531" s="53"/>
      <c r="DV531" s="53"/>
      <c r="DW531" s="53"/>
      <c r="DX531" s="53"/>
      <c r="DY531" s="53"/>
      <c r="DZ531" s="53"/>
      <c r="EA531" s="53"/>
      <c r="EB531" s="53"/>
      <c r="EC531" s="53"/>
      <c r="ED531" s="53"/>
      <c r="EE531" s="53"/>
      <c r="EF531" s="53"/>
      <c r="EG531" s="53"/>
      <c r="EH531" s="53"/>
      <c r="EI531" s="53"/>
      <c r="EJ531" s="53"/>
      <c r="EK531" s="53"/>
      <c r="EL531" s="53"/>
      <c r="EM531" s="53"/>
      <c r="EN531" s="53"/>
      <c r="EO531" s="53"/>
      <c r="EP531" s="53"/>
      <c r="EQ531" s="53"/>
      <c r="ER531" s="53"/>
      <c r="ES531" s="53"/>
      <c r="ET531" s="53"/>
      <c r="EU531" s="53"/>
      <c r="EV531" s="53"/>
      <c r="EW531" s="53"/>
      <c r="EX531" s="53"/>
      <c r="EY531" s="53"/>
      <c r="EZ531" s="53"/>
      <c r="FA531" s="53"/>
      <c r="FB531" s="53"/>
      <c r="FC531" s="53"/>
      <c r="FD531" s="53"/>
      <c r="FE531" s="53"/>
      <c r="FF531" s="53"/>
      <c r="FG531" s="53"/>
      <c r="FH531" s="53"/>
      <c r="FI531" s="53"/>
      <c r="FJ531" s="53"/>
      <c r="FK531" s="53"/>
      <c r="FL531" s="53"/>
      <c r="FM531" s="53"/>
      <c r="FN531" s="53"/>
      <c r="FO531" s="53"/>
      <c r="FP531" s="53"/>
      <c r="FQ531" s="53"/>
      <c r="FR531" s="53"/>
      <c r="FS531" s="53"/>
      <c r="FT531" s="53"/>
      <c r="FU531" s="53"/>
      <c r="FV531" s="53"/>
      <c r="FW531" s="53"/>
      <c r="FX531" s="53"/>
      <c r="FY531" s="53"/>
      <c r="FZ531" s="53"/>
      <c r="GA531" s="53"/>
      <c r="GB531" s="53"/>
      <c r="GC531" s="53"/>
      <c r="GD531" s="53"/>
      <c r="GE531" s="53"/>
      <c r="GF531" s="53"/>
      <c r="GG531" s="53"/>
      <c r="GH531" s="53"/>
      <c r="GI531" s="53"/>
      <c r="GJ531" s="53"/>
      <c r="GK531" s="53"/>
      <c r="GL531" s="53"/>
      <c r="GM531" s="53"/>
      <c r="GN531" s="53"/>
      <c r="GO531" s="53"/>
      <c r="GP531" s="53"/>
      <c r="GQ531" s="53"/>
      <c r="GR531" s="53"/>
      <c r="GS531" s="53"/>
      <c r="GT531" s="53"/>
      <c r="GU531" s="53"/>
      <c r="GV531" s="53"/>
      <c r="GW531" s="53"/>
      <c r="GX531" s="53"/>
      <c r="GY531" s="53"/>
      <c r="GZ531" s="53"/>
      <c r="HA531" s="53"/>
      <c r="HB531" s="53"/>
      <c r="HC531" s="53"/>
      <c r="HD531" s="53"/>
      <c r="HE531" s="53"/>
      <c r="HF531" s="53"/>
      <c r="HG531" s="53"/>
      <c r="HH531" s="53"/>
      <c r="HI531" s="53"/>
      <c r="HJ531" s="53"/>
      <c r="HK531" s="53"/>
      <c r="HL531" s="53"/>
      <c r="HM531" s="53"/>
      <c r="HN531" s="53"/>
      <c r="HO531" s="53"/>
      <c r="HP531" s="53"/>
      <c r="HQ531" s="53"/>
      <c r="HR531" s="53"/>
      <c r="HS531" s="53"/>
      <c r="HT531" s="53"/>
      <c r="HU531" s="53"/>
      <c r="HV531" s="53"/>
      <c r="HW531" s="53"/>
      <c r="HX531" s="53"/>
      <c r="HY531" s="53"/>
      <c r="HZ531" s="53"/>
      <c r="IA531" s="53"/>
    </row>
    <row r="532" spans="1:235" ht="11.25">
      <c r="A532" s="37" t="s">
        <v>269</v>
      </c>
      <c r="B532" s="6"/>
      <c r="C532" s="6"/>
      <c r="D532" s="36">
        <f>D534</f>
        <v>760000</v>
      </c>
      <c r="E532" s="36">
        <f aca="true" t="shared" si="62" ref="E532:P532">E534</f>
        <v>1220000</v>
      </c>
      <c r="F532" s="36">
        <f t="shared" si="62"/>
        <v>1980000</v>
      </c>
      <c r="G532" s="36">
        <f t="shared" si="62"/>
        <v>760000</v>
      </c>
      <c r="H532" s="36">
        <f t="shared" si="62"/>
        <v>1220000</v>
      </c>
      <c r="I532" s="36">
        <f t="shared" si="62"/>
        <v>1980000</v>
      </c>
      <c r="J532" s="36">
        <f t="shared" si="62"/>
        <v>1980000</v>
      </c>
      <c r="K532" s="36">
        <f t="shared" si="62"/>
        <v>0</v>
      </c>
      <c r="L532" s="36">
        <f t="shared" si="62"/>
        <v>0</v>
      </c>
      <c r="M532" s="36">
        <f t="shared" si="62"/>
        <v>0</v>
      </c>
      <c r="N532" s="36">
        <f t="shared" si="62"/>
        <v>760000</v>
      </c>
      <c r="O532" s="36">
        <f t="shared" si="62"/>
        <v>1220000</v>
      </c>
      <c r="P532" s="36">
        <f t="shared" si="62"/>
        <v>1980000</v>
      </c>
      <c r="Q532" s="24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3"/>
      <c r="AV532" s="53"/>
      <c r="AW532" s="53"/>
      <c r="AX532" s="53"/>
      <c r="AY532" s="53"/>
      <c r="AZ532" s="53"/>
      <c r="BA532" s="53"/>
      <c r="BB532" s="53"/>
      <c r="BC532" s="53"/>
      <c r="BD532" s="53"/>
      <c r="BE532" s="53"/>
      <c r="BF532" s="53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3"/>
      <c r="BS532" s="53"/>
      <c r="BT532" s="53"/>
      <c r="BU532" s="53"/>
      <c r="BV532" s="53"/>
      <c r="BW532" s="53"/>
      <c r="BX532" s="53"/>
      <c r="BY532" s="53"/>
      <c r="BZ532" s="53"/>
      <c r="CA532" s="53"/>
      <c r="CB532" s="53"/>
      <c r="CC532" s="53"/>
      <c r="CD532" s="53"/>
      <c r="CE532" s="53"/>
      <c r="CF532" s="53"/>
      <c r="CG532" s="53"/>
      <c r="CH532" s="53"/>
      <c r="CI532" s="53"/>
      <c r="CJ532" s="53"/>
      <c r="CK532" s="53"/>
      <c r="CL532" s="53"/>
      <c r="CM532" s="53"/>
      <c r="CN532" s="53"/>
      <c r="CO532" s="53"/>
      <c r="CP532" s="53"/>
      <c r="CQ532" s="53"/>
      <c r="CR532" s="53"/>
      <c r="CS532" s="53"/>
      <c r="CT532" s="53"/>
      <c r="CU532" s="53"/>
      <c r="CV532" s="53"/>
      <c r="CW532" s="53"/>
      <c r="CX532" s="53"/>
      <c r="CY532" s="53"/>
      <c r="CZ532" s="53"/>
      <c r="DA532" s="53"/>
      <c r="DB532" s="53"/>
      <c r="DC532" s="53"/>
      <c r="DD532" s="53"/>
      <c r="DE532" s="53"/>
      <c r="DF532" s="53"/>
      <c r="DG532" s="53"/>
      <c r="DH532" s="53"/>
      <c r="DI532" s="53"/>
      <c r="DJ532" s="53"/>
      <c r="DK532" s="53"/>
      <c r="DL532" s="53"/>
      <c r="DM532" s="53"/>
      <c r="DN532" s="53"/>
      <c r="DO532" s="53"/>
      <c r="DP532" s="53"/>
      <c r="DQ532" s="53"/>
      <c r="DR532" s="53"/>
      <c r="DS532" s="53"/>
      <c r="DT532" s="53"/>
      <c r="DU532" s="53"/>
      <c r="DV532" s="53"/>
      <c r="DW532" s="53"/>
      <c r="DX532" s="53"/>
      <c r="DY532" s="53"/>
      <c r="DZ532" s="53"/>
      <c r="EA532" s="53"/>
      <c r="EB532" s="53"/>
      <c r="EC532" s="53"/>
      <c r="ED532" s="53"/>
      <c r="EE532" s="53"/>
      <c r="EF532" s="53"/>
      <c r="EG532" s="53"/>
      <c r="EH532" s="53"/>
      <c r="EI532" s="53"/>
      <c r="EJ532" s="53"/>
      <c r="EK532" s="53"/>
      <c r="EL532" s="53"/>
      <c r="EM532" s="53"/>
      <c r="EN532" s="53"/>
      <c r="EO532" s="53"/>
      <c r="EP532" s="53"/>
      <c r="EQ532" s="53"/>
      <c r="ER532" s="53"/>
      <c r="ES532" s="53"/>
      <c r="ET532" s="53"/>
      <c r="EU532" s="53"/>
      <c r="EV532" s="53"/>
      <c r="EW532" s="53"/>
      <c r="EX532" s="53"/>
      <c r="EY532" s="53"/>
      <c r="EZ532" s="53"/>
      <c r="FA532" s="53"/>
      <c r="FB532" s="53"/>
      <c r="FC532" s="53"/>
      <c r="FD532" s="53"/>
      <c r="FE532" s="53"/>
      <c r="FF532" s="53"/>
      <c r="FG532" s="53"/>
      <c r="FH532" s="53"/>
      <c r="FI532" s="53"/>
      <c r="FJ532" s="53"/>
      <c r="FK532" s="53"/>
      <c r="FL532" s="53"/>
      <c r="FM532" s="53"/>
      <c r="FN532" s="53"/>
      <c r="FO532" s="53"/>
      <c r="FP532" s="53"/>
      <c r="FQ532" s="53"/>
      <c r="FR532" s="53"/>
      <c r="FS532" s="53"/>
      <c r="FT532" s="53"/>
      <c r="FU532" s="53"/>
      <c r="FV532" s="53"/>
      <c r="FW532" s="53"/>
      <c r="FX532" s="53"/>
      <c r="FY532" s="53"/>
      <c r="FZ532" s="53"/>
      <c r="GA532" s="53"/>
      <c r="GB532" s="53"/>
      <c r="GC532" s="53"/>
      <c r="GD532" s="53"/>
      <c r="GE532" s="53"/>
      <c r="GF532" s="53"/>
      <c r="GG532" s="53"/>
      <c r="GH532" s="53"/>
      <c r="GI532" s="53"/>
      <c r="GJ532" s="53"/>
      <c r="GK532" s="53"/>
      <c r="GL532" s="53"/>
      <c r="GM532" s="53"/>
      <c r="GN532" s="53"/>
      <c r="GO532" s="53"/>
      <c r="GP532" s="53"/>
      <c r="GQ532" s="53"/>
      <c r="GR532" s="53"/>
      <c r="GS532" s="53"/>
      <c r="GT532" s="53"/>
      <c r="GU532" s="53"/>
      <c r="GV532" s="53"/>
      <c r="GW532" s="53"/>
      <c r="GX532" s="53"/>
      <c r="GY532" s="53"/>
      <c r="GZ532" s="53"/>
      <c r="HA532" s="53"/>
      <c r="HB532" s="53"/>
      <c r="HC532" s="53"/>
      <c r="HD532" s="53"/>
      <c r="HE532" s="53"/>
      <c r="HF532" s="53"/>
      <c r="HG532" s="53"/>
      <c r="HH532" s="53"/>
      <c r="HI532" s="53"/>
      <c r="HJ532" s="53"/>
      <c r="HK532" s="53"/>
      <c r="HL532" s="53"/>
      <c r="HM532" s="53"/>
      <c r="HN532" s="53"/>
      <c r="HO532" s="53"/>
      <c r="HP532" s="53"/>
      <c r="HQ532" s="53"/>
      <c r="HR532" s="53"/>
      <c r="HS532" s="53"/>
      <c r="HT532" s="53"/>
      <c r="HU532" s="53"/>
      <c r="HV532" s="53"/>
      <c r="HW532" s="53"/>
      <c r="HX532" s="53"/>
      <c r="HY532" s="53"/>
      <c r="HZ532" s="53"/>
      <c r="IA532" s="53"/>
    </row>
    <row r="533" spans="1:235" ht="56.25">
      <c r="A533" s="8" t="s">
        <v>181</v>
      </c>
      <c r="B533" s="6"/>
      <c r="C533" s="6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24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3"/>
      <c r="AV533" s="53"/>
      <c r="AW533" s="53"/>
      <c r="AX533" s="53"/>
      <c r="AY533" s="53"/>
      <c r="AZ533" s="53"/>
      <c r="BA533" s="53"/>
      <c r="BB533" s="53"/>
      <c r="BC533" s="53"/>
      <c r="BD533" s="53"/>
      <c r="BE533" s="53"/>
      <c r="BF533" s="53"/>
      <c r="BG533" s="53"/>
      <c r="BH533" s="53"/>
      <c r="BI533" s="53"/>
      <c r="BJ533" s="53"/>
      <c r="BK533" s="53"/>
      <c r="BL533" s="53"/>
      <c r="BM533" s="53"/>
      <c r="BN533" s="53"/>
      <c r="BO533" s="53"/>
      <c r="BP533" s="53"/>
      <c r="BQ533" s="53"/>
      <c r="BR533" s="53"/>
      <c r="BS533" s="53"/>
      <c r="BT533" s="53"/>
      <c r="BU533" s="53"/>
      <c r="BV533" s="53"/>
      <c r="BW533" s="53"/>
      <c r="BX533" s="53"/>
      <c r="BY533" s="53"/>
      <c r="BZ533" s="53"/>
      <c r="CA533" s="53"/>
      <c r="CB533" s="53"/>
      <c r="CC533" s="53"/>
      <c r="CD533" s="53"/>
      <c r="CE533" s="53"/>
      <c r="CF533" s="53"/>
      <c r="CG533" s="53"/>
      <c r="CH533" s="53"/>
      <c r="CI533" s="53"/>
      <c r="CJ533" s="53"/>
      <c r="CK533" s="53"/>
      <c r="CL533" s="53"/>
      <c r="CM533" s="53"/>
      <c r="CN533" s="53"/>
      <c r="CO533" s="53"/>
      <c r="CP533" s="53"/>
      <c r="CQ533" s="53"/>
      <c r="CR533" s="53"/>
      <c r="CS533" s="53"/>
      <c r="CT533" s="53"/>
      <c r="CU533" s="53"/>
      <c r="CV533" s="53"/>
      <c r="CW533" s="53"/>
      <c r="CX533" s="53"/>
      <c r="CY533" s="53"/>
      <c r="CZ533" s="53"/>
      <c r="DA533" s="53"/>
      <c r="DB533" s="53"/>
      <c r="DC533" s="53"/>
      <c r="DD533" s="53"/>
      <c r="DE533" s="53"/>
      <c r="DF533" s="53"/>
      <c r="DG533" s="53"/>
      <c r="DH533" s="53"/>
      <c r="DI533" s="53"/>
      <c r="DJ533" s="53"/>
      <c r="DK533" s="53"/>
      <c r="DL533" s="53"/>
      <c r="DM533" s="53"/>
      <c r="DN533" s="53"/>
      <c r="DO533" s="53"/>
      <c r="DP533" s="53"/>
      <c r="DQ533" s="53"/>
      <c r="DR533" s="53"/>
      <c r="DS533" s="53"/>
      <c r="DT533" s="53"/>
      <c r="DU533" s="53"/>
      <c r="DV533" s="53"/>
      <c r="DW533" s="53"/>
      <c r="DX533" s="53"/>
      <c r="DY533" s="53"/>
      <c r="DZ533" s="53"/>
      <c r="EA533" s="53"/>
      <c r="EB533" s="53"/>
      <c r="EC533" s="53"/>
      <c r="ED533" s="53"/>
      <c r="EE533" s="53"/>
      <c r="EF533" s="53"/>
      <c r="EG533" s="53"/>
      <c r="EH533" s="53"/>
      <c r="EI533" s="53"/>
      <c r="EJ533" s="53"/>
      <c r="EK533" s="53"/>
      <c r="EL533" s="53"/>
      <c r="EM533" s="53"/>
      <c r="EN533" s="53"/>
      <c r="EO533" s="53"/>
      <c r="EP533" s="53"/>
      <c r="EQ533" s="53"/>
      <c r="ER533" s="53"/>
      <c r="ES533" s="53"/>
      <c r="ET533" s="53"/>
      <c r="EU533" s="53"/>
      <c r="EV533" s="53"/>
      <c r="EW533" s="53"/>
      <c r="EX533" s="53"/>
      <c r="EY533" s="53"/>
      <c r="EZ533" s="53"/>
      <c r="FA533" s="53"/>
      <c r="FB533" s="53"/>
      <c r="FC533" s="53"/>
      <c r="FD533" s="53"/>
      <c r="FE533" s="53"/>
      <c r="FF533" s="53"/>
      <c r="FG533" s="53"/>
      <c r="FH533" s="53"/>
      <c r="FI533" s="53"/>
      <c r="FJ533" s="53"/>
      <c r="FK533" s="53"/>
      <c r="FL533" s="53"/>
      <c r="FM533" s="53"/>
      <c r="FN533" s="53"/>
      <c r="FO533" s="53"/>
      <c r="FP533" s="53"/>
      <c r="FQ533" s="53"/>
      <c r="FR533" s="53"/>
      <c r="FS533" s="53"/>
      <c r="FT533" s="53"/>
      <c r="FU533" s="53"/>
      <c r="FV533" s="53"/>
      <c r="FW533" s="53"/>
      <c r="FX533" s="53"/>
      <c r="FY533" s="53"/>
      <c r="FZ533" s="53"/>
      <c r="GA533" s="53"/>
      <c r="GB533" s="53"/>
      <c r="GC533" s="53"/>
      <c r="GD533" s="53"/>
      <c r="GE533" s="53"/>
      <c r="GF533" s="53"/>
      <c r="GG533" s="53"/>
      <c r="GH533" s="53"/>
      <c r="GI533" s="53"/>
      <c r="GJ533" s="53"/>
      <c r="GK533" s="53"/>
      <c r="GL533" s="53"/>
      <c r="GM533" s="53"/>
      <c r="GN533" s="53"/>
      <c r="GO533" s="53"/>
      <c r="GP533" s="53"/>
      <c r="GQ533" s="53"/>
      <c r="GR533" s="53"/>
      <c r="GS533" s="53"/>
      <c r="GT533" s="53"/>
      <c r="GU533" s="53"/>
      <c r="GV533" s="53"/>
      <c r="GW533" s="53"/>
      <c r="GX533" s="53"/>
      <c r="GY533" s="53"/>
      <c r="GZ533" s="53"/>
      <c r="HA533" s="53"/>
      <c r="HB533" s="53"/>
      <c r="HC533" s="53"/>
      <c r="HD533" s="53"/>
      <c r="HE533" s="53"/>
      <c r="HF533" s="53"/>
      <c r="HG533" s="53"/>
      <c r="HH533" s="53"/>
      <c r="HI533" s="53"/>
      <c r="HJ533" s="53"/>
      <c r="HK533" s="53"/>
      <c r="HL533" s="53"/>
      <c r="HM533" s="53"/>
      <c r="HN533" s="53"/>
      <c r="HO533" s="53"/>
      <c r="HP533" s="53"/>
      <c r="HQ533" s="53"/>
      <c r="HR533" s="53"/>
      <c r="HS533" s="53"/>
      <c r="HT533" s="53"/>
      <c r="HU533" s="53"/>
      <c r="HV533" s="53"/>
      <c r="HW533" s="53"/>
      <c r="HX533" s="53"/>
      <c r="HY533" s="53"/>
      <c r="HZ533" s="53"/>
      <c r="IA533" s="53"/>
    </row>
    <row r="534" spans="1:17" s="39" customFormat="1" ht="36" customHeight="1">
      <c r="A534" s="34" t="s">
        <v>397</v>
      </c>
      <c r="B534" s="35"/>
      <c r="C534" s="35"/>
      <c r="D534" s="36">
        <f>D536</f>
        <v>760000</v>
      </c>
      <c r="E534" s="36">
        <f>E536</f>
        <v>1220000</v>
      </c>
      <c r="F534" s="36">
        <f>D534+E534</f>
        <v>1980000</v>
      </c>
      <c r="G534" s="36">
        <f>G536</f>
        <v>760000</v>
      </c>
      <c r="H534" s="36">
        <f>H536</f>
        <v>1220000</v>
      </c>
      <c r="I534" s="36">
        <f>G534+H534</f>
        <v>1980000</v>
      </c>
      <c r="J534" s="36">
        <f>G534+H534</f>
        <v>1980000</v>
      </c>
      <c r="K534" s="36"/>
      <c r="L534" s="36"/>
      <c r="M534" s="36"/>
      <c r="N534" s="36">
        <f>N538*N540</f>
        <v>760000</v>
      </c>
      <c r="O534" s="36">
        <f>O538*O540</f>
        <v>1220000</v>
      </c>
      <c r="P534" s="36">
        <f>N534+O534</f>
        <v>1980000</v>
      </c>
      <c r="Q534" s="78"/>
    </row>
    <row r="535" spans="1:235" ht="11.25">
      <c r="A535" s="5" t="s">
        <v>4</v>
      </c>
      <c r="B535" s="6"/>
      <c r="C535" s="6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24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3"/>
      <c r="AV535" s="53"/>
      <c r="AW535" s="53"/>
      <c r="AX535" s="53"/>
      <c r="AY535" s="53"/>
      <c r="AZ535" s="53"/>
      <c r="BA535" s="53"/>
      <c r="BB535" s="53"/>
      <c r="BC535" s="53"/>
      <c r="BD535" s="53"/>
      <c r="BE535" s="53"/>
      <c r="BF535" s="53"/>
      <c r="BG535" s="53"/>
      <c r="BH535" s="53"/>
      <c r="BI535" s="53"/>
      <c r="BJ535" s="53"/>
      <c r="BK535" s="53"/>
      <c r="BL535" s="53"/>
      <c r="BM535" s="53"/>
      <c r="BN535" s="53"/>
      <c r="BO535" s="53"/>
      <c r="BP535" s="53"/>
      <c r="BQ535" s="53"/>
      <c r="BR535" s="53"/>
      <c r="BS535" s="53"/>
      <c r="BT535" s="53"/>
      <c r="BU535" s="53"/>
      <c r="BV535" s="53"/>
      <c r="BW535" s="53"/>
      <c r="BX535" s="53"/>
      <c r="BY535" s="53"/>
      <c r="BZ535" s="53"/>
      <c r="CA535" s="53"/>
      <c r="CB535" s="53"/>
      <c r="CC535" s="53"/>
      <c r="CD535" s="53"/>
      <c r="CE535" s="53"/>
      <c r="CF535" s="53"/>
      <c r="CG535" s="53"/>
      <c r="CH535" s="53"/>
      <c r="CI535" s="53"/>
      <c r="CJ535" s="53"/>
      <c r="CK535" s="53"/>
      <c r="CL535" s="53"/>
      <c r="CM535" s="53"/>
      <c r="CN535" s="53"/>
      <c r="CO535" s="53"/>
      <c r="CP535" s="53"/>
      <c r="CQ535" s="53"/>
      <c r="CR535" s="53"/>
      <c r="CS535" s="53"/>
      <c r="CT535" s="53"/>
      <c r="CU535" s="53"/>
      <c r="CV535" s="53"/>
      <c r="CW535" s="53"/>
      <c r="CX535" s="53"/>
      <c r="CY535" s="53"/>
      <c r="CZ535" s="53"/>
      <c r="DA535" s="53"/>
      <c r="DB535" s="53"/>
      <c r="DC535" s="53"/>
      <c r="DD535" s="53"/>
      <c r="DE535" s="53"/>
      <c r="DF535" s="53"/>
      <c r="DG535" s="53"/>
      <c r="DH535" s="53"/>
      <c r="DI535" s="53"/>
      <c r="DJ535" s="53"/>
      <c r="DK535" s="53"/>
      <c r="DL535" s="53"/>
      <c r="DM535" s="53"/>
      <c r="DN535" s="53"/>
      <c r="DO535" s="53"/>
      <c r="DP535" s="53"/>
      <c r="DQ535" s="53"/>
      <c r="DR535" s="53"/>
      <c r="DS535" s="53"/>
      <c r="DT535" s="53"/>
      <c r="DU535" s="53"/>
      <c r="DV535" s="53"/>
      <c r="DW535" s="53"/>
      <c r="DX535" s="53"/>
      <c r="DY535" s="53"/>
      <c r="DZ535" s="53"/>
      <c r="EA535" s="53"/>
      <c r="EB535" s="53"/>
      <c r="EC535" s="53"/>
      <c r="ED535" s="53"/>
      <c r="EE535" s="53"/>
      <c r="EF535" s="53"/>
      <c r="EG535" s="53"/>
      <c r="EH535" s="53"/>
      <c r="EI535" s="53"/>
      <c r="EJ535" s="53"/>
      <c r="EK535" s="53"/>
      <c r="EL535" s="53"/>
      <c r="EM535" s="53"/>
      <c r="EN535" s="53"/>
      <c r="EO535" s="53"/>
      <c r="EP535" s="53"/>
      <c r="EQ535" s="53"/>
      <c r="ER535" s="53"/>
      <c r="ES535" s="53"/>
      <c r="ET535" s="53"/>
      <c r="EU535" s="53"/>
      <c r="EV535" s="53"/>
      <c r="EW535" s="53"/>
      <c r="EX535" s="53"/>
      <c r="EY535" s="53"/>
      <c r="EZ535" s="53"/>
      <c r="FA535" s="53"/>
      <c r="FB535" s="53"/>
      <c r="FC535" s="53"/>
      <c r="FD535" s="53"/>
      <c r="FE535" s="53"/>
      <c r="FF535" s="53"/>
      <c r="FG535" s="53"/>
      <c r="FH535" s="53"/>
      <c r="FI535" s="53"/>
      <c r="FJ535" s="53"/>
      <c r="FK535" s="53"/>
      <c r="FL535" s="53"/>
      <c r="FM535" s="53"/>
      <c r="FN535" s="53"/>
      <c r="FO535" s="53"/>
      <c r="FP535" s="53"/>
      <c r="FQ535" s="53"/>
      <c r="FR535" s="53"/>
      <c r="FS535" s="53"/>
      <c r="FT535" s="53"/>
      <c r="FU535" s="53"/>
      <c r="FV535" s="53"/>
      <c r="FW535" s="53"/>
      <c r="FX535" s="53"/>
      <c r="FY535" s="53"/>
      <c r="FZ535" s="53"/>
      <c r="GA535" s="53"/>
      <c r="GB535" s="53"/>
      <c r="GC535" s="53"/>
      <c r="GD535" s="53"/>
      <c r="GE535" s="53"/>
      <c r="GF535" s="53"/>
      <c r="GG535" s="53"/>
      <c r="GH535" s="53"/>
      <c r="GI535" s="53"/>
      <c r="GJ535" s="53"/>
      <c r="GK535" s="53"/>
      <c r="GL535" s="53"/>
      <c r="GM535" s="53"/>
      <c r="GN535" s="53"/>
      <c r="GO535" s="53"/>
      <c r="GP535" s="53"/>
      <c r="GQ535" s="53"/>
      <c r="GR535" s="53"/>
      <c r="GS535" s="53"/>
      <c r="GT535" s="53"/>
      <c r="GU535" s="53"/>
      <c r="GV535" s="53"/>
      <c r="GW535" s="53"/>
      <c r="GX535" s="53"/>
      <c r="GY535" s="53"/>
      <c r="GZ535" s="53"/>
      <c r="HA535" s="53"/>
      <c r="HB535" s="53"/>
      <c r="HC535" s="53"/>
      <c r="HD535" s="53"/>
      <c r="HE535" s="53"/>
      <c r="HF535" s="53"/>
      <c r="HG535" s="53"/>
      <c r="HH535" s="53"/>
      <c r="HI535" s="53"/>
      <c r="HJ535" s="53"/>
      <c r="HK535" s="53"/>
      <c r="HL535" s="53"/>
      <c r="HM535" s="53"/>
      <c r="HN535" s="53"/>
      <c r="HO535" s="53"/>
      <c r="HP535" s="53"/>
      <c r="HQ535" s="53"/>
      <c r="HR535" s="53"/>
      <c r="HS535" s="53"/>
      <c r="HT535" s="53"/>
      <c r="HU535" s="53"/>
      <c r="HV535" s="53"/>
      <c r="HW535" s="53"/>
      <c r="HX535" s="53"/>
      <c r="HY535" s="53"/>
      <c r="HZ535" s="53"/>
      <c r="IA535" s="53"/>
    </row>
    <row r="536" spans="1:235" ht="11.25">
      <c r="A536" s="8" t="s">
        <v>43</v>
      </c>
      <c r="B536" s="6"/>
      <c r="C536" s="6"/>
      <c r="D536" s="7">
        <f>D538*D540</f>
        <v>760000</v>
      </c>
      <c r="E536" s="7">
        <f>E538*E540</f>
        <v>1220000</v>
      </c>
      <c r="F536" s="7">
        <f>D536+E536</f>
        <v>1980000</v>
      </c>
      <c r="G536" s="7">
        <f>G538*G540</f>
        <v>760000</v>
      </c>
      <c r="H536" s="7">
        <f>H538*H540</f>
        <v>1220000</v>
      </c>
      <c r="I536" s="7"/>
      <c r="J536" s="7">
        <f>G536+H536</f>
        <v>1980000</v>
      </c>
      <c r="K536" s="7"/>
      <c r="L536" s="7"/>
      <c r="M536" s="7"/>
      <c r="N536" s="7">
        <f>N538*N540</f>
        <v>760000</v>
      </c>
      <c r="O536" s="7">
        <f>O538*O540</f>
        <v>1220000</v>
      </c>
      <c r="P536" s="7">
        <f>N536+O536</f>
        <v>1980000</v>
      </c>
      <c r="Q536" s="24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3"/>
      <c r="AV536" s="53"/>
      <c r="AW536" s="53"/>
      <c r="AX536" s="53"/>
      <c r="AY536" s="53"/>
      <c r="AZ536" s="53"/>
      <c r="BA536" s="53"/>
      <c r="BB536" s="53"/>
      <c r="BC536" s="53"/>
      <c r="BD536" s="53"/>
      <c r="BE536" s="53"/>
      <c r="BF536" s="53"/>
      <c r="BG536" s="53"/>
      <c r="BH536" s="53"/>
      <c r="BI536" s="53"/>
      <c r="BJ536" s="53"/>
      <c r="BK536" s="53"/>
      <c r="BL536" s="53"/>
      <c r="BM536" s="53"/>
      <c r="BN536" s="53"/>
      <c r="BO536" s="53"/>
      <c r="BP536" s="53"/>
      <c r="BQ536" s="53"/>
      <c r="BR536" s="53"/>
      <c r="BS536" s="53"/>
      <c r="BT536" s="53"/>
      <c r="BU536" s="53"/>
      <c r="BV536" s="53"/>
      <c r="BW536" s="53"/>
      <c r="BX536" s="53"/>
      <c r="BY536" s="53"/>
      <c r="BZ536" s="53"/>
      <c r="CA536" s="53"/>
      <c r="CB536" s="53"/>
      <c r="CC536" s="53"/>
      <c r="CD536" s="53"/>
      <c r="CE536" s="53"/>
      <c r="CF536" s="53"/>
      <c r="CG536" s="53"/>
      <c r="CH536" s="53"/>
      <c r="CI536" s="53"/>
      <c r="CJ536" s="53"/>
      <c r="CK536" s="53"/>
      <c r="CL536" s="53"/>
      <c r="CM536" s="53"/>
      <c r="CN536" s="53"/>
      <c r="CO536" s="53"/>
      <c r="CP536" s="53"/>
      <c r="CQ536" s="53"/>
      <c r="CR536" s="53"/>
      <c r="CS536" s="53"/>
      <c r="CT536" s="53"/>
      <c r="CU536" s="53"/>
      <c r="CV536" s="53"/>
      <c r="CW536" s="53"/>
      <c r="CX536" s="53"/>
      <c r="CY536" s="53"/>
      <c r="CZ536" s="53"/>
      <c r="DA536" s="53"/>
      <c r="DB536" s="53"/>
      <c r="DC536" s="53"/>
      <c r="DD536" s="53"/>
      <c r="DE536" s="53"/>
      <c r="DF536" s="53"/>
      <c r="DG536" s="53"/>
      <c r="DH536" s="53"/>
      <c r="DI536" s="53"/>
      <c r="DJ536" s="53"/>
      <c r="DK536" s="53"/>
      <c r="DL536" s="53"/>
      <c r="DM536" s="53"/>
      <c r="DN536" s="53"/>
      <c r="DO536" s="53"/>
      <c r="DP536" s="53"/>
      <c r="DQ536" s="53"/>
      <c r="DR536" s="53"/>
      <c r="DS536" s="53"/>
      <c r="DT536" s="53"/>
      <c r="DU536" s="53"/>
      <c r="DV536" s="53"/>
      <c r="DW536" s="53"/>
      <c r="DX536" s="53"/>
      <c r="DY536" s="53"/>
      <c r="DZ536" s="53"/>
      <c r="EA536" s="53"/>
      <c r="EB536" s="53"/>
      <c r="EC536" s="53"/>
      <c r="ED536" s="53"/>
      <c r="EE536" s="53"/>
      <c r="EF536" s="53"/>
      <c r="EG536" s="53"/>
      <c r="EH536" s="53"/>
      <c r="EI536" s="53"/>
      <c r="EJ536" s="53"/>
      <c r="EK536" s="53"/>
      <c r="EL536" s="53"/>
      <c r="EM536" s="53"/>
      <c r="EN536" s="53"/>
      <c r="EO536" s="53"/>
      <c r="EP536" s="53"/>
      <c r="EQ536" s="53"/>
      <c r="ER536" s="53"/>
      <c r="ES536" s="53"/>
      <c r="ET536" s="53"/>
      <c r="EU536" s="53"/>
      <c r="EV536" s="53"/>
      <c r="EW536" s="53"/>
      <c r="EX536" s="53"/>
      <c r="EY536" s="53"/>
      <c r="EZ536" s="53"/>
      <c r="FA536" s="53"/>
      <c r="FB536" s="53"/>
      <c r="FC536" s="53"/>
      <c r="FD536" s="53"/>
      <c r="FE536" s="53"/>
      <c r="FF536" s="53"/>
      <c r="FG536" s="53"/>
      <c r="FH536" s="53"/>
      <c r="FI536" s="53"/>
      <c r="FJ536" s="53"/>
      <c r="FK536" s="53"/>
      <c r="FL536" s="53"/>
      <c r="FM536" s="53"/>
      <c r="FN536" s="53"/>
      <c r="FO536" s="53"/>
      <c r="FP536" s="53"/>
      <c r="FQ536" s="53"/>
      <c r="FR536" s="53"/>
      <c r="FS536" s="53"/>
      <c r="FT536" s="53"/>
      <c r="FU536" s="53"/>
      <c r="FV536" s="53"/>
      <c r="FW536" s="53"/>
      <c r="FX536" s="53"/>
      <c r="FY536" s="53"/>
      <c r="FZ536" s="53"/>
      <c r="GA536" s="53"/>
      <c r="GB536" s="53"/>
      <c r="GC536" s="53"/>
      <c r="GD536" s="53"/>
      <c r="GE536" s="53"/>
      <c r="GF536" s="53"/>
      <c r="GG536" s="53"/>
      <c r="GH536" s="53"/>
      <c r="GI536" s="53"/>
      <c r="GJ536" s="53"/>
      <c r="GK536" s="53"/>
      <c r="GL536" s="53"/>
      <c r="GM536" s="53"/>
      <c r="GN536" s="53"/>
      <c r="GO536" s="53"/>
      <c r="GP536" s="53"/>
      <c r="GQ536" s="53"/>
      <c r="GR536" s="53"/>
      <c r="GS536" s="53"/>
      <c r="GT536" s="53"/>
      <c r="GU536" s="53"/>
      <c r="GV536" s="53"/>
      <c r="GW536" s="53"/>
      <c r="GX536" s="53"/>
      <c r="GY536" s="53"/>
      <c r="GZ536" s="53"/>
      <c r="HA536" s="53"/>
      <c r="HB536" s="53"/>
      <c r="HC536" s="53"/>
      <c r="HD536" s="53"/>
      <c r="HE536" s="53"/>
      <c r="HF536" s="53"/>
      <c r="HG536" s="53"/>
      <c r="HH536" s="53"/>
      <c r="HI536" s="53"/>
      <c r="HJ536" s="53"/>
      <c r="HK536" s="53"/>
      <c r="HL536" s="53"/>
      <c r="HM536" s="53"/>
      <c r="HN536" s="53"/>
      <c r="HO536" s="53"/>
      <c r="HP536" s="53"/>
      <c r="HQ536" s="53"/>
      <c r="HR536" s="53"/>
      <c r="HS536" s="53"/>
      <c r="HT536" s="53"/>
      <c r="HU536" s="53"/>
      <c r="HV536" s="53"/>
      <c r="HW536" s="53"/>
      <c r="HX536" s="53"/>
      <c r="HY536" s="53"/>
      <c r="HZ536" s="53"/>
      <c r="IA536" s="53"/>
    </row>
    <row r="537" spans="1:235" ht="11.25">
      <c r="A537" s="5" t="s">
        <v>5</v>
      </c>
      <c r="B537" s="6"/>
      <c r="C537" s="6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3"/>
      <c r="AV537" s="53"/>
      <c r="AW537" s="53"/>
      <c r="AX537" s="53"/>
      <c r="AY537" s="53"/>
      <c r="AZ537" s="53"/>
      <c r="BA537" s="53"/>
      <c r="BB537" s="53"/>
      <c r="BC537" s="53"/>
      <c r="BD537" s="53"/>
      <c r="BE537" s="53"/>
      <c r="BF537" s="53"/>
      <c r="BG537" s="53"/>
      <c r="BH537" s="53"/>
      <c r="BI537" s="53"/>
      <c r="BJ537" s="53"/>
      <c r="BK537" s="53"/>
      <c r="BL537" s="53"/>
      <c r="BM537" s="53"/>
      <c r="BN537" s="53"/>
      <c r="BO537" s="53"/>
      <c r="BP537" s="53"/>
      <c r="BQ537" s="53"/>
      <c r="BR537" s="53"/>
      <c r="BS537" s="53"/>
      <c r="BT537" s="53"/>
      <c r="BU537" s="53"/>
      <c r="BV537" s="53"/>
      <c r="BW537" s="53"/>
      <c r="BX537" s="53"/>
      <c r="BY537" s="53"/>
      <c r="BZ537" s="53"/>
      <c r="CA537" s="53"/>
      <c r="CB537" s="53"/>
      <c r="CC537" s="53"/>
      <c r="CD537" s="53"/>
      <c r="CE537" s="53"/>
      <c r="CF537" s="53"/>
      <c r="CG537" s="53"/>
      <c r="CH537" s="53"/>
      <c r="CI537" s="53"/>
      <c r="CJ537" s="53"/>
      <c r="CK537" s="53"/>
      <c r="CL537" s="53"/>
      <c r="CM537" s="53"/>
      <c r="CN537" s="53"/>
      <c r="CO537" s="53"/>
      <c r="CP537" s="53"/>
      <c r="CQ537" s="53"/>
      <c r="CR537" s="53"/>
      <c r="CS537" s="53"/>
      <c r="CT537" s="53"/>
      <c r="CU537" s="53"/>
      <c r="CV537" s="53"/>
      <c r="CW537" s="53"/>
      <c r="CX537" s="53"/>
      <c r="CY537" s="53"/>
      <c r="CZ537" s="53"/>
      <c r="DA537" s="53"/>
      <c r="DB537" s="53"/>
      <c r="DC537" s="53"/>
      <c r="DD537" s="53"/>
      <c r="DE537" s="53"/>
      <c r="DF537" s="53"/>
      <c r="DG537" s="53"/>
      <c r="DH537" s="53"/>
      <c r="DI537" s="53"/>
      <c r="DJ537" s="53"/>
      <c r="DK537" s="53"/>
      <c r="DL537" s="53"/>
      <c r="DM537" s="53"/>
      <c r="DN537" s="53"/>
      <c r="DO537" s="53"/>
      <c r="DP537" s="53"/>
      <c r="DQ537" s="53"/>
      <c r="DR537" s="53"/>
      <c r="DS537" s="53"/>
      <c r="DT537" s="53"/>
      <c r="DU537" s="53"/>
      <c r="DV537" s="53"/>
      <c r="DW537" s="53"/>
      <c r="DX537" s="53"/>
      <c r="DY537" s="53"/>
      <c r="DZ537" s="53"/>
      <c r="EA537" s="53"/>
      <c r="EB537" s="53"/>
      <c r="EC537" s="53"/>
      <c r="ED537" s="53"/>
      <c r="EE537" s="53"/>
      <c r="EF537" s="53"/>
      <c r="EG537" s="53"/>
      <c r="EH537" s="53"/>
      <c r="EI537" s="53"/>
      <c r="EJ537" s="53"/>
      <c r="EK537" s="53"/>
      <c r="EL537" s="53"/>
      <c r="EM537" s="53"/>
      <c r="EN537" s="53"/>
      <c r="EO537" s="53"/>
      <c r="EP537" s="53"/>
      <c r="EQ537" s="53"/>
      <c r="ER537" s="53"/>
      <c r="ES537" s="53"/>
      <c r="ET537" s="53"/>
      <c r="EU537" s="53"/>
      <c r="EV537" s="53"/>
      <c r="EW537" s="53"/>
      <c r="EX537" s="53"/>
      <c r="EY537" s="53"/>
      <c r="EZ537" s="53"/>
      <c r="FA537" s="53"/>
      <c r="FB537" s="53"/>
      <c r="FC537" s="53"/>
      <c r="FD537" s="53"/>
      <c r="FE537" s="53"/>
      <c r="FF537" s="53"/>
      <c r="FG537" s="53"/>
      <c r="FH537" s="53"/>
      <c r="FI537" s="53"/>
      <c r="FJ537" s="53"/>
      <c r="FK537" s="53"/>
      <c r="FL537" s="53"/>
      <c r="FM537" s="53"/>
      <c r="FN537" s="53"/>
      <c r="FO537" s="53"/>
      <c r="FP537" s="53"/>
      <c r="FQ537" s="53"/>
      <c r="FR537" s="53"/>
      <c r="FS537" s="53"/>
      <c r="FT537" s="53"/>
      <c r="FU537" s="53"/>
      <c r="FV537" s="53"/>
      <c r="FW537" s="53"/>
      <c r="FX537" s="53"/>
      <c r="FY537" s="53"/>
      <c r="FZ537" s="53"/>
      <c r="GA537" s="53"/>
      <c r="GB537" s="53"/>
      <c r="GC537" s="53"/>
      <c r="GD537" s="53"/>
      <c r="GE537" s="53"/>
      <c r="GF537" s="53"/>
      <c r="GG537" s="53"/>
      <c r="GH537" s="53"/>
      <c r="GI537" s="53"/>
      <c r="GJ537" s="53"/>
      <c r="GK537" s="53"/>
      <c r="GL537" s="53"/>
      <c r="GM537" s="53"/>
      <c r="GN537" s="53"/>
      <c r="GO537" s="53"/>
      <c r="GP537" s="53"/>
      <c r="GQ537" s="53"/>
      <c r="GR537" s="53"/>
      <c r="GS537" s="53"/>
      <c r="GT537" s="53"/>
      <c r="GU537" s="53"/>
      <c r="GV537" s="53"/>
      <c r="GW537" s="53"/>
      <c r="GX537" s="53"/>
      <c r="GY537" s="53"/>
      <c r="GZ537" s="53"/>
      <c r="HA537" s="53"/>
      <c r="HB537" s="53"/>
      <c r="HC537" s="53"/>
      <c r="HD537" s="53"/>
      <c r="HE537" s="53"/>
      <c r="HF537" s="53"/>
      <c r="HG537" s="53"/>
      <c r="HH537" s="53"/>
      <c r="HI537" s="53"/>
      <c r="HJ537" s="53"/>
      <c r="HK537" s="53"/>
      <c r="HL537" s="53"/>
      <c r="HM537" s="53"/>
      <c r="HN537" s="53"/>
      <c r="HO537" s="53"/>
      <c r="HP537" s="53"/>
      <c r="HQ537" s="53"/>
      <c r="HR537" s="53"/>
      <c r="HS537" s="53"/>
      <c r="HT537" s="53"/>
      <c r="HU537" s="53"/>
      <c r="HV537" s="53"/>
      <c r="HW537" s="53"/>
      <c r="HX537" s="53"/>
      <c r="HY537" s="53"/>
      <c r="HZ537" s="53"/>
      <c r="IA537" s="53"/>
    </row>
    <row r="538" spans="1:235" ht="22.5">
      <c r="A538" s="8" t="s">
        <v>182</v>
      </c>
      <c r="B538" s="6"/>
      <c r="C538" s="6"/>
      <c r="D538" s="7">
        <v>1</v>
      </c>
      <c r="E538" s="7">
        <v>1</v>
      </c>
      <c r="F538" s="7">
        <f>D538+E538</f>
        <v>2</v>
      </c>
      <c r="G538" s="7">
        <v>1</v>
      </c>
      <c r="H538" s="7">
        <v>1</v>
      </c>
      <c r="I538" s="7"/>
      <c r="J538" s="7">
        <v>1</v>
      </c>
      <c r="K538" s="7"/>
      <c r="L538" s="7"/>
      <c r="M538" s="7"/>
      <c r="N538" s="7">
        <v>1</v>
      </c>
      <c r="O538" s="7">
        <v>1</v>
      </c>
      <c r="P538" s="7">
        <v>1</v>
      </c>
      <c r="Q538" s="24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3"/>
      <c r="AV538" s="53"/>
      <c r="AW538" s="53"/>
      <c r="AX538" s="53"/>
      <c r="AY538" s="53"/>
      <c r="AZ538" s="53"/>
      <c r="BA538" s="53"/>
      <c r="BB538" s="53"/>
      <c r="BC538" s="53"/>
      <c r="BD538" s="53"/>
      <c r="BE538" s="53"/>
      <c r="BF538" s="53"/>
      <c r="BG538" s="53"/>
      <c r="BH538" s="53"/>
      <c r="BI538" s="53"/>
      <c r="BJ538" s="53"/>
      <c r="BK538" s="53"/>
      <c r="BL538" s="53"/>
      <c r="BM538" s="53"/>
      <c r="BN538" s="53"/>
      <c r="BO538" s="53"/>
      <c r="BP538" s="53"/>
      <c r="BQ538" s="53"/>
      <c r="BR538" s="53"/>
      <c r="BS538" s="53"/>
      <c r="BT538" s="53"/>
      <c r="BU538" s="53"/>
      <c r="BV538" s="53"/>
      <c r="BW538" s="53"/>
      <c r="BX538" s="53"/>
      <c r="BY538" s="53"/>
      <c r="BZ538" s="53"/>
      <c r="CA538" s="53"/>
      <c r="CB538" s="53"/>
      <c r="CC538" s="53"/>
      <c r="CD538" s="53"/>
      <c r="CE538" s="53"/>
      <c r="CF538" s="53"/>
      <c r="CG538" s="53"/>
      <c r="CH538" s="53"/>
      <c r="CI538" s="53"/>
      <c r="CJ538" s="53"/>
      <c r="CK538" s="53"/>
      <c r="CL538" s="53"/>
      <c r="CM538" s="53"/>
      <c r="CN538" s="53"/>
      <c r="CO538" s="53"/>
      <c r="CP538" s="53"/>
      <c r="CQ538" s="53"/>
      <c r="CR538" s="53"/>
      <c r="CS538" s="53"/>
      <c r="CT538" s="53"/>
      <c r="CU538" s="53"/>
      <c r="CV538" s="53"/>
      <c r="CW538" s="53"/>
      <c r="CX538" s="53"/>
      <c r="CY538" s="53"/>
      <c r="CZ538" s="53"/>
      <c r="DA538" s="53"/>
      <c r="DB538" s="53"/>
      <c r="DC538" s="53"/>
      <c r="DD538" s="53"/>
      <c r="DE538" s="53"/>
      <c r="DF538" s="53"/>
      <c r="DG538" s="53"/>
      <c r="DH538" s="53"/>
      <c r="DI538" s="53"/>
      <c r="DJ538" s="53"/>
      <c r="DK538" s="53"/>
      <c r="DL538" s="53"/>
      <c r="DM538" s="53"/>
      <c r="DN538" s="53"/>
      <c r="DO538" s="53"/>
      <c r="DP538" s="53"/>
      <c r="DQ538" s="53"/>
      <c r="DR538" s="53"/>
      <c r="DS538" s="53"/>
      <c r="DT538" s="53"/>
      <c r="DU538" s="53"/>
      <c r="DV538" s="53"/>
      <c r="DW538" s="53"/>
      <c r="DX538" s="53"/>
      <c r="DY538" s="53"/>
      <c r="DZ538" s="53"/>
      <c r="EA538" s="53"/>
      <c r="EB538" s="53"/>
      <c r="EC538" s="53"/>
      <c r="ED538" s="53"/>
      <c r="EE538" s="53"/>
      <c r="EF538" s="53"/>
      <c r="EG538" s="53"/>
      <c r="EH538" s="53"/>
      <c r="EI538" s="53"/>
      <c r="EJ538" s="53"/>
      <c r="EK538" s="53"/>
      <c r="EL538" s="53"/>
      <c r="EM538" s="53"/>
      <c r="EN538" s="53"/>
      <c r="EO538" s="53"/>
      <c r="EP538" s="53"/>
      <c r="EQ538" s="53"/>
      <c r="ER538" s="53"/>
      <c r="ES538" s="53"/>
      <c r="ET538" s="53"/>
      <c r="EU538" s="53"/>
      <c r="EV538" s="53"/>
      <c r="EW538" s="53"/>
      <c r="EX538" s="53"/>
      <c r="EY538" s="53"/>
      <c r="EZ538" s="53"/>
      <c r="FA538" s="53"/>
      <c r="FB538" s="53"/>
      <c r="FC538" s="53"/>
      <c r="FD538" s="53"/>
      <c r="FE538" s="53"/>
      <c r="FF538" s="53"/>
      <c r="FG538" s="53"/>
      <c r="FH538" s="53"/>
      <c r="FI538" s="53"/>
      <c r="FJ538" s="53"/>
      <c r="FK538" s="53"/>
      <c r="FL538" s="53"/>
      <c r="FM538" s="53"/>
      <c r="FN538" s="53"/>
      <c r="FO538" s="53"/>
      <c r="FP538" s="53"/>
      <c r="FQ538" s="53"/>
      <c r="FR538" s="53"/>
      <c r="FS538" s="53"/>
      <c r="FT538" s="53"/>
      <c r="FU538" s="53"/>
      <c r="FV538" s="53"/>
      <c r="FW538" s="53"/>
      <c r="FX538" s="53"/>
      <c r="FY538" s="53"/>
      <c r="FZ538" s="53"/>
      <c r="GA538" s="53"/>
      <c r="GB538" s="53"/>
      <c r="GC538" s="53"/>
      <c r="GD538" s="53"/>
      <c r="GE538" s="53"/>
      <c r="GF538" s="53"/>
      <c r="GG538" s="53"/>
      <c r="GH538" s="53"/>
      <c r="GI538" s="53"/>
      <c r="GJ538" s="53"/>
      <c r="GK538" s="53"/>
      <c r="GL538" s="53"/>
      <c r="GM538" s="53"/>
      <c r="GN538" s="53"/>
      <c r="GO538" s="53"/>
      <c r="GP538" s="53"/>
      <c r="GQ538" s="53"/>
      <c r="GR538" s="53"/>
      <c r="GS538" s="53"/>
      <c r="GT538" s="53"/>
      <c r="GU538" s="53"/>
      <c r="GV538" s="53"/>
      <c r="GW538" s="53"/>
      <c r="GX538" s="53"/>
      <c r="GY538" s="53"/>
      <c r="GZ538" s="53"/>
      <c r="HA538" s="53"/>
      <c r="HB538" s="53"/>
      <c r="HC538" s="53"/>
      <c r="HD538" s="53"/>
      <c r="HE538" s="53"/>
      <c r="HF538" s="53"/>
      <c r="HG538" s="53"/>
      <c r="HH538" s="53"/>
      <c r="HI538" s="53"/>
      <c r="HJ538" s="53"/>
      <c r="HK538" s="53"/>
      <c r="HL538" s="53"/>
      <c r="HM538" s="53"/>
      <c r="HN538" s="53"/>
      <c r="HO538" s="53"/>
      <c r="HP538" s="53"/>
      <c r="HQ538" s="53"/>
      <c r="HR538" s="53"/>
      <c r="HS538" s="53"/>
      <c r="HT538" s="53"/>
      <c r="HU538" s="53"/>
      <c r="HV538" s="53"/>
      <c r="HW538" s="53"/>
      <c r="HX538" s="53"/>
      <c r="HY538" s="53"/>
      <c r="HZ538" s="53"/>
      <c r="IA538" s="53"/>
    </row>
    <row r="539" spans="1:235" ht="11.25">
      <c r="A539" s="5" t="s">
        <v>7</v>
      </c>
      <c r="B539" s="6"/>
      <c r="C539" s="6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24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3"/>
      <c r="AV539" s="53"/>
      <c r="AW539" s="53"/>
      <c r="AX539" s="53"/>
      <c r="AY539" s="53"/>
      <c r="AZ539" s="53"/>
      <c r="BA539" s="53"/>
      <c r="BB539" s="53"/>
      <c r="BC539" s="53"/>
      <c r="BD539" s="53"/>
      <c r="BE539" s="53"/>
      <c r="BF539" s="53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3"/>
      <c r="BS539" s="53"/>
      <c r="BT539" s="53"/>
      <c r="BU539" s="53"/>
      <c r="BV539" s="53"/>
      <c r="BW539" s="53"/>
      <c r="BX539" s="53"/>
      <c r="BY539" s="53"/>
      <c r="BZ539" s="53"/>
      <c r="CA539" s="53"/>
      <c r="CB539" s="53"/>
      <c r="CC539" s="53"/>
      <c r="CD539" s="53"/>
      <c r="CE539" s="53"/>
      <c r="CF539" s="53"/>
      <c r="CG539" s="53"/>
      <c r="CH539" s="53"/>
      <c r="CI539" s="53"/>
      <c r="CJ539" s="53"/>
      <c r="CK539" s="53"/>
      <c r="CL539" s="53"/>
      <c r="CM539" s="53"/>
      <c r="CN539" s="53"/>
      <c r="CO539" s="53"/>
      <c r="CP539" s="53"/>
      <c r="CQ539" s="53"/>
      <c r="CR539" s="53"/>
      <c r="CS539" s="53"/>
      <c r="CT539" s="53"/>
      <c r="CU539" s="53"/>
      <c r="CV539" s="53"/>
      <c r="CW539" s="53"/>
      <c r="CX539" s="53"/>
      <c r="CY539" s="53"/>
      <c r="CZ539" s="53"/>
      <c r="DA539" s="53"/>
      <c r="DB539" s="53"/>
      <c r="DC539" s="53"/>
      <c r="DD539" s="53"/>
      <c r="DE539" s="53"/>
      <c r="DF539" s="53"/>
      <c r="DG539" s="53"/>
      <c r="DH539" s="53"/>
      <c r="DI539" s="53"/>
      <c r="DJ539" s="53"/>
      <c r="DK539" s="53"/>
      <c r="DL539" s="53"/>
      <c r="DM539" s="53"/>
      <c r="DN539" s="53"/>
      <c r="DO539" s="53"/>
      <c r="DP539" s="53"/>
      <c r="DQ539" s="53"/>
      <c r="DR539" s="53"/>
      <c r="DS539" s="53"/>
      <c r="DT539" s="53"/>
      <c r="DU539" s="53"/>
      <c r="DV539" s="53"/>
      <c r="DW539" s="53"/>
      <c r="DX539" s="53"/>
      <c r="DY539" s="53"/>
      <c r="DZ539" s="53"/>
      <c r="EA539" s="53"/>
      <c r="EB539" s="53"/>
      <c r="EC539" s="53"/>
      <c r="ED539" s="53"/>
      <c r="EE539" s="53"/>
      <c r="EF539" s="53"/>
      <c r="EG539" s="53"/>
      <c r="EH539" s="53"/>
      <c r="EI539" s="53"/>
      <c r="EJ539" s="53"/>
      <c r="EK539" s="53"/>
      <c r="EL539" s="53"/>
      <c r="EM539" s="53"/>
      <c r="EN539" s="53"/>
      <c r="EO539" s="53"/>
      <c r="EP539" s="53"/>
      <c r="EQ539" s="53"/>
      <c r="ER539" s="53"/>
      <c r="ES539" s="53"/>
      <c r="ET539" s="53"/>
      <c r="EU539" s="53"/>
      <c r="EV539" s="53"/>
      <c r="EW539" s="53"/>
      <c r="EX539" s="53"/>
      <c r="EY539" s="53"/>
      <c r="EZ539" s="53"/>
      <c r="FA539" s="53"/>
      <c r="FB539" s="53"/>
      <c r="FC539" s="53"/>
      <c r="FD539" s="53"/>
      <c r="FE539" s="53"/>
      <c r="FF539" s="53"/>
      <c r="FG539" s="53"/>
      <c r="FH539" s="53"/>
      <c r="FI539" s="53"/>
      <c r="FJ539" s="53"/>
      <c r="FK539" s="53"/>
      <c r="FL539" s="53"/>
      <c r="FM539" s="53"/>
      <c r="FN539" s="53"/>
      <c r="FO539" s="53"/>
      <c r="FP539" s="53"/>
      <c r="FQ539" s="53"/>
      <c r="FR539" s="53"/>
      <c r="FS539" s="53"/>
      <c r="FT539" s="53"/>
      <c r="FU539" s="53"/>
      <c r="FV539" s="53"/>
      <c r="FW539" s="53"/>
      <c r="FX539" s="53"/>
      <c r="FY539" s="53"/>
      <c r="FZ539" s="53"/>
      <c r="GA539" s="53"/>
      <c r="GB539" s="53"/>
      <c r="GC539" s="53"/>
      <c r="GD539" s="53"/>
      <c r="GE539" s="53"/>
      <c r="GF539" s="53"/>
      <c r="GG539" s="53"/>
      <c r="GH539" s="53"/>
      <c r="GI539" s="53"/>
      <c r="GJ539" s="53"/>
      <c r="GK539" s="53"/>
      <c r="GL539" s="53"/>
      <c r="GM539" s="53"/>
      <c r="GN539" s="53"/>
      <c r="GO539" s="53"/>
      <c r="GP539" s="53"/>
      <c r="GQ539" s="53"/>
      <c r="GR539" s="53"/>
      <c r="GS539" s="53"/>
      <c r="GT539" s="53"/>
      <c r="GU539" s="53"/>
      <c r="GV539" s="53"/>
      <c r="GW539" s="53"/>
      <c r="GX539" s="53"/>
      <c r="GY539" s="53"/>
      <c r="GZ539" s="53"/>
      <c r="HA539" s="53"/>
      <c r="HB539" s="53"/>
      <c r="HC539" s="53"/>
      <c r="HD539" s="53"/>
      <c r="HE539" s="53"/>
      <c r="HF539" s="53"/>
      <c r="HG539" s="53"/>
      <c r="HH539" s="53"/>
      <c r="HI539" s="53"/>
      <c r="HJ539" s="53"/>
      <c r="HK539" s="53"/>
      <c r="HL539" s="53"/>
      <c r="HM539" s="53"/>
      <c r="HN539" s="53"/>
      <c r="HO539" s="53"/>
      <c r="HP539" s="53"/>
      <c r="HQ539" s="53"/>
      <c r="HR539" s="53"/>
      <c r="HS539" s="53"/>
      <c r="HT539" s="53"/>
      <c r="HU539" s="53"/>
      <c r="HV539" s="53"/>
      <c r="HW539" s="53"/>
      <c r="HX539" s="53"/>
      <c r="HY539" s="53"/>
      <c r="HZ539" s="53"/>
      <c r="IA539" s="53"/>
    </row>
    <row r="540" spans="1:235" ht="22.5">
      <c r="A540" s="8" t="s">
        <v>183</v>
      </c>
      <c r="B540" s="6"/>
      <c r="C540" s="6"/>
      <c r="D540" s="7">
        <v>760000</v>
      </c>
      <c r="E540" s="7">
        <v>1220000</v>
      </c>
      <c r="F540" s="7">
        <f>D540+E540</f>
        <v>1980000</v>
      </c>
      <c r="G540" s="7">
        <v>760000</v>
      </c>
      <c r="H540" s="7">
        <v>1220000</v>
      </c>
      <c r="I540" s="7"/>
      <c r="J540" s="23">
        <f>J536/J538</f>
        <v>1980000</v>
      </c>
      <c r="K540" s="23"/>
      <c r="L540" s="23"/>
      <c r="M540" s="23"/>
      <c r="N540" s="23">
        <v>760000</v>
      </c>
      <c r="O540" s="23">
        <v>1220000</v>
      </c>
      <c r="P540" s="7">
        <f>N540+O540</f>
        <v>1980000</v>
      </c>
      <c r="Q540" s="24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53"/>
      <c r="AT540" s="53"/>
      <c r="AU540" s="53"/>
      <c r="AV540" s="53"/>
      <c r="AW540" s="53"/>
      <c r="AX540" s="53"/>
      <c r="AY540" s="53"/>
      <c r="AZ540" s="53"/>
      <c r="BA540" s="53"/>
      <c r="BB540" s="53"/>
      <c r="BC540" s="53"/>
      <c r="BD540" s="53"/>
      <c r="BE540" s="53"/>
      <c r="BF540" s="53"/>
      <c r="BG540" s="53"/>
      <c r="BH540" s="53"/>
      <c r="BI540" s="53"/>
      <c r="BJ540" s="53"/>
      <c r="BK540" s="53"/>
      <c r="BL540" s="53"/>
      <c r="BM540" s="53"/>
      <c r="BN540" s="53"/>
      <c r="BO540" s="53"/>
      <c r="BP540" s="53"/>
      <c r="BQ540" s="53"/>
      <c r="BR540" s="53"/>
      <c r="BS540" s="53"/>
      <c r="BT540" s="53"/>
      <c r="BU540" s="53"/>
      <c r="BV540" s="53"/>
      <c r="BW540" s="53"/>
      <c r="BX540" s="53"/>
      <c r="BY540" s="53"/>
      <c r="BZ540" s="53"/>
      <c r="CA540" s="53"/>
      <c r="CB540" s="53"/>
      <c r="CC540" s="53"/>
      <c r="CD540" s="53"/>
      <c r="CE540" s="53"/>
      <c r="CF540" s="53"/>
      <c r="CG540" s="53"/>
      <c r="CH540" s="53"/>
      <c r="CI540" s="53"/>
      <c r="CJ540" s="53"/>
      <c r="CK540" s="53"/>
      <c r="CL540" s="53"/>
      <c r="CM540" s="53"/>
      <c r="CN540" s="53"/>
      <c r="CO540" s="53"/>
      <c r="CP540" s="53"/>
      <c r="CQ540" s="53"/>
      <c r="CR540" s="53"/>
      <c r="CS540" s="53"/>
      <c r="CT540" s="53"/>
      <c r="CU540" s="53"/>
      <c r="CV540" s="53"/>
      <c r="CW540" s="53"/>
      <c r="CX540" s="53"/>
      <c r="CY540" s="53"/>
      <c r="CZ540" s="53"/>
      <c r="DA540" s="53"/>
      <c r="DB540" s="53"/>
      <c r="DC540" s="53"/>
      <c r="DD540" s="53"/>
      <c r="DE540" s="53"/>
      <c r="DF540" s="53"/>
      <c r="DG540" s="53"/>
      <c r="DH540" s="53"/>
      <c r="DI540" s="53"/>
      <c r="DJ540" s="53"/>
      <c r="DK540" s="53"/>
      <c r="DL540" s="53"/>
      <c r="DM540" s="53"/>
      <c r="DN540" s="53"/>
      <c r="DO540" s="53"/>
      <c r="DP540" s="53"/>
      <c r="DQ540" s="53"/>
      <c r="DR540" s="53"/>
      <c r="DS540" s="53"/>
      <c r="DT540" s="53"/>
      <c r="DU540" s="53"/>
      <c r="DV540" s="53"/>
      <c r="DW540" s="53"/>
      <c r="DX540" s="53"/>
      <c r="DY540" s="53"/>
      <c r="DZ540" s="53"/>
      <c r="EA540" s="53"/>
      <c r="EB540" s="53"/>
      <c r="EC540" s="53"/>
      <c r="ED540" s="53"/>
      <c r="EE540" s="53"/>
      <c r="EF540" s="53"/>
      <c r="EG540" s="53"/>
      <c r="EH540" s="53"/>
      <c r="EI540" s="53"/>
      <c r="EJ540" s="53"/>
      <c r="EK540" s="53"/>
      <c r="EL540" s="53"/>
      <c r="EM540" s="53"/>
      <c r="EN540" s="53"/>
      <c r="EO540" s="53"/>
      <c r="EP540" s="53"/>
      <c r="EQ540" s="53"/>
      <c r="ER540" s="53"/>
      <c r="ES540" s="53"/>
      <c r="ET540" s="53"/>
      <c r="EU540" s="53"/>
      <c r="EV540" s="53"/>
      <c r="EW540" s="53"/>
      <c r="EX540" s="53"/>
      <c r="EY540" s="53"/>
      <c r="EZ540" s="53"/>
      <c r="FA540" s="53"/>
      <c r="FB540" s="53"/>
      <c r="FC540" s="53"/>
      <c r="FD540" s="53"/>
      <c r="FE540" s="53"/>
      <c r="FF540" s="53"/>
      <c r="FG540" s="53"/>
      <c r="FH540" s="53"/>
      <c r="FI540" s="53"/>
      <c r="FJ540" s="53"/>
      <c r="FK540" s="53"/>
      <c r="FL540" s="53"/>
      <c r="FM540" s="53"/>
      <c r="FN540" s="53"/>
      <c r="FO540" s="53"/>
      <c r="FP540" s="53"/>
      <c r="FQ540" s="53"/>
      <c r="FR540" s="53"/>
      <c r="FS540" s="53"/>
      <c r="FT540" s="53"/>
      <c r="FU540" s="53"/>
      <c r="FV540" s="53"/>
      <c r="FW540" s="53"/>
      <c r="FX540" s="53"/>
      <c r="FY540" s="53"/>
      <c r="FZ540" s="53"/>
      <c r="GA540" s="53"/>
      <c r="GB540" s="53"/>
      <c r="GC540" s="53"/>
      <c r="GD540" s="53"/>
      <c r="GE540" s="53"/>
      <c r="GF540" s="53"/>
      <c r="GG540" s="53"/>
      <c r="GH540" s="53"/>
      <c r="GI540" s="53"/>
      <c r="GJ540" s="53"/>
      <c r="GK540" s="53"/>
      <c r="GL540" s="53"/>
      <c r="GM540" s="53"/>
      <c r="GN540" s="53"/>
      <c r="GO540" s="53"/>
      <c r="GP540" s="53"/>
      <c r="GQ540" s="53"/>
      <c r="GR540" s="53"/>
      <c r="GS540" s="53"/>
      <c r="GT540" s="53"/>
      <c r="GU540" s="53"/>
      <c r="GV540" s="53"/>
      <c r="GW540" s="53"/>
      <c r="GX540" s="53"/>
      <c r="GY540" s="53"/>
      <c r="GZ540" s="53"/>
      <c r="HA540" s="53"/>
      <c r="HB540" s="53"/>
      <c r="HC540" s="53"/>
      <c r="HD540" s="53"/>
      <c r="HE540" s="53"/>
      <c r="HF540" s="53"/>
      <c r="HG540" s="53"/>
      <c r="HH540" s="53"/>
      <c r="HI540" s="53"/>
      <c r="HJ540" s="53"/>
      <c r="HK540" s="53"/>
      <c r="HL540" s="53"/>
      <c r="HM540" s="53"/>
      <c r="HN540" s="53"/>
      <c r="HO540" s="53"/>
      <c r="HP540" s="53"/>
      <c r="HQ540" s="53"/>
      <c r="HR540" s="53"/>
      <c r="HS540" s="53"/>
      <c r="HT540" s="53"/>
      <c r="HU540" s="53"/>
      <c r="HV540" s="53"/>
      <c r="HW540" s="53"/>
      <c r="HX540" s="53"/>
      <c r="HY540" s="53"/>
      <c r="HZ540" s="53"/>
      <c r="IA540" s="53"/>
    </row>
    <row r="541" spans="1:235" ht="11.25">
      <c r="A541" s="8"/>
      <c r="B541" s="6"/>
      <c r="C541" s="6"/>
      <c r="D541" s="7"/>
      <c r="E541" s="7"/>
      <c r="F541" s="7"/>
      <c r="G541" s="7"/>
      <c r="H541" s="7"/>
      <c r="I541" s="7"/>
      <c r="J541" s="23"/>
      <c r="K541" s="23"/>
      <c r="L541" s="23"/>
      <c r="M541" s="23"/>
      <c r="N541" s="23"/>
      <c r="O541" s="23"/>
      <c r="P541" s="7"/>
      <c r="Q541" s="24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3"/>
      <c r="AV541" s="53"/>
      <c r="AW541" s="53"/>
      <c r="AX541" s="53"/>
      <c r="AY541" s="53"/>
      <c r="AZ541" s="53"/>
      <c r="BA541" s="53"/>
      <c r="BB541" s="53"/>
      <c r="BC541" s="53"/>
      <c r="BD541" s="53"/>
      <c r="BE541" s="53"/>
      <c r="BF541" s="53"/>
      <c r="BG541" s="53"/>
      <c r="BH541" s="53"/>
      <c r="BI541" s="53"/>
      <c r="BJ541" s="53"/>
      <c r="BK541" s="53"/>
      <c r="BL541" s="53"/>
      <c r="BM541" s="53"/>
      <c r="BN541" s="53"/>
      <c r="BO541" s="53"/>
      <c r="BP541" s="53"/>
      <c r="BQ541" s="53"/>
      <c r="BR541" s="53"/>
      <c r="BS541" s="53"/>
      <c r="BT541" s="53"/>
      <c r="BU541" s="53"/>
      <c r="BV541" s="53"/>
      <c r="BW541" s="53"/>
      <c r="BX541" s="53"/>
      <c r="BY541" s="53"/>
      <c r="BZ541" s="53"/>
      <c r="CA541" s="53"/>
      <c r="CB541" s="53"/>
      <c r="CC541" s="53"/>
      <c r="CD541" s="53"/>
      <c r="CE541" s="53"/>
      <c r="CF541" s="53"/>
      <c r="CG541" s="53"/>
      <c r="CH541" s="53"/>
      <c r="CI541" s="53"/>
      <c r="CJ541" s="53"/>
      <c r="CK541" s="53"/>
      <c r="CL541" s="53"/>
      <c r="CM541" s="53"/>
      <c r="CN541" s="53"/>
      <c r="CO541" s="53"/>
      <c r="CP541" s="53"/>
      <c r="CQ541" s="53"/>
      <c r="CR541" s="53"/>
      <c r="CS541" s="53"/>
      <c r="CT541" s="53"/>
      <c r="CU541" s="53"/>
      <c r="CV541" s="53"/>
      <c r="CW541" s="53"/>
      <c r="CX541" s="53"/>
      <c r="CY541" s="53"/>
      <c r="CZ541" s="53"/>
      <c r="DA541" s="53"/>
      <c r="DB541" s="53"/>
      <c r="DC541" s="53"/>
      <c r="DD541" s="53"/>
      <c r="DE541" s="53"/>
      <c r="DF541" s="53"/>
      <c r="DG541" s="53"/>
      <c r="DH541" s="53"/>
      <c r="DI541" s="53"/>
      <c r="DJ541" s="53"/>
      <c r="DK541" s="53"/>
      <c r="DL541" s="53"/>
      <c r="DM541" s="53"/>
      <c r="DN541" s="53"/>
      <c r="DO541" s="53"/>
      <c r="DP541" s="53"/>
      <c r="DQ541" s="53"/>
      <c r="DR541" s="53"/>
      <c r="DS541" s="53"/>
      <c r="DT541" s="53"/>
      <c r="DU541" s="53"/>
      <c r="DV541" s="53"/>
      <c r="DW541" s="53"/>
      <c r="DX541" s="53"/>
      <c r="DY541" s="53"/>
      <c r="DZ541" s="53"/>
      <c r="EA541" s="53"/>
      <c r="EB541" s="53"/>
      <c r="EC541" s="53"/>
      <c r="ED541" s="53"/>
      <c r="EE541" s="53"/>
      <c r="EF541" s="53"/>
      <c r="EG541" s="53"/>
      <c r="EH541" s="53"/>
      <c r="EI541" s="53"/>
      <c r="EJ541" s="53"/>
      <c r="EK541" s="53"/>
      <c r="EL541" s="53"/>
      <c r="EM541" s="53"/>
      <c r="EN541" s="53"/>
      <c r="EO541" s="53"/>
      <c r="EP541" s="53"/>
      <c r="EQ541" s="53"/>
      <c r="ER541" s="53"/>
      <c r="ES541" s="53"/>
      <c r="ET541" s="53"/>
      <c r="EU541" s="53"/>
      <c r="EV541" s="53"/>
      <c r="EW541" s="53"/>
      <c r="EX541" s="53"/>
      <c r="EY541" s="53"/>
      <c r="EZ541" s="53"/>
      <c r="FA541" s="53"/>
      <c r="FB541" s="53"/>
      <c r="FC541" s="53"/>
      <c r="FD541" s="53"/>
      <c r="FE541" s="53"/>
      <c r="FF541" s="53"/>
      <c r="FG541" s="53"/>
      <c r="FH541" s="53"/>
      <c r="FI541" s="53"/>
      <c r="FJ541" s="53"/>
      <c r="FK541" s="53"/>
      <c r="FL541" s="53"/>
      <c r="FM541" s="53"/>
      <c r="FN541" s="53"/>
      <c r="FO541" s="53"/>
      <c r="FP541" s="53"/>
      <c r="FQ541" s="53"/>
      <c r="FR541" s="53"/>
      <c r="FS541" s="53"/>
      <c r="FT541" s="53"/>
      <c r="FU541" s="53"/>
      <c r="FV541" s="53"/>
      <c r="FW541" s="53"/>
      <c r="FX541" s="53"/>
      <c r="FY541" s="53"/>
      <c r="FZ541" s="53"/>
      <c r="GA541" s="53"/>
      <c r="GB541" s="53"/>
      <c r="GC541" s="53"/>
      <c r="GD541" s="53"/>
      <c r="GE541" s="53"/>
      <c r="GF541" s="53"/>
      <c r="GG541" s="53"/>
      <c r="GH541" s="53"/>
      <c r="GI541" s="53"/>
      <c r="GJ541" s="53"/>
      <c r="GK541" s="53"/>
      <c r="GL541" s="53"/>
      <c r="GM541" s="53"/>
      <c r="GN541" s="53"/>
      <c r="GO541" s="53"/>
      <c r="GP541" s="53"/>
      <c r="GQ541" s="53"/>
      <c r="GR541" s="53"/>
      <c r="GS541" s="53"/>
      <c r="GT541" s="53"/>
      <c r="GU541" s="53"/>
      <c r="GV541" s="53"/>
      <c r="GW541" s="53"/>
      <c r="GX541" s="53"/>
      <c r="GY541" s="53"/>
      <c r="GZ541" s="53"/>
      <c r="HA541" s="53"/>
      <c r="HB541" s="53"/>
      <c r="HC541" s="53"/>
      <c r="HD541" s="53"/>
      <c r="HE541" s="53"/>
      <c r="HF541" s="53"/>
      <c r="HG541" s="53"/>
      <c r="HH541" s="53"/>
      <c r="HI541" s="53"/>
      <c r="HJ541" s="53"/>
      <c r="HK541" s="53"/>
      <c r="HL541" s="53"/>
      <c r="HM541" s="53"/>
      <c r="HN541" s="53"/>
      <c r="HO541" s="53"/>
      <c r="HP541" s="53"/>
      <c r="HQ541" s="53"/>
      <c r="HR541" s="53"/>
      <c r="HS541" s="53"/>
      <c r="HT541" s="53"/>
      <c r="HU541" s="53"/>
      <c r="HV541" s="53"/>
      <c r="HW541" s="53"/>
      <c r="HX541" s="53"/>
      <c r="HY541" s="53"/>
      <c r="HZ541" s="53"/>
      <c r="IA541" s="53"/>
    </row>
    <row r="542" spans="1:17" s="52" customFormat="1" ht="11.25">
      <c r="A542" s="37" t="s">
        <v>365</v>
      </c>
      <c r="B542" s="37"/>
      <c r="C542" s="37"/>
      <c r="D542" s="30">
        <f>D546</f>
        <v>2178000</v>
      </c>
      <c r="E542" s="30">
        <f>E546</f>
        <v>0</v>
      </c>
      <c r="F542" s="30">
        <f>D542+E542</f>
        <v>2178000</v>
      </c>
      <c r="G542" s="30">
        <v>0</v>
      </c>
      <c r="H542" s="30">
        <v>0</v>
      </c>
      <c r="I542" s="30" t="e">
        <f>#REF!</f>
        <v>#REF!</v>
      </c>
      <c r="J542" s="129">
        <v>0</v>
      </c>
      <c r="K542" s="129" t="e">
        <f>#REF!</f>
        <v>#REF!</v>
      </c>
      <c r="L542" s="129" t="e">
        <f>#REF!</f>
        <v>#REF!</v>
      </c>
      <c r="M542" s="129" t="e">
        <f>#REF!</f>
        <v>#REF!</v>
      </c>
      <c r="N542" s="129">
        <v>0</v>
      </c>
      <c r="O542" s="129">
        <v>0</v>
      </c>
      <c r="P542" s="30">
        <v>0</v>
      </c>
      <c r="Q542" s="75" t="e">
        <f>#REF!</f>
        <v>#REF!</v>
      </c>
    </row>
    <row r="543" spans="1:235" ht="33.75">
      <c r="A543" s="8" t="s">
        <v>405</v>
      </c>
      <c r="B543" s="6"/>
      <c r="C543" s="6"/>
      <c r="D543" s="7"/>
      <c r="E543" s="7"/>
      <c r="F543" s="7"/>
      <c r="G543" s="7"/>
      <c r="H543" s="7"/>
      <c r="I543" s="7"/>
      <c r="J543" s="23"/>
      <c r="K543" s="23"/>
      <c r="L543" s="23"/>
      <c r="M543" s="23"/>
      <c r="N543" s="23"/>
      <c r="O543" s="23"/>
      <c r="P543" s="7"/>
      <c r="Q543" s="24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3"/>
      <c r="AV543" s="53"/>
      <c r="AW543" s="53"/>
      <c r="AX543" s="53"/>
      <c r="AY543" s="53"/>
      <c r="AZ543" s="53"/>
      <c r="BA543" s="53"/>
      <c r="BB543" s="53"/>
      <c r="BC543" s="53"/>
      <c r="BD543" s="53"/>
      <c r="BE543" s="53"/>
      <c r="BF543" s="53"/>
      <c r="BG543" s="53"/>
      <c r="BH543" s="53"/>
      <c r="BI543" s="53"/>
      <c r="BJ543" s="53"/>
      <c r="BK543" s="53"/>
      <c r="BL543" s="53"/>
      <c r="BM543" s="53"/>
      <c r="BN543" s="53"/>
      <c r="BO543" s="53"/>
      <c r="BP543" s="53"/>
      <c r="BQ543" s="53"/>
      <c r="BR543" s="53"/>
      <c r="BS543" s="53"/>
      <c r="BT543" s="53"/>
      <c r="BU543" s="53"/>
      <c r="BV543" s="53"/>
      <c r="BW543" s="53"/>
      <c r="BX543" s="53"/>
      <c r="BY543" s="53"/>
      <c r="BZ543" s="53"/>
      <c r="CA543" s="53"/>
      <c r="CB543" s="53"/>
      <c r="CC543" s="53"/>
      <c r="CD543" s="53"/>
      <c r="CE543" s="53"/>
      <c r="CF543" s="53"/>
      <c r="CG543" s="53"/>
      <c r="CH543" s="53"/>
      <c r="CI543" s="53"/>
      <c r="CJ543" s="53"/>
      <c r="CK543" s="53"/>
      <c r="CL543" s="53"/>
      <c r="CM543" s="53"/>
      <c r="CN543" s="53"/>
      <c r="CO543" s="53"/>
      <c r="CP543" s="53"/>
      <c r="CQ543" s="53"/>
      <c r="CR543" s="53"/>
      <c r="CS543" s="53"/>
      <c r="CT543" s="53"/>
      <c r="CU543" s="53"/>
      <c r="CV543" s="53"/>
      <c r="CW543" s="53"/>
      <c r="CX543" s="53"/>
      <c r="CY543" s="53"/>
      <c r="CZ543" s="53"/>
      <c r="DA543" s="53"/>
      <c r="DB543" s="53"/>
      <c r="DC543" s="53"/>
      <c r="DD543" s="53"/>
      <c r="DE543" s="53"/>
      <c r="DF543" s="53"/>
      <c r="DG543" s="53"/>
      <c r="DH543" s="53"/>
      <c r="DI543" s="53"/>
      <c r="DJ543" s="53"/>
      <c r="DK543" s="53"/>
      <c r="DL543" s="53"/>
      <c r="DM543" s="53"/>
      <c r="DN543" s="53"/>
      <c r="DO543" s="53"/>
      <c r="DP543" s="53"/>
      <c r="DQ543" s="53"/>
      <c r="DR543" s="53"/>
      <c r="DS543" s="53"/>
      <c r="DT543" s="53"/>
      <c r="DU543" s="53"/>
      <c r="DV543" s="53"/>
      <c r="DW543" s="53"/>
      <c r="DX543" s="53"/>
      <c r="DY543" s="53"/>
      <c r="DZ543" s="53"/>
      <c r="EA543" s="53"/>
      <c r="EB543" s="53"/>
      <c r="EC543" s="53"/>
      <c r="ED543" s="53"/>
      <c r="EE543" s="53"/>
      <c r="EF543" s="53"/>
      <c r="EG543" s="53"/>
      <c r="EH543" s="53"/>
      <c r="EI543" s="53"/>
      <c r="EJ543" s="53"/>
      <c r="EK543" s="53"/>
      <c r="EL543" s="53"/>
      <c r="EM543" s="53"/>
      <c r="EN543" s="53"/>
      <c r="EO543" s="53"/>
      <c r="EP543" s="53"/>
      <c r="EQ543" s="53"/>
      <c r="ER543" s="53"/>
      <c r="ES543" s="53"/>
      <c r="ET543" s="53"/>
      <c r="EU543" s="53"/>
      <c r="EV543" s="53"/>
      <c r="EW543" s="53"/>
      <c r="EX543" s="53"/>
      <c r="EY543" s="53"/>
      <c r="EZ543" s="53"/>
      <c r="FA543" s="53"/>
      <c r="FB543" s="53"/>
      <c r="FC543" s="53"/>
      <c r="FD543" s="53"/>
      <c r="FE543" s="53"/>
      <c r="FF543" s="53"/>
      <c r="FG543" s="53"/>
      <c r="FH543" s="53"/>
      <c r="FI543" s="53"/>
      <c r="FJ543" s="53"/>
      <c r="FK543" s="53"/>
      <c r="FL543" s="53"/>
      <c r="FM543" s="53"/>
      <c r="FN543" s="53"/>
      <c r="FO543" s="53"/>
      <c r="FP543" s="53"/>
      <c r="FQ543" s="53"/>
      <c r="FR543" s="53"/>
      <c r="FS543" s="53"/>
      <c r="FT543" s="53"/>
      <c r="FU543" s="53"/>
      <c r="FV543" s="53"/>
      <c r="FW543" s="53"/>
      <c r="FX543" s="53"/>
      <c r="FY543" s="53"/>
      <c r="FZ543" s="53"/>
      <c r="GA543" s="53"/>
      <c r="GB543" s="53"/>
      <c r="GC543" s="53"/>
      <c r="GD543" s="53"/>
      <c r="GE543" s="53"/>
      <c r="GF543" s="53"/>
      <c r="GG543" s="53"/>
      <c r="GH543" s="53"/>
      <c r="GI543" s="53"/>
      <c r="GJ543" s="53"/>
      <c r="GK543" s="53"/>
      <c r="GL543" s="53"/>
      <c r="GM543" s="53"/>
      <c r="GN543" s="53"/>
      <c r="GO543" s="53"/>
      <c r="GP543" s="53"/>
      <c r="GQ543" s="53"/>
      <c r="GR543" s="53"/>
      <c r="GS543" s="53"/>
      <c r="GT543" s="53"/>
      <c r="GU543" s="53"/>
      <c r="GV543" s="53"/>
      <c r="GW543" s="53"/>
      <c r="GX543" s="53"/>
      <c r="GY543" s="53"/>
      <c r="GZ543" s="53"/>
      <c r="HA543" s="53"/>
      <c r="HB543" s="53"/>
      <c r="HC543" s="53"/>
      <c r="HD543" s="53"/>
      <c r="HE543" s="53"/>
      <c r="HF543" s="53"/>
      <c r="HG543" s="53"/>
      <c r="HH543" s="53"/>
      <c r="HI543" s="53"/>
      <c r="HJ543" s="53"/>
      <c r="HK543" s="53"/>
      <c r="HL543" s="53"/>
      <c r="HM543" s="53"/>
      <c r="HN543" s="53"/>
      <c r="HO543" s="53"/>
      <c r="HP543" s="53"/>
      <c r="HQ543" s="53"/>
      <c r="HR543" s="53"/>
      <c r="HS543" s="53"/>
      <c r="HT543" s="53"/>
      <c r="HU543" s="53"/>
      <c r="HV543" s="53"/>
      <c r="HW543" s="53"/>
      <c r="HX543" s="53"/>
      <c r="HY543" s="53"/>
      <c r="HZ543" s="53"/>
      <c r="IA543" s="53"/>
    </row>
    <row r="544" spans="1:17" s="52" customFormat="1" ht="22.5">
      <c r="A544" s="34" t="s">
        <v>406</v>
      </c>
      <c r="B544" s="37"/>
      <c r="C544" s="37"/>
      <c r="D544" s="30">
        <v>2178000</v>
      </c>
      <c r="E544" s="30"/>
      <c r="F544" s="30">
        <v>2178000</v>
      </c>
      <c r="G544" s="30"/>
      <c r="H544" s="30"/>
      <c r="I544" s="30"/>
      <c r="J544" s="129"/>
      <c r="K544" s="129"/>
      <c r="L544" s="129"/>
      <c r="M544" s="129"/>
      <c r="N544" s="129"/>
      <c r="O544" s="129"/>
      <c r="P544" s="30"/>
      <c r="Q544" s="75"/>
    </row>
    <row r="545" spans="1:235" ht="11.25">
      <c r="A545" s="5" t="s">
        <v>4</v>
      </c>
      <c r="B545" s="6"/>
      <c r="C545" s="6"/>
      <c r="D545" s="7"/>
      <c r="E545" s="7"/>
      <c r="F545" s="7"/>
      <c r="G545" s="7"/>
      <c r="H545" s="7"/>
      <c r="I545" s="7"/>
      <c r="J545" s="23"/>
      <c r="K545" s="23"/>
      <c r="L545" s="23"/>
      <c r="M545" s="23"/>
      <c r="N545" s="23"/>
      <c r="O545" s="23"/>
      <c r="P545" s="7"/>
      <c r="Q545" s="24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  <c r="AV545" s="53"/>
      <c r="AW545" s="53"/>
      <c r="AX545" s="53"/>
      <c r="AY545" s="53"/>
      <c r="AZ545" s="53"/>
      <c r="BA545" s="53"/>
      <c r="BB545" s="53"/>
      <c r="BC545" s="53"/>
      <c r="BD545" s="53"/>
      <c r="BE545" s="53"/>
      <c r="BF545" s="53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3"/>
      <c r="BR545" s="53"/>
      <c r="BS545" s="53"/>
      <c r="BT545" s="53"/>
      <c r="BU545" s="53"/>
      <c r="BV545" s="53"/>
      <c r="BW545" s="53"/>
      <c r="BX545" s="53"/>
      <c r="BY545" s="53"/>
      <c r="BZ545" s="53"/>
      <c r="CA545" s="53"/>
      <c r="CB545" s="53"/>
      <c r="CC545" s="53"/>
      <c r="CD545" s="53"/>
      <c r="CE545" s="53"/>
      <c r="CF545" s="53"/>
      <c r="CG545" s="53"/>
      <c r="CH545" s="53"/>
      <c r="CI545" s="53"/>
      <c r="CJ545" s="53"/>
      <c r="CK545" s="53"/>
      <c r="CL545" s="53"/>
      <c r="CM545" s="53"/>
      <c r="CN545" s="53"/>
      <c r="CO545" s="53"/>
      <c r="CP545" s="53"/>
      <c r="CQ545" s="53"/>
      <c r="CR545" s="53"/>
      <c r="CS545" s="53"/>
      <c r="CT545" s="53"/>
      <c r="CU545" s="53"/>
      <c r="CV545" s="53"/>
      <c r="CW545" s="53"/>
      <c r="CX545" s="53"/>
      <c r="CY545" s="53"/>
      <c r="CZ545" s="53"/>
      <c r="DA545" s="53"/>
      <c r="DB545" s="53"/>
      <c r="DC545" s="53"/>
      <c r="DD545" s="53"/>
      <c r="DE545" s="53"/>
      <c r="DF545" s="53"/>
      <c r="DG545" s="53"/>
      <c r="DH545" s="53"/>
      <c r="DI545" s="53"/>
      <c r="DJ545" s="53"/>
      <c r="DK545" s="53"/>
      <c r="DL545" s="53"/>
      <c r="DM545" s="53"/>
      <c r="DN545" s="53"/>
      <c r="DO545" s="53"/>
      <c r="DP545" s="53"/>
      <c r="DQ545" s="53"/>
      <c r="DR545" s="53"/>
      <c r="DS545" s="53"/>
      <c r="DT545" s="53"/>
      <c r="DU545" s="53"/>
      <c r="DV545" s="53"/>
      <c r="DW545" s="53"/>
      <c r="DX545" s="53"/>
      <c r="DY545" s="53"/>
      <c r="DZ545" s="53"/>
      <c r="EA545" s="53"/>
      <c r="EB545" s="53"/>
      <c r="EC545" s="53"/>
      <c r="ED545" s="53"/>
      <c r="EE545" s="53"/>
      <c r="EF545" s="53"/>
      <c r="EG545" s="53"/>
      <c r="EH545" s="53"/>
      <c r="EI545" s="53"/>
      <c r="EJ545" s="53"/>
      <c r="EK545" s="53"/>
      <c r="EL545" s="53"/>
      <c r="EM545" s="53"/>
      <c r="EN545" s="53"/>
      <c r="EO545" s="53"/>
      <c r="EP545" s="53"/>
      <c r="EQ545" s="53"/>
      <c r="ER545" s="53"/>
      <c r="ES545" s="53"/>
      <c r="ET545" s="53"/>
      <c r="EU545" s="53"/>
      <c r="EV545" s="53"/>
      <c r="EW545" s="53"/>
      <c r="EX545" s="53"/>
      <c r="EY545" s="53"/>
      <c r="EZ545" s="53"/>
      <c r="FA545" s="53"/>
      <c r="FB545" s="53"/>
      <c r="FC545" s="53"/>
      <c r="FD545" s="53"/>
      <c r="FE545" s="53"/>
      <c r="FF545" s="53"/>
      <c r="FG545" s="53"/>
      <c r="FH545" s="53"/>
      <c r="FI545" s="53"/>
      <c r="FJ545" s="53"/>
      <c r="FK545" s="53"/>
      <c r="FL545" s="53"/>
      <c r="FM545" s="53"/>
      <c r="FN545" s="53"/>
      <c r="FO545" s="53"/>
      <c r="FP545" s="53"/>
      <c r="FQ545" s="53"/>
      <c r="FR545" s="53"/>
      <c r="FS545" s="53"/>
      <c r="FT545" s="53"/>
      <c r="FU545" s="53"/>
      <c r="FV545" s="53"/>
      <c r="FW545" s="53"/>
      <c r="FX545" s="53"/>
      <c r="FY545" s="53"/>
      <c r="FZ545" s="53"/>
      <c r="GA545" s="53"/>
      <c r="GB545" s="53"/>
      <c r="GC545" s="53"/>
      <c r="GD545" s="53"/>
      <c r="GE545" s="53"/>
      <c r="GF545" s="53"/>
      <c r="GG545" s="53"/>
      <c r="GH545" s="53"/>
      <c r="GI545" s="53"/>
      <c r="GJ545" s="53"/>
      <c r="GK545" s="53"/>
      <c r="GL545" s="53"/>
      <c r="GM545" s="53"/>
      <c r="GN545" s="53"/>
      <c r="GO545" s="53"/>
      <c r="GP545" s="53"/>
      <c r="GQ545" s="53"/>
      <c r="GR545" s="53"/>
      <c r="GS545" s="53"/>
      <c r="GT545" s="53"/>
      <c r="GU545" s="53"/>
      <c r="GV545" s="53"/>
      <c r="GW545" s="53"/>
      <c r="GX545" s="53"/>
      <c r="GY545" s="53"/>
      <c r="GZ545" s="53"/>
      <c r="HA545" s="53"/>
      <c r="HB545" s="53"/>
      <c r="HC545" s="53"/>
      <c r="HD545" s="53"/>
      <c r="HE545" s="53"/>
      <c r="HF545" s="53"/>
      <c r="HG545" s="53"/>
      <c r="HH545" s="53"/>
      <c r="HI545" s="53"/>
      <c r="HJ545" s="53"/>
      <c r="HK545" s="53"/>
      <c r="HL545" s="53"/>
      <c r="HM545" s="53"/>
      <c r="HN545" s="53"/>
      <c r="HO545" s="53"/>
      <c r="HP545" s="53"/>
      <c r="HQ545" s="53"/>
      <c r="HR545" s="53"/>
      <c r="HS545" s="53"/>
      <c r="HT545" s="53"/>
      <c r="HU545" s="53"/>
      <c r="HV545" s="53"/>
      <c r="HW545" s="53"/>
      <c r="HX545" s="53"/>
      <c r="HY545" s="53"/>
      <c r="HZ545" s="53"/>
      <c r="IA545" s="53"/>
    </row>
    <row r="546" spans="1:235" ht="11.25">
      <c r="A546" s="8" t="s">
        <v>43</v>
      </c>
      <c r="B546" s="6"/>
      <c r="C546" s="6"/>
      <c r="D546" s="7">
        <v>2178000</v>
      </c>
      <c r="E546" s="7"/>
      <c r="F546" s="7">
        <f>D546+E546</f>
        <v>2178000</v>
      </c>
      <c r="G546" s="7"/>
      <c r="H546" s="7"/>
      <c r="I546" s="7"/>
      <c r="J546" s="23"/>
      <c r="K546" s="23"/>
      <c r="L546" s="23"/>
      <c r="M546" s="23"/>
      <c r="N546" s="23"/>
      <c r="O546" s="23"/>
      <c r="P546" s="7"/>
      <c r="Q546" s="24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3"/>
      <c r="BS546" s="53"/>
      <c r="BT546" s="53"/>
      <c r="BU546" s="53"/>
      <c r="BV546" s="53"/>
      <c r="BW546" s="53"/>
      <c r="BX546" s="53"/>
      <c r="BY546" s="53"/>
      <c r="BZ546" s="53"/>
      <c r="CA546" s="53"/>
      <c r="CB546" s="53"/>
      <c r="CC546" s="53"/>
      <c r="CD546" s="53"/>
      <c r="CE546" s="53"/>
      <c r="CF546" s="53"/>
      <c r="CG546" s="53"/>
      <c r="CH546" s="53"/>
      <c r="CI546" s="53"/>
      <c r="CJ546" s="53"/>
      <c r="CK546" s="53"/>
      <c r="CL546" s="53"/>
      <c r="CM546" s="53"/>
      <c r="CN546" s="53"/>
      <c r="CO546" s="53"/>
      <c r="CP546" s="53"/>
      <c r="CQ546" s="53"/>
      <c r="CR546" s="53"/>
      <c r="CS546" s="53"/>
      <c r="CT546" s="53"/>
      <c r="CU546" s="53"/>
      <c r="CV546" s="53"/>
      <c r="CW546" s="53"/>
      <c r="CX546" s="53"/>
      <c r="CY546" s="53"/>
      <c r="CZ546" s="53"/>
      <c r="DA546" s="53"/>
      <c r="DB546" s="53"/>
      <c r="DC546" s="53"/>
      <c r="DD546" s="53"/>
      <c r="DE546" s="53"/>
      <c r="DF546" s="53"/>
      <c r="DG546" s="53"/>
      <c r="DH546" s="53"/>
      <c r="DI546" s="53"/>
      <c r="DJ546" s="53"/>
      <c r="DK546" s="53"/>
      <c r="DL546" s="53"/>
      <c r="DM546" s="53"/>
      <c r="DN546" s="53"/>
      <c r="DO546" s="53"/>
      <c r="DP546" s="53"/>
      <c r="DQ546" s="53"/>
      <c r="DR546" s="53"/>
      <c r="DS546" s="53"/>
      <c r="DT546" s="53"/>
      <c r="DU546" s="53"/>
      <c r="DV546" s="53"/>
      <c r="DW546" s="53"/>
      <c r="DX546" s="53"/>
      <c r="DY546" s="53"/>
      <c r="DZ546" s="53"/>
      <c r="EA546" s="53"/>
      <c r="EB546" s="53"/>
      <c r="EC546" s="53"/>
      <c r="ED546" s="53"/>
      <c r="EE546" s="53"/>
      <c r="EF546" s="53"/>
      <c r="EG546" s="53"/>
      <c r="EH546" s="53"/>
      <c r="EI546" s="53"/>
      <c r="EJ546" s="53"/>
      <c r="EK546" s="53"/>
      <c r="EL546" s="53"/>
      <c r="EM546" s="53"/>
      <c r="EN546" s="53"/>
      <c r="EO546" s="53"/>
      <c r="EP546" s="53"/>
      <c r="EQ546" s="53"/>
      <c r="ER546" s="53"/>
      <c r="ES546" s="53"/>
      <c r="ET546" s="53"/>
      <c r="EU546" s="53"/>
      <c r="EV546" s="53"/>
      <c r="EW546" s="53"/>
      <c r="EX546" s="53"/>
      <c r="EY546" s="53"/>
      <c r="EZ546" s="53"/>
      <c r="FA546" s="53"/>
      <c r="FB546" s="53"/>
      <c r="FC546" s="53"/>
      <c r="FD546" s="53"/>
      <c r="FE546" s="53"/>
      <c r="FF546" s="53"/>
      <c r="FG546" s="53"/>
      <c r="FH546" s="53"/>
      <c r="FI546" s="53"/>
      <c r="FJ546" s="53"/>
      <c r="FK546" s="53"/>
      <c r="FL546" s="53"/>
      <c r="FM546" s="53"/>
      <c r="FN546" s="53"/>
      <c r="FO546" s="53"/>
      <c r="FP546" s="53"/>
      <c r="FQ546" s="53"/>
      <c r="FR546" s="53"/>
      <c r="FS546" s="53"/>
      <c r="FT546" s="53"/>
      <c r="FU546" s="53"/>
      <c r="FV546" s="53"/>
      <c r="FW546" s="53"/>
      <c r="FX546" s="53"/>
      <c r="FY546" s="53"/>
      <c r="FZ546" s="53"/>
      <c r="GA546" s="53"/>
      <c r="GB546" s="53"/>
      <c r="GC546" s="53"/>
      <c r="GD546" s="53"/>
      <c r="GE546" s="53"/>
      <c r="GF546" s="53"/>
      <c r="GG546" s="53"/>
      <c r="GH546" s="53"/>
      <c r="GI546" s="53"/>
      <c r="GJ546" s="53"/>
      <c r="GK546" s="53"/>
      <c r="GL546" s="53"/>
      <c r="GM546" s="53"/>
      <c r="GN546" s="53"/>
      <c r="GO546" s="53"/>
      <c r="GP546" s="53"/>
      <c r="GQ546" s="53"/>
      <c r="GR546" s="53"/>
      <c r="GS546" s="53"/>
      <c r="GT546" s="53"/>
      <c r="GU546" s="53"/>
      <c r="GV546" s="53"/>
      <c r="GW546" s="53"/>
      <c r="GX546" s="53"/>
      <c r="GY546" s="53"/>
      <c r="GZ546" s="53"/>
      <c r="HA546" s="53"/>
      <c r="HB546" s="53"/>
      <c r="HC546" s="53"/>
      <c r="HD546" s="53"/>
      <c r="HE546" s="53"/>
      <c r="HF546" s="53"/>
      <c r="HG546" s="53"/>
      <c r="HH546" s="53"/>
      <c r="HI546" s="53"/>
      <c r="HJ546" s="53"/>
      <c r="HK546" s="53"/>
      <c r="HL546" s="53"/>
      <c r="HM546" s="53"/>
      <c r="HN546" s="53"/>
      <c r="HO546" s="53"/>
      <c r="HP546" s="53"/>
      <c r="HQ546" s="53"/>
      <c r="HR546" s="53"/>
      <c r="HS546" s="53"/>
      <c r="HT546" s="53"/>
      <c r="HU546" s="53"/>
      <c r="HV546" s="53"/>
      <c r="HW546" s="53"/>
      <c r="HX546" s="53"/>
      <c r="HY546" s="53"/>
      <c r="HZ546" s="53"/>
      <c r="IA546" s="53"/>
    </row>
    <row r="547" spans="1:235" ht="11.25">
      <c r="A547" s="5" t="s">
        <v>5</v>
      </c>
      <c r="B547" s="6"/>
      <c r="C547" s="6"/>
      <c r="D547" s="7"/>
      <c r="E547" s="7"/>
      <c r="F547" s="7"/>
      <c r="G547" s="7"/>
      <c r="H547" s="7"/>
      <c r="I547" s="7"/>
      <c r="J547" s="23"/>
      <c r="K547" s="23"/>
      <c r="L547" s="23"/>
      <c r="M547" s="23"/>
      <c r="N547" s="23"/>
      <c r="O547" s="23"/>
      <c r="P547" s="7"/>
      <c r="Q547" s="24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</row>
    <row r="548" spans="1:235" ht="22.5">
      <c r="A548" s="8" t="s">
        <v>407</v>
      </c>
      <c r="B548" s="6"/>
      <c r="C548" s="6"/>
      <c r="D548" s="7">
        <v>60</v>
      </c>
      <c r="E548" s="7"/>
      <c r="F548" s="7">
        <v>60</v>
      </c>
      <c r="G548" s="7"/>
      <c r="H548" s="7"/>
      <c r="I548" s="7"/>
      <c r="J548" s="23"/>
      <c r="K548" s="23"/>
      <c r="L548" s="23"/>
      <c r="M548" s="23"/>
      <c r="N548" s="23"/>
      <c r="O548" s="23"/>
      <c r="P548" s="7"/>
      <c r="Q548" s="24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  <c r="GB548" s="53"/>
      <c r="GC548" s="53"/>
      <c r="GD548" s="53"/>
      <c r="GE548" s="53"/>
      <c r="GF548" s="53"/>
      <c r="GG548" s="53"/>
      <c r="GH548" s="53"/>
      <c r="GI548" s="53"/>
      <c r="GJ548" s="53"/>
      <c r="GK548" s="53"/>
      <c r="GL548" s="53"/>
      <c r="GM548" s="53"/>
      <c r="GN548" s="53"/>
      <c r="GO548" s="53"/>
      <c r="GP548" s="53"/>
      <c r="GQ548" s="53"/>
      <c r="GR548" s="53"/>
      <c r="GS548" s="53"/>
      <c r="GT548" s="53"/>
      <c r="GU548" s="53"/>
      <c r="GV548" s="53"/>
      <c r="GW548" s="53"/>
      <c r="GX548" s="53"/>
      <c r="GY548" s="53"/>
      <c r="GZ548" s="53"/>
      <c r="HA548" s="53"/>
      <c r="HB548" s="53"/>
      <c r="HC548" s="53"/>
      <c r="HD548" s="53"/>
      <c r="HE548" s="53"/>
      <c r="HF548" s="53"/>
      <c r="HG548" s="53"/>
      <c r="HH548" s="53"/>
      <c r="HI548" s="53"/>
      <c r="HJ548" s="53"/>
      <c r="HK548" s="53"/>
      <c r="HL548" s="53"/>
      <c r="HM548" s="53"/>
      <c r="HN548" s="53"/>
      <c r="HO548" s="53"/>
      <c r="HP548" s="53"/>
      <c r="HQ548" s="53"/>
      <c r="HR548" s="53"/>
      <c r="HS548" s="53"/>
      <c r="HT548" s="53"/>
      <c r="HU548" s="53"/>
      <c r="HV548" s="53"/>
      <c r="HW548" s="53"/>
      <c r="HX548" s="53"/>
      <c r="HY548" s="53"/>
      <c r="HZ548" s="53"/>
      <c r="IA548" s="53"/>
    </row>
    <row r="549" spans="1:235" ht="11.25">
      <c r="A549" s="5" t="s">
        <v>7</v>
      </c>
      <c r="B549" s="6"/>
      <c r="C549" s="6"/>
      <c r="D549" s="7"/>
      <c r="E549" s="7"/>
      <c r="F549" s="7"/>
      <c r="G549" s="7"/>
      <c r="H549" s="7"/>
      <c r="I549" s="7"/>
      <c r="J549" s="23"/>
      <c r="K549" s="23"/>
      <c r="L549" s="23"/>
      <c r="M549" s="23"/>
      <c r="N549" s="23"/>
      <c r="O549" s="23"/>
      <c r="P549" s="7"/>
      <c r="Q549" s="24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  <c r="DG549" s="53"/>
      <c r="DH549" s="53"/>
      <c r="DI549" s="53"/>
      <c r="DJ549" s="53"/>
      <c r="DK549" s="53"/>
      <c r="DL549" s="53"/>
      <c r="DM549" s="53"/>
      <c r="DN549" s="53"/>
      <c r="DO549" s="53"/>
      <c r="DP549" s="53"/>
      <c r="DQ549" s="53"/>
      <c r="DR549" s="53"/>
      <c r="DS549" s="53"/>
      <c r="DT549" s="53"/>
      <c r="DU549" s="53"/>
      <c r="DV549" s="53"/>
      <c r="DW549" s="53"/>
      <c r="DX549" s="53"/>
      <c r="DY549" s="53"/>
      <c r="DZ549" s="53"/>
      <c r="EA549" s="53"/>
      <c r="EB549" s="53"/>
      <c r="EC549" s="53"/>
      <c r="ED549" s="53"/>
      <c r="EE549" s="53"/>
      <c r="EF549" s="53"/>
      <c r="EG549" s="53"/>
      <c r="EH549" s="53"/>
      <c r="EI549" s="53"/>
      <c r="EJ549" s="53"/>
      <c r="EK549" s="53"/>
      <c r="EL549" s="53"/>
      <c r="EM549" s="53"/>
      <c r="EN549" s="53"/>
      <c r="EO549" s="53"/>
      <c r="EP549" s="53"/>
      <c r="EQ549" s="53"/>
      <c r="ER549" s="53"/>
      <c r="ES549" s="53"/>
      <c r="ET549" s="53"/>
      <c r="EU549" s="53"/>
      <c r="EV549" s="53"/>
      <c r="EW549" s="53"/>
      <c r="EX549" s="53"/>
      <c r="EY549" s="53"/>
      <c r="EZ549" s="53"/>
      <c r="FA549" s="53"/>
      <c r="FB549" s="53"/>
      <c r="FC549" s="53"/>
      <c r="FD549" s="53"/>
      <c r="FE549" s="53"/>
      <c r="FF549" s="53"/>
      <c r="FG549" s="53"/>
      <c r="FH549" s="53"/>
      <c r="FI549" s="53"/>
      <c r="FJ549" s="53"/>
      <c r="FK549" s="53"/>
      <c r="FL549" s="53"/>
      <c r="FM549" s="53"/>
      <c r="FN549" s="53"/>
      <c r="FO549" s="53"/>
      <c r="FP549" s="53"/>
      <c r="FQ549" s="53"/>
      <c r="FR549" s="53"/>
      <c r="FS549" s="53"/>
      <c r="FT549" s="53"/>
      <c r="FU549" s="53"/>
      <c r="FV549" s="53"/>
      <c r="FW549" s="53"/>
      <c r="FX549" s="53"/>
      <c r="FY549" s="53"/>
      <c r="FZ549" s="53"/>
      <c r="GA549" s="53"/>
      <c r="GB549" s="53"/>
      <c r="GC549" s="53"/>
      <c r="GD549" s="53"/>
      <c r="GE549" s="53"/>
      <c r="GF549" s="53"/>
      <c r="GG549" s="53"/>
      <c r="GH549" s="53"/>
      <c r="GI549" s="53"/>
      <c r="GJ549" s="53"/>
      <c r="GK549" s="53"/>
      <c r="GL549" s="53"/>
      <c r="GM549" s="53"/>
      <c r="GN549" s="53"/>
      <c r="GO549" s="53"/>
      <c r="GP549" s="53"/>
      <c r="GQ549" s="53"/>
      <c r="GR549" s="53"/>
      <c r="GS549" s="53"/>
      <c r="GT549" s="53"/>
      <c r="GU549" s="53"/>
      <c r="GV549" s="53"/>
      <c r="GW549" s="53"/>
      <c r="GX549" s="53"/>
      <c r="GY549" s="53"/>
      <c r="GZ549" s="53"/>
      <c r="HA549" s="53"/>
      <c r="HB549" s="53"/>
      <c r="HC549" s="53"/>
      <c r="HD549" s="53"/>
      <c r="HE549" s="53"/>
      <c r="HF549" s="53"/>
      <c r="HG549" s="53"/>
      <c r="HH549" s="53"/>
      <c r="HI549" s="53"/>
      <c r="HJ549" s="53"/>
      <c r="HK549" s="53"/>
      <c r="HL549" s="53"/>
      <c r="HM549" s="53"/>
      <c r="HN549" s="53"/>
      <c r="HO549" s="53"/>
      <c r="HP549" s="53"/>
      <c r="HQ549" s="53"/>
      <c r="HR549" s="53"/>
      <c r="HS549" s="53"/>
      <c r="HT549" s="53"/>
      <c r="HU549" s="53"/>
      <c r="HV549" s="53"/>
      <c r="HW549" s="53"/>
      <c r="HX549" s="53"/>
      <c r="HY549" s="53"/>
      <c r="HZ549" s="53"/>
      <c r="IA549" s="53"/>
    </row>
    <row r="550" spans="1:235" ht="22.5">
      <c r="A550" s="8" t="s">
        <v>408</v>
      </c>
      <c r="B550" s="6"/>
      <c r="C550" s="6"/>
      <c r="D550" s="7">
        <f>D546/D548</f>
        <v>36300</v>
      </c>
      <c r="E550" s="7"/>
      <c r="F550" s="7">
        <f>F546/F548</f>
        <v>36300</v>
      </c>
      <c r="G550" s="7"/>
      <c r="H550" s="7"/>
      <c r="I550" s="7"/>
      <c r="J550" s="23"/>
      <c r="K550" s="23"/>
      <c r="L550" s="23"/>
      <c r="M550" s="23"/>
      <c r="N550" s="23"/>
      <c r="O550" s="23"/>
      <c r="P550" s="7"/>
      <c r="Q550" s="24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  <c r="CZ550" s="53"/>
      <c r="DA550" s="53"/>
      <c r="DB550" s="53"/>
      <c r="DC550" s="53"/>
      <c r="DD550" s="53"/>
      <c r="DE550" s="53"/>
      <c r="DF550" s="53"/>
      <c r="DG550" s="53"/>
      <c r="DH550" s="53"/>
      <c r="DI550" s="53"/>
      <c r="DJ550" s="53"/>
      <c r="DK550" s="53"/>
      <c r="DL550" s="53"/>
      <c r="DM550" s="53"/>
      <c r="DN550" s="53"/>
      <c r="DO550" s="53"/>
      <c r="DP550" s="53"/>
      <c r="DQ550" s="53"/>
      <c r="DR550" s="53"/>
      <c r="DS550" s="53"/>
      <c r="DT550" s="53"/>
      <c r="DU550" s="53"/>
      <c r="DV550" s="53"/>
      <c r="DW550" s="53"/>
      <c r="DX550" s="53"/>
      <c r="DY550" s="53"/>
      <c r="DZ550" s="53"/>
      <c r="EA550" s="53"/>
      <c r="EB550" s="53"/>
      <c r="EC550" s="53"/>
      <c r="ED550" s="53"/>
      <c r="EE550" s="53"/>
      <c r="EF550" s="53"/>
      <c r="EG550" s="53"/>
      <c r="EH550" s="53"/>
      <c r="EI550" s="53"/>
      <c r="EJ550" s="53"/>
      <c r="EK550" s="53"/>
      <c r="EL550" s="53"/>
      <c r="EM550" s="53"/>
      <c r="EN550" s="53"/>
      <c r="EO550" s="53"/>
      <c r="EP550" s="53"/>
      <c r="EQ550" s="53"/>
      <c r="ER550" s="53"/>
      <c r="ES550" s="53"/>
      <c r="ET550" s="53"/>
      <c r="EU550" s="53"/>
      <c r="EV550" s="53"/>
      <c r="EW550" s="53"/>
      <c r="EX550" s="53"/>
      <c r="EY550" s="53"/>
      <c r="EZ550" s="53"/>
      <c r="FA550" s="53"/>
      <c r="FB550" s="53"/>
      <c r="FC550" s="53"/>
      <c r="FD550" s="53"/>
      <c r="FE550" s="53"/>
      <c r="FF550" s="53"/>
      <c r="FG550" s="53"/>
      <c r="FH550" s="53"/>
      <c r="FI550" s="53"/>
      <c r="FJ550" s="53"/>
      <c r="FK550" s="53"/>
      <c r="FL550" s="53"/>
      <c r="FM550" s="53"/>
      <c r="FN550" s="53"/>
      <c r="FO550" s="53"/>
      <c r="FP550" s="53"/>
      <c r="FQ550" s="53"/>
      <c r="FR550" s="53"/>
      <c r="FS550" s="53"/>
      <c r="FT550" s="53"/>
      <c r="FU550" s="53"/>
      <c r="FV550" s="53"/>
      <c r="FW550" s="53"/>
      <c r="FX550" s="53"/>
      <c r="FY550" s="53"/>
      <c r="FZ550" s="53"/>
      <c r="GA550" s="53"/>
      <c r="GB550" s="53"/>
      <c r="GC550" s="53"/>
      <c r="GD550" s="53"/>
      <c r="GE550" s="53"/>
      <c r="GF550" s="53"/>
      <c r="GG550" s="53"/>
      <c r="GH550" s="53"/>
      <c r="GI550" s="53"/>
      <c r="GJ550" s="53"/>
      <c r="GK550" s="53"/>
      <c r="GL550" s="53"/>
      <c r="GM550" s="53"/>
      <c r="GN550" s="53"/>
      <c r="GO550" s="53"/>
      <c r="GP550" s="53"/>
      <c r="GQ550" s="53"/>
      <c r="GR550" s="53"/>
      <c r="GS550" s="53"/>
      <c r="GT550" s="53"/>
      <c r="GU550" s="53"/>
      <c r="GV550" s="53"/>
      <c r="GW550" s="53"/>
      <c r="GX550" s="53"/>
      <c r="GY550" s="53"/>
      <c r="GZ550" s="53"/>
      <c r="HA550" s="53"/>
      <c r="HB550" s="53"/>
      <c r="HC550" s="53"/>
      <c r="HD550" s="53"/>
      <c r="HE550" s="53"/>
      <c r="HF550" s="53"/>
      <c r="HG550" s="53"/>
      <c r="HH550" s="53"/>
      <c r="HI550" s="53"/>
      <c r="HJ550" s="53"/>
      <c r="HK550" s="53"/>
      <c r="HL550" s="53"/>
      <c r="HM550" s="53"/>
      <c r="HN550" s="53"/>
      <c r="HO550" s="53"/>
      <c r="HP550" s="53"/>
      <c r="HQ550" s="53"/>
      <c r="HR550" s="53"/>
      <c r="HS550" s="53"/>
      <c r="HT550" s="53"/>
      <c r="HU550" s="53"/>
      <c r="HV550" s="53"/>
      <c r="HW550" s="53"/>
      <c r="HX550" s="53"/>
      <c r="HY550" s="53"/>
      <c r="HZ550" s="53"/>
      <c r="IA550" s="53"/>
    </row>
    <row r="551" spans="1:235" ht="11.25">
      <c r="A551" s="8"/>
      <c r="B551" s="6"/>
      <c r="C551" s="6"/>
      <c r="D551" s="7"/>
      <c r="E551" s="7"/>
      <c r="F551" s="7"/>
      <c r="G551" s="7"/>
      <c r="H551" s="7"/>
      <c r="I551" s="7"/>
      <c r="J551" s="23"/>
      <c r="K551" s="23"/>
      <c r="L551" s="23"/>
      <c r="M551" s="23"/>
      <c r="N551" s="23"/>
      <c r="O551" s="23"/>
      <c r="P551" s="7"/>
      <c r="Q551" s="24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3"/>
      <c r="BS551" s="53"/>
      <c r="BT551" s="53"/>
      <c r="BU551" s="53"/>
      <c r="BV551" s="53"/>
      <c r="BW551" s="53"/>
      <c r="BX551" s="53"/>
      <c r="BY551" s="53"/>
      <c r="BZ551" s="53"/>
      <c r="CA551" s="53"/>
      <c r="CB551" s="53"/>
      <c r="CC551" s="53"/>
      <c r="CD551" s="53"/>
      <c r="CE551" s="53"/>
      <c r="CF551" s="53"/>
      <c r="CG551" s="53"/>
      <c r="CH551" s="53"/>
      <c r="CI551" s="53"/>
      <c r="CJ551" s="53"/>
      <c r="CK551" s="53"/>
      <c r="CL551" s="53"/>
      <c r="CM551" s="53"/>
      <c r="CN551" s="53"/>
      <c r="CO551" s="53"/>
      <c r="CP551" s="53"/>
      <c r="CQ551" s="53"/>
      <c r="CR551" s="53"/>
      <c r="CS551" s="53"/>
      <c r="CT551" s="53"/>
      <c r="CU551" s="53"/>
      <c r="CV551" s="53"/>
      <c r="CW551" s="53"/>
      <c r="CX551" s="53"/>
      <c r="CY551" s="53"/>
      <c r="CZ551" s="53"/>
      <c r="DA551" s="53"/>
      <c r="DB551" s="53"/>
      <c r="DC551" s="53"/>
      <c r="DD551" s="53"/>
      <c r="DE551" s="53"/>
      <c r="DF551" s="53"/>
      <c r="DG551" s="53"/>
      <c r="DH551" s="53"/>
      <c r="DI551" s="53"/>
      <c r="DJ551" s="53"/>
      <c r="DK551" s="53"/>
      <c r="DL551" s="53"/>
      <c r="DM551" s="53"/>
      <c r="DN551" s="53"/>
      <c r="DO551" s="53"/>
      <c r="DP551" s="53"/>
      <c r="DQ551" s="53"/>
      <c r="DR551" s="53"/>
      <c r="DS551" s="53"/>
      <c r="DT551" s="53"/>
      <c r="DU551" s="53"/>
      <c r="DV551" s="53"/>
      <c r="DW551" s="53"/>
      <c r="DX551" s="53"/>
      <c r="DY551" s="53"/>
      <c r="DZ551" s="53"/>
      <c r="EA551" s="53"/>
      <c r="EB551" s="53"/>
      <c r="EC551" s="53"/>
      <c r="ED551" s="53"/>
      <c r="EE551" s="53"/>
      <c r="EF551" s="53"/>
      <c r="EG551" s="53"/>
      <c r="EH551" s="53"/>
      <c r="EI551" s="53"/>
      <c r="EJ551" s="53"/>
      <c r="EK551" s="53"/>
      <c r="EL551" s="53"/>
      <c r="EM551" s="53"/>
      <c r="EN551" s="53"/>
      <c r="EO551" s="53"/>
      <c r="EP551" s="53"/>
      <c r="EQ551" s="53"/>
      <c r="ER551" s="53"/>
      <c r="ES551" s="53"/>
      <c r="ET551" s="53"/>
      <c r="EU551" s="53"/>
      <c r="EV551" s="53"/>
      <c r="EW551" s="53"/>
      <c r="EX551" s="53"/>
      <c r="EY551" s="53"/>
      <c r="EZ551" s="53"/>
      <c r="FA551" s="53"/>
      <c r="FB551" s="53"/>
      <c r="FC551" s="53"/>
      <c r="FD551" s="53"/>
      <c r="FE551" s="53"/>
      <c r="FF551" s="53"/>
      <c r="FG551" s="53"/>
      <c r="FH551" s="53"/>
      <c r="FI551" s="53"/>
      <c r="FJ551" s="53"/>
      <c r="FK551" s="53"/>
      <c r="FL551" s="53"/>
      <c r="FM551" s="53"/>
      <c r="FN551" s="53"/>
      <c r="FO551" s="53"/>
      <c r="FP551" s="53"/>
      <c r="FQ551" s="53"/>
      <c r="FR551" s="53"/>
      <c r="FS551" s="53"/>
      <c r="FT551" s="53"/>
      <c r="FU551" s="53"/>
      <c r="FV551" s="53"/>
      <c r="FW551" s="53"/>
      <c r="FX551" s="53"/>
      <c r="FY551" s="53"/>
      <c r="FZ551" s="53"/>
      <c r="GA551" s="53"/>
      <c r="GB551" s="53"/>
      <c r="GC551" s="53"/>
      <c r="GD551" s="53"/>
      <c r="GE551" s="53"/>
      <c r="GF551" s="53"/>
      <c r="GG551" s="53"/>
      <c r="GH551" s="53"/>
      <c r="GI551" s="53"/>
      <c r="GJ551" s="53"/>
      <c r="GK551" s="53"/>
      <c r="GL551" s="53"/>
      <c r="GM551" s="53"/>
      <c r="GN551" s="53"/>
      <c r="GO551" s="53"/>
      <c r="GP551" s="53"/>
      <c r="GQ551" s="53"/>
      <c r="GR551" s="53"/>
      <c r="GS551" s="53"/>
      <c r="GT551" s="53"/>
      <c r="GU551" s="53"/>
      <c r="GV551" s="53"/>
      <c r="GW551" s="53"/>
      <c r="GX551" s="53"/>
      <c r="GY551" s="53"/>
      <c r="GZ551" s="53"/>
      <c r="HA551" s="53"/>
      <c r="HB551" s="53"/>
      <c r="HC551" s="53"/>
      <c r="HD551" s="53"/>
      <c r="HE551" s="53"/>
      <c r="HF551" s="53"/>
      <c r="HG551" s="53"/>
      <c r="HH551" s="53"/>
      <c r="HI551" s="53"/>
      <c r="HJ551" s="53"/>
      <c r="HK551" s="53"/>
      <c r="HL551" s="53"/>
      <c r="HM551" s="53"/>
      <c r="HN551" s="53"/>
      <c r="HO551" s="53"/>
      <c r="HP551" s="53"/>
      <c r="HQ551" s="53"/>
      <c r="HR551" s="53"/>
      <c r="HS551" s="53"/>
      <c r="HT551" s="53"/>
      <c r="HU551" s="53"/>
      <c r="HV551" s="53"/>
      <c r="HW551" s="53"/>
      <c r="HX551" s="53"/>
      <c r="HY551" s="53"/>
      <c r="HZ551" s="53"/>
      <c r="IA551" s="53"/>
    </row>
    <row r="552" spans="1:235" ht="11.25">
      <c r="A552" s="37" t="s">
        <v>347</v>
      </c>
      <c r="B552" s="6"/>
      <c r="C552" s="6"/>
      <c r="D552" s="36">
        <f>D554</f>
        <v>3000000</v>
      </c>
      <c r="E552" s="36">
        <f aca="true" t="shared" si="63" ref="E552:Q552">E554</f>
        <v>0</v>
      </c>
      <c r="F552" s="36">
        <f t="shared" si="63"/>
        <v>3000000</v>
      </c>
      <c r="G552" s="36">
        <f t="shared" si="63"/>
        <v>0</v>
      </c>
      <c r="H552" s="36">
        <f t="shared" si="63"/>
        <v>0</v>
      </c>
      <c r="I552" s="36">
        <f t="shared" si="63"/>
        <v>0</v>
      </c>
      <c r="J552" s="36">
        <f t="shared" si="63"/>
        <v>0</v>
      </c>
      <c r="K552" s="36">
        <f t="shared" si="63"/>
        <v>0</v>
      </c>
      <c r="L552" s="36">
        <f t="shared" si="63"/>
        <v>0</v>
      </c>
      <c r="M552" s="36">
        <f t="shared" si="63"/>
        <v>0</v>
      </c>
      <c r="N552" s="36">
        <f t="shared" si="63"/>
        <v>0</v>
      </c>
      <c r="O552" s="36">
        <f t="shared" si="63"/>
        <v>0</v>
      </c>
      <c r="P552" s="36">
        <f t="shared" si="63"/>
        <v>0</v>
      </c>
      <c r="Q552" s="36">
        <f t="shared" si="63"/>
        <v>0</v>
      </c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3"/>
      <c r="BS552" s="53"/>
      <c r="BT552" s="53"/>
      <c r="BU552" s="53"/>
      <c r="BV552" s="53"/>
      <c r="BW552" s="53"/>
      <c r="BX552" s="53"/>
      <c r="BY552" s="53"/>
      <c r="BZ552" s="53"/>
      <c r="CA552" s="53"/>
      <c r="CB552" s="53"/>
      <c r="CC552" s="53"/>
      <c r="CD552" s="53"/>
      <c r="CE552" s="53"/>
      <c r="CF552" s="53"/>
      <c r="CG552" s="53"/>
      <c r="CH552" s="53"/>
      <c r="CI552" s="53"/>
      <c r="CJ552" s="53"/>
      <c r="CK552" s="53"/>
      <c r="CL552" s="53"/>
      <c r="CM552" s="53"/>
      <c r="CN552" s="53"/>
      <c r="CO552" s="53"/>
      <c r="CP552" s="53"/>
      <c r="CQ552" s="53"/>
      <c r="CR552" s="53"/>
      <c r="CS552" s="53"/>
      <c r="CT552" s="53"/>
      <c r="CU552" s="53"/>
      <c r="CV552" s="53"/>
      <c r="CW552" s="53"/>
      <c r="CX552" s="53"/>
      <c r="CY552" s="53"/>
      <c r="CZ552" s="53"/>
      <c r="DA552" s="53"/>
      <c r="DB552" s="53"/>
      <c r="DC552" s="53"/>
      <c r="DD552" s="53"/>
      <c r="DE552" s="53"/>
      <c r="DF552" s="53"/>
      <c r="DG552" s="53"/>
      <c r="DH552" s="53"/>
      <c r="DI552" s="53"/>
      <c r="DJ552" s="53"/>
      <c r="DK552" s="53"/>
      <c r="DL552" s="53"/>
      <c r="DM552" s="53"/>
      <c r="DN552" s="53"/>
      <c r="DO552" s="53"/>
      <c r="DP552" s="53"/>
      <c r="DQ552" s="53"/>
      <c r="DR552" s="53"/>
      <c r="DS552" s="53"/>
      <c r="DT552" s="53"/>
      <c r="DU552" s="53"/>
      <c r="DV552" s="53"/>
      <c r="DW552" s="53"/>
      <c r="DX552" s="53"/>
      <c r="DY552" s="53"/>
      <c r="DZ552" s="53"/>
      <c r="EA552" s="53"/>
      <c r="EB552" s="53"/>
      <c r="EC552" s="53"/>
      <c r="ED552" s="53"/>
      <c r="EE552" s="53"/>
      <c r="EF552" s="53"/>
      <c r="EG552" s="53"/>
      <c r="EH552" s="53"/>
      <c r="EI552" s="53"/>
      <c r="EJ552" s="53"/>
      <c r="EK552" s="53"/>
      <c r="EL552" s="53"/>
      <c r="EM552" s="53"/>
      <c r="EN552" s="53"/>
      <c r="EO552" s="53"/>
      <c r="EP552" s="53"/>
      <c r="EQ552" s="53"/>
      <c r="ER552" s="53"/>
      <c r="ES552" s="53"/>
      <c r="ET552" s="53"/>
      <c r="EU552" s="53"/>
      <c r="EV552" s="53"/>
      <c r="EW552" s="53"/>
      <c r="EX552" s="53"/>
      <c r="EY552" s="53"/>
      <c r="EZ552" s="53"/>
      <c r="FA552" s="53"/>
      <c r="FB552" s="53"/>
      <c r="FC552" s="53"/>
      <c r="FD552" s="53"/>
      <c r="FE552" s="53"/>
      <c r="FF552" s="53"/>
      <c r="FG552" s="53"/>
      <c r="FH552" s="53"/>
      <c r="FI552" s="53"/>
      <c r="FJ552" s="53"/>
      <c r="FK552" s="53"/>
      <c r="FL552" s="53"/>
      <c r="FM552" s="53"/>
      <c r="FN552" s="53"/>
      <c r="FO552" s="53"/>
      <c r="FP552" s="53"/>
      <c r="FQ552" s="53"/>
      <c r="FR552" s="53"/>
      <c r="FS552" s="53"/>
      <c r="FT552" s="53"/>
      <c r="FU552" s="53"/>
      <c r="FV552" s="53"/>
      <c r="FW552" s="53"/>
      <c r="FX552" s="53"/>
      <c r="FY552" s="53"/>
      <c r="FZ552" s="53"/>
      <c r="GA552" s="53"/>
      <c r="GB552" s="53"/>
      <c r="GC552" s="53"/>
      <c r="GD552" s="53"/>
      <c r="GE552" s="53"/>
      <c r="GF552" s="53"/>
      <c r="GG552" s="53"/>
      <c r="GH552" s="53"/>
      <c r="GI552" s="53"/>
      <c r="GJ552" s="53"/>
      <c r="GK552" s="53"/>
      <c r="GL552" s="53"/>
      <c r="GM552" s="53"/>
      <c r="GN552" s="53"/>
      <c r="GO552" s="53"/>
      <c r="GP552" s="53"/>
      <c r="GQ552" s="53"/>
      <c r="GR552" s="53"/>
      <c r="GS552" s="53"/>
      <c r="GT552" s="53"/>
      <c r="GU552" s="53"/>
      <c r="GV552" s="53"/>
      <c r="GW552" s="53"/>
      <c r="GX552" s="53"/>
      <c r="GY552" s="53"/>
      <c r="GZ552" s="53"/>
      <c r="HA552" s="53"/>
      <c r="HB552" s="53"/>
      <c r="HC552" s="53"/>
      <c r="HD552" s="53"/>
      <c r="HE552" s="53"/>
      <c r="HF552" s="53"/>
      <c r="HG552" s="53"/>
      <c r="HH552" s="53"/>
      <c r="HI552" s="53"/>
      <c r="HJ552" s="53"/>
      <c r="HK552" s="53"/>
      <c r="HL552" s="53"/>
      <c r="HM552" s="53"/>
      <c r="HN552" s="53"/>
      <c r="HO552" s="53"/>
      <c r="HP552" s="53"/>
      <c r="HQ552" s="53"/>
      <c r="HR552" s="53"/>
      <c r="HS552" s="53"/>
      <c r="HT552" s="53"/>
      <c r="HU552" s="53"/>
      <c r="HV552" s="53"/>
      <c r="HW552" s="53"/>
      <c r="HX552" s="53"/>
      <c r="HY552" s="53"/>
      <c r="HZ552" s="53"/>
      <c r="IA552" s="53"/>
    </row>
    <row r="553" spans="1:235" ht="22.5">
      <c r="A553" s="8" t="s">
        <v>272</v>
      </c>
      <c r="B553" s="6"/>
      <c r="C553" s="6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24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  <c r="HZ553" s="53"/>
      <c r="IA553" s="53"/>
    </row>
    <row r="554" spans="1:17" s="39" customFormat="1" ht="37.5" customHeight="1">
      <c r="A554" s="34" t="s">
        <v>398</v>
      </c>
      <c r="B554" s="35"/>
      <c r="C554" s="35"/>
      <c r="D554" s="45">
        <f>D556</f>
        <v>3000000</v>
      </c>
      <c r="E554" s="45"/>
      <c r="F554" s="45">
        <f>D554+E554</f>
        <v>3000000</v>
      </c>
      <c r="G554" s="36">
        <f>G559*G561</f>
        <v>0</v>
      </c>
      <c r="H554" s="36"/>
      <c r="I554" s="36"/>
      <c r="J554" s="36">
        <f>J556</f>
        <v>0</v>
      </c>
      <c r="K554" s="36"/>
      <c r="L554" s="36"/>
      <c r="M554" s="36"/>
      <c r="N554" s="36">
        <f>N556</f>
        <v>0</v>
      </c>
      <c r="O554" s="36"/>
      <c r="P554" s="36">
        <f>N554</f>
        <v>0</v>
      </c>
      <c r="Q554" s="78"/>
    </row>
    <row r="555" spans="1:235" ht="11.25">
      <c r="A555" s="5" t="s">
        <v>4</v>
      </c>
      <c r="B555" s="6"/>
      <c r="C555" s="6"/>
      <c r="D555" s="84"/>
      <c r="E555" s="84"/>
      <c r="F555" s="84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24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</row>
    <row r="556" spans="1:235" ht="10.5" customHeight="1">
      <c r="A556" s="8" t="s">
        <v>43</v>
      </c>
      <c r="B556" s="6"/>
      <c r="C556" s="6"/>
      <c r="D556" s="84">
        <f>D559*D561</f>
        <v>3000000</v>
      </c>
      <c r="E556" s="84"/>
      <c r="F556" s="84">
        <f>D556+E556</f>
        <v>3000000</v>
      </c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24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  <c r="FQ556" s="53"/>
      <c r="FR556" s="53"/>
      <c r="FS556" s="53"/>
      <c r="FT556" s="53"/>
      <c r="FU556" s="53"/>
      <c r="FV556" s="53"/>
      <c r="FW556" s="53"/>
      <c r="FX556" s="53"/>
      <c r="FY556" s="53"/>
      <c r="FZ556" s="53"/>
      <c r="GA556" s="53"/>
      <c r="GB556" s="53"/>
      <c r="GC556" s="53"/>
      <c r="GD556" s="53"/>
      <c r="GE556" s="53"/>
      <c r="GF556" s="53"/>
      <c r="GG556" s="53"/>
      <c r="GH556" s="53"/>
      <c r="GI556" s="53"/>
      <c r="GJ556" s="53"/>
      <c r="GK556" s="53"/>
      <c r="GL556" s="53"/>
      <c r="GM556" s="53"/>
      <c r="GN556" s="53"/>
      <c r="GO556" s="53"/>
      <c r="GP556" s="53"/>
      <c r="GQ556" s="53"/>
      <c r="GR556" s="53"/>
      <c r="GS556" s="53"/>
      <c r="GT556" s="53"/>
      <c r="GU556" s="53"/>
      <c r="GV556" s="53"/>
      <c r="GW556" s="53"/>
      <c r="GX556" s="53"/>
      <c r="GY556" s="53"/>
      <c r="GZ556" s="53"/>
      <c r="HA556" s="53"/>
      <c r="HB556" s="53"/>
      <c r="HC556" s="53"/>
      <c r="HD556" s="53"/>
      <c r="HE556" s="53"/>
      <c r="HF556" s="53"/>
      <c r="HG556" s="53"/>
      <c r="HH556" s="53"/>
      <c r="HI556" s="53"/>
      <c r="HJ556" s="53"/>
      <c r="HK556" s="53"/>
      <c r="HL556" s="53"/>
      <c r="HM556" s="53"/>
      <c r="HN556" s="53"/>
      <c r="HO556" s="53"/>
      <c r="HP556" s="53"/>
      <c r="HQ556" s="53"/>
      <c r="HR556" s="53"/>
      <c r="HS556" s="53"/>
      <c r="HT556" s="53"/>
      <c r="HU556" s="53"/>
      <c r="HV556" s="53"/>
      <c r="HW556" s="53"/>
      <c r="HX556" s="53"/>
      <c r="HY556" s="53"/>
      <c r="HZ556" s="53"/>
      <c r="IA556" s="53"/>
    </row>
    <row r="557" spans="1:235" ht="11.25">
      <c r="A557" s="5" t="s">
        <v>5</v>
      </c>
      <c r="B557" s="6"/>
      <c r="C557" s="6"/>
      <c r="D557" s="84"/>
      <c r="E557" s="84"/>
      <c r="F557" s="84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24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  <c r="CT557" s="53"/>
      <c r="CU557" s="53"/>
      <c r="CV557" s="53"/>
      <c r="CW557" s="53"/>
      <c r="CX557" s="53"/>
      <c r="CY557" s="53"/>
      <c r="CZ557" s="53"/>
      <c r="DA557" s="53"/>
      <c r="DB557" s="53"/>
      <c r="DC557" s="53"/>
      <c r="DD557" s="53"/>
      <c r="DE557" s="53"/>
      <c r="DF557" s="53"/>
      <c r="DG557" s="53"/>
      <c r="DH557" s="53"/>
      <c r="DI557" s="53"/>
      <c r="DJ557" s="53"/>
      <c r="DK557" s="53"/>
      <c r="DL557" s="53"/>
      <c r="DM557" s="53"/>
      <c r="DN557" s="53"/>
      <c r="DO557" s="53"/>
      <c r="DP557" s="53"/>
      <c r="DQ557" s="53"/>
      <c r="DR557" s="53"/>
      <c r="DS557" s="53"/>
      <c r="DT557" s="53"/>
      <c r="DU557" s="53"/>
      <c r="DV557" s="53"/>
      <c r="DW557" s="53"/>
      <c r="DX557" s="53"/>
      <c r="DY557" s="53"/>
      <c r="DZ557" s="53"/>
      <c r="EA557" s="53"/>
      <c r="EB557" s="53"/>
      <c r="EC557" s="53"/>
      <c r="ED557" s="53"/>
      <c r="EE557" s="53"/>
      <c r="EF557" s="53"/>
      <c r="EG557" s="53"/>
      <c r="EH557" s="53"/>
      <c r="EI557" s="53"/>
      <c r="EJ557" s="53"/>
      <c r="EK557" s="53"/>
      <c r="EL557" s="53"/>
      <c r="EM557" s="53"/>
      <c r="EN557" s="53"/>
      <c r="EO557" s="53"/>
      <c r="EP557" s="53"/>
      <c r="EQ557" s="53"/>
      <c r="ER557" s="53"/>
      <c r="ES557" s="53"/>
      <c r="ET557" s="53"/>
      <c r="EU557" s="53"/>
      <c r="EV557" s="53"/>
      <c r="EW557" s="53"/>
      <c r="EX557" s="53"/>
      <c r="EY557" s="53"/>
      <c r="EZ557" s="53"/>
      <c r="FA557" s="53"/>
      <c r="FB557" s="53"/>
      <c r="FC557" s="53"/>
      <c r="FD557" s="53"/>
      <c r="FE557" s="53"/>
      <c r="FF557" s="53"/>
      <c r="FG557" s="53"/>
      <c r="FH557" s="53"/>
      <c r="FI557" s="53"/>
      <c r="FJ557" s="53"/>
      <c r="FK557" s="53"/>
      <c r="FL557" s="53"/>
      <c r="FM557" s="53"/>
      <c r="FN557" s="53"/>
      <c r="FO557" s="53"/>
      <c r="FP557" s="53"/>
      <c r="FQ557" s="53"/>
      <c r="FR557" s="53"/>
      <c r="FS557" s="53"/>
      <c r="FT557" s="53"/>
      <c r="FU557" s="53"/>
      <c r="FV557" s="53"/>
      <c r="FW557" s="53"/>
      <c r="FX557" s="53"/>
      <c r="FY557" s="53"/>
      <c r="FZ557" s="53"/>
      <c r="GA557" s="53"/>
      <c r="GB557" s="53"/>
      <c r="GC557" s="53"/>
      <c r="GD557" s="53"/>
      <c r="GE557" s="53"/>
      <c r="GF557" s="53"/>
      <c r="GG557" s="53"/>
      <c r="GH557" s="53"/>
      <c r="GI557" s="53"/>
      <c r="GJ557" s="53"/>
      <c r="GK557" s="53"/>
      <c r="GL557" s="53"/>
      <c r="GM557" s="53"/>
      <c r="GN557" s="53"/>
      <c r="GO557" s="53"/>
      <c r="GP557" s="53"/>
      <c r="GQ557" s="53"/>
      <c r="GR557" s="53"/>
      <c r="GS557" s="53"/>
      <c r="GT557" s="53"/>
      <c r="GU557" s="53"/>
      <c r="GV557" s="53"/>
      <c r="GW557" s="53"/>
      <c r="GX557" s="53"/>
      <c r="GY557" s="53"/>
      <c r="GZ557" s="53"/>
      <c r="HA557" s="53"/>
      <c r="HB557" s="53"/>
      <c r="HC557" s="53"/>
      <c r="HD557" s="53"/>
      <c r="HE557" s="53"/>
      <c r="HF557" s="53"/>
      <c r="HG557" s="53"/>
      <c r="HH557" s="53"/>
      <c r="HI557" s="53"/>
      <c r="HJ557" s="53"/>
      <c r="HK557" s="53"/>
      <c r="HL557" s="53"/>
      <c r="HM557" s="53"/>
      <c r="HN557" s="53"/>
      <c r="HO557" s="53"/>
      <c r="HP557" s="53"/>
      <c r="HQ557" s="53"/>
      <c r="HR557" s="53"/>
      <c r="HS557" s="53"/>
      <c r="HT557" s="53"/>
      <c r="HU557" s="53"/>
      <c r="HV557" s="53"/>
      <c r="HW557" s="53"/>
      <c r="HX557" s="53"/>
      <c r="HY557" s="53"/>
      <c r="HZ557" s="53"/>
      <c r="IA557" s="53"/>
    </row>
    <row r="558" spans="1:235" ht="0.75" customHeight="1">
      <c r="A558" s="8" t="s">
        <v>169</v>
      </c>
      <c r="B558" s="6"/>
      <c r="C558" s="6"/>
      <c r="D558" s="84"/>
      <c r="E558" s="84"/>
      <c r="F558" s="84">
        <f>D558+E558</f>
        <v>0</v>
      </c>
      <c r="G558" s="84"/>
      <c r="H558" s="84"/>
      <c r="I558" s="84"/>
      <c r="J558" s="84"/>
      <c r="K558" s="7"/>
      <c r="L558" s="7"/>
      <c r="M558" s="7"/>
      <c r="N558" s="7"/>
      <c r="O558" s="7"/>
      <c r="P558" s="7"/>
      <c r="Q558" s="2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  <c r="DG558" s="53"/>
      <c r="DH558" s="53"/>
      <c r="DI558" s="53"/>
      <c r="DJ558" s="53"/>
      <c r="DK558" s="53"/>
      <c r="DL558" s="53"/>
      <c r="DM558" s="53"/>
      <c r="DN558" s="53"/>
      <c r="DO558" s="53"/>
      <c r="DP558" s="53"/>
      <c r="DQ558" s="53"/>
      <c r="DR558" s="53"/>
      <c r="DS558" s="53"/>
      <c r="DT558" s="53"/>
      <c r="DU558" s="53"/>
      <c r="DV558" s="53"/>
      <c r="DW558" s="53"/>
      <c r="DX558" s="53"/>
      <c r="DY558" s="53"/>
      <c r="DZ558" s="53"/>
      <c r="EA558" s="53"/>
      <c r="EB558" s="53"/>
      <c r="EC558" s="53"/>
      <c r="ED558" s="53"/>
      <c r="EE558" s="53"/>
      <c r="EF558" s="53"/>
      <c r="EG558" s="53"/>
      <c r="EH558" s="53"/>
      <c r="EI558" s="53"/>
      <c r="EJ558" s="53"/>
      <c r="EK558" s="53"/>
      <c r="EL558" s="53"/>
      <c r="EM558" s="53"/>
      <c r="EN558" s="53"/>
      <c r="EO558" s="53"/>
      <c r="EP558" s="53"/>
      <c r="EQ558" s="53"/>
      <c r="ER558" s="53"/>
      <c r="ES558" s="53"/>
      <c r="ET558" s="53"/>
      <c r="EU558" s="53"/>
      <c r="EV558" s="53"/>
      <c r="EW558" s="53"/>
      <c r="EX558" s="53"/>
      <c r="EY558" s="53"/>
      <c r="EZ558" s="53"/>
      <c r="FA558" s="53"/>
      <c r="FB558" s="53"/>
      <c r="FC558" s="53"/>
      <c r="FD558" s="53"/>
      <c r="FE558" s="53"/>
      <c r="FF558" s="53"/>
      <c r="FG558" s="53"/>
      <c r="FH558" s="53"/>
      <c r="FI558" s="53"/>
      <c r="FJ558" s="53"/>
      <c r="FK558" s="53"/>
      <c r="FL558" s="53"/>
      <c r="FM558" s="53"/>
      <c r="FN558" s="53"/>
      <c r="FO558" s="53"/>
      <c r="FP558" s="53"/>
      <c r="FQ558" s="53"/>
      <c r="FR558" s="53"/>
      <c r="FS558" s="53"/>
      <c r="FT558" s="53"/>
      <c r="FU558" s="53"/>
      <c r="FV558" s="53"/>
      <c r="FW558" s="53"/>
      <c r="FX558" s="53"/>
      <c r="FY558" s="53"/>
      <c r="FZ558" s="53"/>
      <c r="GA558" s="53"/>
      <c r="GB558" s="53"/>
      <c r="GC558" s="53"/>
      <c r="GD558" s="53"/>
      <c r="GE558" s="53"/>
      <c r="GF558" s="53"/>
      <c r="GG558" s="53"/>
      <c r="GH558" s="53"/>
      <c r="GI558" s="53"/>
      <c r="GJ558" s="53"/>
      <c r="GK558" s="53"/>
      <c r="GL558" s="53"/>
      <c r="GM558" s="53"/>
      <c r="GN558" s="53"/>
      <c r="GO558" s="53"/>
      <c r="GP558" s="53"/>
      <c r="GQ558" s="53"/>
      <c r="GR558" s="53"/>
      <c r="GS558" s="53"/>
      <c r="GT558" s="53"/>
      <c r="GU558" s="53"/>
      <c r="GV558" s="53"/>
      <c r="GW558" s="53"/>
      <c r="GX558" s="53"/>
      <c r="GY558" s="53"/>
      <c r="GZ558" s="53"/>
      <c r="HA558" s="53"/>
      <c r="HB558" s="53"/>
      <c r="HC558" s="53"/>
      <c r="HD558" s="53"/>
      <c r="HE558" s="53"/>
      <c r="HF558" s="53"/>
      <c r="HG558" s="53"/>
      <c r="HH558" s="53"/>
      <c r="HI558" s="53"/>
      <c r="HJ558" s="53"/>
      <c r="HK558" s="53"/>
      <c r="HL558" s="53"/>
      <c r="HM558" s="53"/>
      <c r="HN558" s="53"/>
      <c r="HO558" s="53"/>
      <c r="HP558" s="53"/>
      <c r="HQ558" s="53"/>
      <c r="HR558" s="53"/>
      <c r="HS558" s="53"/>
      <c r="HT558" s="53"/>
      <c r="HU558" s="53"/>
      <c r="HV558" s="53"/>
      <c r="HW558" s="53"/>
      <c r="HX558" s="53"/>
      <c r="HY558" s="53"/>
      <c r="HZ558" s="53"/>
      <c r="IA558" s="53"/>
    </row>
    <row r="559" spans="1:235" ht="11.25">
      <c r="A559" s="8" t="s">
        <v>176</v>
      </c>
      <c r="B559" s="6"/>
      <c r="C559" s="6"/>
      <c r="D559" s="84">
        <v>667</v>
      </c>
      <c r="E559" s="84"/>
      <c r="F559" s="84">
        <f>D559+E559</f>
        <v>667</v>
      </c>
      <c r="G559" s="84"/>
      <c r="H559" s="84"/>
      <c r="I559" s="84"/>
      <c r="J559" s="84"/>
      <c r="K559" s="7"/>
      <c r="L559" s="7"/>
      <c r="M559" s="7"/>
      <c r="N559" s="7"/>
      <c r="O559" s="7"/>
      <c r="P559" s="7"/>
      <c r="Q559" s="24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  <c r="CT559" s="53"/>
      <c r="CU559" s="53"/>
      <c r="CV559" s="53"/>
      <c r="CW559" s="53"/>
      <c r="CX559" s="53"/>
      <c r="CY559" s="53"/>
      <c r="CZ559" s="53"/>
      <c r="DA559" s="53"/>
      <c r="DB559" s="53"/>
      <c r="DC559" s="53"/>
      <c r="DD559" s="53"/>
      <c r="DE559" s="53"/>
      <c r="DF559" s="53"/>
      <c r="DG559" s="53"/>
      <c r="DH559" s="53"/>
      <c r="DI559" s="53"/>
      <c r="DJ559" s="53"/>
      <c r="DK559" s="53"/>
      <c r="DL559" s="53"/>
      <c r="DM559" s="53"/>
      <c r="DN559" s="53"/>
      <c r="DO559" s="53"/>
      <c r="DP559" s="53"/>
      <c r="DQ559" s="53"/>
      <c r="DR559" s="53"/>
      <c r="DS559" s="53"/>
      <c r="DT559" s="53"/>
      <c r="DU559" s="53"/>
      <c r="DV559" s="53"/>
      <c r="DW559" s="53"/>
      <c r="DX559" s="53"/>
      <c r="DY559" s="53"/>
      <c r="DZ559" s="53"/>
      <c r="EA559" s="53"/>
      <c r="EB559" s="53"/>
      <c r="EC559" s="53"/>
      <c r="ED559" s="53"/>
      <c r="EE559" s="53"/>
      <c r="EF559" s="53"/>
      <c r="EG559" s="53"/>
      <c r="EH559" s="53"/>
      <c r="EI559" s="53"/>
      <c r="EJ559" s="53"/>
      <c r="EK559" s="53"/>
      <c r="EL559" s="53"/>
      <c r="EM559" s="53"/>
      <c r="EN559" s="53"/>
      <c r="EO559" s="53"/>
      <c r="EP559" s="53"/>
      <c r="EQ559" s="53"/>
      <c r="ER559" s="53"/>
      <c r="ES559" s="53"/>
      <c r="ET559" s="53"/>
      <c r="EU559" s="53"/>
      <c r="EV559" s="53"/>
      <c r="EW559" s="53"/>
      <c r="EX559" s="53"/>
      <c r="EY559" s="53"/>
      <c r="EZ559" s="53"/>
      <c r="FA559" s="53"/>
      <c r="FB559" s="53"/>
      <c r="FC559" s="53"/>
      <c r="FD559" s="53"/>
      <c r="FE559" s="53"/>
      <c r="FF559" s="53"/>
      <c r="FG559" s="53"/>
      <c r="FH559" s="53"/>
      <c r="FI559" s="53"/>
      <c r="FJ559" s="53"/>
      <c r="FK559" s="53"/>
      <c r="FL559" s="53"/>
      <c r="FM559" s="53"/>
      <c r="FN559" s="53"/>
      <c r="FO559" s="53"/>
      <c r="FP559" s="53"/>
      <c r="FQ559" s="53"/>
      <c r="FR559" s="53"/>
      <c r="FS559" s="53"/>
      <c r="FT559" s="53"/>
      <c r="FU559" s="53"/>
      <c r="FV559" s="53"/>
      <c r="FW559" s="53"/>
      <c r="FX559" s="53"/>
      <c r="FY559" s="53"/>
      <c r="FZ559" s="53"/>
      <c r="GA559" s="53"/>
      <c r="GB559" s="53"/>
      <c r="GC559" s="53"/>
      <c r="GD559" s="53"/>
      <c r="GE559" s="53"/>
      <c r="GF559" s="53"/>
      <c r="GG559" s="53"/>
      <c r="GH559" s="53"/>
      <c r="GI559" s="53"/>
      <c r="GJ559" s="53"/>
      <c r="GK559" s="53"/>
      <c r="GL559" s="53"/>
      <c r="GM559" s="53"/>
      <c r="GN559" s="53"/>
      <c r="GO559" s="53"/>
      <c r="GP559" s="53"/>
      <c r="GQ559" s="53"/>
      <c r="GR559" s="53"/>
      <c r="GS559" s="53"/>
      <c r="GT559" s="53"/>
      <c r="GU559" s="53"/>
      <c r="GV559" s="53"/>
      <c r="GW559" s="53"/>
      <c r="GX559" s="53"/>
      <c r="GY559" s="53"/>
      <c r="GZ559" s="53"/>
      <c r="HA559" s="53"/>
      <c r="HB559" s="53"/>
      <c r="HC559" s="53"/>
      <c r="HD559" s="53"/>
      <c r="HE559" s="53"/>
      <c r="HF559" s="53"/>
      <c r="HG559" s="53"/>
      <c r="HH559" s="53"/>
      <c r="HI559" s="53"/>
      <c r="HJ559" s="53"/>
      <c r="HK559" s="53"/>
      <c r="HL559" s="53"/>
      <c r="HM559" s="53"/>
      <c r="HN559" s="53"/>
      <c r="HO559" s="53"/>
      <c r="HP559" s="53"/>
      <c r="HQ559" s="53"/>
      <c r="HR559" s="53"/>
      <c r="HS559" s="53"/>
      <c r="HT559" s="53"/>
      <c r="HU559" s="53"/>
      <c r="HV559" s="53"/>
      <c r="HW559" s="53"/>
      <c r="HX559" s="53"/>
      <c r="HY559" s="53"/>
      <c r="HZ559" s="53"/>
      <c r="IA559" s="53"/>
    </row>
    <row r="560" spans="1:235" ht="10.5" customHeight="1">
      <c r="A560" s="5" t="s">
        <v>7</v>
      </c>
      <c r="B560" s="6"/>
      <c r="C560" s="6"/>
      <c r="D560" s="84"/>
      <c r="E560" s="84"/>
      <c r="F560" s="84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24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3"/>
      <c r="BS560" s="53"/>
      <c r="BT560" s="53"/>
      <c r="BU560" s="53"/>
      <c r="BV560" s="53"/>
      <c r="BW560" s="53"/>
      <c r="BX560" s="53"/>
      <c r="BY560" s="53"/>
      <c r="BZ560" s="53"/>
      <c r="CA560" s="53"/>
      <c r="CB560" s="53"/>
      <c r="CC560" s="53"/>
      <c r="CD560" s="53"/>
      <c r="CE560" s="53"/>
      <c r="CF560" s="53"/>
      <c r="CG560" s="53"/>
      <c r="CH560" s="53"/>
      <c r="CI560" s="53"/>
      <c r="CJ560" s="53"/>
      <c r="CK560" s="53"/>
      <c r="CL560" s="53"/>
      <c r="CM560" s="53"/>
      <c r="CN560" s="53"/>
      <c r="CO560" s="53"/>
      <c r="CP560" s="53"/>
      <c r="CQ560" s="53"/>
      <c r="CR560" s="53"/>
      <c r="CS560" s="53"/>
      <c r="CT560" s="53"/>
      <c r="CU560" s="53"/>
      <c r="CV560" s="53"/>
      <c r="CW560" s="53"/>
      <c r="CX560" s="53"/>
      <c r="CY560" s="53"/>
      <c r="CZ560" s="53"/>
      <c r="DA560" s="53"/>
      <c r="DB560" s="53"/>
      <c r="DC560" s="53"/>
      <c r="DD560" s="53"/>
      <c r="DE560" s="53"/>
      <c r="DF560" s="53"/>
      <c r="DG560" s="53"/>
      <c r="DH560" s="53"/>
      <c r="DI560" s="53"/>
      <c r="DJ560" s="53"/>
      <c r="DK560" s="53"/>
      <c r="DL560" s="53"/>
      <c r="DM560" s="53"/>
      <c r="DN560" s="53"/>
      <c r="DO560" s="53"/>
      <c r="DP560" s="53"/>
      <c r="DQ560" s="53"/>
      <c r="DR560" s="53"/>
      <c r="DS560" s="53"/>
      <c r="DT560" s="53"/>
      <c r="DU560" s="53"/>
      <c r="DV560" s="53"/>
      <c r="DW560" s="53"/>
      <c r="DX560" s="53"/>
      <c r="DY560" s="53"/>
      <c r="DZ560" s="53"/>
      <c r="EA560" s="53"/>
      <c r="EB560" s="53"/>
      <c r="EC560" s="53"/>
      <c r="ED560" s="53"/>
      <c r="EE560" s="53"/>
      <c r="EF560" s="53"/>
      <c r="EG560" s="53"/>
      <c r="EH560" s="53"/>
      <c r="EI560" s="53"/>
      <c r="EJ560" s="53"/>
      <c r="EK560" s="53"/>
      <c r="EL560" s="53"/>
      <c r="EM560" s="53"/>
      <c r="EN560" s="53"/>
      <c r="EO560" s="53"/>
      <c r="EP560" s="53"/>
      <c r="EQ560" s="53"/>
      <c r="ER560" s="53"/>
      <c r="ES560" s="53"/>
      <c r="ET560" s="53"/>
      <c r="EU560" s="53"/>
      <c r="EV560" s="53"/>
      <c r="EW560" s="53"/>
      <c r="EX560" s="53"/>
      <c r="EY560" s="53"/>
      <c r="EZ560" s="53"/>
      <c r="FA560" s="53"/>
      <c r="FB560" s="53"/>
      <c r="FC560" s="53"/>
      <c r="FD560" s="53"/>
      <c r="FE560" s="53"/>
      <c r="FF560" s="53"/>
      <c r="FG560" s="53"/>
      <c r="FH560" s="53"/>
      <c r="FI560" s="53"/>
      <c r="FJ560" s="53"/>
      <c r="FK560" s="53"/>
      <c r="FL560" s="53"/>
      <c r="FM560" s="53"/>
      <c r="FN560" s="53"/>
      <c r="FO560" s="53"/>
      <c r="FP560" s="53"/>
      <c r="FQ560" s="53"/>
      <c r="FR560" s="53"/>
      <c r="FS560" s="53"/>
      <c r="FT560" s="53"/>
      <c r="FU560" s="53"/>
      <c r="FV560" s="53"/>
      <c r="FW560" s="53"/>
      <c r="FX560" s="53"/>
      <c r="FY560" s="53"/>
      <c r="FZ560" s="53"/>
      <c r="GA560" s="53"/>
      <c r="GB560" s="53"/>
      <c r="GC560" s="53"/>
      <c r="GD560" s="53"/>
      <c r="GE560" s="53"/>
      <c r="GF560" s="53"/>
      <c r="GG560" s="53"/>
      <c r="GH560" s="53"/>
      <c r="GI560" s="53"/>
      <c r="GJ560" s="53"/>
      <c r="GK560" s="53"/>
      <c r="GL560" s="53"/>
      <c r="GM560" s="53"/>
      <c r="GN560" s="53"/>
      <c r="GO560" s="53"/>
      <c r="GP560" s="53"/>
      <c r="GQ560" s="53"/>
      <c r="GR560" s="53"/>
      <c r="GS560" s="53"/>
      <c r="GT560" s="53"/>
      <c r="GU560" s="53"/>
      <c r="GV560" s="53"/>
      <c r="GW560" s="53"/>
      <c r="GX560" s="53"/>
      <c r="GY560" s="53"/>
      <c r="GZ560" s="53"/>
      <c r="HA560" s="53"/>
      <c r="HB560" s="53"/>
      <c r="HC560" s="53"/>
      <c r="HD560" s="53"/>
      <c r="HE560" s="53"/>
      <c r="HF560" s="53"/>
      <c r="HG560" s="53"/>
      <c r="HH560" s="53"/>
      <c r="HI560" s="53"/>
      <c r="HJ560" s="53"/>
      <c r="HK560" s="53"/>
      <c r="HL560" s="53"/>
      <c r="HM560" s="53"/>
      <c r="HN560" s="53"/>
      <c r="HO560" s="53"/>
      <c r="HP560" s="53"/>
      <c r="HQ560" s="53"/>
      <c r="HR560" s="53"/>
      <c r="HS560" s="53"/>
      <c r="HT560" s="53"/>
      <c r="HU560" s="53"/>
      <c r="HV560" s="53"/>
      <c r="HW560" s="53"/>
      <c r="HX560" s="53"/>
      <c r="HY560" s="53"/>
      <c r="HZ560" s="53"/>
      <c r="IA560" s="53"/>
    </row>
    <row r="561" spans="1:235" ht="22.5" customHeight="1">
      <c r="A561" s="8" t="s">
        <v>177</v>
      </c>
      <c r="B561" s="6"/>
      <c r="C561" s="6"/>
      <c r="D561" s="7">
        <f>3000000/667</f>
        <v>4497.751124437781</v>
      </c>
      <c r="E561" s="7"/>
      <c r="F561" s="84">
        <f>D561+E561</f>
        <v>4497.751124437781</v>
      </c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24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3"/>
      <c r="BS561" s="53"/>
      <c r="BT561" s="53"/>
      <c r="BU561" s="53"/>
      <c r="BV561" s="53"/>
      <c r="BW561" s="53"/>
      <c r="BX561" s="53"/>
      <c r="BY561" s="53"/>
      <c r="BZ561" s="53"/>
      <c r="CA561" s="53"/>
      <c r="CB561" s="53"/>
      <c r="CC561" s="53"/>
      <c r="CD561" s="53"/>
      <c r="CE561" s="53"/>
      <c r="CF561" s="53"/>
      <c r="CG561" s="53"/>
      <c r="CH561" s="53"/>
      <c r="CI561" s="53"/>
      <c r="CJ561" s="53"/>
      <c r="CK561" s="53"/>
      <c r="CL561" s="53"/>
      <c r="CM561" s="53"/>
      <c r="CN561" s="53"/>
      <c r="CO561" s="53"/>
      <c r="CP561" s="53"/>
      <c r="CQ561" s="53"/>
      <c r="CR561" s="53"/>
      <c r="CS561" s="53"/>
      <c r="CT561" s="53"/>
      <c r="CU561" s="53"/>
      <c r="CV561" s="53"/>
      <c r="CW561" s="53"/>
      <c r="CX561" s="53"/>
      <c r="CY561" s="53"/>
      <c r="CZ561" s="53"/>
      <c r="DA561" s="53"/>
      <c r="DB561" s="53"/>
      <c r="DC561" s="53"/>
      <c r="DD561" s="53"/>
      <c r="DE561" s="53"/>
      <c r="DF561" s="53"/>
      <c r="DG561" s="53"/>
      <c r="DH561" s="53"/>
      <c r="DI561" s="53"/>
      <c r="DJ561" s="53"/>
      <c r="DK561" s="53"/>
      <c r="DL561" s="53"/>
      <c r="DM561" s="53"/>
      <c r="DN561" s="53"/>
      <c r="DO561" s="53"/>
      <c r="DP561" s="53"/>
      <c r="DQ561" s="53"/>
      <c r="DR561" s="53"/>
      <c r="DS561" s="53"/>
      <c r="DT561" s="53"/>
      <c r="DU561" s="53"/>
      <c r="DV561" s="53"/>
      <c r="DW561" s="53"/>
      <c r="DX561" s="53"/>
      <c r="DY561" s="53"/>
      <c r="DZ561" s="53"/>
      <c r="EA561" s="53"/>
      <c r="EB561" s="53"/>
      <c r="EC561" s="53"/>
      <c r="ED561" s="53"/>
      <c r="EE561" s="53"/>
      <c r="EF561" s="53"/>
      <c r="EG561" s="53"/>
      <c r="EH561" s="53"/>
      <c r="EI561" s="53"/>
      <c r="EJ561" s="53"/>
      <c r="EK561" s="53"/>
      <c r="EL561" s="53"/>
      <c r="EM561" s="53"/>
      <c r="EN561" s="53"/>
      <c r="EO561" s="53"/>
      <c r="EP561" s="53"/>
      <c r="EQ561" s="53"/>
      <c r="ER561" s="53"/>
      <c r="ES561" s="53"/>
      <c r="ET561" s="53"/>
      <c r="EU561" s="53"/>
      <c r="EV561" s="53"/>
      <c r="EW561" s="53"/>
      <c r="EX561" s="53"/>
      <c r="EY561" s="53"/>
      <c r="EZ561" s="53"/>
      <c r="FA561" s="53"/>
      <c r="FB561" s="53"/>
      <c r="FC561" s="53"/>
      <c r="FD561" s="53"/>
      <c r="FE561" s="53"/>
      <c r="FF561" s="53"/>
      <c r="FG561" s="53"/>
      <c r="FH561" s="53"/>
      <c r="FI561" s="53"/>
      <c r="FJ561" s="53"/>
      <c r="FK561" s="53"/>
      <c r="FL561" s="53"/>
      <c r="FM561" s="53"/>
      <c r="FN561" s="53"/>
      <c r="FO561" s="53"/>
      <c r="FP561" s="53"/>
      <c r="FQ561" s="53"/>
      <c r="FR561" s="53"/>
      <c r="FS561" s="53"/>
      <c r="FT561" s="53"/>
      <c r="FU561" s="53"/>
      <c r="FV561" s="53"/>
      <c r="FW561" s="53"/>
      <c r="FX561" s="53"/>
      <c r="FY561" s="53"/>
      <c r="FZ561" s="53"/>
      <c r="GA561" s="53"/>
      <c r="GB561" s="53"/>
      <c r="GC561" s="53"/>
      <c r="GD561" s="53"/>
      <c r="GE561" s="53"/>
      <c r="GF561" s="53"/>
      <c r="GG561" s="53"/>
      <c r="GH561" s="53"/>
      <c r="GI561" s="53"/>
      <c r="GJ561" s="53"/>
      <c r="GK561" s="53"/>
      <c r="GL561" s="53"/>
      <c r="GM561" s="53"/>
      <c r="GN561" s="53"/>
      <c r="GO561" s="53"/>
      <c r="GP561" s="53"/>
      <c r="GQ561" s="53"/>
      <c r="GR561" s="53"/>
      <c r="GS561" s="53"/>
      <c r="GT561" s="53"/>
      <c r="GU561" s="53"/>
      <c r="GV561" s="53"/>
      <c r="GW561" s="53"/>
      <c r="GX561" s="53"/>
      <c r="GY561" s="53"/>
      <c r="GZ561" s="53"/>
      <c r="HA561" s="53"/>
      <c r="HB561" s="53"/>
      <c r="HC561" s="53"/>
      <c r="HD561" s="53"/>
      <c r="HE561" s="53"/>
      <c r="HF561" s="53"/>
      <c r="HG561" s="53"/>
      <c r="HH561" s="53"/>
      <c r="HI561" s="53"/>
      <c r="HJ561" s="53"/>
      <c r="HK561" s="53"/>
      <c r="HL561" s="53"/>
      <c r="HM561" s="53"/>
      <c r="HN561" s="53"/>
      <c r="HO561" s="53"/>
      <c r="HP561" s="53"/>
      <c r="HQ561" s="53"/>
      <c r="HR561" s="53"/>
      <c r="HS561" s="53"/>
      <c r="HT561" s="53"/>
      <c r="HU561" s="53"/>
      <c r="HV561" s="53"/>
      <c r="HW561" s="53"/>
      <c r="HX561" s="53"/>
      <c r="HY561" s="53"/>
      <c r="HZ561" s="53"/>
      <c r="IA561" s="53"/>
    </row>
    <row r="562" spans="1:235" ht="11.25">
      <c r="A562" s="126" t="s">
        <v>348</v>
      </c>
      <c r="B562" s="6"/>
      <c r="C562" s="6"/>
      <c r="D562" s="30">
        <f>D563</f>
        <v>656000</v>
      </c>
      <c r="E562" s="30">
        <f>E563</f>
        <v>0</v>
      </c>
      <c r="F562" s="30">
        <f>F563</f>
        <v>656000</v>
      </c>
      <c r="G562" s="30">
        <f>G563</f>
        <v>680000</v>
      </c>
      <c r="H562" s="30"/>
      <c r="I562" s="30">
        <f>I563</f>
        <v>0</v>
      </c>
      <c r="J562" s="30">
        <f>G562</f>
        <v>680000</v>
      </c>
      <c r="K562" s="7"/>
      <c r="L562" s="7"/>
      <c r="M562" s="7"/>
      <c r="N562" s="30">
        <f>N563</f>
        <v>725000</v>
      </c>
      <c r="O562" s="30"/>
      <c r="P562" s="30">
        <f>N562</f>
        <v>725000</v>
      </c>
      <c r="Q562" s="24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3"/>
      <c r="BS562" s="53"/>
      <c r="BT562" s="53"/>
      <c r="BU562" s="53"/>
      <c r="BV562" s="53"/>
      <c r="BW562" s="53"/>
      <c r="BX562" s="53"/>
      <c r="BY562" s="53"/>
      <c r="BZ562" s="53"/>
      <c r="CA562" s="53"/>
      <c r="CB562" s="53"/>
      <c r="CC562" s="53"/>
      <c r="CD562" s="53"/>
      <c r="CE562" s="53"/>
      <c r="CF562" s="53"/>
      <c r="CG562" s="53"/>
      <c r="CH562" s="53"/>
      <c r="CI562" s="53"/>
      <c r="CJ562" s="53"/>
      <c r="CK562" s="53"/>
      <c r="CL562" s="53"/>
      <c r="CM562" s="53"/>
      <c r="CN562" s="53"/>
      <c r="CO562" s="53"/>
      <c r="CP562" s="53"/>
      <c r="CQ562" s="53"/>
      <c r="CR562" s="53"/>
      <c r="CS562" s="53"/>
      <c r="CT562" s="53"/>
      <c r="CU562" s="53"/>
      <c r="CV562" s="53"/>
      <c r="CW562" s="53"/>
      <c r="CX562" s="53"/>
      <c r="CY562" s="53"/>
      <c r="CZ562" s="53"/>
      <c r="DA562" s="53"/>
      <c r="DB562" s="53"/>
      <c r="DC562" s="53"/>
      <c r="DD562" s="53"/>
      <c r="DE562" s="53"/>
      <c r="DF562" s="53"/>
      <c r="DG562" s="53"/>
      <c r="DH562" s="53"/>
      <c r="DI562" s="53"/>
      <c r="DJ562" s="53"/>
      <c r="DK562" s="53"/>
      <c r="DL562" s="53"/>
      <c r="DM562" s="53"/>
      <c r="DN562" s="53"/>
      <c r="DO562" s="53"/>
      <c r="DP562" s="53"/>
      <c r="DQ562" s="53"/>
      <c r="DR562" s="53"/>
      <c r="DS562" s="53"/>
      <c r="DT562" s="53"/>
      <c r="DU562" s="53"/>
      <c r="DV562" s="53"/>
      <c r="DW562" s="53"/>
      <c r="DX562" s="53"/>
      <c r="DY562" s="53"/>
      <c r="DZ562" s="53"/>
      <c r="EA562" s="53"/>
      <c r="EB562" s="53"/>
      <c r="EC562" s="53"/>
      <c r="ED562" s="53"/>
      <c r="EE562" s="53"/>
      <c r="EF562" s="53"/>
      <c r="EG562" s="53"/>
      <c r="EH562" s="53"/>
      <c r="EI562" s="53"/>
      <c r="EJ562" s="53"/>
      <c r="EK562" s="53"/>
      <c r="EL562" s="53"/>
      <c r="EM562" s="53"/>
      <c r="EN562" s="53"/>
      <c r="EO562" s="53"/>
      <c r="EP562" s="53"/>
      <c r="EQ562" s="53"/>
      <c r="ER562" s="53"/>
      <c r="ES562" s="53"/>
      <c r="ET562" s="53"/>
      <c r="EU562" s="53"/>
      <c r="EV562" s="53"/>
      <c r="EW562" s="53"/>
      <c r="EX562" s="53"/>
      <c r="EY562" s="53"/>
      <c r="EZ562" s="53"/>
      <c r="FA562" s="53"/>
      <c r="FB562" s="53"/>
      <c r="FC562" s="53"/>
      <c r="FD562" s="53"/>
      <c r="FE562" s="53"/>
      <c r="FF562" s="53"/>
      <c r="FG562" s="53"/>
      <c r="FH562" s="53"/>
      <c r="FI562" s="53"/>
      <c r="FJ562" s="53"/>
      <c r="FK562" s="53"/>
      <c r="FL562" s="53"/>
      <c r="FM562" s="53"/>
      <c r="FN562" s="53"/>
      <c r="FO562" s="53"/>
      <c r="FP562" s="53"/>
      <c r="FQ562" s="53"/>
      <c r="FR562" s="53"/>
      <c r="FS562" s="53"/>
      <c r="FT562" s="53"/>
      <c r="FU562" s="53"/>
      <c r="FV562" s="53"/>
      <c r="FW562" s="53"/>
      <c r="FX562" s="53"/>
      <c r="FY562" s="53"/>
      <c r="FZ562" s="53"/>
      <c r="GA562" s="53"/>
      <c r="GB562" s="53"/>
      <c r="GC562" s="53"/>
      <c r="GD562" s="53"/>
      <c r="GE562" s="53"/>
      <c r="GF562" s="53"/>
      <c r="GG562" s="53"/>
      <c r="GH562" s="53"/>
      <c r="GI562" s="53"/>
      <c r="GJ562" s="53"/>
      <c r="GK562" s="53"/>
      <c r="GL562" s="53"/>
      <c r="GM562" s="53"/>
      <c r="GN562" s="53"/>
      <c r="GO562" s="53"/>
      <c r="GP562" s="53"/>
      <c r="GQ562" s="53"/>
      <c r="GR562" s="53"/>
      <c r="GS562" s="53"/>
      <c r="GT562" s="53"/>
      <c r="GU562" s="53"/>
      <c r="GV562" s="53"/>
      <c r="GW562" s="53"/>
      <c r="GX562" s="53"/>
      <c r="GY562" s="53"/>
      <c r="GZ562" s="53"/>
      <c r="HA562" s="53"/>
      <c r="HB562" s="53"/>
      <c r="HC562" s="53"/>
      <c r="HD562" s="53"/>
      <c r="HE562" s="53"/>
      <c r="HF562" s="53"/>
      <c r="HG562" s="53"/>
      <c r="HH562" s="53"/>
      <c r="HI562" s="53"/>
      <c r="HJ562" s="53"/>
      <c r="HK562" s="53"/>
      <c r="HL562" s="53"/>
      <c r="HM562" s="53"/>
      <c r="HN562" s="53"/>
      <c r="HO562" s="53"/>
      <c r="HP562" s="53"/>
      <c r="HQ562" s="53"/>
      <c r="HR562" s="53"/>
      <c r="HS562" s="53"/>
      <c r="HT562" s="53"/>
      <c r="HU562" s="53"/>
      <c r="HV562" s="53"/>
      <c r="HW562" s="53"/>
      <c r="HX562" s="53"/>
      <c r="HY562" s="53"/>
      <c r="HZ562" s="53"/>
      <c r="IA562" s="53"/>
    </row>
    <row r="563" spans="1:17" s="39" customFormat="1" ht="22.5">
      <c r="A563" s="34" t="s">
        <v>399</v>
      </c>
      <c r="B563" s="35"/>
      <c r="C563" s="35"/>
      <c r="D563" s="36">
        <f>D565</f>
        <v>656000</v>
      </c>
      <c r="E563" s="36"/>
      <c r="F563" s="7">
        <f>D563</f>
        <v>656000</v>
      </c>
      <c r="G563" s="36">
        <f>G567*G569</f>
        <v>680000</v>
      </c>
      <c r="H563" s="36"/>
      <c r="I563" s="36"/>
      <c r="J563" s="36">
        <f>G563</f>
        <v>680000</v>
      </c>
      <c r="K563" s="36"/>
      <c r="L563" s="36"/>
      <c r="M563" s="36"/>
      <c r="N563" s="36">
        <f>N567*N569</f>
        <v>725000</v>
      </c>
      <c r="O563" s="36"/>
      <c r="P563" s="30">
        <f>N563</f>
        <v>725000</v>
      </c>
      <c r="Q563" s="78"/>
    </row>
    <row r="564" spans="1:235" ht="11.25">
      <c r="A564" s="5" t="s">
        <v>4</v>
      </c>
      <c r="B564" s="6"/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24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  <c r="BZ564" s="53"/>
      <c r="CA564" s="53"/>
      <c r="CB564" s="53"/>
      <c r="CC564" s="53"/>
      <c r="CD564" s="53"/>
      <c r="CE564" s="53"/>
      <c r="CF564" s="53"/>
      <c r="CG564" s="53"/>
      <c r="CH564" s="53"/>
      <c r="CI564" s="53"/>
      <c r="CJ564" s="53"/>
      <c r="CK564" s="53"/>
      <c r="CL564" s="53"/>
      <c r="CM564" s="53"/>
      <c r="CN564" s="53"/>
      <c r="CO564" s="53"/>
      <c r="CP564" s="53"/>
      <c r="CQ564" s="53"/>
      <c r="CR564" s="53"/>
      <c r="CS564" s="53"/>
      <c r="CT564" s="53"/>
      <c r="CU564" s="53"/>
      <c r="CV564" s="53"/>
      <c r="CW564" s="53"/>
      <c r="CX564" s="53"/>
      <c r="CY564" s="53"/>
      <c r="CZ564" s="53"/>
      <c r="DA564" s="53"/>
      <c r="DB564" s="53"/>
      <c r="DC564" s="53"/>
      <c r="DD564" s="53"/>
      <c r="DE564" s="53"/>
      <c r="DF564" s="53"/>
      <c r="DG564" s="53"/>
      <c r="DH564" s="53"/>
      <c r="DI564" s="53"/>
      <c r="DJ564" s="53"/>
      <c r="DK564" s="53"/>
      <c r="DL564" s="53"/>
      <c r="DM564" s="53"/>
      <c r="DN564" s="53"/>
      <c r="DO564" s="53"/>
      <c r="DP564" s="53"/>
      <c r="DQ564" s="53"/>
      <c r="DR564" s="53"/>
      <c r="DS564" s="53"/>
      <c r="DT564" s="53"/>
      <c r="DU564" s="53"/>
      <c r="DV564" s="53"/>
      <c r="DW564" s="53"/>
      <c r="DX564" s="53"/>
      <c r="DY564" s="53"/>
      <c r="DZ564" s="53"/>
      <c r="EA564" s="53"/>
      <c r="EB564" s="53"/>
      <c r="EC564" s="53"/>
      <c r="ED564" s="53"/>
      <c r="EE564" s="53"/>
      <c r="EF564" s="53"/>
      <c r="EG564" s="53"/>
      <c r="EH564" s="53"/>
      <c r="EI564" s="53"/>
      <c r="EJ564" s="53"/>
      <c r="EK564" s="53"/>
      <c r="EL564" s="53"/>
      <c r="EM564" s="53"/>
      <c r="EN564" s="53"/>
      <c r="EO564" s="53"/>
      <c r="EP564" s="53"/>
      <c r="EQ564" s="53"/>
      <c r="ER564" s="53"/>
      <c r="ES564" s="53"/>
      <c r="ET564" s="53"/>
      <c r="EU564" s="53"/>
      <c r="EV564" s="53"/>
      <c r="EW564" s="53"/>
      <c r="EX564" s="53"/>
      <c r="EY564" s="53"/>
      <c r="EZ564" s="53"/>
      <c r="FA564" s="53"/>
      <c r="FB564" s="53"/>
      <c r="FC564" s="53"/>
      <c r="FD564" s="53"/>
      <c r="FE564" s="53"/>
      <c r="FF564" s="53"/>
      <c r="FG564" s="53"/>
      <c r="FH564" s="53"/>
      <c r="FI564" s="53"/>
      <c r="FJ564" s="53"/>
      <c r="FK564" s="53"/>
      <c r="FL564" s="53"/>
      <c r="FM564" s="53"/>
      <c r="FN564" s="53"/>
      <c r="FO564" s="53"/>
      <c r="FP564" s="53"/>
      <c r="FQ564" s="53"/>
      <c r="FR564" s="53"/>
      <c r="FS564" s="53"/>
      <c r="FT564" s="53"/>
      <c r="FU564" s="53"/>
      <c r="FV564" s="53"/>
      <c r="FW564" s="53"/>
      <c r="FX564" s="53"/>
      <c r="FY564" s="53"/>
      <c r="FZ564" s="53"/>
      <c r="GA564" s="53"/>
      <c r="GB564" s="53"/>
      <c r="GC564" s="53"/>
      <c r="GD564" s="53"/>
      <c r="GE564" s="53"/>
      <c r="GF564" s="53"/>
      <c r="GG564" s="53"/>
      <c r="GH564" s="53"/>
      <c r="GI564" s="53"/>
      <c r="GJ564" s="53"/>
      <c r="GK564" s="53"/>
      <c r="GL564" s="53"/>
      <c r="GM564" s="53"/>
      <c r="GN564" s="53"/>
      <c r="GO564" s="53"/>
      <c r="GP564" s="53"/>
      <c r="GQ564" s="53"/>
      <c r="GR564" s="53"/>
      <c r="GS564" s="53"/>
      <c r="GT564" s="53"/>
      <c r="GU564" s="53"/>
      <c r="GV564" s="53"/>
      <c r="GW564" s="53"/>
      <c r="GX564" s="53"/>
      <c r="GY564" s="53"/>
      <c r="GZ564" s="53"/>
      <c r="HA564" s="53"/>
      <c r="HB564" s="53"/>
      <c r="HC564" s="53"/>
      <c r="HD564" s="53"/>
      <c r="HE564" s="53"/>
      <c r="HF564" s="53"/>
      <c r="HG564" s="53"/>
      <c r="HH564" s="53"/>
      <c r="HI564" s="53"/>
      <c r="HJ564" s="53"/>
      <c r="HK564" s="53"/>
      <c r="HL564" s="53"/>
      <c r="HM564" s="53"/>
      <c r="HN564" s="53"/>
      <c r="HO564" s="53"/>
      <c r="HP564" s="53"/>
      <c r="HQ564" s="53"/>
      <c r="HR564" s="53"/>
      <c r="HS564" s="53"/>
      <c r="HT564" s="53"/>
      <c r="HU564" s="53"/>
      <c r="HV564" s="53"/>
      <c r="HW564" s="53"/>
      <c r="HX564" s="53"/>
      <c r="HY564" s="53"/>
      <c r="HZ564" s="53"/>
      <c r="IA564" s="53"/>
    </row>
    <row r="565" spans="1:235" ht="22.5">
      <c r="A565" s="8" t="s">
        <v>49</v>
      </c>
      <c r="B565" s="6"/>
      <c r="C565" s="6"/>
      <c r="D565" s="7">
        <f>D567*D569</f>
        <v>656000</v>
      </c>
      <c r="E565" s="7"/>
      <c r="F565" s="7">
        <f>D565</f>
        <v>656000</v>
      </c>
      <c r="G565" s="7">
        <f>G567*G569</f>
        <v>680000</v>
      </c>
      <c r="H565" s="7"/>
      <c r="I565" s="7"/>
      <c r="J565" s="7">
        <f>G565</f>
        <v>680000</v>
      </c>
      <c r="K565" s="7"/>
      <c r="L565" s="7"/>
      <c r="M565" s="7"/>
      <c r="N565" s="7">
        <f>N567*N569</f>
        <v>725000</v>
      </c>
      <c r="O565" s="7"/>
      <c r="P565" s="7">
        <f>N565</f>
        <v>725000</v>
      </c>
      <c r="Q565" s="2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  <c r="DG565" s="53"/>
      <c r="DH565" s="53"/>
      <c r="DI565" s="53"/>
      <c r="DJ565" s="53"/>
      <c r="DK565" s="53"/>
      <c r="DL565" s="53"/>
      <c r="DM565" s="53"/>
      <c r="DN565" s="53"/>
      <c r="DO565" s="53"/>
      <c r="DP565" s="53"/>
      <c r="DQ565" s="53"/>
      <c r="DR565" s="53"/>
      <c r="DS565" s="53"/>
      <c r="DT565" s="53"/>
      <c r="DU565" s="53"/>
      <c r="DV565" s="53"/>
      <c r="DW565" s="53"/>
      <c r="DX565" s="53"/>
      <c r="DY565" s="53"/>
      <c r="DZ565" s="53"/>
      <c r="EA565" s="53"/>
      <c r="EB565" s="53"/>
      <c r="EC565" s="53"/>
      <c r="ED565" s="53"/>
      <c r="EE565" s="53"/>
      <c r="EF565" s="53"/>
      <c r="EG565" s="53"/>
      <c r="EH565" s="53"/>
      <c r="EI565" s="53"/>
      <c r="EJ565" s="53"/>
      <c r="EK565" s="53"/>
      <c r="EL565" s="53"/>
      <c r="EM565" s="53"/>
      <c r="EN565" s="53"/>
      <c r="EO565" s="53"/>
      <c r="EP565" s="53"/>
      <c r="EQ565" s="53"/>
      <c r="ER565" s="53"/>
      <c r="ES565" s="53"/>
      <c r="ET565" s="53"/>
      <c r="EU565" s="53"/>
      <c r="EV565" s="53"/>
      <c r="EW565" s="53"/>
      <c r="EX565" s="53"/>
      <c r="EY565" s="53"/>
      <c r="EZ565" s="53"/>
      <c r="FA565" s="53"/>
      <c r="FB565" s="53"/>
      <c r="FC565" s="53"/>
      <c r="FD565" s="53"/>
      <c r="FE565" s="53"/>
      <c r="FF565" s="53"/>
      <c r="FG565" s="53"/>
      <c r="FH565" s="53"/>
      <c r="FI565" s="53"/>
      <c r="FJ565" s="53"/>
      <c r="FK565" s="53"/>
      <c r="FL565" s="53"/>
      <c r="FM565" s="53"/>
      <c r="FN565" s="53"/>
      <c r="FO565" s="53"/>
      <c r="FP565" s="53"/>
      <c r="FQ565" s="53"/>
      <c r="FR565" s="53"/>
      <c r="FS565" s="53"/>
      <c r="FT565" s="53"/>
      <c r="FU565" s="53"/>
      <c r="FV565" s="53"/>
      <c r="FW565" s="53"/>
      <c r="FX565" s="53"/>
      <c r="FY565" s="53"/>
      <c r="FZ565" s="53"/>
      <c r="GA565" s="53"/>
      <c r="GB565" s="53"/>
      <c r="GC565" s="53"/>
      <c r="GD565" s="53"/>
      <c r="GE565" s="53"/>
      <c r="GF565" s="53"/>
      <c r="GG565" s="53"/>
      <c r="GH565" s="53"/>
      <c r="GI565" s="53"/>
      <c r="GJ565" s="53"/>
      <c r="GK565" s="53"/>
      <c r="GL565" s="53"/>
      <c r="GM565" s="53"/>
      <c r="GN565" s="53"/>
      <c r="GO565" s="53"/>
      <c r="GP565" s="53"/>
      <c r="GQ565" s="53"/>
      <c r="GR565" s="53"/>
      <c r="GS565" s="53"/>
      <c r="GT565" s="53"/>
      <c r="GU565" s="53"/>
      <c r="GV565" s="53"/>
      <c r="GW565" s="53"/>
      <c r="GX565" s="53"/>
      <c r="GY565" s="53"/>
      <c r="GZ565" s="53"/>
      <c r="HA565" s="53"/>
      <c r="HB565" s="53"/>
      <c r="HC565" s="53"/>
      <c r="HD565" s="53"/>
      <c r="HE565" s="53"/>
      <c r="HF565" s="53"/>
      <c r="HG565" s="53"/>
      <c r="HH565" s="53"/>
      <c r="HI565" s="53"/>
      <c r="HJ565" s="53"/>
      <c r="HK565" s="53"/>
      <c r="HL565" s="53"/>
      <c r="HM565" s="53"/>
      <c r="HN565" s="53"/>
      <c r="HO565" s="53"/>
      <c r="HP565" s="53"/>
      <c r="HQ565" s="53"/>
      <c r="HR565" s="53"/>
      <c r="HS565" s="53"/>
      <c r="HT565" s="53"/>
      <c r="HU565" s="53"/>
      <c r="HV565" s="53"/>
      <c r="HW565" s="53"/>
      <c r="HX565" s="53"/>
      <c r="HY565" s="53"/>
      <c r="HZ565" s="53"/>
      <c r="IA565" s="53"/>
    </row>
    <row r="566" spans="1:235" ht="11.25">
      <c r="A566" s="5" t="s">
        <v>5</v>
      </c>
      <c r="B566" s="6"/>
      <c r="C566" s="6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</row>
    <row r="567" spans="1:235" ht="27.75" customHeight="1">
      <c r="A567" s="8" t="s">
        <v>48</v>
      </c>
      <c r="B567" s="6"/>
      <c r="C567" s="6"/>
      <c r="D567" s="7">
        <v>16</v>
      </c>
      <c r="E567" s="7"/>
      <c r="F567" s="7">
        <f>D567</f>
        <v>16</v>
      </c>
      <c r="G567" s="7">
        <v>16</v>
      </c>
      <c r="H567" s="7"/>
      <c r="I567" s="7"/>
      <c r="J567" s="7">
        <f>G567</f>
        <v>16</v>
      </c>
      <c r="K567" s="7"/>
      <c r="L567" s="7"/>
      <c r="M567" s="7"/>
      <c r="N567" s="7">
        <v>16</v>
      </c>
      <c r="O567" s="7"/>
      <c r="P567" s="7">
        <f>N567</f>
        <v>16</v>
      </c>
      <c r="Q567" s="24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  <c r="CZ567" s="53"/>
      <c r="DA567" s="53"/>
      <c r="DB567" s="53"/>
      <c r="DC567" s="53"/>
      <c r="DD567" s="53"/>
      <c r="DE567" s="53"/>
      <c r="DF567" s="53"/>
      <c r="DG567" s="53"/>
      <c r="DH567" s="53"/>
      <c r="DI567" s="53"/>
      <c r="DJ567" s="53"/>
      <c r="DK567" s="53"/>
      <c r="DL567" s="53"/>
      <c r="DM567" s="53"/>
      <c r="DN567" s="53"/>
      <c r="DO567" s="53"/>
      <c r="DP567" s="53"/>
      <c r="DQ567" s="53"/>
      <c r="DR567" s="53"/>
      <c r="DS567" s="53"/>
      <c r="DT567" s="53"/>
      <c r="DU567" s="53"/>
      <c r="DV567" s="53"/>
      <c r="DW567" s="53"/>
      <c r="DX567" s="53"/>
      <c r="DY567" s="53"/>
      <c r="DZ567" s="53"/>
      <c r="EA567" s="53"/>
      <c r="EB567" s="53"/>
      <c r="EC567" s="53"/>
      <c r="ED567" s="53"/>
      <c r="EE567" s="53"/>
      <c r="EF567" s="53"/>
      <c r="EG567" s="53"/>
      <c r="EH567" s="53"/>
      <c r="EI567" s="53"/>
      <c r="EJ567" s="53"/>
      <c r="EK567" s="53"/>
      <c r="EL567" s="53"/>
      <c r="EM567" s="53"/>
      <c r="EN567" s="53"/>
      <c r="EO567" s="53"/>
      <c r="EP567" s="53"/>
      <c r="EQ567" s="53"/>
      <c r="ER567" s="53"/>
      <c r="ES567" s="53"/>
      <c r="ET567" s="53"/>
      <c r="EU567" s="53"/>
      <c r="EV567" s="53"/>
      <c r="EW567" s="53"/>
      <c r="EX567" s="53"/>
      <c r="EY567" s="53"/>
      <c r="EZ567" s="53"/>
      <c r="FA567" s="53"/>
      <c r="FB567" s="53"/>
      <c r="FC567" s="53"/>
      <c r="FD567" s="53"/>
      <c r="FE567" s="53"/>
      <c r="FF567" s="53"/>
      <c r="FG567" s="53"/>
      <c r="FH567" s="53"/>
      <c r="FI567" s="53"/>
      <c r="FJ567" s="53"/>
      <c r="FK567" s="53"/>
      <c r="FL567" s="53"/>
      <c r="FM567" s="53"/>
      <c r="FN567" s="53"/>
      <c r="FO567" s="53"/>
      <c r="FP567" s="53"/>
      <c r="FQ567" s="53"/>
      <c r="FR567" s="53"/>
      <c r="FS567" s="53"/>
      <c r="FT567" s="53"/>
      <c r="FU567" s="53"/>
      <c r="FV567" s="53"/>
      <c r="FW567" s="53"/>
      <c r="FX567" s="53"/>
      <c r="FY567" s="53"/>
      <c r="FZ567" s="53"/>
      <c r="GA567" s="53"/>
      <c r="GB567" s="53"/>
      <c r="GC567" s="53"/>
      <c r="GD567" s="53"/>
      <c r="GE567" s="53"/>
      <c r="GF567" s="53"/>
      <c r="GG567" s="53"/>
      <c r="GH567" s="53"/>
      <c r="GI567" s="53"/>
      <c r="GJ567" s="53"/>
      <c r="GK567" s="53"/>
      <c r="GL567" s="53"/>
      <c r="GM567" s="53"/>
      <c r="GN567" s="53"/>
      <c r="GO567" s="53"/>
      <c r="GP567" s="53"/>
      <c r="GQ567" s="53"/>
      <c r="GR567" s="53"/>
      <c r="GS567" s="53"/>
      <c r="GT567" s="53"/>
      <c r="GU567" s="53"/>
      <c r="GV567" s="53"/>
      <c r="GW567" s="53"/>
      <c r="GX567" s="53"/>
      <c r="GY567" s="53"/>
      <c r="GZ567" s="53"/>
      <c r="HA567" s="53"/>
      <c r="HB567" s="53"/>
      <c r="HC567" s="53"/>
      <c r="HD567" s="53"/>
      <c r="HE567" s="53"/>
      <c r="HF567" s="53"/>
      <c r="HG567" s="53"/>
      <c r="HH567" s="53"/>
      <c r="HI567" s="53"/>
      <c r="HJ567" s="53"/>
      <c r="HK567" s="53"/>
      <c r="HL567" s="53"/>
      <c r="HM567" s="53"/>
      <c r="HN567" s="53"/>
      <c r="HO567" s="53"/>
      <c r="HP567" s="53"/>
      <c r="HQ567" s="53"/>
      <c r="HR567" s="53"/>
      <c r="HS567" s="53"/>
      <c r="HT567" s="53"/>
      <c r="HU567" s="53"/>
      <c r="HV567" s="53"/>
      <c r="HW567" s="53"/>
      <c r="HX567" s="53"/>
      <c r="HY567" s="53"/>
      <c r="HZ567" s="53"/>
      <c r="IA567" s="53"/>
    </row>
    <row r="568" spans="1:235" ht="11.25">
      <c r="A568" s="5" t="s">
        <v>7</v>
      </c>
      <c r="B568" s="6"/>
      <c r="C568" s="6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  <c r="HZ568" s="53"/>
      <c r="IA568" s="53"/>
    </row>
    <row r="569" spans="1:235" ht="33.75">
      <c r="A569" s="8" t="s">
        <v>50</v>
      </c>
      <c r="B569" s="6"/>
      <c r="C569" s="6"/>
      <c r="D569" s="7">
        <v>41000</v>
      </c>
      <c r="E569" s="7"/>
      <c r="F569" s="7">
        <v>41000</v>
      </c>
      <c r="G569" s="7">
        <v>42500</v>
      </c>
      <c r="H569" s="7"/>
      <c r="I569" s="7"/>
      <c r="J569" s="7">
        <f>G569</f>
        <v>42500</v>
      </c>
      <c r="K569" s="7"/>
      <c r="L569" s="7"/>
      <c r="M569" s="7"/>
      <c r="N569" s="7">
        <v>45312.5</v>
      </c>
      <c r="O569" s="7"/>
      <c r="P569" s="7">
        <f>N569</f>
        <v>45312.5</v>
      </c>
      <c r="Q569" s="24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3"/>
      <c r="BS569" s="53"/>
      <c r="BT569" s="53"/>
      <c r="BU569" s="53"/>
      <c r="BV569" s="53"/>
      <c r="BW569" s="53"/>
      <c r="BX569" s="53"/>
      <c r="BY569" s="53"/>
      <c r="BZ569" s="53"/>
      <c r="CA569" s="53"/>
      <c r="CB569" s="53"/>
      <c r="CC569" s="53"/>
      <c r="CD569" s="53"/>
      <c r="CE569" s="53"/>
      <c r="CF569" s="53"/>
      <c r="CG569" s="53"/>
      <c r="CH569" s="53"/>
      <c r="CI569" s="53"/>
      <c r="CJ569" s="53"/>
      <c r="CK569" s="53"/>
      <c r="CL569" s="53"/>
      <c r="CM569" s="53"/>
      <c r="CN569" s="53"/>
      <c r="CO569" s="53"/>
      <c r="CP569" s="53"/>
      <c r="CQ569" s="53"/>
      <c r="CR569" s="53"/>
      <c r="CS569" s="53"/>
      <c r="CT569" s="53"/>
      <c r="CU569" s="53"/>
      <c r="CV569" s="53"/>
      <c r="CW569" s="53"/>
      <c r="CX569" s="53"/>
      <c r="CY569" s="53"/>
      <c r="CZ569" s="53"/>
      <c r="DA569" s="53"/>
      <c r="DB569" s="53"/>
      <c r="DC569" s="53"/>
      <c r="DD569" s="53"/>
      <c r="DE569" s="53"/>
      <c r="DF569" s="53"/>
      <c r="DG569" s="53"/>
      <c r="DH569" s="53"/>
      <c r="DI569" s="53"/>
      <c r="DJ569" s="53"/>
      <c r="DK569" s="53"/>
      <c r="DL569" s="53"/>
      <c r="DM569" s="53"/>
      <c r="DN569" s="53"/>
      <c r="DO569" s="53"/>
      <c r="DP569" s="53"/>
      <c r="DQ569" s="53"/>
      <c r="DR569" s="53"/>
      <c r="DS569" s="53"/>
      <c r="DT569" s="53"/>
      <c r="DU569" s="53"/>
      <c r="DV569" s="53"/>
      <c r="DW569" s="53"/>
      <c r="DX569" s="53"/>
      <c r="DY569" s="53"/>
      <c r="DZ569" s="53"/>
      <c r="EA569" s="53"/>
      <c r="EB569" s="53"/>
      <c r="EC569" s="53"/>
      <c r="ED569" s="53"/>
      <c r="EE569" s="53"/>
      <c r="EF569" s="53"/>
      <c r="EG569" s="53"/>
      <c r="EH569" s="53"/>
      <c r="EI569" s="53"/>
      <c r="EJ569" s="53"/>
      <c r="EK569" s="53"/>
      <c r="EL569" s="53"/>
      <c r="EM569" s="53"/>
      <c r="EN569" s="53"/>
      <c r="EO569" s="53"/>
      <c r="EP569" s="53"/>
      <c r="EQ569" s="53"/>
      <c r="ER569" s="53"/>
      <c r="ES569" s="53"/>
      <c r="ET569" s="53"/>
      <c r="EU569" s="53"/>
      <c r="EV569" s="53"/>
      <c r="EW569" s="53"/>
      <c r="EX569" s="53"/>
      <c r="EY569" s="53"/>
      <c r="EZ569" s="53"/>
      <c r="FA569" s="53"/>
      <c r="FB569" s="53"/>
      <c r="FC569" s="53"/>
      <c r="FD569" s="53"/>
      <c r="FE569" s="53"/>
      <c r="FF569" s="53"/>
      <c r="FG569" s="53"/>
      <c r="FH569" s="53"/>
      <c r="FI569" s="53"/>
      <c r="FJ569" s="53"/>
      <c r="FK569" s="53"/>
      <c r="FL569" s="53"/>
      <c r="FM569" s="53"/>
      <c r="FN569" s="53"/>
      <c r="FO569" s="53"/>
      <c r="FP569" s="53"/>
      <c r="FQ569" s="53"/>
      <c r="FR569" s="53"/>
      <c r="FS569" s="53"/>
      <c r="FT569" s="53"/>
      <c r="FU569" s="53"/>
      <c r="FV569" s="53"/>
      <c r="FW569" s="53"/>
      <c r="FX569" s="53"/>
      <c r="FY569" s="53"/>
      <c r="FZ569" s="53"/>
      <c r="GA569" s="53"/>
      <c r="GB569" s="53"/>
      <c r="GC569" s="53"/>
      <c r="GD569" s="53"/>
      <c r="GE569" s="53"/>
      <c r="GF569" s="53"/>
      <c r="GG569" s="53"/>
      <c r="GH569" s="53"/>
      <c r="GI569" s="53"/>
      <c r="GJ569" s="53"/>
      <c r="GK569" s="53"/>
      <c r="GL569" s="53"/>
      <c r="GM569" s="53"/>
      <c r="GN569" s="53"/>
      <c r="GO569" s="53"/>
      <c r="GP569" s="53"/>
      <c r="GQ569" s="53"/>
      <c r="GR569" s="53"/>
      <c r="GS569" s="53"/>
      <c r="GT569" s="53"/>
      <c r="GU569" s="53"/>
      <c r="GV569" s="53"/>
      <c r="GW569" s="53"/>
      <c r="GX569" s="53"/>
      <c r="GY569" s="53"/>
      <c r="GZ569" s="53"/>
      <c r="HA569" s="53"/>
      <c r="HB569" s="53"/>
      <c r="HC569" s="53"/>
      <c r="HD569" s="53"/>
      <c r="HE569" s="53"/>
      <c r="HF569" s="53"/>
      <c r="HG569" s="53"/>
      <c r="HH569" s="53"/>
      <c r="HI569" s="53"/>
      <c r="HJ569" s="53"/>
      <c r="HK569" s="53"/>
      <c r="HL569" s="53"/>
      <c r="HM569" s="53"/>
      <c r="HN569" s="53"/>
      <c r="HO569" s="53"/>
      <c r="HP569" s="53"/>
      <c r="HQ569" s="53"/>
      <c r="HR569" s="53"/>
      <c r="HS569" s="53"/>
      <c r="HT569" s="53"/>
      <c r="HU569" s="53"/>
      <c r="HV569" s="53"/>
      <c r="HW569" s="53"/>
      <c r="HX569" s="53"/>
      <c r="HY569" s="53"/>
      <c r="HZ569" s="53"/>
      <c r="IA569" s="53"/>
    </row>
    <row r="570" spans="1:235" ht="11.25">
      <c r="A570" s="37" t="s">
        <v>349</v>
      </c>
      <c r="B570" s="6"/>
      <c r="C570" s="6"/>
      <c r="D570" s="36"/>
      <c r="E570" s="36">
        <f>E572+E583</f>
        <v>89845922</v>
      </c>
      <c r="F570" s="36">
        <f>D570+E570</f>
        <v>89845922</v>
      </c>
      <c r="G570" s="36">
        <f aca="true" t="shared" si="64" ref="G570:P570">G572+G583</f>
        <v>0</v>
      </c>
      <c r="H570" s="36">
        <f t="shared" si="64"/>
        <v>92000000</v>
      </c>
      <c r="I570" s="36">
        <f t="shared" si="64"/>
        <v>0</v>
      </c>
      <c r="J570" s="36">
        <f t="shared" si="64"/>
        <v>92000000</v>
      </c>
      <c r="K570" s="36">
        <f t="shared" si="64"/>
        <v>0</v>
      </c>
      <c r="L570" s="36">
        <f t="shared" si="64"/>
        <v>0</v>
      </c>
      <c r="M570" s="36">
        <f t="shared" si="64"/>
        <v>0</v>
      </c>
      <c r="N570" s="36">
        <f t="shared" si="64"/>
        <v>0</v>
      </c>
      <c r="O570" s="36">
        <f t="shared" si="64"/>
        <v>95000000</v>
      </c>
      <c r="P570" s="36">
        <f t="shared" si="64"/>
        <v>95000000</v>
      </c>
      <c r="Q570" s="24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53"/>
      <c r="DC570" s="53"/>
      <c r="DD570" s="53"/>
      <c r="DE570" s="53"/>
      <c r="DF570" s="53"/>
      <c r="DG570" s="53"/>
      <c r="DH570" s="53"/>
      <c r="DI570" s="53"/>
      <c r="DJ570" s="53"/>
      <c r="DK570" s="53"/>
      <c r="DL570" s="53"/>
      <c r="DM570" s="53"/>
      <c r="DN570" s="53"/>
      <c r="DO570" s="53"/>
      <c r="DP570" s="53"/>
      <c r="DQ570" s="53"/>
      <c r="DR570" s="53"/>
      <c r="DS570" s="53"/>
      <c r="DT570" s="53"/>
      <c r="DU570" s="53"/>
      <c r="DV570" s="53"/>
      <c r="DW570" s="53"/>
      <c r="DX570" s="53"/>
      <c r="DY570" s="53"/>
      <c r="DZ570" s="53"/>
      <c r="EA570" s="53"/>
      <c r="EB570" s="53"/>
      <c r="EC570" s="53"/>
      <c r="ED570" s="53"/>
      <c r="EE570" s="53"/>
      <c r="EF570" s="53"/>
      <c r="EG570" s="53"/>
      <c r="EH570" s="53"/>
      <c r="EI570" s="53"/>
      <c r="EJ570" s="53"/>
      <c r="EK570" s="53"/>
      <c r="EL570" s="53"/>
      <c r="EM570" s="53"/>
      <c r="EN570" s="53"/>
      <c r="EO570" s="53"/>
      <c r="EP570" s="53"/>
      <c r="EQ570" s="53"/>
      <c r="ER570" s="53"/>
      <c r="ES570" s="53"/>
      <c r="ET570" s="53"/>
      <c r="EU570" s="53"/>
      <c r="EV570" s="53"/>
      <c r="EW570" s="53"/>
      <c r="EX570" s="53"/>
      <c r="EY570" s="53"/>
      <c r="EZ570" s="53"/>
      <c r="FA570" s="53"/>
      <c r="FB570" s="53"/>
      <c r="FC570" s="53"/>
      <c r="FD570" s="53"/>
      <c r="FE570" s="53"/>
      <c r="FF570" s="53"/>
      <c r="FG570" s="53"/>
      <c r="FH570" s="53"/>
      <c r="FI570" s="53"/>
      <c r="FJ570" s="53"/>
      <c r="FK570" s="53"/>
      <c r="FL570" s="53"/>
      <c r="FM570" s="53"/>
      <c r="FN570" s="53"/>
      <c r="FO570" s="53"/>
      <c r="FP570" s="53"/>
      <c r="FQ570" s="53"/>
      <c r="FR570" s="53"/>
      <c r="FS570" s="53"/>
      <c r="FT570" s="53"/>
      <c r="FU570" s="53"/>
      <c r="FV570" s="53"/>
      <c r="FW570" s="53"/>
      <c r="FX570" s="53"/>
      <c r="FY570" s="53"/>
      <c r="FZ570" s="53"/>
      <c r="GA570" s="53"/>
      <c r="GB570" s="53"/>
      <c r="GC570" s="53"/>
      <c r="GD570" s="53"/>
      <c r="GE570" s="53"/>
      <c r="GF570" s="53"/>
      <c r="GG570" s="53"/>
      <c r="GH570" s="53"/>
      <c r="GI570" s="53"/>
      <c r="GJ570" s="53"/>
      <c r="GK570" s="53"/>
      <c r="GL570" s="53"/>
      <c r="GM570" s="53"/>
      <c r="GN570" s="53"/>
      <c r="GO570" s="53"/>
      <c r="GP570" s="53"/>
      <c r="GQ570" s="53"/>
      <c r="GR570" s="53"/>
      <c r="GS570" s="53"/>
      <c r="GT570" s="53"/>
      <c r="GU570" s="53"/>
      <c r="GV570" s="53"/>
      <c r="GW570" s="53"/>
      <c r="GX570" s="53"/>
      <c r="GY570" s="53"/>
      <c r="GZ570" s="53"/>
      <c r="HA570" s="53"/>
      <c r="HB570" s="53"/>
      <c r="HC570" s="53"/>
      <c r="HD570" s="53"/>
      <c r="HE570" s="53"/>
      <c r="HF570" s="53"/>
      <c r="HG570" s="53"/>
      <c r="HH570" s="53"/>
      <c r="HI570" s="53"/>
      <c r="HJ570" s="53"/>
      <c r="HK570" s="53"/>
      <c r="HL570" s="53"/>
      <c r="HM570" s="53"/>
      <c r="HN570" s="53"/>
      <c r="HO570" s="53"/>
      <c r="HP570" s="53"/>
      <c r="HQ570" s="53"/>
      <c r="HR570" s="53"/>
      <c r="HS570" s="53"/>
      <c r="HT570" s="53"/>
      <c r="HU570" s="53"/>
      <c r="HV570" s="53"/>
      <c r="HW570" s="53"/>
      <c r="HX570" s="53"/>
      <c r="HY570" s="53"/>
      <c r="HZ570" s="53"/>
      <c r="IA570" s="53"/>
    </row>
    <row r="571" spans="1:235" ht="22.5">
      <c r="A571" s="8" t="s">
        <v>208</v>
      </c>
      <c r="B571" s="6"/>
      <c r="C571" s="6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24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3"/>
      <c r="BS571" s="53"/>
      <c r="BT571" s="53"/>
      <c r="BU571" s="53"/>
      <c r="BV571" s="53"/>
      <c r="BW571" s="53"/>
      <c r="BX571" s="53"/>
      <c r="BY571" s="53"/>
      <c r="BZ571" s="53"/>
      <c r="CA571" s="53"/>
      <c r="CB571" s="53"/>
      <c r="CC571" s="53"/>
      <c r="CD571" s="53"/>
      <c r="CE571" s="53"/>
      <c r="CF571" s="53"/>
      <c r="CG571" s="53"/>
      <c r="CH571" s="53"/>
      <c r="CI571" s="53"/>
      <c r="CJ571" s="53"/>
      <c r="CK571" s="53"/>
      <c r="CL571" s="53"/>
      <c r="CM571" s="53"/>
      <c r="CN571" s="53"/>
      <c r="CO571" s="53"/>
      <c r="CP571" s="53"/>
      <c r="CQ571" s="53"/>
      <c r="CR571" s="53"/>
      <c r="CS571" s="53"/>
      <c r="CT571" s="53"/>
      <c r="CU571" s="53"/>
      <c r="CV571" s="53"/>
      <c r="CW571" s="53"/>
      <c r="CX571" s="53"/>
      <c r="CY571" s="53"/>
      <c r="CZ571" s="53"/>
      <c r="DA571" s="53"/>
      <c r="DB571" s="53"/>
      <c r="DC571" s="53"/>
      <c r="DD571" s="53"/>
      <c r="DE571" s="53"/>
      <c r="DF571" s="53"/>
      <c r="DG571" s="53"/>
      <c r="DH571" s="53"/>
      <c r="DI571" s="53"/>
      <c r="DJ571" s="53"/>
      <c r="DK571" s="53"/>
      <c r="DL571" s="53"/>
      <c r="DM571" s="53"/>
      <c r="DN571" s="53"/>
      <c r="DO571" s="53"/>
      <c r="DP571" s="53"/>
      <c r="DQ571" s="53"/>
      <c r="DR571" s="53"/>
      <c r="DS571" s="53"/>
      <c r="DT571" s="53"/>
      <c r="DU571" s="53"/>
      <c r="DV571" s="53"/>
      <c r="DW571" s="53"/>
      <c r="DX571" s="53"/>
      <c r="DY571" s="53"/>
      <c r="DZ571" s="53"/>
      <c r="EA571" s="53"/>
      <c r="EB571" s="53"/>
      <c r="EC571" s="53"/>
      <c r="ED571" s="53"/>
      <c r="EE571" s="53"/>
      <c r="EF571" s="53"/>
      <c r="EG571" s="53"/>
      <c r="EH571" s="53"/>
      <c r="EI571" s="53"/>
      <c r="EJ571" s="53"/>
      <c r="EK571" s="53"/>
      <c r="EL571" s="53"/>
      <c r="EM571" s="53"/>
      <c r="EN571" s="53"/>
      <c r="EO571" s="53"/>
      <c r="EP571" s="53"/>
      <c r="EQ571" s="53"/>
      <c r="ER571" s="53"/>
      <c r="ES571" s="53"/>
      <c r="ET571" s="53"/>
      <c r="EU571" s="53"/>
      <c r="EV571" s="53"/>
      <c r="EW571" s="53"/>
      <c r="EX571" s="53"/>
      <c r="EY571" s="53"/>
      <c r="EZ571" s="53"/>
      <c r="FA571" s="53"/>
      <c r="FB571" s="53"/>
      <c r="FC571" s="53"/>
      <c r="FD571" s="53"/>
      <c r="FE571" s="53"/>
      <c r="FF571" s="53"/>
      <c r="FG571" s="53"/>
      <c r="FH571" s="53"/>
      <c r="FI571" s="53"/>
      <c r="FJ571" s="53"/>
      <c r="FK571" s="53"/>
      <c r="FL571" s="53"/>
      <c r="FM571" s="53"/>
      <c r="FN571" s="53"/>
      <c r="FO571" s="53"/>
      <c r="FP571" s="53"/>
      <c r="FQ571" s="53"/>
      <c r="FR571" s="53"/>
      <c r="FS571" s="53"/>
      <c r="FT571" s="53"/>
      <c r="FU571" s="53"/>
      <c r="FV571" s="53"/>
      <c r="FW571" s="53"/>
      <c r="FX571" s="53"/>
      <c r="FY571" s="53"/>
      <c r="FZ571" s="53"/>
      <c r="GA571" s="53"/>
      <c r="GB571" s="53"/>
      <c r="GC571" s="53"/>
      <c r="GD571" s="53"/>
      <c r="GE571" s="53"/>
      <c r="GF571" s="53"/>
      <c r="GG571" s="53"/>
      <c r="GH571" s="53"/>
      <c r="GI571" s="53"/>
      <c r="GJ571" s="53"/>
      <c r="GK571" s="53"/>
      <c r="GL571" s="53"/>
      <c r="GM571" s="53"/>
      <c r="GN571" s="53"/>
      <c r="GO571" s="53"/>
      <c r="GP571" s="53"/>
      <c r="GQ571" s="53"/>
      <c r="GR571" s="53"/>
      <c r="GS571" s="53"/>
      <c r="GT571" s="53"/>
      <c r="GU571" s="53"/>
      <c r="GV571" s="53"/>
      <c r="GW571" s="53"/>
      <c r="GX571" s="53"/>
      <c r="GY571" s="53"/>
      <c r="GZ571" s="53"/>
      <c r="HA571" s="53"/>
      <c r="HB571" s="53"/>
      <c r="HC571" s="53"/>
      <c r="HD571" s="53"/>
      <c r="HE571" s="53"/>
      <c r="HF571" s="53"/>
      <c r="HG571" s="53"/>
      <c r="HH571" s="53"/>
      <c r="HI571" s="53"/>
      <c r="HJ571" s="53"/>
      <c r="HK571" s="53"/>
      <c r="HL571" s="53"/>
      <c r="HM571" s="53"/>
      <c r="HN571" s="53"/>
      <c r="HO571" s="53"/>
      <c r="HP571" s="53"/>
      <c r="HQ571" s="53"/>
      <c r="HR571" s="53"/>
      <c r="HS571" s="53"/>
      <c r="HT571" s="53"/>
      <c r="HU571" s="53"/>
      <c r="HV571" s="53"/>
      <c r="HW571" s="53"/>
      <c r="HX571" s="53"/>
      <c r="HY571" s="53"/>
      <c r="HZ571" s="53"/>
      <c r="IA571" s="53"/>
    </row>
    <row r="572" spans="1:17" s="39" customFormat="1" ht="22.5">
      <c r="A572" s="34" t="s">
        <v>400</v>
      </c>
      <c r="B572" s="35"/>
      <c r="C572" s="35"/>
      <c r="D572" s="86"/>
      <c r="E572" s="86">
        <f>E574+E580</f>
        <v>89845922</v>
      </c>
      <c r="F572" s="86">
        <f>D572+E572</f>
        <v>89845922</v>
      </c>
      <c r="G572" s="36">
        <f>G574</f>
        <v>0</v>
      </c>
      <c r="H572" s="36">
        <f>SUM(H574)</f>
        <v>92000000</v>
      </c>
      <c r="I572" s="36"/>
      <c r="J572" s="36">
        <f>G572+H572+I572</f>
        <v>92000000</v>
      </c>
      <c r="K572" s="36"/>
      <c r="L572" s="36"/>
      <c r="M572" s="36"/>
      <c r="N572" s="36"/>
      <c r="O572" s="36">
        <f>O574</f>
        <v>95000000</v>
      </c>
      <c r="P572" s="36">
        <f>N572+O572</f>
        <v>95000000</v>
      </c>
      <c r="Q572" s="78"/>
    </row>
    <row r="573" spans="1:17" s="39" customFormat="1" ht="11.25">
      <c r="A573" s="34" t="s">
        <v>4</v>
      </c>
      <c r="B573" s="35"/>
      <c r="C573" s="35"/>
      <c r="D573" s="86"/>
      <c r="E573" s="86"/>
      <c r="F573" s="8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78"/>
    </row>
    <row r="574" spans="1:17" s="39" customFormat="1" ht="11.25">
      <c r="A574" s="40" t="s">
        <v>43</v>
      </c>
      <c r="B574" s="41"/>
      <c r="C574" s="41"/>
      <c r="D574" s="80"/>
      <c r="E574" s="80">
        <f>E576*E578+1224322-0.03</f>
        <v>89224322</v>
      </c>
      <c r="F574" s="80">
        <f>F576*F578+1224322-0.03</f>
        <v>89224322</v>
      </c>
      <c r="G574" s="87"/>
      <c r="H574" s="87">
        <v>92000000</v>
      </c>
      <c r="I574" s="87"/>
      <c r="J574" s="87">
        <f>H574</f>
        <v>92000000</v>
      </c>
      <c r="K574" s="87"/>
      <c r="L574" s="87"/>
      <c r="M574" s="87"/>
      <c r="N574" s="87"/>
      <c r="O574" s="87">
        <v>95000000</v>
      </c>
      <c r="P574" s="87">
        <f>O574</f>
        <v>95000000</v>
      </c>
      <c r="Q574" s="78"/>
    </row>
    <row r="575" spans="1:17" s="39" customFormat="1" ht="11.25">
      <c r="A575" s="34" t="s">
        <v>5</v>
      </c>
      <c r="B575" s="35"/>
      <c r="C575" s="35"/>
      <c r="D575" s="86"/>
      <c r="E575" s="86"/>
      <c r="F575" s="8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78"/>
    </row>
    <row r="576" spans="1:17" s="39" customFormat="1" ht="11.25">
      <c r="A576" s="40" t="s">
        <v>188</v>
      </c>
      <c r="B576" s="41"/>
      <c r="C576" s="41"/>
      <c r="D576" s="80"/>
      <c r="E576" s="80">
        <v>17</v>
      </c>
      <c r="F576" s="80">
        <v>17</v>
      </c>
      <c r="G576" s="87"/>
      <c r="H576" s="87">
        <v>8</v>
      </c>
      <c r="I576" s="87"/>
      <c r="J576" s="87">
        <f>H576</f>
        <v>8</v>
      </c>
      <c r="K576" s="87">
        <f>H576</f>
        <v>8</v>
      </c>
      <c r="L576" s="87">
        <f>J576</f>
        <v>8</v>
      </c>
      <c r="M576" s="87">
        <f>K576</f>
        <v>8</v>
      </c>
      <c r="N576" s="87"/>
      <c r="O576" s="87">
        <v>8</v>
      </c>
      <c r="P576" s="87">
        <f>O576</f>
        <v>8</v>
      </c>
      <c r="Q576" s="78"/>
    </row>
    <row r="577" spans="1:17" s="39" customFormat="1" ht="11.25">
      <c r="A577" s="40" t="s">
        <v>7</v>
      </c>
      <c r="B577" s="41"/>
      <c r="C577" s="41"/>
      <c r="D577" s="80"/>
      <c r="E577" s="80"/>
      <c r="F577" s="80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78"/>
    </row>
    <row r="578" spans="1:17" s="39" customFormat="1" ht="22.5">
      <c r="A578" s="40" t="s">
        <v>271</v>
      </c>
      <c r="B578" s="41"/>
      <c r="C578" s="41"/>
      <c r="D578" s="80"/>
      <c r="E578" s="87">
        <v>5176470.59</v>
      </c>
      <c r="F578" s="87">
        <v>5176470.59</v>
      </c>
      <c r="G578" s="87"/>
      <c r="H578" s="87">
        <f>SUM(H574)/H576</f>
        <v>11500000</v>
      </c>
      <c r="I578" s="87"/>
      <c r="J578" s="87">
        <f>SUM(J574)/J576</f>
        <v>11500000</v>
      </c>
      <c r="K578" s="87"/>
      <c r="L578" s="87"/>
      <c r="M578" s="87"/>
      <c r="N578" s="87"/>
      <c r="O578" s="87">
        <f>SUM(O574)/O576</f>
        <v>11875000</v>
      </c>
      <c r="P578" s="87">
        <f>SUM(P574)/P576</f>
        <v>11875000</v>
      </c>
      <c r="Q578" s="78"/>
    </row>
    <row r="579" spans="1:17" s="52" customFormat="1" ht="11.25">
      <c r="A579" s="34" t="s">
        <v>5</v>
      </c>
      <c r="B579" s="35"/>
      <c r="C579" s="35"/>
      <c r="D579" s="86"/>
      <c r="E579" s="86"/>
      <c r="F579" s="8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75"/>
    </row>
    <row r="580" spans="1:235" ht="33.75">
      <c r="A580" s="88" t="s">
        <v>290</v>
      </c>
      <c r="B580" s="29"/>
      <c r="C580" s="29"/>
      <c r="D580" s="89"/>
      <c r="E580" s="48">
        <v>621600</v>
      </c>
      <c r="F580" s="48">
        <v>621600</v>
      </c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4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3"/>
      <c r="BS580" s="53"/>
      <c r="BT580" s="53"/>
      <c r="BU580" s="53"/>
      <c r="BV580" s="53"/>
      <c r="BW580" s="53"/>
      <c r="BX580" s="53"/>
      <c r="BY580" s="53"/>
      <c r="BZ580" s="53"/>
      <c r="CA580" s="53"/>
      <c r="CB580" s="53"/>
      <c r="CC580" s="53"/>
      <c r="CD580" s="53"/>
      <c r="CE580" s="53"/>
      <c r="CF580" s="53"/>
      <c r="CG580" s="53"/>
      <c r="CH580" s="53"/>
      <c r="CI580" s="53"/>
      <c r="CJ580" s="53"/>
      <c r="CK580" s="53"/>
      <c r="CL580" s="53"/>
      <c r="CM580" s="53"/>
      <c r="CN580" s="53"/>
      <c r="CO580" s="53"/>
      <c r="CP580" s="53"/>
      <c r="CQ580" s="53"/>
      <c r="CR580" s="53"/>
      <c r="CS580" s="53"/>
      <c r="CT580" s="53"/>
      <c r="CU580" s="53"/>
      <c r="CV580" s="53"/>
      <c r="CW580" s="53"/>
      <c r="CX580" s="53"/>
      <c r="CY580" s="53"/>
      <c r="CZ580" s="53"/>
      <c r="DA580" s="53"/>
      <c r="DB580" s="53"/>
      <c r="DC580" s="53"/>
      <c r="DD580" s="53"/>
      <c r="DE580" s="53"/>
      <c r="DF580" s="53"/>
      <c r="DG580" s="53"/>
      <c r="DH580" s="53"/>
      <c r="DI580" s="53"/>
      <c r="DJ580" s="53"/>
      <c r="DK580" s="53"/>
      <c r="DL580" s="53"/>
      <c r="DM580" s="53"/>
      <c r="DN580" s="53"/>
      <c r="DO580" s="53"/>
      <c r="DP580" s="53"/>
      <c r="DQ580" s="53"/>
      <c r="DR580" s="53"/>
      <c r="DS580" s="53"/>
      <c r="DT580" s="53"/>
      <c r="DU580" s="53"/>
      <c r="DV580" s="53"/>
      <c r="DW580" s="53"/>
      <c r="DX580" s="53"/>
      <c r="DY580" s="53"/>
      <c r="DZ580" s="53"/>
      <c r="EA580" s="53"/>
      <c r="EB580" s="53"/>
      <c r="EC580" s="53"/>
      <c r="ED580" s="53"/>
      <c r="EE580" s="53"/>
      <c r="EF580" s="53"/>
      <c r="EG580" s="53"/>
      <c r="EH580" s="53"/>
      <c r="EI580" s="53"/>
      <c r="EJ580" s="53"/>
      <c r="EK580" s="53"/>
      <c r="EL580" s="53"/>
      <c r="EM580" s="53"/>
      <c r="EN580" s="53"/>
      <c r="EO580" s="53"/>
      <c r="EP580" s="53"/>
      <c r="EQ580" s="53"/>
      <c r="ER580" s="53"/>
      <c r="ES580" s="53"/>
      <c r="ET580" s="53"/>
      <c r="EU580" s="53"/>
      <c r="EV580" s="53"/>
      <c r="EW580" s="53"/>
      <c r="EX580" s="53"/>
      <c r="EY580" s="53"/>
      <c r="EZ580" s="53"/>
      <c r="FA580" s="53"/>
      <c r="FB580" s="53"/>
      <c r="FC580" s="53"/>
      <c r="FD580" s="53"/>
      <c r="FE580" s="53"/>
      <c r="FF580" s="53"/>
      <c r="FG580" s="53"/>
      <c r="FH580" s="53"/>
      <c r="FI580" s="53"/>
      <c r="FJ580" s="53"/>
      <c r="FK580" s="53"/>
      <c r="FL580" s="53"/>
      <c r="FM580" s="53"/>
      <c r="FN580" s="53"/>
      <c r="FO580" s="53"/>
      <c r="FP580" s="53"/>
      <c r="FQ580" s="53"/>
      <c r="FR580" s="53"/>
      <c r="FS580" s="53"/>
      <c r="FT580" s="53"/>
      <c r="FU580" s="53"/>
      <c r="FV580" s="53"/>
      <c r="FW580" s="53"/>
      <c r="FX580" s="53"/>
      <c r="FY580" s="53"/>
      <c r="FZ580" s="53"/>
      <c r="GA580" s="53"/>
      <c r="GB580" s="53"/>
      <c r="GC580" s="53"/>
      <c r="GD580" s="53"/>
      <c r="GE580" s="53"/>
      <c r="GF580" s="53"/>
      <c r="GG580" s="53"/>
      <c r="GH580" s="53"/>
      <c r="GI580" s="53"/>
      <c r="GJ580" s="53"/>
      <c r="GK580" s="53"/>
      <c r="GL580" s="53"/>
      <c r="GM580" s="53"/>
      <c r="GN580" s="53"/>
      <c r="GO580" s="53"/>
      <c r="GP580" s="53"/>
      <c r="GQ580" s="53"/>
      <c r="GR580" s="53"/>
      <c r="GS580" s="53"/>
      <c r="GT580" s="53"/>
      <c r="GU580" s="53"/>
      <c r="GV580" s="53"/>
      <c r="GW580" s="53"/>
      <c r="GX580" s="53"/>
      <c r="GY580" s="53"/>
      <c r="GZ580" s="53"/>
      <c r="HA580" s="53"/>
      <c r="HB580" s="53"/>
      <c r="HC580" s="53"/>
      <c r="HD580" s="53"/>
      <c r="HE580" s="53"/>
      <c r="HF580" s="53"/>
      <c r="HG580" s="53"/>
      <c r="HH580" s="53"/>
      <c r="HI580" s="53"/>
      <c r="HJ580" s="53"/>
      <c r="HK580" s="53"/>
      <c r="HL580" s="53"/>
      <c r="HM580" s="53"/>
      <c r="HN580" s="53"/>
      <c r="HO580" s="53"/>
      <c r="HP580" s="53"/>
      <c r="HQ580" s="53"/>
      <c r="HR580" s="53"/>
      <c r="HS580" s="53"/>
      <c r="HT580" s="53"/>
      <c r="HU580" s="53"/>
      <c r="HV580" s="53"/>
      <c r="HW580" s="53"/>
      <c r="HX580" s="53"/>
      <c r="HY580" s="53"/>
      <c r="HZ580" s="53"/>
      <c r="IA580" s="53"/>
    </row>
    <row r="581" spans="1:17" s="91" customFormat="1" ht="14.25" customHeight="1">
      <c r="A581" s="37" t="s">
        <v>350</v>
      </c>
      <c r="B581" s="37"/>
      <c r="C581" s="37"/>
      <c r="D581" s="81">
        <f>SUM(D583)</f>
        <v>490670</v>
      </c>
      <c r="E581" s="81"/>
      <c r="F581" s="81">
        <f>SUM(F583)</f>
        <v>490670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90"/>
    </row>
    <row r="582" spans="1:17" s="22" customFormat="1" ht="21.75" customHeight="1">
      <c r="A582" s="8" t="s">
        <v>352</v>
      </c>
      <c r="B582" s="6"/>
      <c r="C582" s="6"/>
      <c r="D582" s="84"/>
      <c r="E582" s="84"/>
      <c r="F582" s="84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4"/>
    </row>
    <row r="583" spans="1:17" s="95" customFormat="1" ht="16.5" customHeight="1">
      <c r="A583" s="92" t="s">
        <v>401</v>
      </c>
      <c r="B583" s="93"/>
      <c r="C583" s="93"/>
      <c r="D583" s="94">
        <f>SUM(D585)</f>
        <v>490670</v>
      </c>
      <c r="E583" s="94">
        <f>SUM(E585)</f>
        <v>0</v>
      </c>
      <c r="F583" s="94">
        <f>SUM(F585)</f>
        <v>490670</v>
      </c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78"/>
    </row>
    <row r="584" spans="1:235" ht="11.25">
      <c r="A584" s="34" t="s">
        <v>4</v>
      </c>
      <c r="B584" s="6"/>
      <c r="C584" s="6"/>
      <c r="D584" s="84"/>
      <c r="E584" s="84"/>
      <c r="F584" s="84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</row>
    <row r="585" spans="1:235" ht="15" customHeight="1">
      <c r="A585" s="40" t="s">
        <v>43</v>
      </c>
      <c r="B585" s="6"/>
      <c r="C585" s="6"/>
      <c r="D585" s="84">
        <v>490670</v>
      </c>
      <c r="E585" s="84"/>
      <c r="F585" s="84">
        <f>SUM(D585:E585)</f>
        <v>490670</v>
      </c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</row>
    <row r="586" spans="1:17" s="52" customFormat="1" ht="11.25">
      <c r="A586" s="34" t="s">
        <v>5</v>
      </c>
      <c r="B586" s="37"/>
      <c r="C586" s="37"/>
      <c r="D586" s="81"/>
      <c r="E586" s="81"/>
      <c r="F586" s="81">
        <f>SUM(D586:E586)</f>
        <v>0</v>
      </c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75"/>
    </row>
    <row r="587" spans="1:235" ht="13.5" customHeight="1">
      <c r="A587" s="34" t="s">
        <v>353</v>
      </c>
      <c r="B587" s="6"/>
      <c r="C587" s="6"/>
      <c r="D587" s="84">
        <v>1</v>
      </c>
      <c r="E587" s="84"/>
      <c r="F587" s="84">
        <f>SUM(D587:E587)</f>
        <v>1</v>
      </c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</row>
    <row r="588" spans="1:17" s="52" customFormat="1" ht="16.5" customHeight="1">
      <c r="A588" s="34" t="s">
        <v>7</v>
      </c>
      <c r="B588" s="37"/>
      <c r="C588" s="37"/>
      <c r="D588" s="81"/>
      <c r="E588" s="81"/>
      <c r="F588" s="81"/>
      <c r="G588" s="81"/>
      <c r="H588" s="81"/>
      <c r="I588" s="81"/>
      <c r="J588" s="30"/>
      <c r="K588" s="81"/>
      <c r="L588" s="81"/>
      <c r="M588" s="81"/>
      <c r="N588" s="81"/>
      <c r="O588" s="81"/>
      <c r="P588" s="81"/>
      <c r="Q588" s="75"/>
    </row>
    <row r="589" spans="1:235" ht="11.25">
      <c r="A589" s="34" t="s">
        <v>351</v>
      </c>
      <c r="B589" s="6"/>
      <c r="C589" s="6"/>
      <c r="D589" s="84">
        <v>490670</v>
      </c>
      <c r="E589" s="84"/>
      <c r="F589" s="84">
        <f>SUM(D589:E589)</f>
        <v>490670</v>
      </c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24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53"/>
      <c r="DC589" s="53"/>
      <c r="DD589" s="53"/>
      <c r="DE589" s="53"/>
      <c r="DF589" s="53"/>
      <c r="DG589" s="53"/>
      <c r="DH589" s="53"/>
      <c r="DI589" s="53"/>
      <c r="DJ589" s="53"/>
      <c r="DK589" s="53"/>
      <c r="DL589" s="53"/>
      <c r="DM589" s="53"/>
      <c r="DN589" s="53"/>
      <c r="DO589" s="53"/>
      <c r="DP589" s="53"/>
      <c r="DQ589" s="53"/>
      <c r="DR589" s="53"/>
      <c r="DS589" s="53"/>
      <c r="DT589" s="53"/>
      <c r="DU589" s="53"/>
      <c r="DV589" s="53"/>
      <c r="DW589" s="53"/>
      <c r="DX589" s="53"/>
      <c r="DY589" s="53"/>
      <c r="DZ589" s="53"/>
      <c r="EA589" s="53"/>
      <c r="EB589" s="53"/>
      <c r="EC589" s="53"/>
      <c r="ED589" s="53"/>
      <c r="EE589" s="53"/>
      <c r="EF589" s="53"/>
      <c r="EG589" s="53"/>
      <c r="EH589" s="53"/>
      <c r="EI589" s="53"/>
      <c r="EJ589" s="53"/>
      <c r="EK589" s="53"/>
      <c r="EL589" s="53"/>
      <c r="EM589" s="53"/>
      <c r="EN589" s="53"/>
      <c r="EO589" s="53"/>
      <c r="EP589" s="53"/>
      <c r="EQ589" s="53"/>
      <c r="ER589" s="53"/>
      <c r="ES589" s="53"/>
      <c r="ET589" s="53"/>
      <c r="EU589" s="53"/>
      <c r="EV589" s="53"/>
      <c r="EW589" s="53"/>
      <c r="EX589" s="53"/>
      <c r="EY589" s="53"/>
      <c r="EZ589" s="53"/>
      <c r="FA589" s="53"/>
      <c r="FB589" s="53"/>
      <c r="FC589" s="53"/>
      <c r="FD589" s="53"/>
      <c r="FE589" s="53"/>
      <c r="FF589" s="53"/>
      <c r="FG589" s="53"/>
      <c r="FH589" s="53"/>
      <c r="FI589" s="53"/>
      <c r="FJ589" s="53"/>
      <c r="FK589" s="53"/>
      <c r="FL589" s="53"/>
      <c r="FM589" s="53"/>
      <c r="FN589" s="53"/>
      <c r="FO589" s="53"/>
      <c r="FP589" s="53"/>
      <c r="FQ589" s="53"/>
      <c r="FR589" s="53"/>
      <c r="FS589" s="53"/>
      <c r="FT589" s="53"/>
      <c r="FU589" s="53"/>
      <c r="FV589" s="53"/>
      <c r="FW589" s="53"/>
      <c r="FX589" s="53"/>
      <c r="FY589" s="53"/>
      <c r="FZ589" s="53"/>
      <c r="GA589" s="53"/>
      <c r="GB589" s="53"/>
      <c r="GC589" s="53"/>
      <c r="GD589" s="53"/>
      <c r="GE589" s="53"/>
      <c r="GF589" s="53"/>
      <c r="GG589" s="53"/>
      <c r="GH589" s="53"/>
      <c r="GI589" s="53"/>
      <c r="GJ589" s="53"/>
      <c r="GK589" s="53"/>
      <c r="GL589" s="53"/>
      <c r="GM589" s="53"/>
      <c r="GN589" s="53"/>
      <c r="GO589" s="53"/>
      <c r="GP589" s="53"/>
      <c r="GQ589" s="53"/>
      <c r="GR589" s="53"/>
      <c r="GS589" s="53"/>
      <c r="GT589" s="53"/>
      <c r="GU589" s="53"/>
      <c r="GV589" s="53"/>
      <c r="GW589" s="53"/>
      <c r="GX589" s="53"/>
      <c r="GY589" s="53"/>
      <c r="GZ589" s="53"/>
      <c r="HA589" s="53"/>
      <c r="HB589" s="53"/>
      <c r="HC589" s="53"/>
      <c r="HD589" s="53"/>
      <c r="HE589" s="53"/>
      <c r="HF589" s="53"/>
      <c r="HG589" s="53"/>
      <c r="HH589" s="53"/>
      <c r="HI589" s="53"/>
      <c r="HJ589" s="53"/>
      <c r="HK589" s="53"/>
      <c r="HL589" s="53"/>
      <c r="HM589" s="53"/>
      <c r="HN589" s="53"/>
      <c r="HO589" s="53"/>
      <c r="HP589" s="53"/>
      <c r="HQ589" s="53"/>
      <c r="HR589" s="53"/>
      <c r="HS589" s="53"/>
      <c r="HT589" s="53"/>
      <c r="HU589" s="53"/>
      <c r="HV589" s="53"/>
      <c r="HW589" s="53"/>
      <c r="HX589" s="53"/>
      <c r="HY589" s="53"/>
      <c r="HZ589" s="53"/>
      <c r="IA589" s="53"/>
    </row>
    <row r="590" spans="1:235" ht="11.25">
      <c r="A590" s="37" t="s">
        <v>270</v>
      </c>
      <c r="B590" s="6"/>
      <c r="C590" s="6"/>
      <c r="D590" s="81">
        <f>D592</f>
        <v>0</v>
      </c>
      <c r="E590" s="81">
        <f>E592</f>
        <v>-2074090</v>
      </c>
      <c r="F590" s="81">
        <f>F592</f>
        <v>-2074090</v>
      </c>
      <c r="G590" s="81">
        <f aca="true" t="shared" si="65" ref="G590:Q590">G592</f>
        <v>0</v>
      </c>
      <c r="H590" s="81">
        <f t="shared" si="65"/>
        <v>0</v>
      </c>
      <c r="I590" s="81">
        <f t="shared" si="65"/>
        <v>0</v>
      </c>
      <c r="J590" s="81">
        <f t="shared" si="65"/>
        <v>0</v>
      </c>
      <c r="K590" s="81">
        <f t="shared" si="65"/>
        <v>0</v>
      </c>
      <c r="L590" s="81">
        <f t="shared" si="65"/>
        <v>0</v>
      </c>
      <c r="M590" s="81">
        <f t="shared" si="65"/>
        <v>0</v>
      </c>
      <c r="N590" s="81">
        <f t="shared" si="65"/>
        <v>0</v>
      </c>
      <c r="O590" s="81">
        <f t="shared" si="65"/>
        <v>0</v>
      </c>
      <c r="P590" s="81">
        <f t="shared" si="65"/>
        <v>0</v>
      </c>
      <c r="Q590" s="81">
        <f t="shared" si="65"/>
        <v>0</v>
      </c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</row>
    <row r="591" spans="1:235" ht="17.25" customHeight="1">
      <c r="A591" s="8" t="s">
        <v>205</v>
      </c>
      <c r="B591" s="6"/>
      <c r="C591" s="6"/>
      <c r="D591" s="84"/>
      <c r="E591" s="84"/>
      <c r="F591" s="84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24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</row>
    <row r="592" spans="1:17" s="52" customFormat="1" ht="22.5">
      <c r="A592" s="34" t="s">
        <v>402</v>
      </c>
      <c r="B592" s="37"/>
      <c r="C592" s="37"/>
      <c r="D592" s="81"/>
      <c r="E592" s="81">
        <f>E594</f>
        <v>-2074090</v>
      </c>
      <c r="F592" s="81">
        <f>D592+E592</f>
        <v>-2074090</v>
      </c>
      <c r="G592" s="30"/>
      <c r="H592" s="36">
        <f>H594</f>
        <v>0</v>
      </c>
      <c r="I592" s="36"/>
      <c r="J592" s="36">
        <f>H592</f>
        <v>0</v>
      </c>
      <c r="K592" s="36"/>
      <c r="L592" s="36"/>
      <c r="M592" s="36"/>
      <c r="N592" s="36"/>
      <c r="O592" s="36">
        <f>O594</f>
        <v>0</v>
      </c>
      <c r="P592" s="36">
        <f>O592</f>
        <v>0</v>
      </c>
      <c r="Q592" s="75"/>
    </row>
    <row r="593" spans="1:235" ht="11.25">
      <c r="A593" s="5" t="s">
        <v>4</v>
      </c>
      <c r="B593" s="6"/>
      <c r="C593" s="6"/>
      <c r="D593" s="84"/>
      <c r="E593" s="84"/>
      <c r="F593" s="84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24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</row>
    <row r="594" spans="1:235" ht="22.5">
      <c r="A594" s="8" t="s">
        <v>207</v>
      </c>
      <c r="B594" s="6"/>
      <c r="C594" s="6"/>
      <c r="D594" s="49"/>
      <c r="E594" s="49">
        <f>E596*E598</f>
        <v>-2074090</v>
      </c>
      <c r="F594" s="49">
        <f>F596*F598</f>
        <v>-2074090</v>
      </c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24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</row>
    <row r="595" spans="1:235" ht="11.25">
      <c r="A595" s="5" t="s">
        <v>5</v>
      </c>
      <c r="B595" s="6"/>
      <c r="C595" s="6"/>
      <c r="D595" s="49"/>
      <c r="E595" s="49"/>
      <c r="F595" s="49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24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</row>
    <row r="596" spans="1:235" ht="22.5">
      <c r="A596" s="8" t="s">
        <v>206</v>
      </c>
      <c r="B596" s="6"/>
      <c r="C596" s="6"/>
      <c r="D596" s="49"/>
      <c r="E596" s="49">
        <v>2</v>
      </c>
      <c r="F596" s="49">
        <f>D596+E596</f>
        <v>2</v>
      </c>
      <c r="G596" s="87"/>
      <c r="H596" s="96"/>
      <c r="I596" s="87"/>
      <c r="J596" s="96"/>
      <c r="K596" s="87"/>
      <c r="L596" s="87"/>
      <c r="M596" s="87"/>
      <c r="N596" s="87"/>
      <c r="O596" s="96"/>
      <c r="P596" s="96"/>
      <c r="Q596" s="24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</row>
    <row r="597" spans="1:235" ht="11.25">
      <c r="A597" s="34" t="s">
        <v>7</v>
      </c>
      <c r="B597" s="6"/>
      <c r="C597" s="6"/>
      <c r="D597" s="49"/>
      <c r="E597" s="49"/>
      <c r="F597" s="49"/>
      <c r="G597" s="87"/>
      <c r="H597" s="96"/>
      <c r="I597" s="87"/>
      <c r="J597" s="96"/>
      <c r="K597" s="87"/>
      <c r="L597" s="87"/>
      <c r="M597" s="87"/>
      <c r="N597" s="87"/>
      <c r="O597" s="96"/>
      <c r="P597" s="96"/>
      <c r="Q597" s="24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53"/>
      <c r="HX597" s="53"/>
      <c r="HY597" s="53"/>
      <c r="HZ597" s="53"/>
      <c r="IA597" s="53"/>
    </row>
    <row r="598" spans="1:235" ht="22.5">
      <c r="A598" s="40" t="s">
        <v>360</v>
      </c>
      <c r="B598" s="6"/>
      <c r="C598" s="6"/>
      <c r="D598" s="49"/>
      <c r="E598" s="49">
        <v>-1037045</v>
      </c>
      <c r="F598" s="49">
        <v>-1037045</v>
      </c>
      <c r="G598" s="87"/>
      <c r="H598" s="96"/>
      <c r="I598" s="87"/>
      <c r="J598" s="96"/>
      <c r="K598" s="87"/>
      <c r="L598" s="87"/>
      <c r="M598" s="87"/>
      <c r="N598" s="87"/>
      <c r="O598" s="96"/>
      <c r="P598" s="96"/>
      <c r="Q598" s="24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3"/>
      <c r="BS598" s="53"/>
      <c r="BT598" s="53"/>
      <c r="BU598" s="53"/>
      <c r="BV598" s="53"/>
      <c r="BW598" s="53"/>
      <c r="BX598" s="53"/>
      <c r="BY598" s="53"/>
      <c r="BZ598" s="53"/>
      <c r="CA598" s="53"/>
      <c r="CB598" s="53"/>
      <c r="CC598" s="53"/>
      <c r="CD598" s="53"/>
      <c r="CE598" s="53"/>
      <c r="CF598" s="53"/>
      <c r="CG598" s="53"/>
      <c r="CH598" s="53"/>
      <c r="CI598" s="53"/>
      <c r="CJ598" s="53"/>
      <c r="CK598" s="53"/>
      <c r="CL598" s="53"/>
      <c r="CM598" s="53"/>
      <c r="CN598" s="53"/>
      <c r="CO598" s="53"/>
      <c r="CP598" s="53"/>
      <c r="CQ598" s="53"/>
      <c r="CR598" s="53"/>
      <c r="CS598" s="53"/>
      <c r="CT598" s="53"/>
      <c r="CU598" s="53"/>
      <c r="CV598" s="53"/>
      <c r="CW598" s="53"/>
      <c r="CX598" s="53"/>
      <c r="CY598" s="53"/>
      <c r="CZ598" s="53"/>
      <c r="DA598" s="53"/>
      <c r="DB598" s="53"/>
      <c r="DC598" s="53"/>
      <c r="DD598" s="53"/>
      <c r="DE598" s="53"/>
      <c r="DF598" s="53"/>
      <c r="DG598" s="53"/>
      <c r="DH598" s="53"/>
      <c r="DI598" s="53"/>
      <c r="DJ598" s="53"/>
      <c r="DK598" s="53"/>
      <c r="DL598" s="53"/>
      <c r="DM598" s="53"/>
      <c r="DN598" s="53"/>
      <c r="DO598" s="53"/>
      <c r="DP598" s="53"/>
      <c r="DQ598" s="53"/>
      <c r="DR598" s="53"/>
      <c r="DS598" s="53"/>
      <c r="DT598" s="53"/>
      <c r="DU598" s="53"/>
      <c r="DV598" s="53"/>
      <c r="DW598" s="53"/>
      <c r="DX598" s="53"/>
      <c r="DY598" s="53"/>
      <c r="DZ598" s="53"/>
      <c r="EA598" s="53"/>
      <c r="EB598" s="53"/>
      <c r="EC598" s="53"/>
      <c r="ED598" s="53"/>
      <c r="EE598" s="53"/>
      <c r="EF598" s="53"/>
      <c r="EG598" s="53"/>
      <c r="EH598" s="53"/>
      <c r="EI598" s="53"/>
      <c r="EJ598" s="53"/>
      <c r="EK598" s="53"/>
      <c r="EL598" s="53"/>
      <c r="EM598" s="53"/>
      <c r="EN598" s="53"/>
      <c r="EO598" s="53"/>
      <c r="EP598" s="53"/>
      <c r="EQ598" s="53"/>
      <c r="ER598" s="53"/>
      <c r="ES598" s="53"/>
      <c r="ET598" s="53"/>
      <c r="EU598" s="53"/>
      <c r="EV598" s="53"/>
      <c r="EW598" s="53"/>
      <c r="EX598" s="53"/>
      <c r="EY598" s="53"/>
      <c r="EZ598" s="53"/>
      <c r="FA598" s="53"/>
      <c r="FB598" s="53"/>
      <c r="FC598" s="53"/>
      <c r="FD598" s="53"/>
      <c r="FE598" s="53"/>
      <c r="FF598" s="53"/>
      <c r="FG598" s="53"/>
      <c r="FH598" s="53"/>
      <c r="FI598" s="53"/>
      <c r="FJ598" s="53"/>
      <c r="FK598" s="53"/>
      <c r="FL598" s="53"/>
      <c r="FM598" s="53"/>
      <c r="FN598" s="53"/>
      <c r="FO598" s="53"/>
      <c r="FP598" s="53"/>
      <c r="FQ598" s="53"/>
      <c r="FR598" s="53"/>
      <c r="FS598" s="53"/>
      <c r="FT598" s="53"/>
      <c r="FU598" s="53"/>
      <c r="FV598" s="53"/>
      <c r="FW598" s="53"/>
      <c r="FX598" s="53"/>
      <c r="FY598" s="53"/>
      <c r="FZ598" s="53"/>
      <c r="GA598" s="53"/>
      <c r="GB598" s="53"/>
      <c r="GC598" s="53"/>
      <c r="GD598" s="53"/>
      <c r="GE598" s="53"/>
      <c r="GF598" s="53"/>
      <c r="GG598" s="53"/>
      <c r="GH598" s="53"/>
      <c r="GI598" s="53"/>
      <c r="GJ598" s="53"/>
      <c r="GK598" s="53"/>
      <c r="GL598" s="53"/>
      <c r="GM598" s="53"/>
      <c r="GN598" s="53"/>
      <c r="GO598" s="53"/>
      <c r="GP598" s="53"/>
      <c r="GQ598" s="53"/>
      <c r="GR598" s="53"/>
      <c r="GS598" s="53"/>
      <c r="GT598" s="53"/>
      <c r="GU598" s="53"/>
      <c r="GV598" s="53"/>
      <c r="GW598" s="53"/>
      <c r="GX598" s="53"/>
      <c r="GY598" s="53"/>
      <c r="GZ598" s="53"/>
      <c r="HA598" s="53"/>
      <c r="HB598" s="53"/>
      <c r="HC598" s="53"/>
      <c r="HD598" s="53"/>
      <c r="HE598" s="53"/>
      <c r="HF598" s="53"/>
      <c r="HG598" s="53"/>
      <c r="HH598" s="53"/>
      <c r="HI598" s="53"/>
      <c r="HJ598" s="53"/>
      <c r="HK598" s="53"/>
      <c r="HL598" s="53"/>
      <c r="HM598" s="53"/>
      <c r="HN598" s="53"/>
      <c r="HO598" s="53"/>
      <c r="HP598" s="53"/>
      <c r="HQ598" s="53"/>
      <c r="HR598" s="53"/>
      <c r="HS598" s="53"/>
      <c r="HT598" s="53"/>
      <c r="HU598" s="53"/>
      <c r="HV598" s="53"/>
      <c r="HW598" s="53"/>
      <c r="HX598" s="53"/>
      <c r="HY598" s="53"/>
      <c r="HZ598" s="53"/>
      <c r="IA598" s="53"/>
    </row>
    <row r="599" spans="1:235" ht="21.75" customHeight="1">
      <c r="A599" s="37" t="s">
        <v>277</v>
      </c>
      <c r="B599" s="6"/>
      <c r="C599" s="6"/>
      <c r="D599" s="81">
        <f>D601</f>
        <v>0</v>
      </c>
      <c r="E599" s="81">
        <f aca="true" t="shared" si="66" ref="E599:P599">E601</f>
        <v>74070200</v>
      </c>
      <c r="F599" s="81">
        <f t="shared" si="66"/>
        <v>74070200</v>
      </c>
      <c r="G599" s="81">
        <f t="shared" si="66"/>
        <v>0</v>
      </c>
      <c r="H599" s="81">
        <f t="shared" si="66"/>
        <v>0</v>
      </c>
      <c r="I599" s="81">
        <f t="shared" si="66"/>
        <v>0</v>
      </c>
      <c r="J599" s="81">
        <f t="shared" si="66"/>
        <v>0</v>
      </c>
      <c r="K599" s="81">
        <f t="shared" si="66"/>
        <v>0</v>
      </c>
      <c r="L599" s="81">
        <f t="shared" si="66"/>
        <v>0</v>
      </c>
      <c r="M599" s="81">
        <f t="shared" si="66"/>
        <v>0</v>
      </c>
      <c r="N599" s="81">
        <f t="shared" si="66"/>
        <v>0</v>
      </c>
      <c r="O599" s="81">
        <f t="shared" si="66"/>
        <v>0</v>
      </c>
      <c r="P599" s="81">
        <f t="shared" si="66"/>
        <v>0</v>
      </c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</row>
    <row r="600" spans="1:235" ht="21.75" customHeight="1">
      <c r="A600" s="8" t="s">
        <v>273</v>
      </c>
      <c r="B600" s="6"/>
      <c r="C600" s="6"/>
      <c r="D600" s="84"/>
      <c r="E600" s="84"/>
      <c r="F600" s="84"/>
      <c r="G600" s="7"/>
      <c r="H600" s="7"/>
      <c r="I600" s="7"/>
      <c r="J600" s="7"/>
      <c r="K600" s="7"/>
      <c r="L600" s="7"/>
      <c r="M600" s="7"/>
      <c r="N600" s="7"/>
      <c r="O600" s="7"/>
      <c r="P600" s="7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</row>
    <row r="601" spans="1:235" ht="21.75" customHeight="1">
      <c r="A601" s="34" t="s">
        <v>403</v>
      </c>
      <c r="B601" s="37"/>
      <c r="C601" s="37"/>
      <c r="D601" s="81"/>
      <c r="E601" s="81">
        <f>E603</f>
        <v>74070200</v>
      </c>
      <c r="F601" s="81">
        <f>D601+E601</f>
        <v>74070200</v>
      </c>
      <c r="G601" s="30"/>
      <c r="H601" s="36">
        <f>H603</f>
        <v>0</v>
      </c>
      <c r="I601" s="36"/>
      <c r="J601" s="36">
        <f>H601</f>
        <v>0</v>
      </c>
      <c r="K601" s="36"/>
      <c r="L601" s="36"/>
      <c r="M601" s="36"/>
      <c r="N601" s="36"/>
      <c r="O601" s="36">
        <f>O603</f>
        <v>0</v>
      </c>
      <c r="P601" s="36">
        <f>O601</f>
        <v>0</v>
      </c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</row>
    <row r="602" spans="1:235" ht="21.75" customHeight="1">
      <c r="A602" s="5" t="s">
        <v>4</v>
      </c>
      <c r="B602" s="6"/>
      <c r="C602" s="6"/>
      <c r="D602" s="84"/>
      <c r="E602" s="84"/>
      <c r="F602" s="84"/>
      <c r="G602" s="7"/>
      <c r="H602" s="7"/>
      <c r="I602" s="7"/>
      <c r="J602" s="7"/>
      <c r="K602" s="7"/>
      <c r="L602" s="7"/>
      <c r="M602" s="7"/>
      <c r="N602" s="7"/>
      <c r="O602" s="7"/>
      <c r="P602" s="7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</row>
    <row r="603" spans="1:235" ht="21.75" customHeight="1">
      <c r="A603" s="8" t="s">
        <v>276</v>
      </c>
      <c r="B603" s="6"/>
      <c r="C603" s="6"/>
      <c r="D603" s="49"/>
      <c r="E603" s="49">
        <v>74070200</v>
      </c>
      <c r="F603" s="49">
        <f>D603+E603</f>
        <v>74070200</v>
      </c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</row>
    <row r="604" spans="1:235" ht="21.75" customHeight="1">
      <c r="A604" s="5" t="s">
        <v>5</v>
      </c>
      <c r="B604" s="6"/>
      <c r="C604" s="6"/>
      <c r="D604" s="49"/>
      <c r="E604" s="49"/>
      <c r="F604" s="49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</row>
    <row r="605" spans="1:235" ht="21.75" customHeight="1">
      <c r="A605" s="8" t="s">
        <v>274</v>
      </c>
      <c r="B605" s="6"/>
      <c r="C605" s="6"/>
      <c r="D605" s="49"/>
      <c r="E605" s="49">
        <v>1</v>
      </c>
      <c r="F605" s="49">
        <f>D605+E605</f>
        <v>1</v>
      </c>
      <c r="G605" s="87"/>
      <c r="H605" s="96"/>
      <c r="I605" s="87"/>
      <c r="J605" s="96"/>
      <c r="K605" s="87"/>
      <c r="L605" s="87"/>
      <c r="M605" s="87"/>
      <c r="N605" s="87"/>
      <c r="O605" s="96"/>
      <c r="P605" s="96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</row>
    <row r="606" spans="1:235" ht="21.75" customHeight="1">
      <c r="A606" s="5" t="s">
        <v>7</v>
      </c>
      <c r="B606" s="6"/>
      <c r="C606" s="6"/>
      <c r="D606" s="49"/>
      <c r="E606" s="49"/>
      <c r="F606" s="49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</row>
    <row r="607" spans="1:235" ht="21.75" customHeight="1">
      <c r="A607" s="8" t="s">
        <v>275</v>
      </c>
      <c r="B607" s="127"/>
      <c r="C607" s="127"/>
      <c r="D607" s="36"/>
      <c r="E607" s="87">
        <f>E603/E605</f>
        <v>74070200</v>
      </c>
      <c r="F607" s="49">
        <f>D607+E607</f>
        <v>74070200</v>
      </c>
      <c r="G607" s="128"/>
      <c r="H607" s="128"/>
      <c r="I607" s="128"/>
      <c r="J607" s="30"/>
      <c r="K607" s="30"/>
      <c r="L607" s="30"/>
      <c r="M607" s="30"/>
      <c r="N607" s="30"/>
      <c r="O607" s="30"/>
      <c r="P607" s="30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</row>
    <row r="608" spans="1:235" ht="16.5" customHeight="1">
      <c r="A608" s="97"/>
      <c r="B608" s="98"/>
      <c r="C608" s="98"/>
      <c r="D608" s="99"/>
      <c r="E608" s="4"/>
      <c r="F608" s="4"/>
      <c r="G608" s="4"/>
      <c r="H608" s="4"/>
      <c r="I608" s="4"/>
      <c r="J608" s="100"/>
      <c r="K608" s="100"/>
      <c r="L608" s="100"/>
      <c r="M608" s="100"/>
      <c r="N608" s="100"/>
      <c r="O608" s="100"/>
      <c r="P608" s="100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  <c r="CZ608" s="53"/>
      <c r="DA608" s="53"/>
      <c r="DB608" s="53"/>
      <c r="DC608" s="53"/>
      <c r="DD608" s="53"/>
      <c r="DE608" s="53"/>
      <c r="DF608" s="53"/>
      <c r="DG608" s="53"/>
      <c r="DH608" s="53"/>
      <c r="DI608" s="53"/>
      <c r="DJ608" s="53"/>
      <c r="DK608" s="53"/>
      <c r="DL608" s="53"/>
      <c r="DM608" s="53"/>
      <c r="DN608" s="53"/>
      <c r="DO608" s="53"/>
      <c r="DP608" s="53"/>
      <c r="DQ608" s="53"/>
      <c r="DR608" s="53"/>
      <c r="DS608" s="53"/>
      <c r="DT608" s="53"/>
      <c r="DU608" s="53"/>
      <c r="DV608" s="53"/>
      <c r="DW608" s="53"/>
      <c r="DX608" s="53"/>
      <c r="DY608" s="53"/>
      <c r="DZ608" s="53"/>
      <c r="EA608" s="53"/>
      <c r="EB608" s="53"/>
      <c r="EC608" s="53"/>
      <c r="ED608" s="53"/>
      <c r="EE608" s="53"/>
      <c r="EF608" s="53"/>
      <c r="EG608" s="53"/>
      <c r="EH608" s="53"/>
      <c r="EI608" s="53"/>
      <c r="EJ608" s="53"/>
      <c r="EK608" s="53"/>
      <c r="EL608" s="53"/>
      <c r="EM608" s="53"/>
      <c r="EN608" s="53"/>
      <c r="EO608" s="53"/>
      <c r="EP608" s="53"/>
      <c r="EQ608" s="53"/>
      <c r="ER608" s="53"/>
      <c r="ES608" s="53"/>
      <c r="ET608" s="53"/>
      <c r="EU608" s="53"/>
      <c r="EV608" s="53"/>
      <c r="EW608" s="53"/>
      <c r="EX608" s="53"/>
      <c r="EY608" s="53"/>
      <c r="EZ608" s="53"/>
      <c r="FA608" s="53"/>
      <c r="FB608" s="53"/>
      <c r="FC608" s="53"/>
      <c r="FD608" s="53"/>
      <c r="FE608" s="53"/>
      <c r="FF608" s="53"/>
      <c r="FG608" s="53"/>
      <c r="FH608" s="53"/>
      <c r="FI608" s="53"/>
      <c r="FJ608" s="53"/>
      <c r="FK608" s="53"/>
      <c r="FL608" s="53"/>
      <c r="FM608" s="53"/>
      <c r="FN608" s="53"/>
      <c r="FO608" s="53"/>
      <c r="FP608" s="53"/>
      <c r="FQ608" s="53"/>
      <c r="FR608" s="53"/>
      <c r="FS608" s="53"/>
      <c r="FT608" s="53"/>
      <c r="FU608" s="53"/>
      <c r="FV608" s="53"/>
      <c r="FW608" s="53"/>
      <c r="FX608" s="53"/>
      <c r="FY608" s="53"/>
      <c r="FZ608" s="53"/>
      <c r="GA608" s="53"/>
      <c r="GB608" s="53"/>
      <c r="GC608" s="53"/>
      <c r="GD608" s="53"/>
      <c r="GE608" s="53"/>
      <c r="GF608" s="53"/>
      <c r="GG608" s="53"/>
      <c r="GH608" s="53"/>
      <c r="GI608" s="53"/>
      <c r="GJ608" s="53"/>
      <c r="GK608" s="53"/>
      <c r="GL608" s="53"/>
      <c r="GM608" s="53"/>
      <c r="GN608" s="53"/>
      <c r="GO608" s="53"/>
      <c r="GP608" s="53"/>
      <c r="GQ608" s="53"/>
      <c r="GR608" s="53"/>
      <c r="GS608" s="53"/>
      <c r="GT608" s="53"/>
      <c r="GU608" s="53"/>
      <c r="GV608" s="53"/>
      <c r="GW608" s="53"/>
      <c r="GX608" s="53"/>
      <c r="GY608" s="53"/>
      <c r="GZ608" s="53"/>
      <c r="HA608" s="53"/>
      <c r="HB608" s="53"/>
      <c r="HC608" s="53"/>
      <c r="HD608" s="53"/>
      <c r="HE608" s="53"/>
      <c r="HF608" s="53"/>
      <c r="HG608" s="53"/>
      <c r="HH608" s="53"/>
      <c r="HI608" s="53"/>
      <c r="HJ608" s="53"/>
      <c r="HK608" s="53"/>
      <c r="HL608" s="53"/>
      <c r="HM608" s="53"/>
      <c r="HN608" s="53"/>
      <c r="HO608" s="53"/>
      <c r="HP608" s="53"/>
      <c r="HQ608" s="53"/>
      <c r="HR608" s="53"/>
      <c r="HS608" s="53"/>
      <c r="HT608" s="53"/>
      <c r="HU608" s="53"/>
      <c r="HV608" s="53"/>
      <c r="HW608" s="53"/>
      <c r="HX608" s="53"/>
      <c r="HY608" s="53"/>
      <c r="HZ608" s="53"/>
      <c r="IA608" s="53"/>
    </row>
    <row r="609" spans="1:235" ht="17.25" customHeight="1">
      <c r="A609" s="97"/>
      <c r="B609" s="98"/>
      <c r="C609" s="98"/>
      <c r="D609" s="99"/>
      <c r="E609" s="4"/>
      <c r="F609" s="4"/>
      <c r="G609" s="4"/>
      <c r="H609" s="4"/>
      <c r="I609" s="4"/>
      <c r="J609" s="100"/>
      <c r="K609" s="100"/>
      <c r="L609" s="100"/>
      <c r="M609" s="100"/>
      <c r="N609" s="100"/>
      <c r="O609" s="100"/>
      <c r="P609" s="100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</row>
    <row r="610" spans="1:235" ht="15.75" customHeight="1">
      <c r="A610" s="98"/>
      <c r="B610" s="98"/>
      <c r="C610" s="98"/>
      <c r="D610" s="99"/>
      <c r="E610" s="2"/>
      <c r="F610" s="2"/>
      <c r="G610" s="2"/>
      <c r="H610" s="2"/>
      <c r="I610" s="2"/>
      <c r="J610" s="100"/>
      <c r="K610" s="100"/>
      <c r="L610" s="100"/>
      <c r="M610" s="100"/>
      <c r="N610" s="100"/>
      <c r="O610" s="100"/>
      <c r="P610" s="100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</row>
    <row r="611" spans="1:235" ht="15.75" customHeight="1">
      <c r="A611" s="98"/>
      <c r="B611" s="98"/>
      <c r="C611" s="98"/>
      <c r="D611" s="99"/>
      <c r="E611" s="2"/>
      <c r="F611" s="2"/>
      <c r="G611" s="2"/>
      <c r="H611" s="2"/>
      <c r="I611" s="2"/>
      <c r="J611" s="100"/>
      <c r="K611" s="100"/>
      <c r="L611" s="100"/>
      <c r="M611" s="100"/>
      <c r="N611" s="100"/>
      <c r="O611" s="100"/>
      <c r="P611" s="100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</row>
    <row r="612" spans="1:235" ht="20.25" customHeight="1">
      <c r="A612" s="152" t="s">
        <v>410</v>
      </c>
      <c r="B612" s="152"/>
      <c r="C612" s="152"/>
      <c r="D612" s="102"/>
      <c r="E612" s="102"/>
      <c r="F612" s="103"/>
      <c r="G612" s="104"/>
      <c r="H612" s="104"/>
      <c r="I612" s="104"/>
      <c r="J612" s="105"/>
      <c r="K612" s="105"/>
      <c r="L612" s="105"/>
      <c r="M612" s="105"/>
      <c r="N612" s="104"/>
      <c r="O612" s="162" t="s">
        <v>411</v>
      </c>
      <c r="P612" s="162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</row>
    <row r="613" spans="1:235" ht="20.25" customHeight="1">
      <c r="A613" s="101"/>
      <c r="B613" s="101"/>
      <c r="C613" s="101"/>
      <c r="D613" s="102"/>
      <c r="E613" s="102"/>
      <c r="F613" s="103"/>
      <c r="G613" s="104"/>
      <c r="H613" s="104"/>
      <c r="I613" s="104"/>
      <c r="J613" s="105"/>
      <c r="K613" s="105"/>
      <c r="L613" s="105"/>
      <c r="M613" s="105"/>
      <c r="N613" s="104"/>
      <c r="O613" s="106"/>
      <c r="P613" s="106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</row>
    <row r="614" spans="1:235" ht="12.75" customHeight="1">
      <c r="A614" s="101"/>
      <c r="B614" s="101"/>
      <c r="C614" s="101"/>
      <c r="D614" s="102"/>
      <c r="E614" s="102"/>
      <c r="F614" s="103"/>
      <c r="G614" s="104"/>
      <c r="H614" s="104"/>
      <c r="I614" s="104"/>
      <c r="J614" s="105"/>
      <c r="K614" s="105"/>
      <c r="L614" s="105"/>
      <c r="M614" s="105"/>
      <c r="N614" s="104"/>
      <c r="O614" s="106"/>
      <c r="P614" s="106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235" ht="18.75" customHeight="1">
      <c r="A615" s="151" t="s">
        <v>419</v>
      </c>
      <c r="B615" s="151"/>
      <c r="C615" s="107"/>
      <c r="D615" s="108"/>
      <c r="E615" s="102"/>
      <c r="F615" s="104"/>
      <c r="G615" s="102"/>
      <c r="H615" s="102"/>
      <c r="I615" s="102"/>
      <c r="J615" s="109"/>
      <c r="K615" s="109"/>
      <c r="L615" s="109"/>
      <c r="M615" s="109"/>
      <c r="N615" s="109"/>
      <c r="O615" s="109"/>
      <c r="P615" s="109"/>
      <c r="Q615" s="110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</row>
    <row r="616" spans="1:235" ht="27.75" customHeight="1">
      <c r="A616" s="28" t="s">
        <v>150</v>
      </c>
      <c r="B616" s="28"/>
      <c r="C616" s="111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235" ht="28.5" customHeight="1">
      <c r="A617" s="112"/>
      <c r="B617" s="113"/>
      <c r="C617" s="114"/>
      <c r="D617" s="115"/>
      <c r="E617" s="115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3"/>
      <c r="BS617" s="53"/>
      <c r="BT617" s="53"/>
      <c r="BU617" s="53"/>
      <c r="BV617" s="53"/>
      <c r="BW617" s="53"/>
      <c r="BX617" s="53"/>
      <c r="BY617" s="53"/>
      <c r="BZ617" s="53"/>
      <c r="CA617" s="53"/>
      <c r="CB617" s="53"/>
      <c r="CC617" s="53"/>
      <c r="CD617" s="53"/>
      <c r="CE617" s="53"/>
      <c r="CF617" s="53"/>
      <c r="CG617" s="53"/>
      <c r="CH617" s="53"/>
      <c r="CI617" s="53"/>
      <c r="CJ617" s="53"/>
      <c r="CK617" s="53"/>
      <c r="CL617" s="53"/>
      <c r="CM617" s="53"/>
      <c r="CN617" s="53"/>
      <c r="CO617" s="53"/>
      <c r="CP617" s="53"/>
      <c r="CQ617" s="53"/>
      <c r="CR617" s="53"/>
      <c r="CS617" s="53"/>
      <c r="CT617" s="53"/>
      <c r="CU617" s="53"/>
      <c r="CV617" s="53"/>
      <c r="CW617" s="53"/>
      <c r="CX617" s="53"/>
      <c r="CY617" s="53"/>
      <c r="CZ617" s="53"/>
      <c r="DA617" s="53"/>
      <c r="DB617" s="53"/>
      <c r="DC617" s="53"/>
      <c r="DD617" s="53"/>
      <c r="DE617" s="53"/>
      <c r="DF617" s="53"/>
      <c r="DG617" s="53"/>
      <c r="DH617" s="53"/>
      <c r="DI617" s="53"/>
      <c r="DJ617" s="53"/>
      <c r="DK617" s="53"/>
      <c r="DL617" s="53"/>
      <c r="DM617" s="53"/>
      <c r="DN617" s="53"/>
      <c r="DO617" s="53"/>
      <c r="DP617" s="53"/>
      <c r="DQ617" s="53"/>
      <c r="DR617" s="53"/>
      <c r="DS617" s="53"/>
      <c r="DT617" s="53"/>
      <c r="DU617" s="53"/>
      <c r="DV617" s="53"/>
      <c r="DW617" s="53"/>
      <c r="DX617" s="53"/>
      <c r="DY617" s="53"/>
      <c r="DZ617" s="53"/>
      <c r="EA617" s="53"/>
      <c r="EB617" s="53"/>
      <c r="EC617" s="53"/>
      <c r="ED617" s="53"/>
      <c r="EE617" s="53"/>
      <c r="EF617" s="53"/>
      <c r="EG617" s="53"/>
      <c r="EH617" s="53"/>
      <c r="EI617" s="53"/>
      <c r="EJ617" s="53"/>
      <c r="EK617" s="53"/>
      <c r="EL617" s="53"/>
      <c r="EM617" s="53"/>
      <c r="EN617" s="53"/>
      <c r="EO617" s="53"/>
      <c r="EP617" s="53"/>
      <c r="EQ617" s="53"/>
      <c r="ER617" s="53"/>
      <c r="ES617" s="53"/>
      <c r="ET617" s="53"/>
      <c r="EU617" s="53"/>
      <c r="EV617" s="53"/>
      <c r="EW617" s="53"/>
      <c r="EX617" s="53"/>
      <c r="EY617" s="53"/>
      <c r="EZ617" s="53"/>
      <c r="FA617" s="53"/>
      <c r="FB617" s="53"/>
      <c r="FC617" s="53"/>
      <c r="FD617" s="53"/>
      <c r="FE617" s="53"/>
      <c r="FF617" s="53"/>
      <c r="FG617" s="53"/>
      <c r="FH617" s="53"/>
      <c r="FI617" s="53"/>
      <c r="FJ617" s="53"/>
      <c r="FK617" s="53"/>
      <c r="FL617" s="53"/>
      <c r="FM617" s="53"/>
      <c r="FN617" s="53"/>
      <c r="FO617" s="53"/>
      <c r="FP617" s="53"/>
      <c r="FQ617" s="53"/>
      <c r="FR617" s="53"/>
      <c r="FS617" s="53"/>
      <c r="FT617" s="53"/>
      <c r="FU617" s="53"/>
      <c r="FV617" s="53"/>
      <c r="FW617" s="53"/>
      <c r="FX617" s="53"/>
      <c r="FY617" s="53"/>
      <c r="FZ617" s="53"/>
      <c r="GA617" s="53"/>
      <c r="GB617" s="53"/>
      <c r="GC617" s="53"/>
      <c r="GD617" s="53"/>
      <c r="GE617" s="53"/>
      <c r="GF617" s="53"/>
      <c r="GG617" s="53"/>
      <c r="GH617" s="53"/>
      <c r="GI617" s="53"/>
      <c r="GJ617" s="53"/>
      <c r="GK617" s="53"/>
      <c r="GL617" s="53"/>
      <c r="GM617" s="53"/>
      <c r="GN617" s="53"/>
      <c r="GO617" s="53"/>
      <c r="GP617" s="53"/>
      <c r="GQ617" s="53"/>
      <c r="GR617" s="53"/>
      <c r="GS617" s="53"/>
      <c r="GT617" s="53"/>
      <c r="GU617" s="53"/>
      <c r="GV617" s="53"/>
      <c r="GW617" s="53"/>
      <c r="GX617" s="53"/>
      <c r="GY617" s="53"/>
      <c r="GZ617" s="53"/>
      <c r="HA617" s="53"/>
      <c r="HB617" s="53"/>
      <c r="HC617" s="53"/>
      <c r="HD617" s="53"/>
      <c r="HE617" s="53"/>
      <c r="HF617" s="53"/>
      <c r="HG617" s="53"/>
      <c r="HH617" s="53"/>
      <c r="HI617" s="53"/>
      <c r="HJ617" s="53"/>
      <c r="HK617" s="53"/>
      <c r="HL617" s="53"/>
      <c r="HM617" s="53"/>
      <c r="HN617" s="53"/>
      <c r="HO617" s="53"/>
      <c r="HP617" s="53"/>
      <c r="HQ617" s="53"/>
      <c r="HR617" s="53"/>
      <c r="HS617" s="53"/>
      <c r="HT617" s="53"/>
      <c r="HU617" s="53"/>
      <c r="HV617" s="53"/>
      <c r="HW617" s="53"/>
      <c r="HX617" s="53"/>
      <c r="HY617" s="53"/>
      <c r="HZ617" s="53"/>
      <c r="IA617" s="53"/>
    </row>
    <row r="618" spans="1:235" ht="11.25">
      <c r="A618" s="1"/>
      <c r="B618" s="1"/>
      <c r="C618" s="1"/>
      <c r="D618" s="3"/>
      <c r="E618" s="3"/>
      <c r="F618" s="3"/>
      <c r="G618" s="3"/>
      <c r="H618" s="3"/>
      <c r="I618" s="3"/>
      <c r="J618" s="3"/>
      <c r="K618" s="3"/>
      <c r="L618" s="3"/>
      <c r="M618" s="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  <c r="BZ618" s="53"/>
      <c r="CA618" s="53"/>
      <c r="CB618" s="53"/>
      <c r="CC618" s="53"/>
      <c r="CD618" s="53"/>
      <c r="CE618" s="53"/>
      <c r="CF618" s="53"/>
      <c r="CG618" s="53"/>
      <c r="CH618" s="53"/>
      <c r="CI618" s="53"/>
      <c r="CJ618" s="53"/>
      <c r="CK618" s="53"/>
      <c r="CL618" s="53"/>
      <c r="CM618" s="53"/>
      <c r="CN618" s="53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  <c r="CZ618" s="53"/>
      <c r="DA618" s="53"/>
      <c r="DB618" s="53"/>
      <c r="DC618" s="53"/>
      <c r="DD618" s="53"/>
      <c r="DE618" s="53"/>
      <c r="DF618" s="53"/>
      <c r="DG618" s="53"/>
      <c r="DH618" s="53"/>
      <c r="DI618" s="53"/>
      <c r="DJ618" s="53"/>
      <c r="DK618" s="53"/>
      <c r="DL618" s="53"/>
      <c r="DM618" s="53"/>
      <c r="DN618" s="53"/>
      <c r="DO618" s="53"/>
      <c r="DP618" s="53"/>
      <c r="DQ618" s="53"/>
      <c r="DR618" s="53"/>
      <c r="DS618" s="53"/>
      <c r="DT618" s="53"/>
      <c r="DU618" s="53"/>
      <c r="DV618" s="53"/>
      <c r="DW618" s="53"/>
      <c r="DX618" s="53"/>
      <c r="DY618" s="53"/>
      <c r="DZ618" s="53"/>
      <c r="EA618" s="53"/>
      <c r="EB618" s="53"/>
      <c r="EC618" s="53"/>
      <c r="ED618" s="53"/>
      <c r="EE618" s="53"/>
      <c r="EF618" s="53"/>
      <c r="EG618" s="53"/>
      <c r="EH618" s="53"/>
      <c r="EI618" s="53"/>
      <c r="EJ618" s="53"/>
      <c r="EK618" s="53"/>
      <c r="EL618" s="53"/>
      <c r="EM618" s="53"/>
      <c r="EN618" s="53"/>
      <c r="EO618" s="53"/>
      <c r="EP618" s="53"/>
      <c r="EQ618" s="53"/>
      <c r="ER618" s="53"/>
      <c r="ES618" s="53"/>
      <c r="ET618" s="53"/>
      <c r="EU618" s="53"/>
      <c r="EV618" s="53"/>
      <c r="EW618" s="53"/>
      <c r="EX618" s="53"/>
      <c r="EY618" s="53"/>
      <c r="EZ618" s="53"/>
      <c r="FA618" s="53"/>
      <c r="FB618" s="53"/>
      <c r="FC618" s="53"/>
      <c r="FD618" s="53"/>
      <c r="FE618" s="53"/>
      <c r="FF618" s="53"/>
      <c r="FG618" s="53"/>
      <c r="FH618" s="53"/>
      <c r="FI618" s="53"/>
      <c r="FJ618" s="53"/>
      <c r="FK618" s="53"/>
      <c r="FL618" s="53"/>
      <c r="FM618" s="53"/>
      <c r="FN618" s="53"/>
      <c r="FO618" s="53"/>
      <c r="FP618" s="53"/>
      <c r="FQ618" s="53"/>
      <c r="FR618" s="53"/>
      <c r="FS618" s="53"/>
      <c r="FT618" s="53"/>
      <c r="FU618" s="53"/>
      <c r="FV618" s="53"/>
      <c r="FW618" s="53"/>
      <c r="FX618" s="53"/>
      <c r="FY618" s="53"/>
      <c r="FZ618" s="53"/>
      <c r="GA618" s="53"/>
      <c r="GB618" s="53"/>
      <c r="GC618" s="53"/>
      <c r="GD618" s="53"/>
      <c r="GE618" s="53"/>
      <c r="GF618" s="53"/>
      <c r="GG618" s="53"/>
      <c r="GH618" s="53"/>
      <c r="GI618" s="53"/>
      <c r="GJ618" s="53"/>
      <c r="GK618" s="53"/>
      <c r="GL618" s="53"/>
      <c r="GM618" s="53"/>
      <c r="GN618" s="53"/>
      <c r="GO618" s="53"/>
      <c r="GP618" s="53"/>
      <c r="GQ618" s="53"/>
      <c r="GR618" s="53"/>
      <c r="GS618" s="53"/>
      <c r="GT618" s="53"/>
      <c r="GU618" s="53"/>
      <c r="GV618" s="53"/>
      <c r="GW618" s="53"/>
      <c r="GX618" s="53"/>
      <c r="GY618" s="53"/>
      <c r="GZ618" s="53"/>
      <c r="HA618" s="53"/>
      <c r="HB618" s="53"/>
      <c r="HC618" s="53"/>
      <c r="HD618" s="53"/>
      <c r="HE618" s="53"/>
      <c r="HF618" s="53"/>
      <c r="HG618" s="53"/>
      <c r="HH618" s="53"/>
      <c r="HI618" s="53"/>
      <c r="HJ618" s="53"/>
      <c r="HK618" s="53"/>
      <c r="HL618" s="53"/>
      <c r="HM618" s="53"/>
      <c r="HN618" s="53"/>
      <c r="HO618" s="53"/>
      <c r="HP618" s="53"/>
      <c r="HQ618" s="53"/>
      <c r="HR618" s="53"/>
      <c r="HS618" s="53"/>
      <c r="HT618" s="53"/>
      <c r="HU618" s="53"/>
      <c r="HV618" s="53"/>
      <c r="HW618" s="53"/>
      <c r="HX618" s="53"/>
      <c r="HY618" s="53"/>
      <c r="HZ618" s="53"/>
      <c r="IA618" s="53"/>
    </row>
    <row r="619" spans="1:235" ht="11.25">
      <c r="A619" s="1"/>
      <c r="B619" s="1"/>
      <c r="C619" s="1"/>
      <c r="D619" s="3"/>
      <c r="E619" s="3"/>
      <c r="F619" s="3"/>
      <c r="G619" s="3"/>
      <c r="H619" s="3"/>
      <c r="I619" s="3"/>
      <c r="J619" s="3"/>
      <c r="K619" s="3"/>
      <c r="L619" s="3"/>
      <c r="M619" s="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  <c r="DG619" s="53"/>
      <c r="DH619" s="53"/>
      <c r="DI619" s="53"/>
      <c r="DJ619" s="53"/>
      <c r="DK619" s="53"/>
      <c r="DL619" s="53"/>
      <c r="DM619" s="53"/>
      <c r="DN619" s="53"/>
      <c r="DO619" s="53"/>
      <c r="DP619" s="53"/>
      <c r="DQ619" s="53"/>
      <c r="DR619" s="53"/>
      <c r="DS619" s="53"/>
      <c r="DT619" s="53"/>
      <c r="DU619" s="53"/>
      <c r="DV619" s="53"/>
      <c r="DW619" s="53"/>
      <c r="DX619" s="53"/>
      <c r="DY619" s="53"/>
      <c r="DZ619" s="53"/>
      <c r="EA619" s="53"/>
      <c r="EB619" s="53"/>
      <c r="EC619" s="53"/>
      <c r="ED619" s="53"/>
      <c r="EE619" s="53"/>
      <c r="EF619" s="53"/>
      <c r="EG619" s="53"/>
      <c r="EH619" s="53"/>
      <c r="EI619" s="53"/>
      <c r="EJ619" s="53"/>
      <c r="EK619" s="53"/>
      <c r="EL619" s="53"/>
      <c r="EM619" s="53"/>
      <c r="EN619" s="53"/>
      <c r="EO619" s="53"/>
      <c r="EP619" s="53"/>
      <c r="EQ619" s="53"/>
      <c r="ER619" s="53"/>
      <c r="ES619" s="53"/>
      <c r="ET619" s="53"/>
      <c r="EU619" s="53"/>
      <c r="EV619" s="53"/>
      <c r="EW619" s="53"/>
      <c r="EX619" s="53"/>
      <c r="EY619" s="53"/>
      <c r="EZ619" s="53"/>
      <c r="FA619" s="53"/>
      <c r="FB619" s="53"/>
      <c r="FC619" s="53"/>
      <c r="FD619" s="53"/>
      <c r="FE619" s="53"/>
      <c r="FF619" s="53"/>
      <c r="FG619" s="53"/>
      <c r="FH619" s="53"/>
      <c r="FI619" s="53"/>
      <c r="FJ619" s="53"/>
      <c r="FK619" s="53"/>
      <c r="FL619" s="53"/>
      <c r="FM619" s="53"/>
      <c r="FN619" s="53"/>
      <c r="FO619" s="53"/>
      <c r="FP619" s="53"/>
      <c r="FQ619" s="53"/>
      <c r="FR619" s="53"/>
      <c r="FS619" s="53"/>
      <c r="FT619" s="53"/>
      <c r="FU619" s="53"/>
      <c r="FV619" s="53"/>
      <c r="FW619" s="53"/>
      <c r="FX619" s="53"/>
      <c r="FY619" s="53"/>
      <c r="FZ619" s="53"/>
      <c r="GA619" s="53"/>
      <c r="GB619" s="53"/>
      <c r="GC619" s="53"/>
      <c r="GD619" s="53"/>
      <c r="GE619" s="53"/>
      <c r="GF619" s="53"/>
      <c r="GG619" s="53"/>
      <c r="GH619" s="53"/>
      <c r="GI619" s="53"/>
      <c r="GJ619" s="53"/>
      <c r="GK619" s="53"/>
      <c r="GL619" s="53"/>
      <c r="GM619" s="53"/>
      <c r="GN619" s="53"/>
      <c r="GO619" s="53"/>
      <c r="GP619" s="53"/>
      <c r="GQ619" s="53"/>
      <c r="GR619" s="53"/>
      <c r="GS619" s="53"/>
      <c r="GT619" s="53"/>
      <c r="GU619" s="53"/>
      <c r="GV619" s="53"/>
      <c r="GW619" s="53"/>
      <c r="GX619" s="53"/>
      <c r="GY619" s="53"/>
      <c r="GZ619" s="53"/>
      <c r="HA619" s="53"/>
      <c r="HB619" s="53"/>
      <c r="HC619" s="53"/>
      <c r="HD619" s="53"/>
      <c r="HE619" s="53"/>
      <c r="HF619" s="53"/>
      <c r="HG619" s="53"/>
      <c r="HH619" s="53"/>
      <c r="HI619" s="53"/>
      <c r="HJ619" s="53"/>
      <c r="HK619" s="53"/>
      <c r="HL619" s="53"/>
      <c r="HM619" s="53"/>
      <c r="HN619" s="53"/>
      <c r="HO619" s="53"/>
      <c r="HP619" s="53"/>
      <c r="HQ619" s="53"/>
      <c r="HR619" s="53"/>
      <c r="HS619" s="53"/>
      <c r="HT619" s="53"/>
      <c r="HU619" s="53"/>
      <c r="HV619" s="53"/>
      <c r="HW619" s="53"/>
      <c r="HX619" s="53"/>
      <c r="HY619" s="53"/>
      <c r="HZ619" s="53"/>
      <c r="IA619" s="53"/>
    </row>
    <row r="620" spans="1:235" ht="11.25">
      <c r="A620" s="1"/>
      <c r="B620" s="1"/>
      <c r="C620" s="1"/>
      <c r="D620" s="3"/>
      <c r="E620" s="3"/>
      <c r="F620" s="3"/>
      <c r="G620" s="3"/>
      <c r="H620" s="3"/>
      <c r="I620" s="3"/>
      <c r="J620" s="3"/>
      <c r="K620" s="3"/>
      <c r="L620" s="3"/>
      <c r="M620" s="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11.25">
      <c r="A621" s="1"/>
      <c r="B621" s="1"/>
      <c r="C621" s="1"/>
      <c r="D621" s="3"/>
      <c r="E621" s="3"/>
      <c r="F621" s="3"/>
      <c r="G621" s="3"/>
      <c r="H621" s="3"/>
      <c r="I621" s="3"/>
      <c r="J621" s="3"/>
      <c r="K621" s="3"/>
      <c r="L621" s="3"/>
      <c r="M621" s="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235" ht="11.25">
      <c r="A622" s="1"/>
      <c r="B622" s="1"/>
      <c r="C622" s="1"/>
      <c r="D622" s="3"/>
      <c r="E622" s="3"/>
      <c r="F622" s="3"/>
      <c r="G622" s="3"/>
      <c r="H622" s="3"/>
      <c r="I622" s="3"/>
      <c r="J622" s="3"/>
      <c r="K622" s="3"/>
      <c r="L622" s="3"/>
      <c r="M622" s="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  <c r="DG622" s="53"/>
      <c r="DH622" s="53"/>
      <c r="DI622" s="53"/>
      <c r="DJ622" s="53"/>
      <c r="DK622" s="53"/>
      <c r="DL622" s="53"/>
      <c r="DM622" s="53"/>
      <c r="DN622" s="53"/>
      <c r="DO622" s="53"/>
      <c r="DP622" s="53"/>
      <c r="DQ622" s="53"/>
      <c r="DR622" s="53"/>
      <c r="DS622" s="53"/>
      <c r="DT622" s="53"/>
      <c r="DU622" s="53"/>
      <c r="DV622" s="53"/>
      <c r="DW622" s="53"/>
      <c r="DX622" s="53"/>
      <c r="DY622" s="53"/>
      <c r="DZ622" s="53"/>
      <c r="EA622" s="53"/>
      <c r="EB622" s="53"/>
      <c r="EC622" s="53"/>
      <c r="ED622" s="53"/>
      <c r="EE622" s="53"/>
      <c r="EF622" s="53"/>
      <c r="EG622" s="53"/>
      <c r="EH622" s="53"/>
      <c r="EI622" s="53"/>
      <c r="EJ622" s="53"/>
      <c r="EK622" s="53"/>
      <c r="EL622" s="53"/>
      <c r="EM622" s="53"/>
      <c r="EN622" s="53"/>
      <c r="EO622" s="53"/>
      <c r="EP622" s="53"/>
      <c r="EQ622" s="53"/>
      <c r="ER622" s="53"/>
      <c r="ES622" s="53"/>
      <c r="ET622" s="53"/>
      <c r="EU622" s="53"/>
      <c r="EV622" s="53"/>
      <c r="EW622" s="53"/>
      <c r="EX622" s="53"/>
      <c r="EY622" s="53"/>
      <c r="EZ622" s="53"/>
      <c r="FA622" s="53"/>
      <c r="FB622" s="53"/>
      <c r="FC622" s="53"/>
      <c r="FD622" s="53"/>
      <c r="FE622" s="53"/>
      <c r="FF622" s="53"/>
      <c r="FG622" s="53"/>
      <c r="FH622" s="53"/>
      <c r="FI622" s="53"/>
      <c r="FJ622" s="53"/>
      <c r="FK622" s="53"/>
      <c r="FL622" s="53"/>
      <c r="FM622" s="53"/>
      <c r="FN622" s="53"/>
      <c r="FO622" s="53"/>
      <c r="FP622" s="53"/>
      <c r="FQ622" s="53"/>
      <c r="FR622" s="53"/>
      <c r="FS622" s="53"/>
      <c r="FT622" s="53"/>
      <c r="FU622" s="53"/>
      <c r="FV622" s="53"/>
      <c r="FW622" s="53"/>
      <c r="FX622" s="53"/>
      <c r="FY622" s="53"/>
      <c r="FZ622" s="53"/>
      <c r="GA622" s="53"/>
      <c r="GB622" s="53"/>
      <c r="GC622" s="53"/>
      <c r="GD622" s="53"/>
      <c r="GE622" s="53"/>
      <c r="GF622" s="53"/>
      <c r="GG622" s="53"/>
      <c r="GH622" s="53"/>
      <c r="GI622" s="53"/>
      <c r="GJ622" s="53"/>
      <c r="GK622" s="53"/>
      <c r="GL622" s="53"/>
      <c r="GM622" s="53"/>
      <c r="GN622" s="53"/>
      <c r="GO622" s="53"/>
      <c r="GP622" s="53"/>
      <c r="GQ622" s="53"/>
      <c r="GR622" s="53"/>
      <c r="GS622" s="53"/>
      <c r="GT622" s="53"/>
      <c r="GU622" s="53"/>
      <c r="GV622" s="53"/>
      <c r="GW622" s="53"/>
      <c r="GX622" s="53"/>
      <c r="GY622" s="53"/>
      <c r="GZ622" s="53"/>
      <c r="HA622" s="53"/>
      <c r="HB622" s="53"/>
      <c r="HC622" s="53"/>
      <c r="HD622" s="53"/>
      <c r="HE622" s="53"/>
      <c r="HF622" s="53"/>
      <c r="HG622" s="53"/>
      <c r="HH622" s="53"/>
      <c r="HI622" s="53"/>
      <c r="HJ622" s="53"/>
      <c r="HK622" s="53"/>
      <c r="HL622" s="53"/>
      <c r="HM622" s="53"/>
      <c r="HN622" s="53"/>
      <c r="HO622" s="53"/>
      <c r="HP622" s="53"/>
      <c r="HQ622" s="53"/>
      <c r="HR622" s="53"/>
      <c r="HS622" s="53"/>
      <c r="HT622" s="53"/>
      <c r="HU622" s="53"/>
      <c r="HV622" s="53"/>
      <c r="HW622" s="53"/>
      <c r="HX622" s="53"/>
      <c r="HY622" s="53"/>
      <c r="HZ622" s="53"/>
      <c r="IA622" s="53"/>
    </row>
    <row r="623" spans="1:235" ht="11.25">
      <c r="A623" s="1"/>
      <c r="B623" s="1"/>
      <c r="C623" s="1"/>
      <c r="D623" s="3"/>
      <c r="E623" s="3"/>
      <c r="F623" s="3"/>
      <c r="G623" s="3"/>
      <c r="H623" s="3"/>
      <c r="I623" s="3"/>
      <c r="J623" s="3"/>
      <c r="K623" s="3"/>
      <c r="L623" s="3"/>
      <c r="M623" s="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235" ht="11.25">
      <c r="A624" s="1"/>
      <c r="B624" s="1"/>
      <c r="C624" s="1"/>
      <c r="D624" s="3"/>
      <c r="E624" s="3"/>
      <c r="F624" s="3"/>
      <c r="G624" s="3"/>
      <c r="H624" s="3"/>
      <c r="I624" s="3"/>
      <c r="J624" s="3"/>
      <c r="K624" s="3"/>
      <c r="L624" s="3"/>
      <c r="M624" s="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  <c r="BZ624" s="53"/>
      <c r="CA624" s="53"/>
      <c r="CB624" s="53"/>
      <c r="CC624" s="53"/>
      <c r="CD624" s="53"/>
      <c r="CE624" s="53"/>
      <c r="CF624" s="53"/>
      <c r="CG624" s="53"/>
      <c r="CH624" s="53"/>
      <c r="CI624" s="53"/>
      <c r="CJ624" s="53"/>
      <c r="CK624" s="53"/>
      <c r="CL624" s="53"/>
      <c r="CM624" s="53"/>
      <c r="CN624" s="53"/>
      <c r="CO624" s="53"/>
      <c r="CP624" s="53"/>
      <c r="CQ624" s="53"/>
      <c r="CR624" s="53"/>
      <c r="CS624" s="53"/>
      <c r="CT624" s="53"/>
      <c r="CU624" s="53"/>
      <c r="CV624" s="53"/>
      <c r="CW624" s="53"/>
      <c r="CX624" s="53"/>
      <c r="CY624" s="53"/>
      <c r="CZ624" s="53"/>
      <c r="DA624" s="53"/>
      <c r="DB624" s="53"/>
      <c r="DC624" s="53"/>
      <c r="DD624" s="53"/>
      <c r="DE624" s="53"/>
      <c r="DF624" s="53"/>
      <c r="DG624" s="53"/>
      <c r="DH624" s="53"/>
      <c r="DI624" s="53"/>
      <c r="DJ624" s="53"/>
      <c r="DK624" s="53"/>
      <c r="DL624" s="53"/>
      <c r="DM624" s="53"/>
      <c r="DN624" s="53"/>
      <c r="DO624" s="53"/>
      <c r="DP624" s="53"/>
      <c r="DQ624" s="53"/>
      <c r="DR624" s="53"/>
      <c r="DS624" s="53"/>
      <c r="DT624" s="53"/>
      <c r="DU624" s="53"/>
      <c r="DV624" s="53"/>
      <c r="DW624" s="53"/>
      <c r="DX624" s="53"/>
      <c r="DY624" s="53"/>
      <c r="DZ624" s="53"/>
      <c r="EA624" s="53"/>
      <c r="EB624" s="53"/>
      <c r="EC624" s="53"/>
      <c r="ED624" s="53"/>
      <c r="EE624" s="53"/>
      <c r="EF624" s="53"/>
      <c r="EG624" s="53"/>
      <c r="EH624" s="53"/>
      <c r="EI624" s="53"/>
      <c r="EJ624" s="53"/>
      <c r="EK624" s="53"/>
      <c r="EL624" s="53"/>
      <c r="EM624" s="53"/>
      <c r="EN624" s="53"/>
      <c r="EO624" s="53"/>
      <c r="EP624" s="53"/>
      <c r="EQ624" s="53"/>
      <c r="ER624" s="53"/>
      <c r="ES624" s="53"/>
      <c r="ET624" s="53"/>
      <c r="EU624" s="53"/>
      <c r="EV624" s="53"/>
      <c r="EW624" s="53"/>
      <c r="EX624" s="53"/>
      <c r="EY624" s="53"/>
      <c r="EZ624" s="53"/>
      <c r="FA624" s="53"/>
      <c r="FB624" s="53"/>
      <c r="FC624" s="53"/>
      <c r="FD624" s="53"/>
      <c r="FE624" s="53"/>
      <c r="FF624" s="53"/>
      <c r="FG624" s="53"/>
      <c r="FH624" s="53"/>
      <c r="FI624" s="53"/>
      <c r="FJ624" s="53"/>
      <c r="FK624" s="53"/>
      <c r="FL624" s="53"/>
      <c r="FM624" s="53"/>
      <c r="FN624" s="53"/>
      <c r="FO624" s="53"/>
      <c r="FP624" s="53"/>
      <c r="FQ624" s="53"/>
      <c r="FR624" s="53"/>
      <c r="FS624" s="53"/>
      <c r="FT624" s="53"/>
      <c r="FU624" s="53"/>
      <c r="FV624" s="53"/>
      <c r="FW624" s="53"/>
      <c r="FX624" s="53"/>
      <c r="FY624" s="53"/>
      <c r="FZ624" s="53"/>
      <c r="GA624" s="53"/>
      <c r="GB624" s="53"/>
      <c r="GC624" s="53"/>
      <c r="GD624" s="53"/>
      <c r="GE624" s="53"/>
      <c r="GF624" s="53"/>
      <c r="GG624" s="53"/>
      <c r="GH624" s="53"/>
      <c r="GI624" s="53"/>
      <c r="GJ624" s="53"/>
      <c r="GK624" s="53"/>
      <c r="GL624" s="53"/>
      <c r="GM624" s="53"/>
      <c r="GN624" s="53"/>
      <c r="GO624" s="53"/>
      <c r="GP624" s="53"/>
      <c r="GQ624" s="53"/>
      <c r="GR624" s="53"/>
      <c r="GS624" s="53"/>
      <c r="GT624" s="53"/>
      <c r="GU624" s="53"/>
      <c r="GV624" s="53"/>
      <c r="GW624" s="53"/>
      <c r="GX624" s="53"/>
      <c r="GY624" s="53"/>
      <c r="GZ624" s="53"/>
      <c r="HA624" s="53"/>
      <c r="HB624" s="53"/>
      <c r="HC624" s="53"/>
      <c r="HD624" s="53"/>
      <c r="HE624" s="53"/>
      <c r="HF624" s="53"/>
      <c r="HG624" s="53"/>
      <c r="HH624" s="53"/>
      <c r="HI624" s="53"/>
      <c r="HJ624" s="53"/>
      <c r="HK624" s="53"/>
      <c r="HL624" s="53"/>
      <c r="HM624" s="53"/>
      <c r="HN624" s="53"/>
      <c r="HO624" s="53"/>
      <c r="HP624" s="53"/>
      <c r="HQ624" s="53"/>
      <c r="HR624" s="53"/>
      <c r="HS624" s="53"/>
      <c r="HT624" s="53"/>
      <c r="HU624" s="53"/>
      <c r="HV624" s="53"/>
      <c r="HW624" s="53"/>
      <c r="HX624" s="53"/>
      <c r="HY624" s="53"/>
      <c r="HZ624" s="53"/>
      <c r="IA624" s="53"/>
    </row>
    <row r="625" spans="1:235" ht="11.25">
      <c r="A625" s="1"/>
      <c r="B625" s="1"/>
      <c r="C625" s="1"/>
      <c r="D625" s="3"/>
      <c r="E625" s="3"/>
      <c r="F625" s="3"/>
      <c r="G625" s="3"/>
      <c r="H625" s="3"/>
      <c r="I625" s="3"/>
      <c r="J625" s="3"/>
      <c r="K625" s="3"/>
      <c r="L625" s="3"/>
      <c r="M625" s="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  <c r="FQ625" s="53"/>
      <c r="FR625" s="53"/>
      <c r="FS625" s="53"/>
      <c r="FT625" s="53"/>
      <c r="FU625" s="53"/>
      <c r="FV625" s="53"/>
      <c r="FW625" s="53"/>
      <c r="FX625" s="53"/>
      <c r="FY625" s="53"/>
      <c r="FZ625" s="53"/>
      <c r="GA625" s="53"/>
      <c r="GB625" s="53"/>
      <c r="GC625" s="53"/>
      <c r="GD625" s="53"/>
      <c r="GE625" s="53"/>
      <c r="GF625" s="53"/>
      <c r="GG625" s="53"/>
      <c r="GH625" s="53"/>
      <c r="GI625" s="53"/>
      <c r="GJ625" s="53"/>
      <c r="GK625" s="53"/>
      <c r="GL625" s="53"/>
      <c r="GM625" s="53"/>
      <c r="GN625" s="53"/>
      <c r="GO625" s="53"/>
      <c r="GP625" s="53"/>
      <c r="GQ625" s="53"/>
      <c r="GR625" s="53"/>
      <c r="GS625" s="53"/>
      <c r="GT625" s="53"/>
      <c r="GU625" s="53"/>
      <c r="GV625" s="53"/>
      <c r="GW625" s="53"/>
      <c r="GX625" s="53"/>
      <c r="GY625" s="53"/>
      <c r="GZ625" s="53"/>
      <c r="HA625" s="53"/>
      <c r="HB625" s="53"/>
      <c r="HC625" s="53"/>
      <c r="HD625" s="53"/>
      <c r="HE625" s="53"/>
      <c r="HF625" s="53"/>
      <c r="HG625" s="53"/>
      <c r="HH625" s="53"/>
      <c r="HI625" s="53"/>
      <c r="HJ625" s="53"/>
      <c r="HK625" s="53"/>
      <c r="HL625" s="53"/>
      <c r="HM625" s="53"/>
      <c r="HN625" s="53"/>
      <c r="HO625" s="53"/>
      <c r="HP625" s="53"/>
      <c r="HQ625" s="53"/>
      <c r="HR625" s="53"/>
      <c r="HS625" s="53"/>
      <c r="HT625" s="53"/>
      <c r="HU625" s="53"/>
      <c r="HV625" s="53"/>
      <c r="HW625" s="53"/>
      <c r="HX625" s="53"/>
      <c r="HY625" s="53"/>
      <c r="HZ625" s="53"/>
      <c r="IA625" s="53"/>
    </row>
    <row r="626" spans="1:235" ht="11.25">
      <c r="A626" s="1"/>
      <c r="B626" s="1"/>
      <c r="C626" s="1"/>
      <c r="D626" s="3"/>
      <c r="E626" s="3"/>
      <c r="F626" s="3"/>
      <c r="G626" s="3"/>
      <c r="H626" s="3"/>
      <c r="I626" s="3"/>
      <c r="J626" s="3"/>
      <c r="K626" s="3"/>
      <c r="L626" s="3"/>
      <c r="M626" s="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3"/>
      <c r="BS626" s="53"/>
      <c r="BT626" s="53"/>
      <c r="BU626" s="53"/>
      <c r="BV626" s="53"/>
      <c r="BW626" s="53"/>
      <c r="BX626" s="53"/>
      <c r="BY626" s="53"/>
      <c r="BZ626" s="53"/>
      <c r="CA626" s="53"/>
      <c r="CB626" s="53"/>
      <c r="CC626" s="53"/>
      <c r="CD626" s="53"/>
      <c r="CE626" s="53"/>
      <c r="CF626" s="53"/>
      <c r="CG626" s="53"/>
      <c r="CH626" s="53"/>
      <c r="CI626" s="53"/>
      <c r="CJ626" s="53"/>
      <c r="CK626" s="53"/>
      <c r="CL626" s="53"/>
      <c r="CM626" s="53"/>
      <c r="CN626" s="53"/>
      <c r="CO626" s="53"/>
      <c r="CP626" s="53"/>
      <c r="CQ626" s="53"/>
      <c r="CR626" s="53"/>
      <c r="CS626" s="53"/>
      <c r="CT626" s="53"/>
      <c r="CU626" s="53"/>
      <c r="CV626" s="53"/>
      <c r="CW626" s="53"/>
      <c r="CX626" s="53"/>
      <c r="CY626" s="53"/>
      <c r="CZ626" s="53"/>
      <c r="DA626" s="53"/>
      <c r="DB626" s="53"/>
      <c r="DC626" s="53"/>
      <c r="DD626" s="53"/>
      <c r="DE626" s="53"/>
      <c r="DF626" s="53"/>
      <c r="DG626" s="53"/>
      <c r="DH626" s="53"/>
      <c r="DI626" s="53"/>
      <c r="DJ626" s="53"/>
      <c r="DK626" s="53"/>
      <c r="DL626" s="53"/>
      <c r="DM626" s="53"/>
      <c r="DN626" s="53"/>
      <c r="DO626" s="53"/>
      <c r="DP626" s="53"/>
      <c r="DQ626" s="53"/>
      <c r="DR626" s="53"/>
      <c r="DS626" s="53"/>
      <c r="DT626" s="53"/>
      <c r="DU626" s="53"/>
      <c r="DV626" s="53"/>
      <c r="DW626" s="53"/>
      <c r="DX626" s="53"/>
      <c r="DY626" s="53"/>
      <c r="DZ626" s="53"/>
      <c r="EA626" s="53"/>
      <c r="EB626" s="53"/>
      <c r="EC626" s="53"/>
      <c r="ED626" s="53"/>
      <c r="EE626" s="53"/>
      <c r="EF626" s="53"/>
      <c r="EG626" s="53"/>
      <c r="EH626" s="53"/>
      <c r="EI626" s="53"/>
      <c r="EJ626" s="53"/>
      <c r="EK626" s="53"/>
      <c r="EL626" s="53"/>
      <c r="EM626" s="53"/>
      <c r="EN626" s="53"/>
      <c r="EO626" s="53"/>
      <c r="EP626" s="53"/>
      <c r="EQ626" s="53"/>
      <c r="ER626" s="53"/>
      <c r="ES626" s="53"/>
      <c r="ET626" s="53"/>
      <c r="EU626" s="53"/>
      <c r="EV626" s="53"/>
      <c r="EW626" s="53"/>
      <c r="EX626" s="53"/>
      <c r="EY626" s="53"/>
      <c r="EZ626" s="53"/>
      <c r="FA626" s="53"/>
      <c r="FB626" s="53"/>
      <c r="FC626" s="53"/>
      <c r="FD626" s="53"/>
      <c r="FE626" s="53"/>
      <c r="FF626" s="53"/>
      <c r="FG626" s="53"/>
      <c r="FH626" s="53"/>
      <c r="FI626" s="53"/>
      <c r="FJ626" s="53"/>
      <c r="FK626" s="53"/>
      <c r="FL626" s="53"/>
      <c r="FM626" s="53"/>
      <c r="FN626" s="53"/>
      <c r="FO626" s="53"/>
      <c r="FP626" s="53"/>
      <c r="FQ626" s="53"/>
      <c r="FR626" s="53"/>
      <c r="FS626" s="53"/>
      <c r="FT626" s="53"/>
      <c r="FU626" s="53"/>
      <c r="FV626" s="53"/>
      <c r="FW626" s="53"/>
      <c r="FX626" s="53"/>
      <c r="FY626" s="53"/>
      <c r="FZ626" s="53"/>
      <c r="GA626" s="53"/>
      <c r="GB626" s="53"/>
      <c r="GC626" s="53"/>
      <c r="GD626" s="53"/>
      <c r="GE626" s="53"/>
      <c r="GF626" s="53"/>
      <c r="GG626" s="53"/>
      <c r="GH626" s="53"/>
      <c r="GI626" s="53"/>
      <c r="GJ626" s="53"/>
      <c r="GK626" s="53"/>
      <c r="GL626" s="53"/>
      <c r="GM626" s="53"/>
      <c r="GN626" s="53"/>
      <c r="GO626" s="53"/>
      <c r="GP626" s="53"/>
      <c r="GQ626" s="53"/>
      <c r="GR626" s="53"/>
      <c r="GS626" s="53"/>
      <c r="GT626" s="53"/>
      <c r="GU626" s="53"/>
      <c r="GV626" s="53"/>
      <c r="GW626" s="53"/>
      <c r="GX626" s="53"/>
      <c r="GY626" s="53"/>
      <c r="GZ626" s="53"/>
      <c r="HA626" s="53"/>
      <c r="HB626" s="53"/>
      <c r="HC626" s="53"/>
      <c r="HD626" s="53"/>
      <c r="HE626" s="53"/>
      <c r="HF626" s="53"/>
      <c r="HG626" s="53"/>
      <c r="HH626" s="53"/>
      <c r="HI626" s="53"/>
      <c r="HJ626" s="53"/>
      <c r="HK626" s="53"/>
      <c r="HL626" s="53"/>
      <c r="HM626" s="53"/>
      <c r="HN626" s="53"/>
      <c r="HO626" s="53"/>
      <c r="HP626" s="53"/>
      <c r="HQ626" s="53"/>
      <c r="HR626" s="53"/>
      <c r="HS626" s="53"/>
      <c r="HT626" s="53"/>
      <c r="HU626" s="53"/>
      <c r="HV626" s="53"/>
      <c r="HW626" s="53"/>
      <c r="HX626" s="53"/>
      <c r="HY626" s="53"/>
      <c r="HZ626" s="53"/>
      <c r="IA626" s="53"/>
    </row>
    <row r="627" spans="1:235" ht="11.25">
      <c r="A627" s="1"/>
      <c r="B627" s="1"/>
      <c r="C627" s="1"/>
      <c r="D627" s="3"/>
      <c r="E627" s="3"/>
      <c r="F627" s="3"/>
      <c r="G627" s="3"/>
      <c r="H627" s="3"/>
      <c r="I627" s="3"/>
      <c r="J627" s="3"/>
      <c r="K627" s="3"/>
      <c r="L627" s="3"/>
      <c r="M627" s="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  <c r="BZ627" s="53"/>
      <c r="CA627" s="53"/>
      <c r="CB627" s="53"/>
      <c r="CC627" s="53"/>
      <c r="CD627" s="53"/>
      <c r="CE627" s="53"/>
      <c r="CF627" s="53"/>
      <c r="CG627" s="53"/>
      <c r="CH627" s="53"/>
      <c r="CI627" s="53"/>
      <c r="CJ627" s="53"/>
      <c r="CK627" s="53"/>
      <c r="CL627" s="53"/>
      <c r="CM627" s="53"/>
      <c r="CN627" s="53"/>
      <c r="CO627" s="53"/>
      <c r="CP627" s="53"/>
      <c r="CQ627" s="53"/>
      <c r="CR627" s="53"/>
      <c r="CS627" s="53"/>
      <c r="CT627" s="53"/>
      <c r="CU627" s="53"/>
      <c r="CV627" s="53"/>
      <c r="CW627" s="53"/>
      <c r="CX627" s="53"/>
      <c r="CY627" s="53"/>
      <c r="CZ627" s="53"/>
      <c r="DA627" s="53"/>
      <c r="DB627" s="53"/>
      <c r="DC627" s="53"/>
      <c r="DD627" s="53"/>
      <c r="DE627" s="53"/>
      <c r="DF627" s="53"/>
      <c r="DG627" s="53"/>
      <c r="DH627" s="53"/>
      <c r="DI627" s="53"/>
      <c r="DJ627" s="53"/>
      <c r="DK627" s="53"/>
      <c r="DL627" s="53"/>
      <c r="DM627" s="53"/>
      <c r="DN627" s="53"/>
      <c r="DO627" s="53"/>
      <c r="DP627" s="53"/>
      <c r="DQ627" s="53"/>
      <c r="DR627" s="53"/>
      <c r="DS627" s="53"/>
      <c r="DT627" s="53"/>
      <c r="DU627" s="53"/>
      <c r="DV627" s="53"/>
      <c r="DW627" s="53"/>
      <c r="DX627" s="53"/>
      <c r="DY627" s="53"/>
      <c r="DZ627" s="53"/>
      <c r="EA627" s="53"/>
      <c r="EB627" s="53"/>
      <c r="EC627" s="53"/>
      <c r="ED627" s="53"/>
      <c r="EE627" s="53"/>
      <c r="EF627" s="53"/>
      <c r="EG627" s="53"/>
      <c r="EH627" s="53"/>
      <c r="EI627" s="53"/>
      <c r="EJ627" s="53"/>
      <c r="EK627" s="53"/>
      <c r="EL627" s="53"/>
      <c r="EM627" s="53"/>
      <c r="EN627" s="53"/>
      <c r="EO627" s="53"/>
      <c r="EP627" s="53"/>
      <c r="EQ627" s="53"/>
      <c r="ER627" s="53"/>
      <c r="ES627" s="53"/>
      <c r="ET627" s="53"/>
      <c r="EU627" s="53"/>
      <c r="EV627" s="53"/>
      <c r="EW627" s="53"/>
      <c r="EX627" s="53"/>
      <c r="EY627" s="53"/>
      <c r="EZ627" s="53"/>
      <c r="FA627" s="53"/>
      <c r="FB627" s="53"/>
      <c r="FC627" s="53"/>
      <c r="FD627" s="53"/>
      <c r="FE627" s="53"/>
      <c r="FF627" s="53"/>
      <c r="FG627" s="53"/>
      <c r="FH627" s="53"/>
      <c r="FI627" s="53"/>
      <c r="FJ627" s="53"/>
      <c r="FK627" s="53"/>
      <c r="FL627" s="53"/>
      <c r="FM627" s="53"/>
      <c r="FN627" s="53"/>
      <c r="FO627" s="53"/>
      <c r="FP627" s="53"/>
      <c r="FQ627" s="53"/>
      <c r="FR627" s="53"/>
      <c r="FS627" s="53"/>
      <c r="FT627" s="53"/>
      <c r="FU627" s="53"/>
      <c r="FV627" s="53"/>
      <c r="FW627" s="53"/>
      <c r="FX627" s="53"/>
      <c r="FY627" s="53"/>
      <c r="FZ627" s="53"/>
      <c r="GA627" s="53"/>
      <c r="GB627" s="53"/>
      <c r="GC627" s="53"/>
      <c r="GD627" s="53"/>
      <c r="GE627" s="53"/>
      <c r="GF627" s="53"/>
      <c r="GG627" s="53"/>
      <c r="GH627" s="53"/>
      <c r="GI627" s="53"/>
      <c r="GJ627" s="53"/>
      <c r="GK627" s="53"/>
      <c r="GL627" s="53"/>
      <c r="GM627" s="53"/>
      <c r="GN627" s="53"/>
      <c r="GO627" s="53"/>
      <c r="GP627" s="53"/>
      <c r="GQ627" s="53"/>
      <c r="GR627" s="53"/>
      <c r="GS627" s="53"/>
      <c r="GT627" s="53"/>
      <c r="GU627" s="53"/>
      <c r="GV627" s="53"/>
      <c r="GW627" s="53"/>
      <c r="GX627" s="53"/>
      <c r="GY627" s="53"/>
      <c r="GZ627" s="53"/>
      <c r="HA627" s="53"/>
      <c r="HB627" s="53"/>
      <c r="HC627" s="53"/>
      <c r="HD627" s="53"/>
      <c r="HE627" s="53"/>
      <c r="HF627" s="53"/>
      <c r="HG627" s="53"/>
      <c r="HH627" s="53"/>
      <c r="HI627" s="53"/>
      <c r="HJ627" s="53"/>
      <c r="HK627" s="53"/>
      <c r="HL627" s="53"/>
      <c r="HM627" s="53"/>
      <c r="HN627" s="53"/>
      <c r="HO627" s="53"/>
      <c r="HP627" s="53"/>
      <c r="HQ627" s="53"/>
      <c r="HR627" s="53"/>
      <c r="HS627" s="53"/>
      <c r="HT627" s="53"/>
      <c r="HU627" s="53"/>
      <c r="HV627" s="53"/>
      <c r="HW627" s="53"/>
      <c r="HX627" s="53"/>
      <c r="HY627" s="53"/>
      <c r="HZ627" s="53"/>
      <c r="IA627" s="53"/>
    </row>
    <row r="628" spans="1:235" ht="11.25">
      <c r="A628" s="1"/>
      <c r="B628" s="1"/>
      <c r="C628" s="1"/>
      <c r="D628" s="3"/>
      <c r="E628" s="3"/>
      <c r="F628" s="3"/>
      <c r="G628" s="3"/>
      <c r="H628" s="3"/>
      <c r="I628" s="3"/>
      <c r="J628" s="3"/>
      <c r="K628" s="3"/>
      <c r="L628" s="3"/>
      <c r="M628" s="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  <c r="GB628" s="53"/>
      <c r="GC628" s="53"/>
      <c r="GD628" s="53"/>
      <c r="GE628" s="53"/>
      <c r="GF628" s="53"/>
      <c r="GG628" s="53"/>
      <c r="GH628" s="53"/>
      <c r="GI628" s="53"/>
      <c r="GJ628" s="53"/>
      <c r="GK628" s="53"/>
      <c r="GL628" s="53"/>
      <c r="GM628" s="53"/>
      <c r="GN628" s="53"/>
      <c r="GO628" s="53"/>
      <c r="GP628" s="53"/>
      <c r="GQ628" s="53"/>
      <c r="GR628" s="53"/>
      <c r="GS628" s="53"/>
      <c r="GT628" s="53"/>
      <c r="GU628" s="53"/>
      <c r="GV628" s="53"/>
      <c r="GW628" s="53"/>
      <c r="GX628" s="53"/>
      <c r="GY628" s="53"/>
      <c r="GZ628" s="53"/>
      <c r="HA628" s="53"/>
      <c r="HB628" s="53"/>
      <c r="HC628" s="53"/>
      <c r="HD628" s="53"/>
      <c r="HE628" s="53"/>
      <c r="HF628" s="53"/>
      <c r="HG628" s="53"/>
      <c r="HH628" s="53"/>
      <c r="HI628" s="53"/>
      <c r="HJ628" s="53"/>
      <c r="HK628" s="53"/>
      <c r="HL628" s="53"/>
      <c r="HM628" s="53"/>
      <c r="HN628" s="53"/>
      <c r="HO628" s="53"/>
      <c r="HP628" s="53"/>
      <c r="HQ628" s="53"/>
      <c r="HR628" s="53"/>
      <c r="HS628" s="53"/>
      <c r="HT628" s="53"/>
      <c r="HU628" s="53"/>
      <c r="HV628" s="53"/>
      <c r="HW628" s="53"/>
      <c r="HX628" s="53"/>
      <c r="HY628" s="53"/>
      <c r="HZ628" s="53"/>
      <c r="IA628" s="53"/>
    </row>
    <row r="629" spans="1:235" ht="11.25">
      <c r="A629" s="1"/>
      <c r="B629" s="1"/>
      <c r="C629" s="1"/>
      <c r="D629" s="3"/>
      <c r="E629" s="3"/>
      <c r="F629" s="3"/>
      <c r="G629" s="3"/>
      <c r="H629" s="3"/>
      <c r="I629" s="3"/>
      <c r="J629" s="3"/>
      <c r="K629" s="3"/>
      <c r="L629" s="3"/>
      <c r="M629" s="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  <c r="GB629" s="53"/>
      <c r="GC629" s="53"/>
      <c r="GD629" s="53"/>
      <c r="GE629" s="53"/>
      <c r="GF629" s="53"/>
      <c r="GG629" s="53"/>
      <c r="GH629" s="53"/>
      <c r="GI629" s="53"/>
      <c r="GJ629" s="53"/>
      <c r="GK629" s="53"/>
      <c r="GL629" s="53"/>
      <c r="GM629" s="53"/>
      <c r="GN629" s="53"/>
      <c r="GO629" s="53"/>
      <c r="GP629" s="53"/>
      <c r="GQ629" s="53"/>
      <c r="GR629" s="53"/>
      <c r="GS629" s="53"/>
      <c r="GT629" s="53"/>
      <c r="GU629" s="53"/>
      <c r="GV629" s="53"/>
      <c r="GW629" s="53"/>
      <c r="GX629" s="53"/>
      <c r="GY629" s="53"/>
      <c r="GZ629" s="53"/>
      <c r="HA629" s="53"/>
      <c r="HB629" s="53"/>
      <c r="HC629" s="53"/>
      <c r="HD629" s="53"/>
      <c r="HE629" s="53"/>
      <c r="HF629" s="53"/>
      <c r="HG629" s="53"/>
      <c r="HH629" s="53"/>
      <c r="HI629" s="53"/>
      <c r="HJ629" s="53"/>
      <c r="HK629" s="53"/>
      <c r="HL629" s="53"/>
      <c r="HM629" s="53"/>
      <c r="HN629" s="53"/>
      <c r="HO629" s="53"/>
      <c r="HP629" s="53"/>
      <c r="HQ629" s="53"/>
      <c r="HR629" s="53"/>
      <c r="HS629" s="53"/>
      <c r="HT629" s="53"/>
      <c r="HU629" s="53"/>
      <c r="HV629" s="53"/>
      <c r="HW629" s="53"/>
      <c r="HX629" s="53"/>
      <c r="HY629" s="53"/>
      <c r="HZ629" s="53"/>
      <c r="IA629" s="53"/>
    </row>
    <row r="630" spans="1:235" ht="11.25">
      <c r="A630" s="1"/>
      <c r="B630" s="1"/>
      <c r="C630" s="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104"/>
      <c r="O630" s="104"/>
      <c r="P630" s="104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  <c r="FQ630" s="53"/>
      <c r="FR630" s="53"/>
      <c r="FS630" s="53"/>
      <c r="FT630" s="53"/>
      <c r="FU630" s="53"/>
      <c r="FV630" s="53"/>
      <c r="FW630" s="53"/>
      <c r="FX630" s="53"/>
      <c r="FY630" s="53"/>
      <c r="FZ630" s="53"/>
      <c r="GA630" s="53"/>
      <c r="GB630" s="53"/>
      <c r="GC630" s="53"/>
      <c r="GD630" s="53"/>
      <c r="GE630" s="53"/>
      <c r="GF630" s="53"/>
      <c r="GG630" s="53"/>
      <c r="GH630" s="53"/>
      <c r="GI630" s="53"/>
      <c r="GJ630" s="53"/>
      <c r="GK630" s="53"/>
      <c r="GL630" s="53"/>
      <c r="GM630" s="53"/>
      <c r="GN630" s="53"/>
      <c r="GO630" s="53"/>
      <c r="GP630" s="53"/>
      <c r="GQ630" s="53"/>
      <c r="GR630" s="53"/>
      <c r="GS630" s="53"/>
      <c r="GT630" s="53"/>
      <c r="GU630" s="53"/>
      <c r="GV630" s="53"/>
      <c r="GW630" s="53"/>
      <c r="GX630" s="53"/>
      <c r="GY630" s="53"/>
      <c r="GZ630" s="53"/>
      <c r="HA630" s="53"/>
      <c r="HB630" s="53"/>
      <c r="HC630" s="53"/>
      <c r="HD630" s="53"/>
      <c r="HE630" s="53"/>
      <c r="HF630" s="53"/>
      <c r="HG630" s="53"/>
      <c r="HH630" s="53"/>
      <c r="HI630" s="53"/>
      <c r="HJ630" s="53"/>
      <c r="HK630" s="53"/>
      <c r="HL630" s="53"/>
      <c r="HM630" s="53"/>
      <c r="HN630" s="53"/>
      <c r="HO630" s="53"/>
      <c r="HP630" s="53"/>
      <c r="HQ630" s="53"/>
      <c r="HR630" s="53"/>
      <c r="HS630" s="53"/>
      <c r="HT630" s="53"/>
      <c r="HU630" s="53"/>
      <c r="HV630" s="53"/>
      <c r="HW630" s="53"/>
      <c r="HX630" s="53"/>
      <c r="HY630" s="53"/>
      <c r="HZ630" s="53"/>
      <c r="IA630" s="53"/>
    </row>
    <row r="631" spans="1:235" ht="11.25">
      <c r="A631" s="1"/>
      <c r="B631" s="1"/>
      <c r="C631" s="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104"/>
      <c r="O631" s="104"/>
      <c r="P631" s="104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  <c r="HZ631" s="53"/>
      <c r="IA631" s="53"/>
    </row>
    <row r="632" spans="1:235" ht="11.25">
      <c r="A632" s="1"/>
      <c r="B632" s="1"/>
      <c r="C632" s="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104"/>
      <c r="O632" s="104"/>
      <c r="P632" s="104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  <c r="HZ632" s="53"/>
      <c r="IA632" s="53"/>
    </row>
    <row r="633" spans="1:235" ht="11.25">
      <c r="A633" s="1"/>
      <c r="B633" s="1"/>
      <c r="C633" s="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104"/>
      <c r="O633" s="104"/>
      <c r="P633" s="104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  <c r="GB633" s="53"/>
      <c r="GC633" s="53"/>
      <c r="GD633" s="53"/>
      <c r="GE633" s="53"/>
      <c r="GF633" s="53"/>
      <c r="GG633" s="53"/>
      <c r="GH633" s="53"/>
      <c r="GI633" s="53"/>
      <c r="GJ633" s="53"/>
      <c r="GK633" s="53"/>
      <c r="GL633" s="53"/>
      <c r="GM633" s="53"/>
      <c r="GN633" s="53"/>
      <c r="GO633" s="53"/>
      <c r="GP633" s="53"/>
      <c r="GQ633" s="53"/>
      <c r="GR633" s="53"/>
      <c r="GS633" s="53"/>
      <c r="GT633" s="53"/>
      <c r="GU633" s="53"/>
      <c r="GV633" s="53"/>
      <c r="GW633" s="53"/>
      <c r="GX633" s="53"/>
      <c r="GY633" s="53"/>
      <c r="GZ633" s="53"/>
      <c r="HA633" s="53"/>
      <c r="HB633" s="53"/>
      <c r="HC633" s="53"/>
      <c r="HD633" s="53"/>
      <c r="HE633" s="53"/>
      <c r="HF633" s="53"/>
      <c r="HG633" s="53"/>
      <c r="HH633" s="53"/>
      <c r="HI633" s="53"/>
      <c r="HJ633" s="53"/>
      <c r="HK633" s="53"/>
      <c r="HL633" s="53"/>
      <c r="HM633" s="53"/>
      <c r="HN633" s="53"/>
      <c r="HO633" s="53"/>
      <c r="HP633" s="53"/>
      <c r="HQ633" s="53"/>
      <c r="HR633" s="53"/>
      <c r="HS633" s="53"/>
      <c r="HT633" s="53"/>
      <c r="HU633" s="53"/>
      <c r="HV633" s="53"/>
      <c r="HW633" s="53"/>
      <c r="HX633" s="53"/>
      <c r="HY633" s="53"/>
      <c r="HZ633" s="53"/>
      <c r="IA633" s="53"/>
    </row>
    <row r="634" spans="1:235" ht="11.25">
      <c r="A634" s="1"/>
      <c r="B634" s="1"/>
      <c r="C634" s="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104"/>
      <c r="O634" s="104"/>
      <c r="P634" s="104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  <c r="CZ634" s="53"/>
      <c r="DA634" s="53"/>
      <c r="DB634" s="53"/>
      <c r="DC634" s="53"/>
      <c r="DD634" s="53"/>
      <c r="DE634" s="53"/>
      <c r="DF634" s="53"/>
      <c r="DG634" s="53"/>
      <c r="DH634" s="53"/>
      <c r="DI634" s="53"/>
      <c r="DJ634" s="53"/>
      <c r="DK634" s="53"/>
      <c r="DL634" s="53"/>
      <c r="DM634" s="53"/>
      <c r="DN634" s="53"/>
      <c r="DO634" s="53"/>
      <c r="DP634" s="53"/>
      <c r="DQ634" s="53"/>
      <c r="DR634" s="53"/>
      <c r="DS634" s="53"/>
      <c r="DT634" s="53"/>
      <c r="DU634" s="53"/>
      <c r="DV634" s="53"/>
      <c r="DW634" s="53"/>
      <c r="DX634" s="53"/>
      <c r="DY634" s="53"/>
      <c r="DZ634" s="53"/>
      <c r="EA634" s="53"/>
      <c r="EB634" s="53"/>
      <c r="EC634" s="53"/>
      <c r="ED634" s="53"/>
      <c r="EE634" s="53"/>
      <c r="EF634" s="53"/>
      <c r="EG634" s="53"/>
      <c r="EH634" s="53"/>
      <c r="EI634" s="53"/>
      <c r="EJ634" s="53"/>
      <c r="EK634" s="53"/>
      <c r="EL634" s="53"/>
      <c r="EM634" s="53"/>
      <c r="EN634" s="53"/>
      <c r="EO634" s="53"/>
      <c r="EP634" s="53"/>
      <c r="EQ634" s="53"/>
      <c r="ER634" s="53"/>
      <c r="ES634" s="53"/>
      <c r="ET634" s="53"/>
      <c r="EU634" s="53"/>
      <c r="EV634" s="53"/>
      <c r="EW634" s="53"/>
      <c r="EX634" s="53"/>
      <c r="EY634" s="53"/>
      <c r="EZ634" s="53"/>
      <c r="FA634" s="53"/>
      <c r="FB634" s="53"/>
      <c r="FC634" s="53"/>
      <c r="FD634" s="53"/>
      <c r="FE634" s="53"/>
      <c r="FF634" s="53"/>
      <c r="FG634" s="53"/>
      <c r="FH634" s="53"/>
      <c r="FI634" s="53"/>
      <c r="FJ634" s="53"/>
      <c r="FK634" s="53"/>
      <c r="FL634" s="53"/>
      <c r="FM634" s="53"/>
      <c r="FN634" s="53"/>
      <c r="FO634" s="53"/>
      <c r="FP634" s="53"/>
      <c r="FQ634" s="53"/>
      <c r="FR634" s="53"/>
      <c r="FS634" s="53"/>
      <c r="FT634" s="53"/>
      <c r="FU634" s="53"/>
      <c r="FV634" s="53"/>
      <c r="FW634" s="53"/>
      <c r="FX634" s="53"/>
      <c r="FY634" s="53"/>
      <c r="FZ634" s="53"/>
      <c r="GA634" s="53"/>
      <c r="GB634" s="53"/>
      <c r="GC634" s="53"/>
      <c r="GD634" s="53"/>
      <c r="GE634" s="53"/>
      <c r="GF634" s="53"/>
      <c r="GG634" s="53"/>
      <c r="GH634" s="53"/>
      <c r="GI634" s="53"/>
      <c r="GJ634" s="53"/>
      <c r="GK634" s="53"/>
      <c r="GL634" s="53"/>
      <c r="GM634" s="53"/>
      <c r="GN634" s="53"/>
      <c r="GO634" s="53"/>
      <c r="GP634" s="53"/>
      <c r="GQ634" s="53"/>
      <c r="GR634" s="53"/>
      <c r="GS634" s="53"/>
      <c r="GT634" s="53"/>
      <c r="GU634" s="53"/>
      <c r="GV634" s="53"/>
      <c r="GW634" s="53"/>
      <c r="GX634" s="53"/>
      <c r="GY634" s="53"/>
      <c r="GZ634" s="53"/>
      <c r="HA634" s="53"/>
      <c r="HB634" s="53"/>
      <c r="HC634" s="53"/>
      <c r="HD634" s="53"/>
      <c r="HE634" s="53"/>
      <c r="HF634" s="53"/>
      <c r="HG634" s="53"/>
      <c r="HH634" s="53"/>
      <c r="HI634" s="53"/>
      <c r="HJ634" s="53"/>
      <c r="HK634" s="53"/>
      <c r="HL634" s="53"/>
      <c r="HM634" s="53"/>
      <c r="HN634" s="53"/>
      <c r="HO634" s="53"/>
      <c r="HP634" s="53"/>
      <c r="HQ634" s="53"/>
      <c r="HR634" s="53"/>
      <c r="HS634" s="53"/>
      <c r="HT634" s="53"/>
      <c r="HU634" s="53"/>
      <c r="HV634" s="53"/>
      <c r="HW634" s="53"/>
      <c r="HX634" s="53"/>
      <c r="HY634" s="53"/>
      <c r="HZ634" s="53"/>
      <c r="IA634" s="53"/>
    </row>
    <row r="635" spans="1:235" ht="11.25">
      <c r="A635" s="1"/>
      <c r="B635" s="1"/>
      <c r="C635" s="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104"/>
      <c r="O635" s="104"/>
      <c r="P635" s="104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3"/>
      <c r="BS635" s="53"/>
      <c r="BT635" s="53"/>
      <c r="BU635" s="53"/>
      <c r="BV635" s="53"/>
      <c r="BW635" s="53"/>
      <c r="BX635" s="53"/>
      <c r="BY635" s="53"/>
      <c r="BZ635" s="53"/>
      <c r="CA635" s="53"/>
      <c r="CB635" s="53"/>
      <c r="CC635" s="53"/>
      <c r="CD635" s="53"/>
      <c r="CE635" s="53"/>
      <c r="CF635" s="53"/>
      <c r="CG635" s="53"/>
      <c r="CH635" s="53"/>
      <c r="CI635" s="53"/>
      <c r="CJ635" s="53"/>
      <c r="CK635" s="53"/>
      <c r="CL635" s="53"/>
      <c r="CM635" s="53"/>
      <c r="CN635" s="53"/>
      <c r="CO635" s="53"/>
      <c r="CP635" s="53"/>
      <c r="CQ635" s="53"/>
      <c r="CR635" s="53"/>
      <c r="CS635" s="53"/>
      <c r="CT635" s="53"/>
      <c r="CU635" s="53"/>
      <c r="CV635" s="53"/>
      <c r="CW635" s="53"/>
      <c r="CX635" s="53"/>
      <c r="CY635" s="53"/>
      <c r="CZ635" s="53"/>
      <c r="DA635" s="53"/>
      <c r="DB635" s="53"/>
      <c r="DC635" s="53"/>
      <c r="DD635" s="53"/>
      <c r="DE635" s="53"/>
      <c r="DF635" s="53"/>
      <c r="DG635" s="53"/>
      <c r="DH635" s="53"/>
      <c r="DI635" s="53"/>
      <c r="DJ635" s="53"/>
      <c r="DK635" s="53"/>
      <c r="DL635" s="53"/>
      <c r="DM635" s="53"/>
      <c r="DN635" s="53"/>
      <c r="DO635" s="53"/>
      <c r="DP635" s="53"/>
      <c r="DQ635" s="53"/>
      <c r="DR635" s="53"/>
      <c r="DS635" s="53"/>
      <c r="DT635" s="53"/>
      <c r="DU635" s="53"/>
      <c r="DV635" s="53"/>
      <c r="DW635" s="53"/>
      <c r="DX635" s="53"/>
      <c r="DY635" s="53"/>
      <c r="DZ635" s="53"/>
      <c r="EA635" s="53"/>
      <c r="EB635" s="53"/>
      <c r="EC635" s="53"/>
      <c r="ED635" s="53"/>
      <c r="EE635" s="53"/>
      <c r="EF635" s="53"/>
      <c r="EG635" s="53"/>
      <c r="EH635" s="53"/>
      <c r="EI635" s="53"/>
      <c r="EJ635" s="53"/>
      <c r="EK635" s="53"/>
      <c r="EL635" s="53"/>
      <c r="EM635" s="53"/>
      <c r="EN635" s="53"/>
      <c r="EO635" s="53"/>
      <c r="EP635" s="53"/>
      <c r="EQ635" s="53"/>
      <c r="ER635" s="53"/>
      <c r="ES635" s="53"/>
      <c r="ET635" s="53"/>
      <c r="EU635" s="53"/>
      <c r="EV635" s="53"/>
      <c r="EW635" s="53"/>
      <c r="EX635" s="53"/>
      <c r="EY635" s="53"/>
      <c r="EZ635" s="53"/>
      <c r="FA635" s="53"/>
      <c r="FB635" s="53"/>
      <c r="FC635" s="53"/>
      <c r="FD635" s="53"/>
      <c r="FE635" s="53"/>
      <c r="FF635" s="53"/>
      <c r="FG635" s="53"/>
      <c r="FH635" s="53"/>
      <c r="FI635" s="53"/>
      <c r="FJ635" s="53"/>
      <c r="FK635" s="53"/>
      <c r="FL635" s="53"/>
      <c r="FM635" s="53"/>
      <c r="FN635" s="53"/>
      <c r="FO635" s="53"/>
      <c r="FP635" s="53"/>
      <c r="FQ635" s="53"/>
      <c r="FR635" s="53"/>
      <c r="FS635" s="53"/>
      <c r="FT635" s="53"/>
      <c r="FU635" s="53"/>
      <c r="FV635" s="53"/>
      <c r="FW635" s="53"/>
      <c r="FX635" s="53"/>
      <c r="FY635" s="53"/>
      <c r="FZ635" s="53"/>
      <c r="GA635" s="53"/>
      <c r="GB635" s="53"/>
      <c r="GC635" s="53"/>
      <c r="GD635" s="53"/>
      <c r="GE635" s="53"/>
      <c r="GF635" s="53"/>
      <c r="GG635" s="53"/>
      <c r="GH635" s="53"/>
      <c r="GI635" s="53"/>
      <c r="GJ635" s="53"/>
      <c r="GK635" s="53"/>
      <c r="GL635" s="53"/>
      <c r="GM635" s="53"/>
      <c r="GN635" s="53"/>
      <c r="GO635" s="53"/>
      <c r="GP635" s="53"/>
      <c r="GQ635" s="53"/>
      <c r="GR635" s="53"/>
      <c r="GS635" s="53"/>
      <c r="GT635" s="53"/>
      <c r="GU635" s="53"/>
      <c r="GV635" s="53"/>
      <c r="GW635" s="53"/>
      <c r="GX635" s="53"/>
      <c r="GY635" s="53"/>
      <c r="GZ635" s="53"/>
      <c r="HA635" s="53"/>
      <c r="HB635" s="53"/>
      <c r="HC635" s="53"/>
      <c r="HD635" s="53"/>
      <c r="HE635" s="53"/>
      <c r="HF635" s="53"/>
      <c r="HG635" s="53"/>
      <c r="HH635" s="53"/>
      <c r="HI635" s="53"/>
      <c r="HJ635" s="53"/>
      <c r="HK635" s="53"/>
      <c r="HL635" s="53"/>
      <c r="HM635" s="53"/>
      <c r="HN635" s="53"/>
      <c r="HO635" s="53"/>
      <c r="HP635" s="53"/>
      <c r="HQ635" s="53"/>
      <c r="HR635" s="53"/>
      <c r="HS635" s="53"/>
      <c r="HT635" s="53"/>
      <c r="HU635" s="53"/>
      <c r="HV635" s="53"/>
      <c r="HW635" s="53"/>
      <c r="HX635" s="53"/>
      <c r="HY635" s="53"/>
      <c r="HZ635" s="53"/>
      <c r="IA635" s="53"/>
    </row>
    <row r="636" spans="1:235" ht="11.25">
      <c r="A636" s="1"/>
      <c r="B636" s="1"/>
      <c r="C636" s="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104"/>
      <c r="O636" s="104"/>
      <c r="P636" s="104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3"/>
      <c r="BS636" s="53"/>
      <c r="BT636" s="53"/>
      <c r="BU636" s="53"/>
      <c r="BV636" s="53"/>
      <c r="BW636" s="53"/>
      <c r="BX636" s="53"/>
      <c r="BY636" s="53"/>
      <c r="BZ636" s="53"/>
      <c r="CA636" s="53"/>
      <c r="CB636" s="53"/>
      <c r="CC636" s="53"/>
      <c r="CD636" s="53"/>
      <c r="CE636" s="53"/>
      <c r="CF636" s="53"/>
      <c r="CG636" s="53"/>
      <c r="CH636" s="53"/>
      <c r="CI636" s="53"/>
      <c r="CJ636" s="53"/>
      <c r="CK636" s="53"/>
      <c r="CL636" s="53"/>
      <c r="CM636" s="53"/>
      <c r="CN636" s="53"/>
      <c r="CO636" s="53"/>
      <c r="CP636" s="53"/>
      <c r="CQ636" s="53"/>
      <c r="CR636" s="53"/>
      <c r="CS636" s="53"/>
      <c r="CT636" s="53"/>
      <c r="CU636" s="53"/>
      <c r="CV636" s="53"/>
      <c r="CW636" s="53"/>
      <c r="CX636" s="53"/>
      <c r="CY636" s="53"/>
      <c r="CZ636" s="53"/>
      <c r="DA636" s="53"/>
      <c r="DB636" s="53"/>
      <c r="DC636" s="53"/>
      <c r="DD636" s="53"/>
      <c r="DE636" s="53"/>
      <c r="DF636" s="53"/>
      <c r="DG636" s="53"/>
      <c r="DH636" s="53"/>
      <c r="DI636" s="53"/>
      <c r="DJ636" s="53"/>
      <c r="DK636" s="53"/>
      <c r="DL636" s="53"/>
      <c r="DM636" s="53"/>
      <c r="DN636" s="53"/>
      <c r="DO636" s="53"/>
      <c r="DP636" s="53"/>
      <c r="DQ636" s="53"/>
      <c r="DR636" s="53"/>
      <c r="DS636" s="53"/>
      <c r="DT636" s="53"/>
      <c r="DU636" s="53"/>
      <c r="DV636" s="53"/>
      <c r="DW636" s="53"/>
      <c r="DX636" s="53"/>
      <c r="DY636" s="53"/>
      <c r="DZ636" s="53"/>
      <c r="EA636" s="53"/>
      <c r="EB636" s="53"/>
      <c r="EC636" s="53"/>
      <c r="ED636" s="53"/>
      <c r="EE636" s="53"/>
      <c r="EF636" s="53"/>
      <c r="EG636" s="53"/>
      <c r="EH636" s="53"/>
      <c r="EI636" s="53"/>
      <c r="EJ636" s="53"/>
      <c r="EK636" s="53"/>
      <c r="EL636" s="53"/>
      <c r="EM636" s="53"/>
      <c r="EN636" s="53"/>
      <c r="EO636" s="53"/>
      <c r="EP636" s="53"/>
      <c r="EQ636" s="53"/>
      <c r="ER636" s="53"/>
      <c r="ES636" s="53"/>
      <c r="ET636" s="53"/>
      <c r="EU636" s="53"/>
      <c r="EV636" s="53"/>
      <c r="EW636" s="53"/>
      <c r="EX636" s="53"/>
      <c r="EY636" s="53"/>
      <c r="EZ636" s="53"/>
      <c r="FA636" s="53"/>
      <c r="FB636" s="53"/>
      <c r="FC636" s="53"/>
      <c r="FD636" s="53"/>
      <c r="FE636" s="53"/>
      <c r="FF636" s="53"/>
      <c r="FG636" s="53"/>
      <c r="FH636" s="53"/>
      <c r="FI636" s="53"/>
      <c r="FJ636" s="53"/>
      <c r="FK636" s="53"/>
      <c r="FL636" s="53"/>
      <c r="FM636" s="53"/>
      <c r="FN636" s="53"/>
      <c r="FO636" s="53"/>
      <c r="FP636" s="53"/>
      <c r="FQ636" s="53"/>
      <c r="FR636" s="53"/>
      <c r="FS636" s="53"/>
      <c r="FT636" s="53"/>
      <c r="FU636" s="53"/>
      <c r="FV636" s="53"/>
      <c r="FW636" s="53"/>
      <c r="FX636" s="53"/>
      <c r="FY636" s="53"/>
      <c r="FZ636" s="53"/>
      <c r="GA636" s="53"/>
      <c r="GB636" s="53"/>
      <c r="GC636" s="53"/>
      <c r="GD636" s="53"/>
      <c r="GE636" s="53"/>
      <c r="GF636" s="53"/>
      <c r="GG636" s="53"/>
      <c r="GH636" s="53"/>
      <c r="GI636" s="53"/>
      <c r="GJ636" s="53"/>
      <c r="GK636" s="53"/>
      <c r="GL636" s="53"/>
      <c r="GM636" s="53"/>
      <c r="GN636" s="53"/>
      <c r="GO636" s="53"/>
      <c r="GP636" s="53"/>
      <c r="GQ636" s="53"/>
      <c r="GR636" s="53"/>
      <c r="GS636" s="53"/>
      <c r="GT636" s="53"/>
      <c r="GU636" s="53"/>
      <c r="GV636" s="53"/>
      <c r="GW636" s="53"/>
      <c r="GX636" s="53"/>
      <c r="GY636" s="53"/>
      <c r="GZ636" s="53"/>
      <c r="HA636" s="53"/>
      <c r="HB636" s="53"/>
      <c r="HC636" s="53"/>
      <c r="HD636" s="53"/>
      <c r="HE636" s="53"/>
      <c r="HF636" s="53"/>
      <c r="HG636" s="53"/>
      <c r="HH636" s="53"/>
      <c r="HI636" s="53"/>
      <c r="HJ636" s="53"/>
      <c r="HK636" s="53"/>
      <c r="HL636" s="53"/>
      <c r="HM636" s="53"/>
      <c r="HN636" s="53"/>
      <c r="HO636" s="53"/>
      <c r="HP636" s="53"/>
      <c r="HQ636" s="53"/>
      <c r="HR636" s="53"/>
      <c r="HS636" s="53"/>
      <c r="HT636" s="53"/>
      <c r="HU636" s="53"/>
      <c r="HV636" s="53"/>
      <c r="HW636" s="53"/>
      <c r="HX636" s="53"/>
      <c r="HY636" s="53"/>
      <c r="HZ636" s="53"/>
      <c r="IA636" s="53"/>
    </row>
    <row r="637" spans="1:235" ht="11.25">
      <c r="A637" s="1"/>
      <c r="B637" s="1"/>
      <c r="C637" s="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104"/>
      <c r="O637" s="104"/>
      <c r="P637" s="104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3"/>
      <c r="BS637" s="53"/>
      <c r="BT637" s="53"/>
      <c r="BU637" s="53"/>
      <c r="BV637" s="53"/>
      <c r="BW637" s="53"/>
      <c r="BX637" s="53"/>
      <c r="BY637" s="53"/>
      <c r="BZ637" s="53"/>
      <c r="CA637" s="53"/>
      <c r="CB637" s="53"/>
      <c r="CC637" s="53"/>
      <c r="CD637" s="53"/>
      <c r="CE637" s="53"/>
      <c r="CF637" s="53"/>
      <c r="CG637" s="53"/>
      <c r="CH637" s="53"/>
      <c r="CI637" s="53"/>
      <c r="CJ637" s="53"/>
      <c r="CK637" s="53"/>
      <c r="CL637" s="53"/>
      <c r="CM637" s="53"/>
      <c r="CN637" s="53"/>
      <c r="CO637" s="53"/>
      <c r="CP637" s="53"/>
      <c r="CQ637" s="53"/>
      <c r="CR637" s="53"/>
      <c r="CS637" s="53"/>
      <c r="CT637" s="53"/>
      <c r="CU637" s="53"/>
      <c r="CV637" s="53"/>
      <c r="CW637" s="53"/>
      <c r="CX637" s="53"/>
      <c r="CY637" s="53"/>
      <c r="CZ637" s="53"/>
      <c r="DA637" s="53"/>
      <c r="DB637" s="53"/>
      <c r="DC637" s="53"/>
      <c r="DD637" s="53"/>
      <c r="DE637" s="53"/>
      <c r="DF637" s="53"/>
      <c r="DG637" s="53"/>
      <c r="DH637" s="53"/>
      <c r="DI637" s="53"/>
      <c r="DJ637" s="53"/>
      <c r="DK637" s="53"/>
      <c r="DL637" s="53"/>
      <c r="DM637" s="53"/>
      <c r="DN637" s="53"/>
      <c r="DO637" s="53"/>
      <c r="DP637" s="53"/>
      <c r="DQ637" s="53"/>
      <c r="DR637" s="53"/>
      <c r="DS637" s="53"/>
      <c r="DT637" s="53"/>
      <c r="DU637" s="53"/>
      <c r="DV637" s="53"/>
      <c r="DW637" s="53"/>
      <c r="DX637" s="53"/>
      <c r="DY637" s="53"/>
      <c r="DZ637" s="53"/>
      <c r="EA637" s="53"/>
      <c r="EB637" s="53"/>
      <c r="EC637" s="53"/>
      <c r="ED637" s="53"/>
      <c r="EE637" s="53"/>
      <c r="EF637" s="53"/>
      <c r="EG637" s="53"/>
      <c r="EH637" s="53"/>
      <c r="EI637" s="53"/>
      <c r="EJ637" s="53"/>
      <c r="EK637" s="53"/>
      <c r="EL637" s="53"/>
      <c r="EM637" s="53"/>
      <c r="EN637" s="53"/>
      <c r="EO637" s="53"/>
      <c r="EP637" s="53"/>
      <c r="EQ637" s="53"/>
      <c r="ER637" s="53"/>
      <c r="ES637" s="53"/>
      <c r="ET637" s="53"/>
      <c r="EU637" s="53"/>
      <c r="EV637" s="53"/>
      <c r="EW637" s="53"/>
      <c r="EX637" s="53"/>
      <c r="EY637" s="53"/>
      <c r="EZ637" s="53"/>
      <c r="FA637" s="53"/>
      <c r="FB637" s="53"/>
      <c r="FC637" s="53"/>
      <c r="FD637" s="53"/>
      <c r="FE637" s="53"/>
      <c r="FF637" s="53"/>
      <c r="FG637" s="53"/>
      <c r="FH637" s="53"/>
      <c r="FI637" s="53"/>
      <c r="FJ637" s="53"/>
      <c r="FK637" s="53"/>
      <c r="FL637" s="53"/>
      <c r="FM637" s="53"/>
      <c r="FN637" s="53"/>
      <c r="FO637" s="53"/>
      <c r="FP637" s="53"/>
      <c r="FQ637" s="53"/>
      <c r="FR637" s="53"/>
      <c r="FS637" s="53"/>
      <c r="FT637" s="53"/>
      <c r="FU637" s="53"/>
      <c r="FV637" s="53"/>
      <c r="FW637" s="53"/>
      <c r="FX637" s="53"/>
      <c r="FY637" s="53"/>
      <c r="FZ637" s="53"/>
      <c r="GA637" s="53"/>
      <c r="GB637" s="53"/>
      <c r="GC637" s="53"/>
      <c r="GD637" s="53"/>
      <c r="GE637" s="53"/>
      <c r="GF637" s="53"/>
      <c r="GG637" s="53"/>
      <c r="GH637" s="53"/>
      <c r="GI637" s="53"/>
      <c r="GJ637" s="53"/>
      <c r="GK637" s="53"/>
      <c r="GL637" s="53"/>
      <c r="GM637" s="53"/>
      <c r="GN637" s="53"/>
      <c r="GO637" s="53"/>
      <c r="GP637" s="53"/>
      <c r="GQ637" s="53"/>
      <c r="GR637" s="53"/>
      <c r="GS637" s="53"/>
      <c r="GT637" s="53"/>
      <c r="GU637" s="53"/>
      <c r="GV637" s="53"/>
      <c r="GW637" s="53"/>
      <c r="GX637" s="53"/>
      <c r="GY637" s="53"/>
      <c r="GZ637" s="53"/>
      <c r="HA637" s="53"/>
      <c r="HB637" s="53"/>
      <c r="HC637" s="53"/>
      <c r="HD637" s="53"/>
      <c r="HE637" s="53"/>
      <c r="HF637" s="53"/>
      <c r="HG637" s="53"/>
      <c r="HH637" s="53"/>
      <c r="HI637" s="53"/>
      <c r="HJ637" s="53"/>
      <c r="HK637" s="53"/>
      <c r="HL637" s="53"/>
      <c r="HM637" s="53"/>
      <c r="HN637" s="53"/>
      <c r="HO637" s="53"/>
      <c r="HP637" s="53"/>
      <c r="HQ637" s="53"/>
      <c r="HR637" s="53"/>
      <c r="HS637" s="53"/>
      <c r="HT637" s="53"/>
      <c r="HU637" s="53"/>
      <c r="HV637" s="53"/>
      <c r="HW637" s="53"/>
      <c r="HX637" s="53"/>
      <c r="HY637" s="53"/>
      <c r="HZ637" s="53"/>
      <c r="IA637" s="53"/>
    </row>
    <row r="638" spans="1:235" ht="11.25">
      <c r="A638" s="1"/>
      <c r="B638" s="1"/>
      <c r="C638" s="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104"/>
      <c r="O638" s="104"/>
      <c r="P638" s="104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3"/>
      <c r="BS638" s="53"/>
      <c r="BT638" s="53"/>
      <c r="BU638" s="53"/>
      <c r="BV638" s="53"/>
      <c r="BW638" s="53"/>
      <c r="BX638" s="53"/>
      <c r="BY638" s="53"/>
      <c r="BZ638" s="53"/>
      <c r="CA638" s="53"/>
      <c r="CB638" s="53"/>
      <c r="CC638" s="53"/>
      <c r="CD638" s="53"/>
      <c r="CE638" s="53"/>
      <c r="CF638" s="53"/>
      <c r="CG638" s="53"/>
      <c r="CH638" s="53"/>
      <c r="CI638" s="53"/>
      <c r="CJ638" s="53"/>
      <c r="CK638" s="53"/>
      <c r="CL638" s="53"/>
      <c r="CM638" s="53"/>
      <c r="CN638" s="53"/>
      <c r="CO638" s="53"/>
      <c r="CP638" s="53"/>
      <c r="CQ638" s="53"/>
      <c r="CR638" s="53"/>
      <c r="CS638" s="53"/>
      <c r="CT638" s="53"/>
      <c r="CU638" s="53"/>
      <c r="CV638" s="53"/>
      <c r="CW638" s="53"/>
      <c r="CX638" s="53"/>
      <c r="CY638" s="53"/>
      <c r="CZ638" s="53"/>
      <c r="DA638" s="53"/>
      <c r="DB638" s="53"/>
      <c r="DC638" s="53"/>
      <c r="DD638" s="53"/>
      <c r="DE638" s="53"/>
      <c r="DF638" s="53"/>
      <c r="DG638" s="53"/>
      <c r="DH638" s="53"/>
      <c r="DI638" s="53"/>
      <c r="DJ638" s="53"/>
      <c r="DK638" s="53"/>
      <c r="DL638" s="53"/>
      <c r="DM638" s="53"/>
      <c r="DN638" s="53"/>
      <c r="DO638" s="53"/>
      <c r="DP638" s="53"/>
      <c r="DQ638" s="53"/>
      <c r="DR638" s="53"/>
      <c r="DS638" s="53"/>
      <c r="DT638" s="53"/>
      <c r="DU638" s="53"/>
      <c r="DV638" s="53"/>
      <c r="DW638" s="53"/>
      <c r="DX638" s="53"/>
      <c r="DY638" s="53"/>
      <c r="DZ638" s="53"/>
      <c r="EA638" s="53"/>
      <c r="EB638" s="53"/>
      <c r="EC638" s="53"/>
      <c r="ED638" s="53"/>
      <c r="EE638" s="53"/>
      <c r="EF638" s="53"/>
      <c r="EG638" s="53"/>
      <c r="EH638" s="53"/>
      <c r="EI638" s="53"/>
      <c r="EJ638" s="53"/>
      <c r="EK638" s="53"/>
      <c r="EL638" s="53"/>
      <c r="EM638" s="53"/>
      <c r="EN638" s="53"/>
      <c r="EO638" s="53"/>
      <c r="EP638" s="53"/>
      <c r="EQ638" s="53"/>
      <c r="ER638" s="53"/>
      <c r="ES638" s="53"/>
      <c r="ET638" s="53"/>
      <c r="EU638" s="53"/>
      <c r="EV638" s="53"/>
      <c r="EW638" s="53"/>
      <c r="EX638" s="53"/>
      <c r="EY638" s="53"/>
      <c r="EZ638" s="53"/>
      <c r="FA638" s="53"/>
      <c r="FB638" s="53"/>
      <c r="FC638" s="53"/>
      <c r="FD638" s="53"/>
      <c r="FE638" s="53"/>
      <c r="FF638" s="53"/>
      <c r="FG638" s="53"/>
      <c r="FH638" s="53"/>
      <c r="FI638" s="53"/>
      <c r="FJ638" s="53"/>
      <c r="FK638" s="53"/>
      <c r="FL638" s="53"/>
      <c r="FM638" s="53"/>
      <c r="FN638" s="53"/>
      <c r="FO638" s="53"/>
      <c r="FP638" s="53"/>
      <c r="FQ638" s="53"/>
      <c r="FR638" s="53"/>
      <c r="FS638" s="53"/>
      <c r="FT638" s="53"/>
      <c r="FU638" s="53"/>
      <c r="FV638" s="53"/>
      <c r="FW638" s="53"/>
      <c r="FX638" s="53"/>
      <c r="FY638" s="53"/>
      <c r="FZ638" s="53"/>
      <c r="GA638" s="53"/>
      <c r="GB638" s="53"/>
      <c r="GC638" s="53"/>
      <c r="GD638" s="53"/>
      <c r="GE638" s="53"/>
      <c r="GF638" s="53"/>
      <c r="GG638" s="53"/>
      <c r="GH638" s="53"/>
      <c r="GI638" s="53"/>
      <c r="GJ638" s="53"/>
      <c r="GK638" s="53"/>
      <c r="GL638" s="53"/>
      <c r="GM638" s="53"/>
      <c r="GN638" s="53"/>
      <c r="GO638" s="53"/>
      <c r="GP638" s="53"/>
      <c r="GQ638" s="53"/>
      <c r="GR638" s="53"/>
      <c r="GS638" s="53"/>
      <c r="GT638" s="53"/>
      <c r="GU638" s="53"/>
      <c r="GV638" s="53"/>
      <c r="GW638" s="53"/>
      <c r="GX638" s="53"/>
      <c r="GY638" s="53"/>
      <c r="GZ638" s="53"/>
      <c r="HA638" s="53"/>
      <c r="HB638" s="53"/>
      <c r="HC638" s="53"/>
      <c r="HD638" s="53"/>
      <c r="HE638" s="53"/>
      <c r="HF638" s="53"/>
      <c r="HG638" s="53"/>
      <c r="HH638" s="53"/>
      <c r="HI638" s="53"/>
      <c r="HJ638" s="53"/>
      <c r="HK638" s="53"/>
      <c r="HL638" s="53"/>
      <c r="HM638" s="53"/>
      <c r="HN638" s="53"/>
      <c r="HO638" s="53"/>
      <c r="HP638" s="53"/>
      <c r="HQ638" s="53"/>
      <c r="HR638" s="53"/>
      <c r="HS638" s="53"/>
      <c r="HT638" s="53"/>
      <c r="HU638" s="53"/>
      <c r="HV638" s="53"/>
      <c r="HW638" s="53"/>
      <c r="HX638" s="53"/>
      <c r="HY638" s="53"/>
      <c r="HZ638" s="53"/>
      <c r="IA638" s="53"/>
    </row>
    <row r="639" spans="1:235" ht="11.25">
      <c r="A639" s="1"/>
      <c r="B639" s="1"/>
      <c r="C639" s="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104"/>
      <c r="O639" s="104"/>
      <c r="P639" s="104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3"/>
      <c r="BS639" s="53"/>
      <c r="BT639" s="53"/>
      <c r="BU639" s="53"/>
      <c r="BV639" s="53"/>
      <c r="BW639" s="53"/>
      <c r="BX639" s="53"/>
      <c r="BY639" s="53"/>
      <c r="BZ639" s="53"/>
      <c r="CA639" s="53"/>
      <c r="CB639" s="53"/>
      <c r="CC639" s="53"/>
      <c r="CD639" s="53"/>
      <c r="CE639" s="53"/>
      <c r="CF639" s="53"/>
      <c r="CG639" s="53"/>
      <c r="CH639" s="53"/>
      <c r="CI639" s="53"/>
      <c r="CJ639" s="53"/>
      <c r="CK639" s="53"/>
      <c r="CL639" s="53"/>
      <c r="CM639" s="53"/>
      <c r="CN639" s="53"/>
      <c r="CO639" s="53"/>
      <c r="CP639" s="53"/>
      <c r="CQ639" s="53"/>
      <c r="CR639" s="53"/>
      <c r="CS639" s="53"/>
      <c r="CT639" s="53"/>
      <c r="CU639" s="53"/>
      <c r="CV639" s="53"/>
      <c r="CW639" s="53"/>
      <c r="CX639" s="53"/>
      <c r="CY639" s="53"/>
      <c r="CZ639" s="53"/>
      <c r="DA639" s="53"/>
      <c r="DB639" s="53"/>
      <c r="DC639" s="53"/>
      <c r="DD639" s="53"/>
      <c r="DE639" s="53"/>
      <c r="DF639" s="53"/>
      <c r="DG639" s="53"/>
      <c r="DH639" s="53"/>
      <c r="DI639" s="53"/>
      <c r="DJ639" s="53"/>
      <c r="DK639" s="53"/>
      <c r="DL639" s="53"/>
      <c r="DM639" s="53"/>
      <c r="DN639" s="53"/>
      <c r="DO639" s="53"/>
      <c r="DP639" s="53"/>
      <c r="DQ639" s="53"/>
      <c r="DR639" s="53"/>
      <c r="DS639" s="53"/>
      <c r="DT639" s="53"/>
      <c r="DU639" s="53"/>
      <c r="DV639" s="53"/>
      <c r="DW639" s="53"/>
      <c r="DX639" s="53"/>
      <c r="DY639" s="53"/>
      <c r="DZ639" s="53"/>
      <c r="EA639" s="53"/>
      <c r="EB639" s="53"/>
      <c r="EC639" s="53"/>
      <c r="ED639" s="53"/>
      <c r="EE639" s="53"/>
      <c r="EF639" s="53"/>
      <c r="EG639" s="53"/>
      <c r="EH639" s="53"/>
      <c r="EI639" s="53"/>
      <c r="EJ639" s="53"/>
      <c r="EK639" s="53"/>
      <c r="EL639" s="53"/>
      <c r="EM639" s="53"/>
      <c r="EN639" s="53"/>
      <c r="EO639" s="53"/>
      <c r="EP639" s="53"/>
      <c r="EQ639" s="53"/>
      <c r="ER639" s="53"/>
      <c r="ES639" s="53"/>
      <c r="ET639" s="53"/>
      <c r="EU639" s="53"/>
      <c r="EV639" s="53"/>
      <c r="EW639" s="53"/>
      <c r="EX639" s="53"/>
      <c r="EY639" s="53"/>
      <c r="EZ639" s="53"/>
      <c r="FA639" s="53"/>
      <c r="FB639" s="53"/>
      <c r="FC639" s="53"/>
      <c r="FD639" s="53"/>
      <c r="FE639" s="53"/>
      <c r="FF639" s="53"/>
      <c r="FG639" s="53"/>
      <c r="FH639" s="53"/>
      <c r="FI639" s="53"/>
      <c r="FJ639" s="53"/>
      <c r="FK639" s="53"/>
      <c r="FL639" s="53"/>
      <c r="FM639" s="53"/>
      <c r="FN639" s="53"/>
      <c r="FO639" s="53"/>
      <c r="FP639" s="53"/>
      <c r="FQ639" s="53"/>
      <c r="FR639" s="53"/>
      <c r="FS639" s="53"/>
      <c r="FT639" s="53"/>
      <c r="FU639" s="53"/>
      <c r="FV639" s="53"/>
      <c r="FW639" s="53"/>
      <c r="FX639" s="53"/>
      <c r="FY639" s="53"/>
      <c r="FZ639" s="53"/>
      <c r="GA639" s="53"/>
      <c r="GB639" s="53"/>
      <c r="GC639" s="53"/>
      <c r="GD639" s="53"/>
      <c r="GE639" s="53"/>
      <c r="GF639" s="53"/>
      <c r="GG639" s="53"/>
      <c r="GH639" s="53"/>
      <c r="GI639" s="53"/>
      <c r="GJ639" s="53"/>
      <c r="GK639" s="53"/>
      <c r="GL639" s="53"/>
      <c r="GM639" s="53"/>
      <c r="GN639" s="53"/>
      <c r="GO639" s="53"/>
      <c r="GP639" s="53"/>
      <c r="GQ639" s="53"/>
      <c r="GR639" s="53"/>
      <c r="GS639" s="53"/>
      <c r="GT639" s="53"/>
      <c r="GU639" s="53"/>
      <c r="GV639" s="53"/>
      <c r="GW639" s="53"/>
      <c r="GX639" s="53"/>
      <c r="GY639" s="53"/>
      <c r="GZ639" s="53"/>
      <c r="HA639" s="53"/>
      <c r="HB639" s="53"/>
      <c r="HC639" s="53"/>
      <c r="HD639" s="53"/>
      <c r="HE639" s="53"/>
      <c r="HF639" s="53"/>
      <c r="HG639" s="53"/>
      <c r="HH639" s="53"/>
      <c r="HI639" s="53"/>
      <c r="HJ639" s="53"/>
      <c r="HK639" s="53"/>
      <c r="HL639" s="53"/>
      <c r="HM639" s="53"/>
      <c r="HN639" s="53"/>
      <c r="HO639" s="53"/>
      <c r="HP639" s="53"/>
      <c r="HQ639" s="53"/>
      <c r="HR639" s="53"/>
      <c r="HS639" s="53"/>
      <c r="HT639" s="53"/>
      <c r="HU639" s="53"/>
      <c r="HV639" s="53"/>
      <c r="HW639" s="53"/>
      <c r="HX639" s="53"/>
      <c r="HY639" s="53"/>
      <c r="HZ639" s="53"/>
      <c r="IA639" s="53"/>
    </row>
    <row r="640" spans="1:235" ht="11.25">
      <c r="A640" s="1"/>
      <c r="B640" s="1"/>
      <c r="C640" s="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104"/>
      <c r="O640" s="104"/>
      <c r="P640" s="104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3"/>
      <c r="BS640" s="53"/>
      <c r="BT640" s="53"/>
      <c r="BU640" s="53"/>
      <c r="BV640" s="53"/>
      <c r="BW640" s="53"/>
      <c r="BX640" s="53"/>
      <c r="BY640" s="53"/>
      <c r="BZ640" s="53"/>
      <c r="CA640" s="53"/>
      <c r="CB640" s="53"/>
      <c r="CC640" s="53"/>
      <c r="CD640" s="53"/>
      <c r="CE640" s="53"/>
      <c r="CF640" s="53"/>
      <c r="CG640" s="53"/>
      <c r="CH640" s="53"/>
      <c r="CI640" s="53"/>
      <c r="CJ640" s="53"/>
      <c r="CK640" s="53"/>
      <c r="CL640" s="53"/>
      <c r="CM640" s="53"/>
      <c r="CN640" s="53"/>
      <c r="CO640" s="53"/>
      <c r="CP640" s="53"/>
      <c r="CQ640" s="53"/>
      <c r="CR640" s="53"/>
      <c r="CS640" s="53"/>
      <c r="CT640" s="53"/>
      <c r="CU640" s="53"/>
      <c r="CV640" s="53"/>
      <c r="CW640" s="53"/>
      <c r="CX640" s="53"/>
      <c r="CY640" s="53"/>
      <c r="CZ640" s="53"/>
      <c r="DA640" s="53"/>
      <c r="DB640" s="53"/>
      <c r="DC640" s="53"/>
      <c r="DD640" s="53"/>
      <c r="DE640" s="53"/>
      <c r="DF640" s="53"/>
      <c r="DG640" s="53"/>
      <c r="DH640" s="53"/>
      <c r="DI640" s="53"/>
      <c r="DJ640" s="53"/>
      <c r="DK640" s="53"/>
      <c r="DL640" s="53"/>
      <c r="DM640" s="53"/>
      <c r="DN640" s="53"/>
      <c r="DO640" s="53"/>
      <c r="DP640" s="53"/>
      <c r="DQ640" s="53"/>
      <c r="DR640" s="53"/>
      <c r="DS640" s="53"/>
      <c r="DT640" s="53"/>
      <c r="DU640" s="53"/>
      <c r="DV640" s="53"/>
      <c r="DW640" s="53"/>
      <c r="DX640" s="53"/>
      <c r="DY640" s="53"/>
      <c r="DZ640" s="53"/>
      <c r="EA640" s="53"/>
      <c r="EB640" s="53"/>
      <c r="EC640" s="53"/>
      <c r="ED640" s="53"/>
      <c r="EE640" s="53"/>
      <c r="EF640" s="53"/>
      <c r="EG640" s="53"/>
      <c r="EH640" s="53"/>
      <c r="EI640" s="53"/>
      <c r="EJ640" s="53"/>
      <c r="EK640" s="53"/>
      <c r="EL640" s="53"/>
      <c r="EM640" s="53"/>
      <c r="EN640" s="53"/>
      <c r="EO640" s="53"/>
      <c r="EP640" s="53"/>
      <c r="EQ640" s="53"/>
      <c r="ER640" s="53"/>
      <c r="ES640" s="53"/>
      <c r="ET640" s="53"/>
      <c r="EU640" s="53"/>
      <c r="EV640" s="53"/>
      <c r="EW640" s="53"/>
      <c r="EX640" s="53"/>
      <c r="EY640" s="53"/>
      <c r="EZ640" s="53"/>
      <c r="FA640" s="53"/>
      <c r="FB640" s="53"/>
      <c r="FC640" s="53"/>
      <c r="FD640" s="53"/>
      <c r="FE640" s="53"/>
      <c r="FF640" s="53"/>
      <c r="FG640" s="53"/>
      <c r="FH640" s="53"/>
      <c r="FI640" s="53"/>
      <c r="FJ640" s="53"/>
      <c r="FK640" s="53"/>
      <c r="FL640" s="53"/>
      <c r="FM640" s="53"/>
      <c r="FN640" s="53"/>
      <c r="FO640" s="53"/>
      <c r="FP640" s="53"/>
      <c r="FQ640" s="53"/>
      <c r="FR640" s="53"/>
      <c r="FS640" s="53"/>
      <c r="FT640" s="53"/>
      <c r="FU640" s="53"/>
      <c r="FV640" s="53"/>
      <c r="FW640" s="53"/>
      <c r="FX640" s="53"/>
      <c r="FY640" s="53"/>
      <c r="FZ640" s="53"/>
      <c r="GA640" s="53"/>
      <c r="GB640" s="53"/>
      <c r="GC640" s="53"/>
      <c r="GD640" s="53"/>
      <c r="GE640" s="53"/>
      <c r="GF640" s="53"/>
      <c r="GG640" s="53"/>
      <c r="GH640" s="53"/>
      <c r="GI640" s="53"/>
      <c r="GJ640" s="53"/>
      <c r="GK640" s="53"/>
      <c r="GL640" s="53"/>
      <c r="GM640" s="53"/>
      <c r="GN640" s="53"/>
      <c r="GO640" s="53"/>
      <c r="GP640" s="53"/>
      <c r="GQ640" s="53"/>
      <c r="GR640" s="53"/>
      <c r="GS640" s="53"/>
      <c r="GT640" s="53"/>
      <c r="GU640" s="53"/>
      <c r="GV640" s="53"/>
      <c r="GW640" s="53"/>
      <c r="GX640" s="53"/>
      <c r="GY640" s="53"/>
      <c r="GZ640" s="53"/>
      <c r="HA640" s="53"/>
      <c r="HB640" s="53"/>
      <c r="HC640" s="53"/>
      <c r="HD640" s="53"/>
      <c r="HE640" s="53"/>
      <c r="HF640" s="53"/>
      <c r="HG640" s="53"/>
      <c r="HH640" s="53"/>
      <c r="HI640" s="53"/>
      <c r="HJ640" s="53"/>
      <c r="HK640" s="53"/>
      <c r="HL640" s="53"/>
      <c r="HM640" s="53"/>
      <c r="HN640" s="53"/>
      <c r="HO640" s="53"/>
      <c r="HP640" s="53"/>
      <c r="HQ640" s="53"/>
      <c r="HR640" s="53"/>
      <c r="HS640" s="53"/>
      <c r="HT640" s="53"/>
      <c r="HU640" s="53"/>
      <c r="HV640" s="53"/>
      <c r="HW640" s="53"/>
      <c r="HX640" s="53"/>
      <c r="HY640" s="53"/>
      <c r="HZ640" s="53"/>
      <c r="IA640" s="53"/>
    </row>
    <row r="641" spans="1:235" ht="11.25">
      <c r="A641" s="1"/>
      <c r="B641" s="1"/>
      <c r="C641" s="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104"/>
      <c r="O641" s="104"/>
      <c r="P641" s="104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3"/>
      <c r="BS641" s="53"/>
      <c r="BT641" s="53"/>
      <c r="BU641" s="53"/>
      <c r="BV641" s="53"/>
      <c r="BW641" s="53"/>
      <c r="BX641" s="53"/>
      <c r="BY641" s="53"/>
      <c r="BZ641" s="53"/>
      <c r="CA641" s="53"/>
      <c r="CB641" s="53"/>
      <c r="CC641" s="53"/>
      <c r="CD641" s="53"/>
      <c r="CE641" s="53"/>
      <c r="CF641" s="53"/>
      <c r="CG641" s="53"/>
      <c r="CH641" s="53"/>
      <c r="CI641" s="53"/>
      <c r="CJ641" s="53"/>
      <c r="CK641" s="53"/>
      <c r="CL641" s="53"/>
      <c r="CM641" s="53"/>
      <c r="CN641" s="53"/>
      <c r="CO641" s="53"/>
      <c r="CP641" s="53"/>
      <c r="CQ641" s="53"/>
      <c r="CR641" s="53"/>
      <c r="CS641" s="53"/>
      <c r="CT641" s="53"/>
      <c r="CU641" s="53"/>
      <c r="CV641" s="53"/>
      <c r="CW641" s="53"/>
      <c r="CX641" s="53"/>
      <c r="CY641" s="53"/>
      <c r="CZ641" s="53"/>
      <c r="DA641" s="53"/>
      <c r="DB641" s="53"/>
      <c r="DC641" s="53"/>
      <c r="DD641" s="53"/>
      <c r="DE641" s="53"/>
      <c r="DF641" s="53"/>
      <c r="DG641" s="53"/>
      <c r="DH641" s="53"/>
      <c r="DI641" s="53"/>
      <c r="DJ641" s="53"/>
      <c r="DK641" s="53"/>
      <c r="DL641" s="53"/>
      <c r="DM641" s="53"/>
      <c r="DN641" s="53"/>
      <c r="DO641" s="53"/>
      <c r="DP641" s="53"/>
      <c r="DQ641" s="53"/>
      <c r="DR641" s="53"/>
      <c r="DS641" s="53"/>
      <c r="DT641" s="53"/>
      <c r="DU641" s="53"/>
      <c r="DV641" s="53"/>
      <c r="DW641" s="53"/>
      <c r="DX641" s="53"/>
      <c r="DY641" s="53"/>
      <c r="DZ641" s="53"/>
      <c r="EA641" s="53"/>
      <c r="EB641" s="53"/>
      <c r="EC641" s="53"/>
      <c r="ED641" s="53"/>
      <c r="EE641" s="53"/>
      <c r="EF641" s="53"/>
      <c r="EG641" s="53"/>
      <c r="EH641" s="53"/>
      <c r="EI641" s="53"/>
      <c r="EJ641" s="53"/>
      <c r="EK641" s="53"/>
      <c r="EL641" s="53"/>
      <c r="EM641" s="53"/>
      <c r="EN641" s="53"/>
      <c r="EO641" s="53"/>
      <c r="EP641" s="53"/>
      <c r="EQ641" s="53"/>
      <c r="ER641" s="53"/>
      <c r="ES641" s="53"/>
      <c r="ET641" s="53"/>
      <c r="EU641" s="53"/>
      <c r="EV641" s="53"/>
      <c r="EW641" s="53"/>
      <c r="EX641" s="53"/>
      <c r="EY641" s="53"/>
      <c r="EZ641" s="53"/>
      <c r="FA641" s="53"/>
      <c r="FB641" s="53"/>
      <c r="FC641" s="53"/>
      <c r="FD641" s="53"/>
      <c r="FE641" s="53"/>
      <c r="FF641" s="53"/>
      <c r="FG641" s="53"/>
      <c r="FH641" s="53"/>
      <c r="FI641" s="53"/>
      <c r="FJ641" s="53"/>
      <c r="FK641" s="53"/>
      <c r="FL641" s="53"/>
      <c r="FM641" s="53"/>
      <c r="FN641" s="53"/>
      <c r="FO641" s="53"/>
      <c r="FP641" s="53"/>
      <c r="FQ641" s="53"/>
      <c r="FR641" s="53"/>
      <c r="FS641" s="53"/>
      <c r="FT641" s="53"/>
      <c r="FU641" s="53"/>
      <c r="FV641" s="53"/>
      <c r="FW641" s="53"/>
      <c r="FX641" s="53"/>
      <c r="FY641" s="53"/>
      <c r="FZ641" s="53"/>
      <c r="GA641" s="53"/>
      <c r="GB641" s="53"/>
      <c r="GC641" s="53"/>
      <c r="GD641" s="53"/>
      <c r="GE641" s="53"/>
      <c r="GF641" s="53"/>
      <c r="GG641" s="53"/>
      <c r="GH641" s="53"/>
      <c r="GI641" s="53"/>
      <c r="GJ641" s="53"/>
      <c r="GK641" s="53"/>
      <c r="GL641" s="53"/>
      <c r="GM641" s="53"/>
      <c r="GN641" s="53"/>
      <c r="GO641" s="53"/>
      <c r="GP641" s="53"/>
      <c r="GQ641" s="53"/>
      <c r="GR641" s="53"/>
      <c r="GS641" s="53"/>
      <c r="GT641" s="53"/>
      <c r="GU641" s="53"/>
      <c r="GV641" s="53"/>
      <c r="GW641" s="53"/>
      <c r="GX641" s="53"/>
      <c r="GY641" s="53"/>
      <c r="GZ641" s="53"/>
      <c r="HA641" s="53"/>
      <c r="HB641" s="53"/>
      <c r="HC641" s="53"/>
      <c r="HD641" s="53"/>
      <c r="HE641" s="53"/>
      <c r="HF641" s="53"/>
      <c r="HG641" s="53"/>
      <c r="HH641" s="53"/>
      <c r="HI641" s="53"/>
      <c r="HJ641" s="53"/>
      <c r="HK641" s="53"/>
      <c r="HL641" s="53"/>
      <c r="HM641" s="53"/>
      <c r="HN641" s="53"/>
      <c r="HO641" s="53"/>
      <c r="HP641" s="53"/>
      <c r="HQ641" s="53"/>
      <c r="HR641" s="53"/>
      <c r="HS641" s="53"/>
      <c r="HT641" s="53"/>
      <c r="HU641" s="53"/>
      <c r="HV641" s="53"/>
      <c r="HW641" s="53"/>
      <c r="HX641" s="53"/>
      <c r="HY641" s="53"/>
      <c r="HZ641" s="53"/>
      <c r="IA641" s="53"/>
    </row>
    <row r="642" spans="1:235" ht="11.25">
      <c r="A642" s="1"/>
      <c r="B642" s="1"/>
      <c r="C642" s="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04"/>
      <c r="O642" s="104"/>
      <c r="P642" s="104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3"/>
      <c r="BS642" s="53"/>
      <c r="BT642" s="53"/>
      <c r="BU642" s="53"/>
      <c r="BV642" s="53"/>
      <c r="BW642" s="53"/>
      <c r="BX642" s="53"/>
      <c r="BY642" s="53"/>
      <c r="BZ642" s="53"/>
      <c r="CA642" s="53"/>
      <c r="CB642" s="53"/>
      <c r="CC642" s="53"/>
      <c r="CD642" s="53"/>
      <c r="CE642" s="53"/>
      <c r="CF642" s="53"/>
      <c r="CG642" s="53"/>
      <c r="CH642" s="53"/>
      <c r="CI642" s="53"/>
      <c r="CJ642" s="53"/>
      <c r="CK642" s="53"/>
      <c r="CL642" s="53"/>
      <c r="CM642" s="53"/>
      <c r="CN642" s="53"/>
      <c r="CO642" s="53"/>
      <c r="CP642" s="53"/>
      <c r="CQ642" s="53"/>
      <c r="CR642" s="53"/>
      <c r="CS642" s="53"/>
      <c r="CT642" s="53"/>
      <c r="CU642" s="53"/>
      <c r="CV642" s="53"/>
      <c r="CW642" s="53"/>
      <c r="CX642" s="53"/>
      <c r="CY642" s="53"/>
      <c r="CZ642" s="53"/>
      <c r="DA642" s="53"/>
      <c r="DB642" s="53"/>
      <c r="DC642" s="53"/>
      <c r="DD642" s="53"/>
      <c r="DE642" s="53"/>
      <c r="DF642" s="53"/>
      <c r="DG642" s="53"/>
      <c r="DH642" s="53"/>
      <c r="DI642" s="53"/>
      <c r="DJ642" s="53"/>
      <c r="DK642" s="53"/>
      <c r="DL642" s="53"/>
      <c r="DM642" s="53"/>
      <c r="DN642" s="53"/>
      <c r="DO642" s="53"/>
      <c r="DP642" s="53"/>
      <c r="DQ642" s="53"/>
      <c r="DR642" s="53"/>
      <c r="DS642" s="53"/>
      <c r="DT642" s="53"/>
      <c r="DU642" s="53"/>
      <c r="DV642" s="53"/>
      <c r="DW642" s="53"/>
      <c r="DX642" s="53"/>
      <c r="DY642" s="53"/>
      <c r="DZ642" s="53"/>
      <c r="EA642" s="53"/>
      <c r="EB642" s="53"/>
      <c r="EC642" s="53"/>
      <c r="ED642" s="53"/>
      <c r="EE642" s="53"/>
      <c r="EF642" s="53"/>
      <c r="EG642" s="53"/>
      <c r="EH642" s="53"/>
      <c r="EI642" s="53"/>
      <c r="EJ642" s="53"/>
      <c r="EK642" s="53"/>
      <c r="EL642" s="53"/>
      <c r="EM642" s="53"/>
      <c r="EN642" s="53"/>
      <c r="EO642" s="53"/>
      <c r="EP642" s="53"/>
      <c r="EQ642" s="53"/>
      <c r="ER642" s="53"/>
      <c r="ES642" s="53"/>
      <c r="ET642" s="53"/>
      <c r="EU642" s="53"/>
      <c r="EV642" s="53"/>
      <c r="EW642" s="53"/>
      <c r="EX642" s="53"/>
      <c r="EY642" s="53"/>
      <c r="EZ642" s="53"/>
      <c r="FA642" s="53"/>
      <c r="FB642" s="53"/>
      <c r="FC642" s="53"/>
      <c r="FD642" s="53"/>
      <c r="FE642" s="53"/>
      <c r="FF642" s="53"/>
      <c r="FG642" s="53"/>
      <c r="FH642" s="53"/>
      <c r="FI642" s="53"/>
      <c r="FJ642" s="53"/>
      <c r="FK642" s="53"/>
      <c r="FL642" s="53"/>
      <c r="FM642" s="53"/>
      <c r="FN642" s="53"/>
      <c r="FO642" s="53"/>
      <c r="FP642" s="53"/>
      <c r="FQ642" s="53"/>
      <c r="FR642" s="53"/>
      <c r="FS642" s="53"/>
      <c r="FT642" s="53"/>
      <c r="FU642" s="53"/>
      <c r="FV642" s="53"/>
      <c r="FW642" s="53"/>
      <c r="FX642" s="53"/>
      <c r="FY642" s="53"/>
      <c r="FZ642" s="53"/>
      <c r="GA642" s="53"/>
      <c r="GB642" s="53"/>
      <c r="GC642" s="53"/>
      <c r="GD642" s="53"/>
      <c r="GE642" s="53"/>
      <c r="GF642" s="53"/>
      <c r="GG642" s="53"/>
      <c r="GH642" s="53"/>
      <c r="GI642" s="53"/>
      <c r="GJ642" s="53"/>
      <c r="GK642" s="53"/>
      <c r="GL642" s="53"/>
      <c r="GM642" s="53"/>
      <c r="GN642" s="53"/>
      <c r="GO642" s="53"/>
      <c r="GP642" s="53"/>
      <c r="GQ642" s="53"/>
      <c r="GR642" s="53"/>
      <c r="GS642" s="53"/>
      <c r="GT642" s="53"/>
      <c r="GU642" s="53"/>
      <c r="GV642" s="53"/>
      <c r="GW642" s="53"/>
      <c r="GX642" s="53"/>
      <c r="GY642" s="53"/>
      <c r="GZ642" s="53"/>
      <c r="HA642" s="53"/>
      <c r="HB642" s="53"/>
      <c r="HC642" s="53"/>
      <c r="HD642" s="53"/>
      <c r="HE642" s="53"/>
      <c r="HF642" s="53"/>
      <c r="HG642" s="53"/>
      <c r="HH642" s="53"/>
      <c r="HI642" s="53"/>
      <c r="HJ642" s="53"/>
      <c r="HK642" s="53"/>
      <c r="HL642" s="53"/>
      <c r="HM642" s="53"/>
      <c r="HN642" s="53"/>
      <c r="HO642" s="53"/>
      <c r="HP642" s="53"/>
      <c r="HQ642" s="53"/>
      <c r="HR642" s="53"/>
      <c r="HS642" s="53"/>
      <c r="HT642" s="53"/>
      <c r="HU642" s="53"/>
      <c r="HV642" s="53"/>
      <c r="HW642" s="53"/>
      <c r="HX642" s="53"/>
      <c r="HY642" s="53"/>
      <c r="HZ642" s="53"/>
      <c r="IA642" s="53"/>
    </row>
    <row r="643" spans="1:235" ht="11.25">
      <c r="A643" s="1"/>
      <c r="B643" s="1"/>
      <c r="C643" s="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04"/>
      <c r="O643" s="104"/>
      <c r="P643" s="104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3"/>
      <c r="BS643" s="53"/>
      <c r="BT643" s="53"/>
      <c r="BU643" s="53"/>
      <c r="BV643" s="53"/>
      <c r="BW643" s="53"/>
      <c r="BX643" s="53"/>
      <c r="BY643" s="53"/>
      <c r="BZ643" s="53"/>
      <c r="CA643" s="53"/>
      <c r="CB643" s="53"/>
      <c r="CC643" s="53"/>
      <c r="CD643" s="53"/>
      <c r="CE643" s="53"/>
      <c r="CF643" s="53"/>
      <c r="CG643" s="53"/>
      <c r="CH643" s="53"/>
      <c r="CI643" s="53"/>
      <c r="CJ643" s="53"/>
      <c r="CK643" s="53"/>
      <c r="CL643" s="53"/>
      <c r="CM643" s="53"/>
      <c r="CN643" s="53"/>
      <c r="CO643" s="53"/>
      <c r="CP643" s="53"/>
      <c r="CQ643" s="53"/>
      <c r="CR643" s="53"/>
      <c r="CS643" s="53"/>
      <c r="CT643" s="53"/>
      <c r="CU643" s="53"/>
      <c r="CV643" s="53"/>
      <c r="CW643" s="53"/>
      <c r="CX643" s="53"/>
      <c r="CY643" s="53"/>
      <c r="CZ643" s="53"/>
      <c r="DA643" s="53"/>
      <c r="DB643" s="53"/>
      <c r="DC643" s="53"/>
      <c r="DD643" s="53"/>
      <c r="DE643" s="53"/>
      <c r="DF643" s="53"/>
      <c r="DG643" s="53"/>
      <c r="DH643" s="53"/>
      <c r="DI643" s="53"/>
      <c r="DJ643" s="53"/>
      <c r="DK643" s="53"/>
      <c r="DL643" s="53"/>
      <c r="DM643" s="53"/>
      <c r="DN643" s="53"/>
      <c r="DO643" s="53"/>
      <c r="DP643" s="53"/>
      <c r="DQ643" s="53"/>
      <c r="DR643" s="53"/>
      <c r="DS643" s="53"/>
      <c r="DT643" s="53"/>
      <c r="DU643" s="53"/>
      <c r="DV643" s="53"/>
      <c r="DW643" s="53"/>
      <c r="DX643" s="53"/>
      <c r="DY643" s="53"/>
      <c r="DZ643" s="53"/>
      <c r="EA643" s="53"/>
      <c r="EB643" s="53"/>
      <c r="EC643" s="53"/>
      <c r="ED643" s="53"/>
      <c r="EE643" s="53"/>
      <c r="EF643" s="53"/>
      <c r="EG643" s="53"/>
      <c r="EH643" s="53"/>
      <c r="EI643" s="53"/>
      <c r="EJ643" s="53"/>
      <c r="EK643" s="53"/>
      <c r="EL643" s="53"/>
      <c r="EM643" s="53"/>
      <c r="EN643" s="53"/>
      <c r="EO643" s="53"/>
      <c r="EP643" s="53"/>
      <c r="EQ643" s="53"/>
      <c r="ER643" s="53"/>
      <c r="ES643" s="53"/>
      <c r="ET643" s="53"/>
      <c r="EU643" s="53"/>
      <c r="EV643" s="53"/>
      <c r="EW643" s="53"/>
      <c r="EX643" s="53"/>
      <c r="EY643" s="53"/>
      <c r="EZ643" s="53"/>
      <c r="FA643" s="53"/>
      <c r="FB643" s="53"/>
      <c r="FC643" s="53"/>
      <c r="FD643" s="53"/>
      <c r="FE643" s="53"/>
      <c r="FF643" s="53"/>
      <c r="FG643" s="53"/>
      <c r="FH643" s="53"/>
      <c r="FI643" s="53"/>
      <c r="FJ643" s="53"/>
      <c r="FK643" s="53"/>
      <c r="FL643" s="53"/>
      <c r="FM643" s="53"/>
      <c r="FN643" s="53"/>
      <c r="FO643" s="53"/>
      <c r="FP643" s="53"/>
      <c r="FQ643" s="53"/>
      <c r="FR643" s="53"/>
      <c r="FS643" s="53"/>
      <c r="FT643" s="53"/>
      <c r="FU643" s="53"/>
      <c r="FV643" s="53"/>
      <c r="FW643" s="53"/>
      <c r="FX643" s="53"/>
      <c r="FY643" s="53"/>
      <c r="FZ643" s="53"/>
      <c r="GA643" s="53"/>
      <c r="GB643" s="53"/>
      <c r="GC643" s="53"/>
      <c r="GD643" s="53"/>
      <c r="GE643" s="53"/>
      <c r="GF643" s="53"/>
      <c r="GG643" s="53"/>
      <c r="GH643" s="53"/>
      <c r="GI643" s="53"/>
      <c r="GJ643" s="53"/>
      <c r="GK643" s="53"/>
      <c r="GL643" s="53"/>
      <c r="GM643" s="53"/>
      <c r="GN643" s="53"/>
      <c r="GO643" s="53"/>
      <c r="GP643" s="53"/>
      <c r="GQ643" s="53"/>
      <c r="GR643" s="53"/>
      <c r="GS643" s="53"/>
      <c r="GT643" s="53"/>
      <c r="GU643" s="53"/>
      <c r="GV643" s="53"/>
      <c r="GW643" s="53"/>
      <c r="GX643" s="53"/>
      <c r="GY643" s="53"/>
      <c r="GZ643" s="53"/>
      <c r="HA643" s="53"/>
      <c r="HB643" s="53"/>
      <c r="HC643" s="53"/>
      <c r="HD643" s="53"/>
      <c r="HE643" s="53"/>
      <c r="HF643" s="53"/>
      <c r="HG643" s="53"/>
      <c r="HH643" s="53"/>
      <c r="HI643" s="53"/>
      <c r="HJ643" s="53"/>
      <c r="HK643" s="53"/>
      <c r="HL643" s="53"/>
      <c r="HM643" s="53"/>
      <c r="HN643" s="53"/>
      <c r="HO643" s="53"/>
      <c r="HP643" s="53"/>
      <c r="HQ643" s="53"/>
      <c r="HR643" s="53"/>
      <c r="HS643" s="53"/>
      <c r="HT643" s="53"/>
      <c r="HU643" s="53"/>
      <c r="HV643" s="53"/>
      <c r="HW643" s="53"/>
      <c r="HX643" s="53"/>
      <c r="HY643" s="53"/>
      <c r="HZ643" s="53"/>
      <c r="IA643" s="53"/>
    </row>
    <row r="644" spans="1:235" ht="11.25">
      <c r="A644" s="1"/>
      <c r="B644" s="1"/>
      <c r="C644" s="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04"/>
      <c r="O644" s="104"/>
      <c r="P644" s="104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  <c r="BZ644" s="53"/>
      <c r="CA644" s="53"/>
      <c r="CB644" s="53"/>
      <c r="CC644" s="53"/>
      <c r="CD644" s="53"/>
      <c r="CE644" s="53"/>
      <c r="CF644" s="53"/>
      <c r="CG644" s="53"/>
      <c r="CH644" s="53"/>
      <c r="CI644" s="53"/>
      <c r="CJ644" s="53"/>
      <c r="CK644" s="53"/>
      <c r="CL644" s="53"/>
      <c r="CM644" s="53"/>
      <c r="CN644" s="53"/>
      <c r="CO644" s="53"/>
      <c r="CP644" s="53"/>
      <c r="CQ644" s="53"/>
      <c r="CR644" s="53"/>
      <c r="CS644" s="53"/>
      <c r="CT644" s="53"/>
      <c r="CU644" s="53"/>
      <c r="CV644" s="53"/>
      <c r="CW644" s="53"/>
      <c r="CX644" s="53"/>
      <c r="CY644" s="53"/>
      <c r="CZ644" s="53"/>
      <c r="DA644" s="53"/>
      <c r="DB644" s="53"/>
      <c r="DC644" s="53"/>
      <c r="DD644" s="53"/>
      <c r="DE644" s="53"/>
      <c r="DF644" s="53"/>
      <c r="DG644" s="53"/>
      <c r="DH644" s="53"/>
      <c r="DI644" s="53"/>
      <c r="DJ644" s="53"/>
      <c r="DK644" s="53"/>
      <c r="DL644" s="53"/>
      <c r="DM644" s="53"/>
      <c r="DN644" s="53"/>
      <c r="DO644" s="53"/>
      <c r="DP644" s="53"/>
      <c r="DQ644" s="53"/>
      <c r="DR644" s="53"/>
      <c r="DS644" s="53"/>
      <c r="DT644" s="53"/>
      <c r="DU644" s="53"/>
      <c r="DV644" s="53"/>
      <c r="DW644" s="53"/>
      <c r="DX644" s="53"/>
      <c r="DY644" s="53"/>
      <c r="DZ644" s="53"/>
      <c r="EA644" s="53"/>
      <c r="EB644" s="53"/>
      <c r="EC644" s="53"/>
      <c r="ED644" s="53"/>
      <c r="EE644" s="53"/>
      <c r="EF644" s="53"/>
      <c r="EG644" s="53"/>
      <c r="EH644" s="53"/>
      <c r="EI644" s="53"/>
      <c r="EJ644" s="53"/>
      <c r="EK644" s="53"/>
      <c r="EL644" s="53"/>
      <c r="EM644" s="53"/>
      <c r="EN644" s="53"/>
      <c r="EO644" s="53"/>
      <c r="EP644" s="53"/>
      <c r="EQ644" s="53"/>
      <c r="ER644" s="53"/>
      <c r="ES644" s="53"/>
      <c r="ET644" s="53"/>
      <c r="EU644" s="53"/>
      <c r="EV644" s="53"/>
      <c r="EW644" s="53"/>
      <c r="EX644" s="53"/>
      <c r="EY644" s="53"/>
      <c r="EZ644" s="53"/>
      <c r="FA644" s="53"/>
      <c r="FB644" s="53"/>
      <c r="FC644" s="53"/>
      <c r="FD644" s="53"/>
      <c r="FE644" s="53"/>
      <c r="FF644" s="53"/>
      <c r="FG644" s="53"/>
      <c r="FH644" s="53"/>
      <c r="FI644" s="53"/>
      <c r="FJ644" s="53"/>
      <c r="FK644" s="53"/>
      <c r="FL644" s="53"/>
      <c r="FM644" s="53"/>
      <c r="FN644" s="53"/>
      <c r="FO644" s="53"/>
      <c r="FP644" s="53"/>
      <c r="FQ644" s="53"/>
      <c r="FR644" s="53"/>
      <c r="FS644" s="53"/>
      <c r="FT644" s="53"/>
      <c r="FU644" s="53"/>
      <c r="FV644" s="53"/>
      <c r="FW644" s="53"/>
      <c r="FX644" s="53"/>
      <c r="FY644" s="53"/>
      <c r="FZ644" s="53"/>
      <c r="GA644" s="53"/>
      <c r="GB644" s="53"/>
      <c r="GC644" s="53"/>
      <c r="GD644" s="53"/>
      <c r="GE644" s="53"/>
      <c r="GF644" s="53"/>
      <c r="GG644" s="53"/>
      <c r="GH644" s="53"/>
      <c r="GI644" s="53"/>
      <c r="GJ644" s="53"/>
      <c r="GK644" s="53"/>
      <c r="GL644" s="53"/>
      <c r="GM644" s="53"/>
      <c r="GN644" s="53"/>
      <c r="GO644" s="53"/>
      <c r="GP644" s="53"/>
      <c r="GQ644" s="53"/>
      <c r="GR644" s="53"/>
      <c r="GS644" s="53"/>
      <c r="GT644" s="53"/>
      <c r="GU644" s="53"/>
      <c r="GV644" s="53"/>
      <c r="GW644" s="53"/>
      <c r="GX644" s="53"/>
      <c r="GY644" s="53"/>
      <c r="GZ644" s="53"/>
      <c r="HA644" s="53"/>
      <c r="HB644" s="53"/>
      <c r="HC644" s="53"/>
      <c r="HD644" s="53"/>
      <c r="HE644" s="53"/>
      <c r="HF644" s="53"/>
      <c r="HG644" s="53"/>
      <c r="HH644" s="53"/>
      <c r="HI644" s="53"/>
      <c r="HJ644" s="53"/>
      <c r="HK644" s="53"/>
      <c r="HL644" s="53"/>
      <c r="HM644" s="53"/>
      <c r="HN644" s="53"/>
      <c r="HO644" s="53"/>
      <c r="HP644" s="53"/>
      <c r="HQ644" s="53"/>
      <c r="HR644" s="53"/>
      <c r="HS644" s="53"/>
      <c r="HT644" s="53"/>
      <c r="HU644" s="53"/>
      <c r="HV644" s="53"/>
      <c r="HW644" s="53"/>
      <c r="HX644" s="53"/>
      <c r="HY644" s="53"/>
      <c r="HZ644" s="53"/>
      <c r="IA644" s="53"/>
    </row>
    <row r="645" spans="1:235" ht="11.25">
      <c r="A645" s="1"/>
      <c r="B645" s="1"/>
      <c r="C645" s="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104"/>
      <c r="O645" s="104"/>
      <c r="P645" s="104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  <c r="BZ645" s="53"/>
      <c r="CA645" s="53"/>
      <c r="CB645" s="53"/>
      <c r="CC645" s="53"/>
      <c r="CD645" s="53"/>
      <c r="CE645" s="53"/>
      <c r="CF645" s="53"/>
      <c r="CG645" s="53"/>
      <c r="CH645" s="53"/>
      <c r="CI645" s="53"/>
      <c r="CJ645" s="53"/>
      <c r="CK645" s="53"/>
      <c r="CL645" s="53"/>
      <c r="CM645" s="53"/>
      <c r="CN645" s="53"/>
      <c r="CO645" s="53"/>
      <c r="CP645" s="53"/>
      <c r="CQ645" s="53"/>
      <c r="CR645" s="53"/>
      <c r="CS645" s="53"/>
      <c r="CT645" s="53"/>
      <c r="CU645" s="53"/>
      <c r="CV645" s="53"/>
      <c r="CW645" s="53"/>
      <c r="CX645" s="53"/>
      <c r="CY645" s="53"/>
      <c r="CZ645" s="53"/>
      <c r="DA645" s="53"/>
      <c r="DB645" s="53"/>
      <c r="DC645" s="53"/>
      <c r="DD645" s="53"/>
      <c r="DE645" s="53"/>
      <c r="DF645" s="53"/>
      <c r="DG645" s="53"/>
      <c r="DH645" s="53"/>
      <c r="DI645" s="53"/>
      <c r="DJ645" s="53"/>
      <c r="DK645" s="53"/>
      <c r="DL645" s="53"/>
      <c r="DM645" s="53"/>
      <c r="DN645" s="53"/>
      <c r="DO645" s="53"/>
      <c r="DP645" s="53"/>
      <c r="DQ645" s="53"/>
      <c r="DR645" s="53"/>
      <c r="DS645" s="53"/>
      <c r="DT645" s="53"/>
      <c r="DU645" s="53"/>
      <c r="DV645" s="53"/>
      <c r="DW645" s="53"/>
      <c r="DX645" s="53"/>
      <c r="DY645" s="53"/>
      <c r="DZ645" s="53"/>
      <c r="EA645" s="53"/>
      <c r="EB645" s="53"/>
      <c r="EC645" s="53"/>
      <c r="ED645" s="53"/>
      <c r="EE645" s="53"/>
      <c r="EF645" s="53"/>
      <c r="EG645" s="53"/>
      <c r="EH645" s="53"/>
      <c r="EI645" s="53"/>
      <c r="EJ645" s="53"/>
      <c r="EK645" s="53"/>
      <c r="EL645" s="53"/>
      <c r="EM645" s="53"/>
      <c r="EN645" s="53"/>
      <c r="EO645" s="53"/>
      <c r="EP645" s="53"/>
      <c r="EQ645" s="53"/>
      <c r="ER645" s="53"/>
      <c r="ES645" s="53"/>
      <c r="ET645" s="53"/>
      <c r="EU645" s="53"/>
      <c r="EV645" s="53"/>
      <c r="EW645" s="53"/>
      <c r="EX645" s="53"/>
      <c r="EY645" s="53"/>
      <c r="EZ645" s="53"/>
      <c r="FA645" s="53"/>
      <c r="FB645" s="53"/>
      <c r="FC645" s="53"/>
      <c r="FD645" s="53"/>
      <c r="FE645" s="53"/>
      <c r="FF645" s="53"/>
      <c r="FG645" s="53"/>
      <c r="FH645" s="53"/>
      <c r="FI645" s="53"/>
      <c r="FJ645" s="53"/>
      <c r="FK645" s="53"/>
      <c r="FL645" s="53"/>
      <c r="FM645" s="53"/>
      <c r="FN645" s="53"/>
      <c r="FO645" s="53"/>
      <c r="FP645" s="53"/>
      <c r="FQ645" s="53"/>
      <c r="FR645" s="53"/>
      <c r="FS645" s="53"/>
      <c r="FT645" s="53"/>
      <c r="FU645" s="53"/>
      <c r="FV645" s="53"/>
      <c r="FW645" s="53"/>
      <c r="FX645" s="53"/>
      <c r="FY645" s="53"/>
      <c r="FZ645" s="53"/>
      <c r="GA645" s="53"/>
      <c r="GB645" s="53"/>
      <c r="GC645" s="53"/>
      <c r="GD645" s="53"/>
      <c r="GE645" s="53"/>
      <c r="GF645" s="53"/>
      <c r="GG645" s="53"/>
      <c r="GH645" s="53"/>
      <c r="GI645" s="53"/>
      <c r="GJ645" s="53"/>
      <c r="GK645" s="53"/>
      <c r="GL645" s="53"/>
      <c r="GM645" s="53"/>
      <c r="GN645" s="53"/>
      <c r="GO645" s="53"/>
      <c r="GP645" s="53"/>
      <c r="GQ645" s="53"/>
      <c r="GR645" s="53"/>
      <c r="GS645" s="53"/>
      <c r="GT645" s="53"/>
      <c r="GU645" s="53"/>
      <c r="GV645" s="53"/>
      <c r="GW645" s="53"/>
      <c r="GX645" s="53"/>
      <c r="GY645" s="53"/>
      <c r="GZ645" s="53"/>
      <c r="HA645" s="53"/>
      <c r="HB645" s="53"/>
      <c r="HC645" s="53"/>
      <c r="HD645" s="53"/>
      <c r="HE645" s="53"/>
      <c r="HF645" s="53"/>
      <c r="HG645" s="53"/>
      <c r="HH645" s="53"/>
      <c r="HI645" s="53"/>
      <c r="HJ645" s="53"/>
      <c r="HK645" s="53"/>
      <c r="HL645" s="53"/>
      <c r="HM645" s="53"/>
      <c r="HN645" s="53"/>
      <c r="HO645" s="53"/>
      <c r="HP645" s="53"/>
      <c r="HQ645" s="53"/>
      <c r="HR645" s="53"/>
      <c r="HS645" s="53"/>
      <c r="HT645" s="53"/>
      <c r="HU645" s="53"/>
      <c r="HV645" s="53"/>
      <c r="HW645" s="53"/>
      <c r="HX645" s="53"/>
      <c r="HY645" s="53"/>
      <c r="HZ645" s="53"/>
      <c r="IA645" s="53"/>
    </row>
    <row r="646" spans="1:235" ht="11.25">
      <c r="A646" s="1"/>
      <c r="B646" s="1"/>
      <c r="C646" s="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104"/>
      <c r="O646" s="104"/>
      <c r="P646" s="104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3"/>
      <c r="BS646" s="53"/>
      <c r="BT646" s="53"/>
      <c r="BU646" s="53"/>
      <c r="BV646" s="53"/>
      <c r="BW646" s="53"/>
      <c r="BX646" s="53"/>
      <c r="BY646" s="53"/>
      <c r="BZ646" s="53"/>
      <c r="CA646" s="53"/>
      <c r="CB646" s="53"/>
      <c r="CC646" s="53"/>
      <c r="CD646" s="53"/>
      <c r="CE646" s="53"/>
      <c r="CF646" s="53"/>
      <c r="CG646" s="53"/>
      <c r="CH646" s="53"/>
      <c r="CI646" s="53"/>
      <c r="CJ646" s="53"/>
      <c r="CK646" s="53"/>
      <c r="CL646" s="53"/>
      <c r="CM646" s="53"/>
      <c r="CN646" s="53"/>
      <c r="CO646" s="53"/>
      <c r="CP646" s="53"/>
      <c r="CQ646" s="53"/>
      <c r="CR646" s="53"/>
      <c r="CS646" s="53"/>
      <c r="CT646" s="53"/>
      <c r="CU646" s="53"/>
      <c r="CV646" s="53"/>
      <c r="CW646" s="53"/>
      <c r="CX646" s="53"/>
      <c r="CY646" s="53"/>
      <c r="CZ646" s="53"/>
      <c r="DA646" s="53"/>
      <c r="DB646" s="53"/>
      <c r="DC646" s="53"/>
      <c r="DD646" s="53"/>
      <c r="DE646" s="53"/>
      <c r="DF646" s="53"/>
      <c r="DG646" s="53"/>
      <c r="DH646" s="53"/>
      <c r="DI646" s="53"/>
      <c r="DJ646" s="53"/>
      <c r="DK646" s="53"/>
      <c r="DL646" s="53"/>
      <c r="DM646" s="53"/>
      <c r="DN646" s="53"/>
      <c r="DO646" s="53"/>
      <c r="DP646" s="53"/>
      <c r="DQ646" s="53"/>
      <c r="DR646" s="53"/>
      <c r="DS646" s="53"/>
      <c r="DT646" s="53"/>
      <c r="DU646" s="53"/>
      <c r="DV646" s="53"/>
      <c r="DW646" s="53"/>
      <c r="DX646" s="53"/>
      <c r="DY646" s="53"/>
      <c r="DZ646" s="53"/>
      <c r="EA646" s="53"/>
      <c r="EB646" s="53"/>
      <c r="EC646" s="53"/>
      <c r="ED646" s="53"/>
      <c r="EE646" s="53"/>
      <c r="EF646" s="53"/>
      <c r="EG646" s="53"/>
      <c r="EH646" s="53"/>
      <c r="EI646" s="53"/>
      <c r="EJ646" s="53"/>
      <c r="EK646" s="53"/>
      <c r="EL646" s="53"/>
      <c r="EM646" s="53"/>
      <c r="EN646" s="53"/>
      <c r="EO646" s="53"/>
      <c r="EP646" s="53"/>
      <c r="EQ646" s="53"/>
      <c r="ER646" s="53"/>
      <c r="ES646" s="53"/>
      <c r="ET646" s="53"/>
      <c r="EU646" s="53"/>
      <c r="EV646" s="53"/>
      <c r="EW646" s="53"/>
      <c r="EX646" s="53"/>
      <c r="EY646" s="53"/>
      <c r="EZ646" s="53"/>
      <c r="FA646" s="53"/>
      <c r="FB646" s="53"/>
      <c r="FC646" s="53"/>
      <c r="FD646" s="53"/>
      <c r="FE646" s="53"/>
      <c r="FF646" s="53"/>
      <c r="FG646" s="53"/>
      <c r="FH646" s="53"/>
      <c r="FI646" s="53"/>
      <c r="FJ646" s="53"/>
      <c r="FK646" s="53"/>
      <c r="FL646" s="53"/>
      <c r="FM646" s="53"/>
      <c r="FN646" s="53"/>
      <c r="FO646" s="53"/>
      <c r="FP646" s="53"/>
      <c r="FQ646" s="53"/>
      <c r="FR646" s="53"/>
      <c r="FS646" s="53"/>
      <c r="FT646" s="53"/>
      <c r="FU646" s="53"/>
      <c r="FV646" s="53"/>
      <c r="FW646" s="53"/>
      <c r="FX646" s="53"/>
      <c r="FY646" s="53"/>
      <c r="FZ646" s="53"/>
      <c r="GA646" s="53"/>
      <c r="GB646" s="53"/>
      <c r="GC646" s="53"/>
      <c r="GD646" s="53"/>
      <c r="GE646" s="53"/>
      <c r="GF646" s="53"/>
      <c r="GG646" s="53"/>
      <c r="GH646" s="53"/>
      <c r="GI646" s="53"/>
      <c r="GJ646" s="53"/>
      <c r="GK646" s="53"/>
      <c r="GL646" s="53"/>
      <c r="GM646" s="53"/>
      <c r="GN646" s="53"/>
      <c r="GO646" s="53"/>
      <c r="GP646" s="53"/>
      <c r="GQ646" s="53"/>
      <c r="GR646" s="53"/>
      <c r="GS646" s="53"/>
      <c r="GT646" s="53"/>
      <c r="GU646" s="53"/>
      <c r="GV646" s="53"/>
      <c r="GW646" s="53"/>
      <c r="GX646" s="53"/>
      <c r="GY646" s="53"/>
      <c r="GZ646" s="53"/>
      <c r="HA646" s="53"/>
      <c r="HB646" s="53"/>
      <c r="HC646" s="53"/>
      <c r="HD646" s="53"/>
      <c r="HE646" s="53"/>
      <c r="HF646" s="53"/>
      <c r="HG646" s="53"/>
      <c r="HH646" s="53"/>
      <c r="HI646" s="53"/>
      <c r="HJ646" s="53"/>
      <c r="HK646" s="53"/>
      <c r="HL646" s="53"/>
      <c r="HM646" s="53"/>
      <c r="HN646" s="53"/>
      <c r="HO646" s="53"/>
      <c r="HP646" s="53"/>
      <c r="HQ646" s="53"/>
      <c r="HR646" s="53"/>
      <c r="HS646" s="53"/>
      <c r="HT646" s="53"/>
      <c r="HU646" s="53"/>
      <c r="HV646" s="53"/>
      <c r="HW646" s="53"/>
      <c r="HX646" s="53"/>
      <c r="HY646" s="53"/>
      <c r="HZ646" s="53"/>
      <c r="IA646" s="53"/>
    </row>
    <row r="647" spans="1:235" ht="11.25">
      <c r="A647" s="1"/>
      <c r="B647" s="1"/>
      <c r="C647" s="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104"/>
      <c r="O647" s="104"/>
      <c r="P647" s="104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3"/>
      <c r="BS647" s="53"/>
      <c r="BT647" s="53"/>
      <c r="BU647" s="53"/>
      <c r="BV647" s="53"/>
      <c r="BW647" s="53"/>
      <c r="BX647" s="53"/>
      <c r="BY647" s="53"/>
      <c r="BZ647" s="53"/>
      <c r="CA647" s="53"/>
      <c r="CB647" s="53"/>
      <c r="CC647" s="53"/>
      <c r="CD647" s="53"/>
      <c r="CE647" s="53"/>
      <c r="CF647" s="53"/>
      <c r="CG647" s="53"/>
      <c r="CH647" s="53"/>
      <c r="CI647" s="53"/>
      <c r="CJ647" s="53"/>
      <c r="CK647" s="53"/>
      <c r="CL647" s="53"/>
      <c r="CM647" s="53"/>
      <c r="CN647" s="53"/>
      <c r="CO647" s="53"/>
      <c r="CP647" s="53"/>
      <c r="CQ647" s="53"/>
      <c r="CR647" s="53"/>
      <c r="CS647" s="53"/>
      <c r="CT647" s="53"/>
      <c r="CU647" s="53"/>
      <c r="CV647" s="53"/>
      <c r="CW647" s="53"/>
      <c r="CX647" s="53"/>
      <c r="CY647" s="53"/>
      <c r="CZ647" s="53"/>
      <c r="DA647" s="53"/>
      <c r="DB647" s="53"/>
      <c r="DC647" s="53"/>
      <c r="DD647" s="53"/>
      <c r="DE647" s="53"/>
      <c r="DF647" s="53"/>
      <c r="DG647" s="53"/>
      <c r="DH647" s="53"/>
      <c r="DI647" s="53"/>
      <c r="DJ647" s="53"/>
      <c r="DK647" s="53"/>
      <c r="DL647" s="53"/>
      <c r="DM647" s="53"/>
      <c r="DN647" s="53"/>
      <c r="DO647" s="53"/>
      <c r="DP647" s="53"/>
      <c r="DQ647" s="53"/>
      <c r="DR647" s="53"/>
      <c r="DS647" s="53"/>
      <c r="DT647" s="53"/>
      <c r="DU647" s="53"/>
      <c r="DV647" s="53"/>
      <c r="DW647" s="53"/>
      <c r="DX647" s="53"/>
      <c r="DY647" s="53"/>
      <c r="DZ647" s="53"/>
      <c r="EA647" s="53"/>
      <c r="EB647" s="53"/>
      <c r="EC647" s="53"/>
      <c r="ED647" s="53"/>
      <c r="EE647" s="53"/>
      <c r="EF647" s="53"/>
      <c r="EG647" s="53"/>
      <c r="EH647" s="53"/>
      <c r="EI647" s="53"/>
      <c r="EJ647" s="53"/>
      <c r="EK647" s="53"/>
      <c r="EL647" s="53"/>
      <c r="EM647" s="53"/>
      <c r="EN647" s="53"/>
      <c r="EO647" s="53"/>
      <c r="EP647" s="53"/>
      <c r="EQ647" s="53"/>
      <c r="ER647" s="53"/>
      <c r="ES647" s="53"/>
      <c r="ET647" s="53"/>
      <c r="EU647" s="53"/>
      <c r="EV647" s="53"/>
      <c r="EW647" s="53"/>
      <c r="EX647" s="53"/>
      <c r="EY647" s="53"/>
      <c r="EZ647" s="53"/>
      <c r="FA647" s="53"/>
      <c r="FB647" s="53"/>
      <c r="FC647" s="53"/>
      <c r="FD647" s="53"/>
      <c r="FE647" s="53"/>
      <c r="FF647" s="53"/>
      <c r="FG647" s="53"/>
      <c r="FH647" s="53"/>
      <c r="FI647" s="53"/>
      <c r="FJ647" s="53"/>
      <c r="FK647" s="53"/>
      <c r="FL647" s="53"/>
      <c r="FM647" s="53"/>
      <c r="FN647" s="53"/>
      <c r="FO647" s="53"/>
      <c r="FP647" s="53"/>
      <c r="FQ647" s="53"/>
      <c r="FR647" s="53"/>
      <c r="FS647" s="53"/>
      <c r="FT647" s="53"/>
      <c r="FU647" s="53"/>
      <c r="FV647" s="53"/>
      <c r="FW647" s="53"/>
      <c r="FX647" s="53"/>
      <c r="FY647" s="53"/>
      <c r="FZ647" s="53"/>
      <c r="GA647" s="53"/>
      <c r="GB647" s="53"/>
      <c r="GC647" s="53"/>
      <c r="GD647" s="53"/>
      <c r="GE647" s="53"/>
      <c r="GF647" s="53"/>
      <c r="GG647" s="53"/>
      <c r="GH647" s="53"/>
      <c r="GI647" s="53"/>
      <c r="GJ647" s="53"/>
      <c r="GK647" s="53"/>
      <c r="GL647" s="53"/>
      <c r="GM647" s="53"/>
      <c r="GN647" s="53"/>
      <c r="GO647" s="53"/>
      <c r="GP647" s="53"/>
      <c r="GQ647" s="53"/>
      <c r="GR647" s="53"/>
      <c r="GS647" s="53"/>
      <c r="GT647" s="53"/>
      <c r="GU647" s="53"/>
      <c r="GV647" s="53"/>
      <c r="GW647" s="53"/>
      <c r="GX647" s="53"/>
      <c r="GY647" s="53"/>
      <c r="GZ647" s="53"/>
      <c r="HA647" s="53"/>
      <c r="HB647" s="53"/>
      <c r="HC647" s="53"/>
      <c r="HD647" s="53"/>
      <c r="HE647" s="53"/>
      <c r="HF647" s="53"/>
      <c r="HG647" s="53"/>
      <c r="HH647" s="53"/>
      <c r="HI647" s="53"/>
      <c r="HJ647" s="53"/>
      <c r="HK647" s="53"/>
      <c r="HL647" s="53"/>
      <c r="HM647" s="53"/>
      <c r="HN647" s="53"/>
      <c r="HO647" s="53"/>
      <c r="HP647" s="53"/>
      <c r="HQ647" s="53"/>
      <c r="HR647" s="53"/>
      <c r="HS647" s="53"/>
      <c r="HT647" s="53"/>
      <c r="HU647" s="53"/>
      <c r="HV647" s="53"/>
      <c r="HW647" s="53"/>
      <c r="HX647" s="53"/>
      <c r="HY647" s="53"/>
      <c r="HZ647" s="53"/>
      <c r="IA647" s="53"/>
    </row>
    <row r="648" spans="1:235" ht="11.25">
      <c r="A648" s="1"/>
      <c r="B648" s="1"/>
      <c r="C648" s="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104"/>
      <c r="O648" s="104"/>
      <c r="P648" s="104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3"/>
      <c r="BS648" s="53"/>
      <c r="BT648" s="53"/>
      <c r="BU648" s="53"/>
      <c r="BV648" s="53"/>
      <c r="BW648" s="53"/>
      <c r="BX648" s="53"/>
      <c r="BY648" s="53"/>
      <c r="BZ648" s="53"/>
      <c r="CA648" s="53"/>
      <c r="CB648" s="53"/>
      <c r="CC648" s="53"/>
      <c r="CD648" s="53"/>
      <c r="CE648" s="53"/>
      <c r="CF648" s="53"/>
      <c r="CG648" s="53"/>
      <c r="CH648" s="53"/>
      <c r="CI648" s="53"/>
      <c r="CJ648" s="53"/>
      <c r="CK648" s="53"/>
      <c r="CL648" s="53"/>
      <c r="CM648" s="53"/>
      <c r="CN648" s="53"/>
      <c r="CO648" s="53"/>
      <c r="CP648" s="53"/>
      <c r="CQ648" s="53"/>
      <c r="CR648" s="53"/>
      <c r="CS648" s="53"/>
      <c r="CT648" s="53"/>
      <c r="CU648" s="53"/>
      <c r="CV648" s="53"/>
      <c r="CW648" s="53"/>
      <c r="CX648" s="53"/>
      <c r="CY648" s="53"/>
      <c r="CZ648" s="53"/>
      <c r="DA648" s="53"/>
      <c r="DB648" s="53"/>
      <c r="DC648" s="53"/>
      <c r="DD648" s="53"/>
      <c r="DE648" s="53"/>
      <c r="DF648" s="53"/>
      <c r="DG648" s="53"/>
      <c r="DH648" s="53"/>
      <c r="DI648" s="53"/>
      <c r="DJ648" s="53"/>
      <c r="DK648" s="53"/>
      <c r="DL648" s="53"/>
      <c r="DM648" s="53"/>
      <c r="DN648" s="53"/>
      <c r="DO648" s="53"/>
      <c r="DP648" s="53"/>
      <c r="DQ648" s="53"/>
      <c r="DR648" s="53"/>
      <c r="DS648" s="53"/>
      <c r="DT648" s="53"/>
      <c r="DU648" s="53"/>
      <c r="DV648" s="53"/>
      <c r="DW648" s="53"/>
      <c r="DX648" s="53"/>
      <c r="DY648" s="53"/>
      <c r="DZ648" s="53"/>
      <c r="EA648" s="53"/>
      <c r="EB648" s="53"/>
      <c r="EC648" s="53"/>
      <c r="ED648" s="53"/>
      <c r="EE648" s="53"/>
      <c r="EF648" s="53"/>
      <c r="EG648" s="53"/>
      <c r="EH648" s="53"/>
      <c r="EI648" s="53"/>
      <c r="EJ648" s="53"/>
      <c r="EK648" s="53"/>
      <c r="EL648" s="53"/>
      <c r="EM648" s="53"/>
      <c r="EN648" s="53"/>
      <c r="EO648" s="53"/>
      <c r="EP648" s="53"/>
      <c r="EQ648" s="53"/>
      <c r="ER648" s="53"/>
      <c r="ES648" s="53"/>
      <c r="ET648" s="53"/>
      <c r="EU648" s="53"/>
      <c r="EV648" s="53"/>
      <c r="EW648" s="53"/>
      <c r="EX648" s="53"/>
      <c r="EY648" s="53"/>
      <c r="EZ648" s="53"/>
      <c r="FA648" s="53"/>
      <c r="FB648" s="53"/>
      <c r="FC648" s="53"/>
      <c r="FD648" s="53"/>
      <c r="FE648" s="53"/>
      <c r="FF648" s="53"/>
      <c r="FG648" s="53"/>
      <c r="FH648" s="53"/>
      <c r="FI648" s="53"/>
      <c r="FJ648" s="53"/>
      <c r="FK648" s="53"/>
      <c r="FL648" s="53"/>
      <c r="FM648" s="53"/>
      <c r="FN648" s="53"/>
      <c r="FO648" s="53"/>
      <c r="FP648" s="53"/>
      <c r="FQ648" s="53"/>
      <c r="FR648" s="53"/>
      <c r="FS648" s="53"/>
      <c r="FT648" s="53"/>
      <c r="FU648" s="53"/>
      <c r="FV648" s="53"/>
      <c r="FW648" s="53"/>
      <c r="FX648" s="53"/>
      <c r="FY648" s="53"/>
      <c r="FZ648" s="53"/>
      <c r="GA648" s="53"/>
      <c r="GB648" s="53"/>
      <c r="GC648" s="53"/>
      <c r="GD648" s="53"/>
      <c r="GE648" s="53"/>
      <c r="GF648" s="53"/>
      <c r="GG648" s="53"/>
      <c r="GH648" s="53"/>
      <c r="GI648" s="53"/>
      <c r="GJ648" s="53"/>
      <c r="GK648" s="53"/>
      <c r="GL648" s="53"/>
      <c r="GM648" s="53"/>
      <c r="GN648" s="53"/>
      <c r="GO648" s="53"/>
      <c r="GP648" s="53"/>
      <c r="GQ648" s="53"/>
      <c r="GR648" s="53"/>
      <c r="GS648" s="53"/>
      <c r="GT648" s="53"/>
      <c r="GU648" s="53"/>
      <c r="GV648" s="53"/>
      <c r="GW648" s="53"/>
      <c r="GX648" s="53"/>
      <c r="GY648" s="53"/>
      <c r="GZ648" s="53"/>
      <c r="HA648" s="53"/>
      <c r="HB648" s="53"/>
      <c r="HC648" s="53"/>
      <c r="HD648" s="53"/>
      <c r="HE648" s="53"/>
      <c r="HF648" s="53"/>
      <c r="HG648" s="53"/>
      <c r="HH648" s="53"/>
      <c r="HI648" s="53"/>
      <c r="HJ648" s="53"/>
      <c r="HK648" s="53"/>
      <c r="HL648" s="53"/>
      <c r="HM648" s="53"/>
      <c r="HN648" s="53"/>
      <c r="HO648" s="53"/>
      <c r="HP648" s="53"/>
      <c r="HQ648" s="53"/>
      <c r="HR648" s="53"/>
      <c r="HS648" s="53"/>
      <c r="HT648" s="53"/>
      <c r="HU648" s="53"/>
      <c r="HV648" s="53"/>
      <c r="HW648" s="53"/>
      <c r="HX648" s="53"/>
      <c r="HY648" s="53"/>
      <c r="HZ648" s="53"/>
      <c r="IA648" s="53"/>
    </row>
    <row r="649" spans="1:235" ht="11.25">
      <c r="A649" s="1"/>
      <c r="B649" s="1"/>
      <c r="C649" s="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104"/>
      <c r="O649" s="104"/>
      <c r="P649" s="104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  <c r="CZ649" s="53"/>
      <c r="DA649" s="53"/>
      <c r="DB649" s="53"/>
      <c r="DC649" s="53"/>
      <c r="DD649" s="53"/>
      <c r="DE649" s="53"/>
      <c r="DF649" s="53"/>
      <c r="DG649" s="53"/>
      <c r="DH649" s="53"/>
      <c r="DI649" s="53"/>
      <c r="DJ649" s="53"/>
      <c r="DK649" s="53"/>
      <c r="DL649" s="53"/>
      <c r="DM649" s="53"/>
      <c r="DN649" s="53"/>
      <c r="DO649" s="53"/>
      <c r="DP649" s="53"/>
      <c r="DQ649" s="53"/>
      <c r="DR649" s="53"/>
      <c r="DS649" s="53"/>
      <c r="DT649" s="53"/>
      <c r="DU649" s="53"/>
      <c r="DV649" s="53"/>
      <c r="DW649" s="53"/>
      <c r="DX649" s="53"/>
      <c r="DY649" s="53"/>
      <c r="DZ649" s="53"/>
      <c r="EA649" s="53"/>
      <c r="EB649" s="53"/>
      <c r="EC649" s="53"/>
      <c r="ED649" s="53"/>
      <c r="EE649" s="53"/>
      <c r="EF649" s="53"/>
      <c r="EG649" s="53"/>
      <c r="EH649" s="53"/>
      <c r="EI649" s="53"/>
      <c r="EJ649" s="53"/>
      <c r="EK649" s="53"/>
      <c r="EL649" s="53"/>
      <c r="EM649" s="53"/>
      <c r="EN649" s="53"/>
      <c r="EO649" s="53"/>
      <c r="EP649" s="53"/>
      <c r="EQ649" s="53"/>
      <c r="ER649" s="53"/>
      <c r="ES649" s="53"/>
      <c r="ET649" s="53"/>
      <c r="EU649" s="53"/>
      <c r="EV649" s="53"/>
      <c r="EW649" s="53"/>
      <c r="EX649" s="53"/>
      <c r="EY649" s="53"/>
      <c r="EZ649" s="53"/>
      <c r="FA649" s="53"/>
      <c r="FB649" s="53"/>
      <c r="FC649" s="53"/>
      <c r="FD649" s="53"/>
      <c r="FE649" s="53"/>
      <c r="FF649" s="53"/>
      <c r="FG649" s="53"/>
      <c r="FH649" s="53"/>
      <c r="FI649" s="53"/>
      <c r="FJ649" s="53"/>
      <c r="FK649" s="53"/>
      <c r="FL649" s="53"/>
      <c r="FM649" s="53"/>
      <c r="FN649" s="53"/>
      <c r="FO649" s="53"/>
      <c r="FP649" s="53"/>
      <c r="FQ649" s="53"/>
      <c r="FR649" s="53"/>
      <c r="FS649" s="53"/>
      <c r="FT649" s="53"/>
      <c r="FU649" s="53"/>
      <c r="FV649" s="53"/>
      <c r="FW649" s="53"/>
      <c r="FX649" s="53"/>
      <c r="FY649" s="53"/>
      <c r="FZ649" s="53"/>
      <c r="GA649" s="53"/>
      <c r="GB649" s="53"/>
      <c r="GC649" s="53"/>
      <c r="GD649" s="53"/>
      <c r="GE649" s="53"/>
      <c r="GF649" s="53"/>
      <c r="GG649" s="53"/>
      <c r="GH649" s="53"/>
      <c r="GI649" s="53"/>
      <c r="GJ649" s="53"/>
      <c r="GK649" s="53"/>
      <c r="GL649" s="53"/>
      <c r="GM649" s="53"/>
      <c r="GN649" s="53"/>
      <c r="GO649" s="53"/>
      <c r="GP649" s="53"/>
      <c r="GQ649" s="53"/>
      <c r="GR649" s="53"/>
      <c r="GS649" s="53"/>
      <c r="GT649" s="53"/>
      <c r="GU649" s="53"/>
      <c r="GV649" s="53"/>
      <c r="GW649" s="53"/>
      <c r="GX649" s="53"/>
      <c r="GY649" s="53"/>
      <c r="GZ649" s="53"/>
      <c r="HA649" s="53"/>
      <c r="HB649" s="53"/>
      <c r="HC649" s="53"/>
      <c r="HD649" s="53"/>
      <c r="HE649" s="53"/>
      <c r="HF649" s="53"/>
      <c r="HG649" s="53"/>
      <c r="HH649" s="53"/>
      <c r="HI649" s="53"/>
      <c r="HJ649" s="53"/>
      <c r="HK649" s="53"/>
      <c r="HL649" s="53"/>
      <c r="HM649" s="53"/>
      <c r="HN649" s="53"/>
      <c r="HO649" s="53"/>
      <c r="HP649" s="53"/>
      <c r="HQ649" s="53"/>
      <c r="HR649" s="53"/>
      <c r="HS649" s="53"/>
      <c r="HT649" s="53"/>
      <c r="HU649" s="53"/>
      <c r="HV649" s="53"/>
      <c r="HW649" s="53"/>
      <c r="HX649" s="53"/>
      <c r="HY649" s="53"/>
      <c r="HZ649" s="53"/>
      <c r="IA649" s="53"/>
    </row>
    <row r="650" spans="1:235" ht="11.25">
      <c r="A650" s="1"/>
      <c r="B650" s="1"/>
      <c r="C650" s="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104"/>
      <c r="O650" s="104"/>
      <c r="P650" s="104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  <c r="DG650" s="53"/>
      <c r="DH650" s="53"/>
      <c r="DI650" s="53"/>
      <c r="DJ650" s="53"/>
      <c r="DK650" s="53"/>
      <c r="DL650" s="53"/>
      <c r="DM650" s="53"/>
      <c r="DN650" s="53"/>
      <c r="DO650" s="53"/>
      <c r="DP650" s="53"/>
      <c r="DQ650" s="53"/>
      <c r="DR650" s="53"/>
      <c r="DS650" s="53"/>
      <c r="DT650" s="53"/>
      <c r="DU650" s="53"/>
      <c r="DV650" s="53"/>
      <c r="DW650" s="53"/>
      <c r="DX650" s="53"/>
      <c r="DY650" s="53"/>
      <c r="DZ650" s="53"/>
      <c r="EA650" s="53"/>
      <c r="EB650" s="53"/>
      <c r="EC650" s="53"/>
      <c r="ED650" s="53"/>
      <c r="EE650" s="53"/>
      <c r="EF650" s="53"/>
      <c r="EG650" s="53"/>
      <c r="EH650" s="53"/>
      <c r="EI650" s="53"/>
      <c r="EJ650" s="53"/>
      <c r="EK650" s="53"/>
      <c r="EL650" s="53"/>
      <c r="EM650" s="53"/>
      <c r="EN650" s="53"/>
      <c r="EO650" s="53"/>
      <c r="EP650" s="53"/>
      <c r="EQ650" s="53"/>
      <c r="ER650" s="53"/>
      <c r="ES650" s="53"/>
      <c r="ET650" s="53"/>
      <c r="EU650" s="53"/>
      <c r="EV650" s="53"/>
      <c r="EW650" s="53"/>
      <c r="EX650" s="53"/>
      <c r="EY650" s="53"/>
      <c r="EZ650" s="53"/>
      <c r="FA650" s="53"/>
      <c r="FB650" s="53"/>
      <c r="FC650" s="53"/>
      <c r="FD650" s="53"/>
      <c r="FE650" s="53"/>
      <c r="FF650" s="53"/>
      <c r="FG650" s="53"/>
      <c r="FH650" s="53"/>
      <c r="FI650" s="53"/>
      <c r="FJ650" s="53"/>
      <c r="FK650" s="53"/>
      <c r="FL650" s="53"/>
      <c r="FM650" s="53"/>
      <c r="FN650" s="53"/>
      <c r="FO650" s="53"/>
      <c r="FP650" s="53"/>
      <c r="FQ650" s="53"/>
      <c r="FR650" s="53"/>
      <c r="FS650" s="53"/>
      <c r="FT650" s="53"/>
      <c r="FU650" s="53"/>
      <c r="FV650" s="53"/>
      <c r="FW650" s="53"/>
      <c r="FX650" s="53"/>
      <c r="FY650" s="53"/>
      <c r="FZ650" s="53"/>
      <c r="GA650" s="53"/>
      <c r="GB650" s="53"/>
      <c r="GC650" s="53"/>
      <c r="GD650" s="53"/>
      <c r="GE650" s="53"/>
      <c r="GF650" s="53"/>
      <c r="GG650" s="53"/>
      <c r="GH650" s="53"/>
      <c r="GI650" s="53"/>
      <c r="GJ650" s="53"/>
      <c r="GK650" s="53"/>
      <c r="GL650" s="53"/>
      <c r="GM650" s="53"/>
      <c r="GN650" s="53"/>
      <c r="GO650" s="53"/>
      <c r="GP650" s="53"/>
      <c r="GQ650" s="53"/>
      <c r="GR650" s="53"/>
      <c r="GS650" s="53"/>
      <c r="GT650" s="53"/>
      <c r="GU650" s="53"/>
      <c r="GV650" s="53"/>
      <c r="GW650" s="53"/>
      <c r="GX650" s="53"/>
      <c r="GY650" s="53"/>
      <c r="GZ650" s="53"/>
      <c r="HA650" s="53"/>
      <c r="HB650" s="53"/>
      <c r="HC650" s="53"/>
      <c r="HD650" s="53"/>
      <c r="HE650" s="53"/>
      <c r="HF650" s="53"/>
      <c r="HG650" s="53"/>
      <c r="HH650" s="53"/>
      <c r="HI650" s="53"/>
      <c r="HJ650" s="53"/>
      <c r="HK650" s="53"/>
      <c r="HL650" s="53"/>
      <c r="HM650" s="53"/>
      <c r="HN650" s="53"/>
      <c r="HO650" s="53"/>
      <c r="HP650" s="53"/>
      <c r="HQ650" s="53"/>
      <c r="HR650" s="53"/>
      <c r="HS650" s="53"/>
      <c r="HT650" s="53"/>
      <c r="HU650" s="53"/>
      <c r="HV650" s="53"/>
      <c r="HW650" s="53"/>
      <c r="HX650" s="53"/>
      <c r="HY650" s="53"/>
      <c r="HZ650" s="53"/>
      <c r="IA650" s="53"/>
    </row>
    <row r="651" spans="1:235" ht="11.25">
      <c r="A651" s="1"/>
      <c r="B651" s="1"/>
      <c r="C651" s="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104"/>
      <c r="O651" s="104"/>
      <c r="P651" s="104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3"/>
      <c r="BS651" s="53"/>
      <c r="BT651" s="53"/>
      <c r="BU651" s="53"/>
      <c r="BV651" s="53"/>
      <c r="BW651" s="53"/>
      <c r="BX651" s="53"/>
      <c r="BY651" s="53"/>
      <c r="BZ651" s="53"/>
      <c r="CA651" s="53"/>
      <c r="CB651" s="53"/>
      <c r="CC651" s="53"/>
      <c r="CD651" s="53"/>
      <c r="CE651" s="53"/>
      <c r="CF651" s="53"/>
      <c r="CG651" s="53"/>
      <c r="CH651" s="53"/>
      <c r="CI651" s="53"/>
      <c r="CJ651" s="53"/>
      <c r="CK651" s="53"/>
      <c r="CL651" s="53"/>
      <c r="CM651" s="53"/>
      <c r="CN651" s="53"/>
      <c r="CO651" s="53"/>
      <c r="CP651" s="53"/>
      <c r="CQ651" s="53"/>
      <c r="CR651" s="53"/>
      <c r="CS651" s="53"/>
      <c r="CT651" s="53"/>
      <c r="CU651" s="53"/>
      <c r="CV651" s="53"/>
      <c r="CW651" s="53"/>
      <c r="CX651" s="53"/>
      <c r="CY651" s="53"/>
      <c r="CZ651" s="53"/>
      <c r="DA651" s="53"/>
      <c r="DB651" s="53"/>
      <c r="DC651" s="53"/>
      <c r="DD651" s="53"/>
      <c r="DE651" s="53"/>
      <c r="DF651" s="53"/>
      <c r="DG651" s="53"/>
      <c r="DH651" s="53"/>
      <c r="DI651" s="53"/>
      <c r="DJ651" s="53"/>
      <c r="DK651" s="53"/>
      <c r="DL651" s="53"/>
      <c r="DM651" s="53"/>
      <c r="DN651" s="53"/>
      <c r="DO651" s="53"/>
      <c r="DP651" s="53"/>
      <c r="DQ651" s="53"/>
      <c r="DR651" s="53"/>
      <c r="DS651" s="53"/>
      <c r="DT651" s="53"/>
      <c r="DU651" s="53"/>
      <c r="DV651" s="53"/>
      <c r="DW651" s="53"/>
      <c r="DX651" s="53"/>
      <c r="DY651" s="53"/>
      <c r="DZ651" s="53"/>
      <c r="EA651" s="53"/>
      <c r="EB651" s="53"/>
      <c r="EC651" s="53"/>
      <c r="ED651" s="53"/>
      <c r="EE651" s="53"/>
      <c r="EF651" s="53"/>
      <c r="EG651" s="53"/>
      <c r="EH651" s="53"/>
      <c r="EI651" s="53"/>
      <c r="EJ651" s="53"/>
      <c r="EK651" s="53"/>
      <c r="EL651" s="53"/>
      <c r="EM651" s="53"/>
      <c r="EN651" s="53"/>
      <c r="EO651" s="53"/>
      <c r="EP651" s="53"/>
      <c r="EQ651" s="53"/>
      <c r="ER651" s="53"/>
      <c r="ES651" s="53"/>
      <c r="ET651" s="53"/>
      <c r="EU651" s="53"/>
      <c r="EV651" s="53"/>
      <c r="EW651" s="53"/>
      <c r="EX651" s="53"/>
      <c r="EY651" s="53"/>
      <c r="EZ651" s="53"/>
      <c r="FA651" s="53"/>
      <c r="FB651" s="53"/>
      <c r="FC651" s="53"/>
      <c r="FD651" s="53"/>
      <c r="FE651" s="53"/>
      <c r="FF651" s="53"/>
      <c r="FG651" s="53"/>
      <c r="FH651" s="53"/>
      <c r="FI651" s="53"/>
      <c r="FJ651" s="53"/>
      <c r="FK651" s="53"/>
      <c r="FL651" s="53"/>
      <c r="FM651" s="53"/>
      <c r="FN651" s="53"/>
      <c r="FO651" s="53"/>
      <c r="FP651" s="53"/>
      <c r="FQ651" s="53"/>
      <c r="FR651" s="53"/>
      <c r="FS651" s="53"/>
      <c r="FT651" s="53"/>
      <c r="FU651" s="53"/>
      <c r="FV651" s="53"/>
      <c r="FW651" s="53"/>
      <c r="FX651" s="53"/>
      <c r="FY651" s="53"/>
      <c r="FZ651" s="53"/>
      <c r="GA651" s="53"/>
      <c r="GB651" s="53"/>
      <c r="GC651" s="53"/>
      <c r="GD651" s="53"/>
      <c r="GE651" s="53"/>
      <c r="GF651" s="53"/>
      <c r="GG651" s="53"/>
      <c r="GH651" s="53"/>
      <c r="GI651" s="53"/>
      <c r="GJ651" s="53"/>
      <c r="GK651" s="53"/>
      <c r="GL651" s="53"/>
      <c r="GM651" s="53"/>
      <c r="GN651" s="53"/>
      <c r="GO651" s="53"/>
      <c r="GP651" s="53"/>
      <c r="GQ651" s="53"/>
      <c r="GR651" s="53"/>
      <c r="GS651" s="53"/>
      <c r="GT651" s="53"/>
      <c r="GU651" s="53"/>
      <c r="GV651" s="53"/>
      <c r="GW651" s="53"/>
      <c r="GX651" s="53"/>
      <c r="GY651" s="53"/>
      <c r="GZ651" s="53"/>
      <c r="HA651" s="53"/>
      <c r="HB651" s="53"/>
      <c r="HC651" s="53"/>
      <c r="HD651" s="53"/>
      <c r="HE651" s="53"/>
      <c r="HF651" s="53"/>
      <c r="HG651" s="53"/>
      <c r="HH651" s="53"/>
      <c r="HI651" s="53"/>
      <c r="HJ651" s="53"/>
      <c r="HK651" s="53"/>
      <c r="HL651" s="53"/>
      <c r="HM651" s="53"/>
      <c r="HN651" s="53"/>
      <c r="HO651" s="53"/>
      <c r="HP651" s="53"/>
      <c r="HQ651" s="53"/>
      <c r="HR651" s="53"/>
      <c r="HS651" s="53"/>
      <c r="HT651" s="53"/>
      <c r="HU651" s="53"/>
      <c r="HV651" s="53"/>
      <c r="HW651" s="53"/>
      <c r="HX651" s="53"/>
      <c r="HY651" s="53"/>
      <c r="HZ651" s="53"/>
      <c r="IA651" s="53"/>
    </row>
    <row r="652" spans="1:235" ht="11.25">
      <c r="A652" s="1"/>
      <c r="B652" s="1"/>
      <c r="C652" s="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104"/>
      <c r="O652" s="104"/>
      <c r="P652" s="104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  <c r="BZ652" s="53"/>
      <c r="CA652" s="53"/>
      <c r="CB652" s="53"/>
      <c r="CC652" s="53"/>
      <c r="CD652" s="53"/>
      <c r="CE652" s="53"/>
      <c r="CF652" s="53"/>
      <c r="CG652" s="53"/>
      <c r="CH652" s="53"/>
      <c r="CI652" s="53"/>
      <c r="CJ652" s="53"/>
      <c r="CK652" s="53"/>
      <c r="CL652" s="53"/>
      <c r="CM652" s="53"/>
      <c r="CN652" s="53"/>
      <c r="CO652" s="53"/>
      <c r="CP652" s="53"/>
      <c r="CQ652" s="53"/>
      <c r="CR652" s="53"/>
      <c r="CS652" s="53"/>
      <c r="CT652" s="53"/>
      <c r="CU652" s="53"/>
      <c r="CV652" s="53"/>
      <c r="CW652" s="53"/>
      <c r="CX652" s="53"/>
      <c r="CY652" s="53"/>
      <c r="CZ652" s="53"/>
      <c r="DA652" s="53"/>
      <c r="DB652" s="53"/>
      <c r="DC652" s="53"/>
      <c r="DD652" s="53"/>
      <c r="DE652" s="53"/>
      <c r="DF652" s="53"/>
      <c r="DG652" s="53"/>
      <c r="DH652" s="53"/>
      <c r="DI652" s="53"/>
      <c r="DJ652" s="53"/>
      <c r="DK652" s="53"/>
      <c r="DL652" s="53"/>
      <c r="DM652" s="53"/>
      <c r="DN652" s="53"/>
      <c r="DO652" s="53"/>
      <c r="DP652" s="53"/>
      <c r="DQ652" s="53"/>
      <c r="DR652" s="53"/>
      <c r="DS652" s="53"/>
      <c r="DT652" s="53"/>
      <c r="DU652" s="53"/>
      <c r="DV652" s="53"/>
      <c r="DW652" s="53"/>
      <c r="DX652" s="53"/>
      <c r="DY652" s="53"/>
      <c r="DZ652" s="53"/>
      <c r="EA652" s="53"/>
      <c r="EB652" s="53"/>
      <c r="EC652" s="53"/>
      <c r="ED652" s="53"/>
      <c r="EE652" s="53"/>
      <c r="EF652" s="53"/>
      <c r="EG652" s="53"/>
      <c r="EH652" s="53"/>
      <c r="EI652" s="53"/>
      <c r="EJ652" s="53"/>
      <c r="EK652" s="53"/>
      <c r="EL652" s="53"/>
      <c r="EM652" s="53"/>
      <c r="EN652" s="53"/>
      <c r="EO652" s="53"/>
      <c r="EP652" s="53"/>
      <c r="EQ652" s="53"/>
      <c r="ER652" s="53"/>
      <c r="ES652" s="53"/>
      <c r="ET652" s="53"/>
      <c r="EU652" s="53"/>
      <c r="EV652" s="53"/>
      <c r="EW652" s="53"/>
      <c r="EX652" s="53"/>
      <c r="EY652" s="53"/>
      <c r="EZ652" s="53"/>
      <c r="FA652" s="53"/>
      <c r="FB652" s="53"/>
      <c r="FC652" s="53"/>
      <c r="FD652" s="53"/>
      <c r="FE652" s="53"/>
      <c r="FF652" s="53"/>
      <c r="FG652" s="53"/>
      <c r="FH652" s="53"/>
      <c r="FI652" s="53"/>
      <c r="FJ652" s="53"/>
      <c r="FK652" s="53"/>
      <c r="FL652" s="53"/>
      <c r="FM652" s="53"/>
      <c r="FN652" s="53"/>
      <c r="FO652" s="53"/>
      <c r="FP652" s="53"/>
      <c r="FQ652" s="53"/>
      <c r="FR652" s="53"/>
      <c r="FS652" s="53"/>
      <c r="FT652" s="53"/>
      <c r="FU652" s="53"/>
      <c r="FV652" s="53"/>
      <c r="FW652" s="53"/>
      <c r="FX652" s="53"/>
      <c r="FY652" s="53"/>
      <c r="FZ652" s="53"/>
      <c r="GA652" s="53"/>
      <c r="GB652" s="53"/>
      <c r="GC652" s="53"/>
      <c r="GD652" s="53"/>
      <c r="GE652" s="53"/>
      <c r="GF652" s="53"/>
      <c r="GG652" s="53"/>
      <c r="GH652" s="53"/>
      <c r="GI652" s="53"/>
      <c r="GJ652" s="53"/>
      <c r="GK652" s="53"/>
      <c r="GL652" s="53"/>
      <c r="GM652" s="53"/>
      <c r="GN652" s="53"/>
      <c r="GO652" s="53"/>
      <c r="GP652" s="53"/>
      <c r="GQ652" s="53"/>
      <c r="GR652" s="53"/>
      <c r="GS652" s="53"/>
      <c r="GT652" s="53"/>
      <c r="GU652" s="53"/>
      <c r="GV652" s="53"/>
      <c r="GW652" s="53"/>
      <c r="GX652" s="53"/>
      <c r="GY652" s="53"/>
      <c r="GZ652" s="53"/>
      <c r="HA652" s="53"/>
      <c r="HB652" s="53"/>
      <c r="HC652" s="53"/>
      <c r="HD652" s="53"/>
      <c r="HE652" s="53"/>
      <c r="HF652" s="53"/>
      <c r="HG652" s="53"/>
      <c r="HH652" s="53"/>
      <c r="HI652" s="53"/>
      <c r="HJ652" s="53"/>
      <c r="HK652" s="53"/>
      <c r="HL652" s="53"/>
      <c r="HM652" s="53"/>
      <c r="HN652" s="53"/>
      <c r="HO652" s="53"/>
      <c r="HP652" s="53"/>
      <c r="HQ652" s="53"/>
      <c r="HR652" s="53"/>
      <c r="HS652" s="53"/>
      <c r="HT652" s="53"/>
      <c r="HU652" s="53"/>
      <c r="HV652" s="53"/>
      <c r="HW652" s="53"/>
      <c r="HX652" s="53"/>
      <c r="HY652" s="53"/>
      <c r="HZ652" s="53"/>
      <c r="IA652" s="53"/>
    </row>
    <row r="653" spans="1:235" ht="11.25">
      <c r="A653" s="1"/>
      <c r="B653" s="1"/>
      <c r="C653" s="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104"/>
      <c r="O653" s="104"/>
      <c r="P653" s="104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3"/>
      <c r="BS653" s="53"/>
      <c r="BT653" s="53"/>
      <c r="BU653" s="53"/>
      <c r="BV653" s="53"/>
      <c r="BW653" s="53"/>
      <c r="BX653" s="53"/>
      <c r="BY653" s="53"/>
      <c r="BZ653" s="53"/>
      <c r="CA653" s="53"/>
      <c r="CB653" s="53"/>
      <c r="CC653" s="53"/>
      <c r="CD653" s="53"/>
      <c r="CE653" s="53"/>
      <c r="CF653" s="53"/>
      <c r="CG653" s="53"/>
      <c r="CH653" s="53"/>
      <c r="CI653" s="53"/>
      <c r="CJ653" s="53"/>
      <c r="CK653" s="53"/>
      <c r="CL653" s="53"/>
      <c r="CM653" s="53"/>
      <c r="CN653" s="53"/>
      <c r="CO653" s="53"/>
      <c r="CP653" s="53"/>
      <c r="CQ653" s="53"/>
      <c r="CR653" s="53"/>
      <c r="CS653" s="53"/>
      <c r="CT653" s="53"/>
      <c r="CU653" s="53"/>
      <c r="CV653" s="53"/>
      <c r="CW653" s="53"/>
      <c r="CX653" s="53"/>
      <c r="CY653" s="53"/>
      <c r="CZ653" s="53"/>
      <c r="DA653" s="53"/>
      <c r="DB653" s="53"/>
      <c r="DC653" s="53"/>
      <c r="DD653" s="53"/>
      <c r="DE653" s="53"/>
      <c r="DF653" s="53"/>
      <c r="DG653" s="53"/>
      <c r="DH653" s="53"/>
      <c r="DI653" s="53"/>
      <c r="DJ653" s="53"/>
      <c r="DK653" s="53"/>
      <c r="DL653" s="53"/>
      <c r="DM653" s="53"/>
      <c r="DN653" s="53"/>
      <c r="DO653" s="53"/>
      <c r="DP653" s="53"/>
      <c r="DQ653" s="53"/>
      <c r="DR653" s="53"/>
      <c r="DS653" s="53"/>
      <c r="DT653" s="53"/>
      <c r="DU653" s="53"/>
      <c r="DV653" s="53"/>
      <c r="DW653" s="53"/>
      <c r="DX653" s="53"/>
      <c r="DY653" s="53"/>
      <c r="DZ653" s="53"/>
      <c r="EA653" s="53"/>
      <c r="EB653" s="53"/>
      <c r="EC653" s="53"/>
      <c r="ED653" s="53"/>
      <c r="EE653" s="53"/>
      <c r="EF653" s="53"/>
      <c r="EG653" s="53"/>
      <c r="EH653" s="53"/>
      <c r="EI653" s="53"/>
      <c r="EJ653" s="53"/>
      <c r="EK653" s="53"/>
      <c r="EL653" s="53"/>
      <c r="EM653" s="53"/>
      <c r="EN653" s="53"/>
      <c r="EO653" s="53"/>
      <c r="EP653" s="53"/>
      <c r="EQ653" s="53"/>
      <c r="ER653" s="53"/>
      <c r="ES653" s="53"/>
      <c r="ET653" s="53"/>
      <c r="EU653" s="53"/>
      <c r="EV653" s="53"/>
      <c r="EW653" s="53"/>
      <c r="EX653" s="53"/>
      <c r="EY653" s="53"/>
      <c r="EZ653" s="53"/>
      <c r="FA653" s="53"/>
      <c r="FB653" s="53"/>
      <c r="FC653" s="53"/>
      <c r="FD653" s="53"/>
      <c r="FE653" s="53"/>
      <c r="FF653" s="53"/>
      <c r="FG653" s="53"/>
      <c r="FH653" s="53"/>
      <c r="FI653" s="53"/>
      <c r="FJ653" s="53"/>
      <c r="FK653" s="53"/>
      <c r="FL653" s="53"/>
      <c r="FM653" s="53"/>
      <c r="FN653" s="53"/>
      <c r="FO653" s="53"/>
      <c r="FP653" s="53"/>
      <c r="FQ653" s="53"/>
      <c r="FR653" s="53"/>
      <c r="FS653" s="53"/>
      <c r="FT653" s="53"/>
      <c r="FU653" s="53"/>
      <c r="FV653" s="53"/>
      <c r="FW653" s="53"/>
      <c r="FX653" s="53"/>
      <c r="FY653" s="53"/>
      <c r="FZ653" s="53"/>
      <c r="GA653" s="53"/>
      <c r="GB653" s="53"/>
      <c r="GC653" s="53"/>
      <c r="GD653" s="53"/>
      <c r="GE653" s="53"/>
      <c r="GF653" s="53"/>
      <c r="GG653" s="53"/>
      <c r="GH653" s="53"/>
      <c r="GI653" s="53"/>
      <c r="GJ653" s="53"/>
      <c r="GK653" s="53"/>
      <c r="GL653" s="53"/>
      <c r="GM653" s="53"/>
      <c r="GN653" s="53"/>
      <c r="GO653" s="53"/>
      <c r="GP653" s="53"/>
      <c r="GQ653" s="53"/>
      <c r="GR653" s="53"/>
      <c r="GS653" s="53"/>
      <c r="GT653" s="53"/>
      <c r="GU653" s="53"/>
      <c r="GV653" s="53"/>
      <c r="GW653" s="53"/>
      <c r="GX653" s="53"/>
      <c r="GY653" s="53"/>
      <c r="GZ653" s="53"/>
      <c r="HA653" s="53"/>
      <c r="HB653" s="53"/>
      <c r="HC653" s="53"/>
      <c r="HD653" s="53"/>
      <c r="HE653" s="53"/>
      <c r="HF653" s="53"/>
      <c r="HG653" s="53"/>
      <c r="HH653" s="53"/>
      <c r="HI653" s="53"/>
      <c r="HJ653" s="53"/>
      <c r="HK653" s="53"/>
      <c r="HL653" s="53"/>
      <c r="HM653" s="53"/>
      <c r="HN653" s="53"/>
      <c r="HO653" s="53"/>
      <c r="HP653" s="53"/>
      <c r="HQ653" s="53"/>
      <c r="HR653" s="53"/>
      <c r="HS653" s="53"/>
      <c r="HT653" s="53"/>
      <c r="HU653" s="53"/>
      <c r="HV653" s="53"/>
      <c r="HW653" s="53"/>
      <c r="HX653" s="53"/>
      <c r="HY653" s="53"/>
      <c r="HZ653" s="53"/>
      <c r="IA653" s="53"/>
    </row>
    <row r="654" spans="1:235" ht="11.25">
      <c r="A654" s="1"/>
      <c r="B654" s="1"/>
      <c r="C654" s="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104"/>
      <c r="O654" s="104"/>
      <c r="P654" s="104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3"/>
      <c r="BS654" s="53"/>
      <c r="BT654" s="53"/>
      <c r="BU654" s="53"/>
      <c r="BV654" s="53"/>
      <c r="BW654" s="53"/>
      <c r="BX654" s="53"/>
      <c r="BY654" s="53"/>
      <c r="BZ654" s="53"/>
      <c r="CA654" s="53"/>
      <c r="CB654" s="53"/>
      <c r="CC654" s="53"/>
      <c r="CD654" s="53"/>
      <c r="CE654" s="53"/>
      <c r="CF654" s="53"/>
      <c r="CG654" s="53"/>
      <c r="CH654" s="53"/>
      <c r="CI654" s="53"/>
      <c r="CJ654" s="53"/>
      <c r="CK654" s="53"/>
      <c r="CL654" s="53"/>
      <c r="CM654" s="53"/>
      <c r="CN654" s="53"/>
      <c r="CO654" s="53"/>
      <c r="CP654" s="53"/>
      <c r="CQ654" s="53"/>
      <c r="CR654" s="53"/>
      <c r="CS654" s="53"/>
      <c r="CT654" s="53"/>
      <c r="CU654" s="53"/>
      <c r="CV654" s="53"/>
      <c r="CW654" s="53"/>
      <c r="CX654" s="53"/>
      <c r="CY654" s="53"/>
      <c r="CZ654" s="53"/>
      <c r="DA654" s="53"/>
      <c r="DB654" s="53"/>
      <c r="DC654" s="53"/>
      <c r="DD654" s="53"/>
      <c r="DE654" s="53"/>
      <c r="DF654" s="53"/>
      <c r="DG654" s="53"/>
      <c r="DH654" s="53"/>
      <c r="DI654" s="53"/>
      <c r="DJ654" s="53"/>
      <c r="DK654" s="53"/>
      <c r="DL654" s="53"/>
      <c r="DM654" s="53"/>
      <c r="DN654" s="53"/>
      <c r="DO654" s="53"/>
      <c r="DP654" s="53"/>
      <c r="DQ654" s="53"/>
      <c r="DR654" s="53"/>
      <c r="DS654" s="53"/>
      <c r="DT654" s="53"/>
      <c r="DU654" s="53"/>
      <c r="DV654" s="53"/>
      <c r="DW654" s="53"/>
      <c r="DX654" s="53"/>
      <c r="DY654" s="53"/>
      <c r="DZ654" s="53"/>
      <c r="EA654" s="53"/>
      <c r="EB654" s="53"/>
      <c r="EC654" s="53"/>
      <c r="ED654" s="53"/>
      <c r="EE654" s="53"/>
      <c r="EF654" s="53"/>
      <c r="EG654" s="53"/>
      <c r="EH654" s="53"/>
      <c r="EI654" s="53"/>
      <c r="EJ654" s="53"/>
      <c r="EK654" s="53"/>
      <c r="EL654" s="53"/>
      <c r="EM654" s="53"/>
      <c r="EN654" s="53"/>
      <c r="EO654" s="53"/>
      <c r="EP654" s="53"/>
      <c r="EQ654" s="53"/>
      <c r="ER654" s="53"/>
      <c r="ES654" s="53"/>
      <c r="ET654" s="53"/>
      <c r="EU654" s="53"/>
      <c r="EV654" s="53"/>
      <c r="EW654" s="53"/>
      <c r="EX654" s="53"/>
      <c r="EY654" s="53"/>
      <c r="EZ654" s="53"/>
      <c r="FA654" s="53"/>
      <c r="FB654" s="53"/>
      <c r="FC654" s="53"/>
      <c r="FD654" s="53"/>
      <c r="FE654" s="53"/>
      <c r="FF654" s="53"/>
      <c r="FG654" s="53"/>
      <c r="FH654" s="53"/>
      <c r="FI654" s="53"/>
      <c r="FJ654" s="53"/>
      <c r="FK654" s="53"/>
      <c r="FL654" s="53"/>
      <c r="FM654" s="53"/>
      <c r="FN654" s="53"/>
      <c r="FO654" s="53"/>
      <c r="FP654" s="53"/>
      <c r="FQ654" s="53"/>
      <c r="FR654" s="53"/>
      <c r="FS654" s="53"/>
      <c r="FT654" s="53"/>
      <c r="FU654" s="53"/>
      <c r="FV654" s="53"/>
      <c r="FW654" s="53"/>
      <c r="FX654" s="53"/>
      <c r="FY654" s="53"/>
      <c r="FZ654" s="53"/>
      <c r="GA654" s="53"/>
      <c r="GB654" s="53"/>
      <c r="GC654" s="53"/>
      <c r="GD654" s="53"/>
      <c r="GE654" s="53"/>
      <c r="GF654" s="53"/>
      <c r="GG654" s="53"/>
      <c r="GH654" s="53"/>
      <c r="GI654" s="53"/>
      <c r="GJ654" s="53"/>
      <c r="GK654" s="53"/>
      <c r="GL654" s="53"/>
      <c r="GM654" s="53"/>
      <c r="GN654" s="53"/>
      <c r="GO654" s="53"/>
      <c r="GP654" s="53"/>
      <c r="GQ654" s="53"/>
      <c r="GR654" s="53"/>
      <c r="GS654" s="53"/>
      <c r="GT654" s="53"/>
      <c r="GU654" s="53"/>
      <c r="GV654" s="53"/>
      <c r="GW654" s="53"/>
      <c r="GX654" s="53"/>
      <c r="GY654" s="53"/>
      <c r="GZ654" s="53"/>
      <c r="HA654" s="53"/>
      <c r="HB654" s="53"/>
      <c r="HC654" s="53"/>
      <c r="HD654" s="53"/>
      <c r="HE654" s="53"/>
      <c r="HF654" s="53"/>
      <c r="HG654" s="53"/>
      <c r="HH654" s="53"/>
      <c r="HI654" s="53"/>
      <c r="HJ654" s="53"/>
      <c r="HK654" s="53"/>
      <c r="HL654" s="53"/>
      <c r="HM654" s="53"/>
      <c r="HN654" s="53"/>
      <c r="HO654" s="53"/>
      <c r="HP654" s="53"/>
      <c r="HQ654" s="53"/>
      <c r="HR654" s="53"/>
      <c r="HS654" s="53"/>
      <c r="HT654" s="53"/>
      <c r="HU654" s="53"/>
      <c r="HV654" s="53"/>
      <c r="HW654" s="53"/>
      <c r="HX654" s="53"/>
      <c r="HY654" s="53"/>
      <c r="HZ654" s="53"/>
      <c r="IA654" s="53"/>
    </row>
    <row r="655" spans="1:235" ht="11.25">
      <c r="A655" s="1"/>
      <c r="B655" s="1"/>
      <c r="C655" s="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104"/>
      <c r="O655" s="104"/>
      <c r="P655" s="104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3"/>
      <c r="BS655" s="53"/>
      <c r="BT655" s="53"/>
      <c r="BU655" s="53"/>
      <c r="BV655" s="53"/>
      <c r="BW655" s="53"/>
      <c r="BX655" s="53"/>
      <c r="BY655" s="53"/>
      <c r="BZ655" s="53"/>
      <c r="CA655" s="53"/>
      <c r="CB655" s="53"/>
      <c r="CC655" s="53"/>
      <c r="CD655" s="53"/>
      <c r="CE655" s="53"/>
      <c r="CF655" s="53"/>
      <c r="CG655" s="53"/>
      <c r="CH655" s="53"/>
      <c r="CI655" s="53"/>
      <c r="CJ655" s="53"/>
      <c r="CK655" s="53"/>
      <c r="CL655" s="53"/>
      <c r="CM655" s="53"/>
      <c r="CN655" s="53"/>
      <c r="CO655" s="53"/>
      <c r="CP655" s="53"/>
      <c r="CQ655" s="53"/>
      <c r="CR655" s="53"/>
      <c r="CS655" s="53"/>
      <c r="CT655" s="53"/>
      <c r="CU655" s="53"/>
      <c r="CV655" s="53"/>
      <c r="CW655" s="53"/>
      <c r="CX655" s="53"/>
      <c r="CY655" s="53"/>
      <c r="CZ655" s="53"/>
      <c r="DA655" s="53"/>
      <c r="DB655" s="53"/>
      <c r="DC655" s="53"/>
      <c r="DD655" s="53"/>
      <c r="DE655" s="53"/>
      <c r="DF655" s="53"/>
      <c r="DG655" s="53"/>
      <c r="DH655" s="53"/>
      <c r="DI655" s="53"/>
      <c r="DJ655" s="53"/>
      <c r="DK655" s="53"/>
      <c r="DL655" s="53"/>
      <c r="DM655" s="53"/>
      <c r="DN655" s="53"/>
      <c r="DO655" s="53"/>
      <c r="DP655" s="53"/>
      <c r="DQ655" s="53"/>
      <c r="DR655" s="53"/>
      <c r="DS655" s="53"/>
      <c r="DT655" s="53"/>
      <c r="DU655" s="53"/>
      <c r="DV655" s="53"/>
      <c r="DW655" s="53"/>
      <c r="DX655" s="53"/>
      <c r="DY655" s="53"/>
      <c r="DZ655" s="53"/>
      <c r="EA655" s="53"/>
      <c r="EB655" s="53"/>
      <c r="EC655" s="53"/>
      <c r="ED655" s="53"/>
      <c r="EE655" s="53"/>
      <c r="EF655" s="53"/>
      <c r="EG655" s="53"/>
      <c r="EH655" s="53"/>
      <c r="EI655" s="53"/>
      <c r="EJ655" s="53"/>
      <c r="EK655" s="53"/>
      <c r="EL655" s="53"/>
      <c r="EM655" s="53"/>
      <c r="EN655" s="53"/>
      <c r="EO655" s="53"/>
      <c r="EP655" s="53"/>
      <c r="EQ655" s="53"/>
      <c r="ER655" s="53"/>
      <c r="ES655" s="53"/>
      <c r="ET655" s="53"/>
      <c r="EU655" s="53"/>
      <c r="EV655" s="53"/>
      <c r="EW655" s="53"/>
      <c r="EX655" s="53"/>
      <c r="EY655" s="53"/>
      <c r="EZ655" s="53"/>
      <c r="FA655" s="53"/>
      <c r="FB655" s="53"/>
      <c r="FC655" s="53"/>
      <c r="FD655" s="53"/>
      <c r="FE655" s="53"/>
      <c r="FF655" s="53"/>
      <c r="FG655" s="53"/>
      <c r="FH655" s="53"/>
      <c r="FI655" s="53"/>
      <c r="FJ655" s="53"/>
      <c r="FK655" s="53"/>
      <c r="FL655" s="53"/>
      <c r="FM655" s="53"/>
      <c r="FN655" s="53"/>
      <c r="FO655" s="53"/>
      <c r="FP655" s="53"/>
      <c r="FQ655" s="53"/>
      <c r="FR655" s="53"/>
      <c r="FS655" s="53"/>
      <c r="FT655" s="53"/>
      <c r="FU655" s="53"/>
      <c r="FV655" s="53"/>
      <c r="FW655" s="53"/>
      <c r="FX655" s="53"/>
      <c r="FY655" s="53"/>
      <c r="FZ655" s="53"/>
      <c r="GA655" s="53"/>
      <c r="GB655" s="53"/>
      <c r="GC655" s="53"/>
      <c r="GD655" s="53"/>
      <c r="GE655" s="53"/>
      <c r="GF655" s="53"/>
      <c r="GG655" s="53"/>
      <c r="GH655" s="53"/>
      <c r="GI655" s="53"/>
      <c r="GJ655" s="53"/>
      <c r="GK655" s="53"/>
      <c r="GL655" s="53"/>
      <c r="GM655" s="53"/>
      <c r="GN655" s="53"/>
      <c r="GO655" s="53"/>
      <c r="GP655" s="53"/>
      <c r="GQ655" s="53"/>
      <c r="GR655" s="53"/>
      <c r="GS655" s="53"/>
      <c r="GT655" s="53"/>
      <c r="GU655" s="53"/>
      <c r="GV655" s="53"/>
      <c r="GW655" s="53"/>
      <c r="GX655" s="53"/>
      <c r="GY655" s="53"/>
      <c r="GZ655" s="53"/>
      <c r="HA655" s="53"/>
      <c r="HB655" s="53"/>
      <c r="HC655" s="53"/>
      <c r="HD655" s="53"/>
      <c r="HE655" s="53"/>
      <c r="HF655" s="53"/>
      <c r="HG655" s="53"/>
      <c r="HH655" s="53"/>
      <c r="HI655" s="53"/>
      <c r="HJ655" s="53"/>
      <c r="HK655" s="53"/>
      <c r="HL655" s="53"/>
      <c r="HM655" s="53"/>
      <c r="HN655" s="53"/>
      <c r="HO655" s="53"/>
      <c r="HP655" s="53"/>
      <c r="HQ655" s="53"/>
      <c r="HR655" s="53"/>
      <c r="HS655" s="53"/>
      <c r="HT655" s="53"/>
      <c r="HU655" s="53"/>
      <c r="HV655" s="53"/>
      <c r="HW655" s="53"/>
      <c r="HX655" s="53"/>
      <c r="HY655" s="53"/>
      <c r="HZ655" s="53"/>
      <c r="IA655" s="53"/>
    </row>
    <row r="656" spans="1:235" ht="11.25">
      <c r="A656" s="1"/>
      <c r="B656" s="1"/>
      <c r="C656" s="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104"/>
      <c r="O656" s="104"/>
      <c r="P656" s="104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3"/>
      <c r="BS656" s="53"/>
      <c r="BT656" s="53"/>
      <c r="BU656" s="53"/>
      <c r="BV656" s="53"/>
      <c r="BW656" s="53"/>
      <c r="BX656" s="53"/>
      <c r="BY656" s="53"/>
      <c r="BZ656" s="53"/>
      <c r="CA656" s="53"/>
      <c r="CB656" s="53"/>
      <c r="CC656" s="53"/>
      <c r="CD656" s="53"/>
      <c r="CE656" s="53"/>
      <c r="CF656" s="53"/>
      <c r="CG656" s="53"/>
      <c r="CH656" s="53"/>
      <c r="CI656" s="53"/>
      <c r="CJ656" s="53"/>
      <c r="CK656" s="53"/>
      <c r="CL656" s="53"/>
      <c r="CM656" s="53"/>
      <c r="CN656" s="53"/>
      <c r="CO656" s="53"/>
      <c r="CP656" s="53"/>
      <c r="CQ656" s="53"/>
      <c r="CR656" s="53"/>
      <c r="CS656" s="53"/>
      <c r="CT656" s="53"/>
      <c r="CU656" s="53"/>
      <c r="CV656" s="53"/>
      <c r="CW656" s="53"/>
      <c r="CX656" s="53"/>
      <c r="CY656" s="53"/>
      <c r="CZ656" s="53"/>
      <c r="DA656" s="53"/>
      <c r="DB656" s="53"/>
      <c r="DC656" s="53"/>
      <c r="DD656" s="53"/>
      <c r="DE656" s="53"/>
      <c r="DF656" s="53"/>
      <c r="DG656" s="53"/>
      <c r="DH656" s="53"/>
      <c r="DI656" s="53"/>
      <c r="DJ656" s="53"/>
      <c r="DK656" s="53"/>
      <c r="DL656" s="53"/>
      <c r="DM656" s="53"/>
      <c r="DN656" s="53"/>
      <c r="DO656" s="53"/>
      <c r="DP656" s="53"/>
      <c r="DQ656" s="53"/>
      <c r="DR656" s="53"/>
      <c r="DS656" s="53"/>
      <c r="DT656" s="53"/>
      <c r="DU656" s="53"/>
      <c r="DV656" s="53"/>
      <c r="DW656" s="53"/>
      <c r="DX656" s="53"/>
      <c r="DY656" s="53"/>
      <c r="DZ656" s="53"/>
      <c r="EA656" s="53"/>
      <c r="EB656" s="53"/>
      <c r="EC656" s="53"/>
      <c r="ED656" s="53"/>
      <c r="EE656" s="53"/>
      <c r="EF656" s="53"/>
      <c r="EG656" s="53"/>
      <c r="EH656" s="53"/>
      <c r="EI656" s="53"/>
      <c r="EJ656" s="53"/>
      <c r="EK656" s="53"/>
      <c r="EL656" s="53"/>
      <c r="EM656" s="53"/>
      <c r="EN656" s="53"/>
      <c r="EO656" s="53"/>
      <c r="EP656" s="53"/>
      <c r="EQ656" s="53"/>
      <c r="ER656" s="53"/>
      <c r="ES656" s="53"/>
      <c r="ET656" s="53"/>
      <c r="EU656" s="53"/>
      <c r="EV656" s="53"/>
      <c r="EW656" s="53"/>
      <c r="EX656" s="53"/>
      <c r="EY656" s="53"/>
      <c r="EZ656" s="53"/>
      <c r="FA656" s="53"/>
      <c r="FB656" s="53"/>
      <c r="FC656" s="53"/>
      <c r="FD656" s="53"/>
      <c r="FE656" s="53"/>
      <c r="FF656" s="53"/>
      <c r="FG656" s="53"/>
      <c r="FH656" s="53"/>
      <c r="FI656" s="53"/>
      <c r="FJ656" s="53"/>
      <c r="FK656" s="53"/>
      <c r="FL656" s="53"/>
      <c r="FM656" s="53"/>
      <c r="FN656" s="53"/>
      <c r="FO656" s="53"/>
      <c r="FP656" s="53"/>
      <c r="FQ656" s="53"/>
      <c r="FR656" s="53"/>
      <c r="FS656" s="53"/>
      <c r="FT656" s="53"/>
      <c r="FU656" s="53"/>
      <c r="FV656" s="53"/>
      <c r="FW656" s="53"/>
      <c r="FX656" s="53"/>
      <c r="FY656" s="53"/>
      <c r="FZ656" s="53"/>
      <c r="GA656" s="53"/>
      <c r="GB656" s="53"/>
      <c r="GC656" s="53"/>
      <c r="GD656" s="53"/>
      <c r="GE656" s="53"/>
      <c r="GF656" s="53"/>
      <c r="GG656" s="53"/>
      <c r="GH656" s="53"/>
      <c r="GI656" s="53"/>
      <c r="GJ656" s="53"/>
      <c r="GK656" s="53"/>
      <c r="GL656" s="53"/>
      <c r="GM656" s="53"/>
      <c r="GN656" s="53"/>
      <c r="GO656" s="53"/>
      <c r="GP656" s="53"/>
      <c r="GQ656" s="53"/>
      <c r="GR656" s="53"/>
      <c r="GS656" s="53"/>
      <c r="GT656" s="53"/>
      <c r="GU656" s="53"/>
      <c r="GV656" s="53"/>
      <c r="GW656" s="53"/>
      <c r="GX656" s="53"/>
      <c r="GY656" s="53"/>
      <c r="GZ656" s="53"/>
      <c r="HA656" s="53"/>
      <c r="HB656" s="53"/>
      <c r="HC656" s="53"/>
      <c r="HD656" s="53"/>
      <c r="HE656" s="53"/>
      <c r="HF656" s="53"/>
      <c r="HG656" s="53"/>
      <c r="HH656" s="53"/>
      <c r="HI656" s="53"/>
      <c r="HJ656" s="53"/>
      <c r="HK656" s="53"/>
      <c r="HL656" s="53"/>
      <c r="HM656" s="53"/>
      <c r="HN656" s="53"/>
      <c r="HO656" s="53"/>
      <c r="HP656" s="53"/>
      <c r="HQ656" s="53"/>
      <c r="HR656" s="53"/>
      <c r="HS656" s="53"/>
      <c r="HT656" s="53"/>
      <c r="HU656" s="53"/>
      <c r="HV656" s="53"/>
      <c r="HW656" s="53"/>
      <c r="HX656" s="53"/>
      <c r="HY656" s="53"/>
      <c r="HZ656" s="53"/>
      <c r="IA656" s="53"/>
    </row>
    <row r="657" spans="1:235" ht="11.25">
      <c r="A657" s="1"/>
      <c r="B657" s="1"/>
      <c r="C657" s="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04"/>
      <c r="O657" s="104"/>
      <c r="P657" s="104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  <c r="BG657" s="53"/>
      <c r="BH657" s="53"/>
      <c r="BI657" s="53"/>
      <c r="BJ657" s="53"/>
      <c r="BK657" s="53"/>
      <c r="BL657" s="53"/>
      <c r="BM657" s="53"/>
      <c r="BN657" s="53"/>
      <c r="BO657" s="53"/>
      <c r="BP657" s="53"/>
      <c r="BQ657" s="53"/>
      <c r="BR657" s="53"/>
      <c r="BS657" s="53"/>
      <c r="BT657" s="53"/>
      <c r="BU657" s="53"/>
      <c r="BV657" s="53"/>
      <c r="BW657" s="53"/>
      <c r="BX657" s="53"/>
      <c r="BY657" s="53"/>
      <c r="BZ657" s="53"/>
      <c r="CA657" s="53"/>
      <c r="CB657" s="53"/>
      <c r="CC657" s="53"/>
      <c r="CD657" s="53"/>
      <c r="CE657" s="53"/>
      <c r="CF657" s="53"/>
      <c r="CG657" s="53"/>
      <c r="CH657" s="53"/>
      <c r="CI657" s="53"/>
      <c r="CJ657" s="53"/>
      <c r="CK657" s="53"/>
      <c r="CL657" s="53"/>
      <c r="CM657" s="53"/>
      <c r="CN657" s="53"/>
      <c r="CO657" s="53"/>
      <c r="CP657" s="53"/>
      <c r="CQ657" s="53"/>
      <c r="CR657" s="53"/>
      <c r="CS657" s="53"/>
      <c r="CT657" s="53"/>
      <c r="CU657" s="53"/>
      <c r="CV657" s="53"/>
      <c r="CW657" s="53"/>
      <c r="CX657" s="53"/>
      <c r="CY657" s="53"/>
      <c r="CZ657" s="53"/>
      <c r="DA657" s="53"/>
      <c r="DB657" s="53"/>
      <c r="DC657" s="53"/>
      <c r="DD657" s="53"/>
      <c r="DE657" s="53"/>
      <c r="DF657" s="53"/>
      <c r="DG657" s="53"/>
      <c r="DH657" s="53"/>
      <c r="DI657" s="53"/>
      <c r="DJ657" s="53"/>
      <c r="DK657" s="53"/>
      <c r="DL657" s="53"/>
      <c r="DM657" s="53"/>
      <c r="DN657" s="53"/>
      <c r="DO657" s="53"/>
      <c r="DP657" s="53"/>
      <c r="DQ657" s="53"/>
      <c r="DR657" s="53"/>
      <c r="DS657" s="53"/>
      <c r="DT657" s="53"/>
      <c r="DU657" s="53"/>
      <c r="DV657" s="53"/>
      <c r="DW657" s="53"/>
      <c r="DX657" s="53"/>
      <c r="DY657" s="53"/>
      <c r="DZ657" s="53"/>
      <c r="EA657" s="53"/>
      <c r="EB657" s="53"/>
      <c r="EC657" s="53"/>
      <c r="ED657" s="53"/>
      <c r="EE657" s="53"/>
      <c r="EF657" s="53"/>
      <c r="EG657" s="53"/>
      <c r="EH657" s="53"/>
      <c r="EI657" s="53"/>
      <c r="EJ657" s="53"/>
      <c r="EK657" s="53"/>
      <c r="EL657" s="53"/>
      <c r="EM657" s="53"/>
      <c r="EN657" s="53"/>
      <c r="EO657" s="53"/>
      <c r="EP657" s="53"/>
      <c r="EQ657" s="53"/>
      <c r="ER657" s="53"/>
      <c r="ES657" s="53"/>
      <c r="ET657" s="53"/>
      <c r="EU657" s="53"/>
      <c r="EV657" s="53"/>
      <c r="EW657" s="53"/>
      <c r="EX657" s="53"/>
      <c r="EY657" s="53"/>
      <c r="EZ657" s="53"/>
      <c r="FA657" s="53"/>
      <c r="FB657" s="53"/>
      <c r="FC657" s="53"/>
      <c r="FD657" s="53"/>
      <c r="FE657" s="53"/>
      <c r="FF657" s="53"/>
      <c r="FG657" s="53"/>
      <c r="FH657" s="53"/>
      <c r="FI657" s="53"/>
      <c r="FJ657" s="53"/>
      <c r="FK657" s="53"/>
      <c r="FL657" s="53"/>
      <c r="FM657" s="53"/>
      <c r="FN657" s="53"/>
      <c r="FO657" s="53"/>
      <c r="FP657" s="53"/>
      <c r="FQ657" s="53"/>
      <c r="FR657" s="53"/>
      <c r="FS657" s="53"/>
      <c r="FT657" s="53"/>
      <c r="FU657" s="53"/>
      <c r="FV657" s="53"/>
      <c r="FW657" s="53"/>
      <c r="FX657" s="53"/>
      <c r="FY657" s="53"/>
      <c r="FZ657" s="53"/>
      <c r="GA657" s="53"/>
      <c r="GB657" s="53"/>
      <c r="GC657" s="53"/>
      <c r="GD657" s="53"/>
      <c r="GE657" s="53"/>
      <c r="GF657" s="53"/>
      <c r="GG657" s="53"/>
      <c r="GH657" s="53"/>
      <c r="GI657" s="53"/>
      <c r="GJ657" s="53"/>
      <c r="GK657" s="53"/>
      <c r="GL657" s="53"/>
      <c r="GM657" s="53"/>
      <c r="GN657" s="53"/>
      <c r="GO657" s="53"/>
      <c r="GP657" s="53"/>
      <c r="GQ657" s="53"/>
      <c r="GR657" s="53"/>
      <c r="GS657" s="53"/>
      <c r="GT657" s="53"/>
      <c r="GU657" s="53"/>
      <c r="GV657" s="53"/>
      <c r="GW657" s="53"/>
      <c r="GX657" s="53"/>
      <c r="GY657" s="53"/>
      <c r="GZ657" s="53"/>
      <c r="HA657" s="53"/>
      <c r="HB657" s="53"/>
      <c r="HC657" s="53"/>
      <c r="HD657" s="53"/>
      <c r="HE657" s="53"/>
      <c r="HF657" s="53"/>
      <c r="HG657" s="53"/>
      <c r="HH657" s="53"/>
      <c r="HI657" s="53"/>
      <c r="HJ657" s="53"/>
      <c r="HK657" s="53"/>
      <c r="HL657" s="53"/>
      <c r="HM657" s="53"/>
      <c r="HN657" s="53"/>
      <c r="HO657" s="53"/>
      <c r="HP657" s="53"/>
      <c r="HQ657" s="53"/>
      <c r="HR657" s="53"/>
      <c r="HS657" s="53"/>
      <c r="HT657" s="53"/>
      <c r="HU657" s="53"/>
      <c r="HV657" s="53"/>
      <c r="HW657" s="53"/>
      <c r="HX657" s="53"/>
      <c r="HY657" s="53"/>
      <c r="HZ657" s="53"/>
      <c r="IA657" s="53"/>
    </row>
    <row r="658" spans="1:235" ht="11.25">
      <c r="A658" s="1"/>
      <c r="B658" s="1"/>
      <c r="C658" s="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04"/>
      <c r="O658" s="104"/>
      <c r="P658" s="104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3"/>
      <c r="BS658" s="53"/>
      <c r="BT658" s="53"/>
      <c r="BU658" s="53"/>
      <c r="BV658" s="53"/>
      <c r="BW658" s="53"/>
      <c r="BX658" s="53"/>
      <c r="BY658" s="53"/>
      <c r="BZ658" s="53"/>
      <c r="CA658" s="53"/>
      <c r="CB658" s="53"/>
      <c r="CC658" s="53"/>
      <c r="CD658" s="53"/>
      <c r="CE658" s="53"/>
      <c r="CF658" s="53"/>
      <c r="CG658" s="53"/>
      <c r="CH658" s="53"/>
      <c r="CI658" s="53"/>
      <c r="CJ658" s="53"/>
      <c r="CK658" s="53"/>
      <c r="CL658" s="53"/>
      <c r="CM658" s="53"/>
      <c r="CN658" s="53"/>
      <c r="CO658" s="53"/>
      <c r="CP658" s="53"/>
      <c r="CQ658" s="53"/>
      <c r="CR658" s="53"/>
      <c r="CS658" s="53"/>
      <c r="CT658" s="53"/>
      <c r="CU658" s="53"/>
      <c r="CV658" s="53"/>
      <c r="CW658" s="53"/>
      <c r="CX658" s="53"/>
      <c r="CY658" s="53"/>
      <c r="CZ658" s="53"/>
      <c r="DA658" s="53"/>
      <c r="DB658" s="53"/>
      <c r="DC658" s="53"/>
      <c r="DD658" s="53"/>
      <c r="DE658" s="53"/>
      <c r="DF658" s="53"/>
      <c r="DG658" s="53"/>
      <c r="DH658" s="53"/>
      <c r="DI658" s="53"/>
      <c r="DJ658" s="53"/>
      <c r="DK658" s="53"/>
      <c r="DL658" s="53"/>
      <c r="DM658" s="53"/>
      <c r="DN658" s="53"/>
      <c r="DO658" s="53"/>
      <c r="DP658" s="53"/>
      <c r="DQ658" s="53"/>
      <c r="DR658" s="53"/>
      <c r="DS658" s="53"/>
      <c r="DT658" s="53"/>
      <c r="DU658" s="53"/>
      <c r="DV658" s="53"/>
      <c r="DW658" s="53"/>
      <c r="DX658" s="53"/>
      <c r="DY658" s="53"/>
      <c r="DZ658" s="53"/>
      <c r="EA658" s="53"/>
      <c r="EB658" s="53"/>
      <c r="EC658" s="53"/>
      <c r="ED658" s="53"/>
      <c r="EE658" s="53"/>
      <c r="EF658" s="53"/>
      <c r="EG658" s="53"/>
      <c r="EH658" s="53"/>
      <c r="EI658" s="53"/>
      <c r="EJ658" s="53"/>
      <c r="EK658" s="53"/>
      <c r="EL658" s="53"/>
      <c r="EM658" s="53"/>
      <c r="EN658" s="53"/>
      <c r="EO658" s="53"/>
      <c r="EP658" s="53"/>
      <c r="EQ658" s="53"/>
      <c r="ER658" s="53"/>
      <c r="ES658" s="53"/>
      <c r="ET658" s="53"/>
      <c r="EU658" s="53"/>
      <c r="EV658" s="53"/>
      <c r="EW658" s="53"/>
      <c r="EX658" s="53"/>
      <c r="EY658" s="53"/>
      <c r="EZ658" s="53"/>
      <c r="FA658" s="53"/>
      <c r="FB658" s="53"/>
      <c r="FC658" s="53"/>
      <c r="FD658" s="53"/>
      <c r="FE658" s="53"/>
      <c r="FF658" s="53"/>
      <c r="FG658" s="53"/>
      <c r="FH658" s="53"/>
      <c r="FI658" s="53"/>
      <c r="FJ658" s="53"/>
      <c r="FK658" s="53"/>
      <c r="FL658" s="53"/>
      <c r="FM658" s="53"/>
      <c r="FN658" s="53"/>
      <c r="FO658" s="53"/>
      <c r="FP658" s="53"/>
      <c r="FQ658" s="53"/>
      <c r="FR658" s="53"/>
      <c r="FS658" s="53"/>
      <c r="FT658" s="53"/>
      <c r="FU658" s="53"/>
      <c r="FV658" s="53"/>
      <c r="FW658" s="53"/>
      <c r="FX658" s="53"/>
      <c r="FY658" s="53"/>
      <c r="FZ658" s="53"/>
      <c r="GA658" s="53"/>
      <c r="GB658" s="53"/>
      <c r="GC658" s="53"/>
      <c r="GD658" s="53"/>
      <c r="GE658" s="53"/>
      <c r="GF658" s="53"/>
      <c r="GG658" s="53"/>
      <c r="GH658" s="53"/>
      <c r="GI658" s="53"/>
      <c r="GJ658" s="53"/>
      <c r="GK658" s="53"/>
      <c r="GL658" s="53"/>
      <c r="GM658" s="53"/>
      <c r="GN658" s="53"/>
      <c r="GO658" s="53"/>
      <c r="GP658" s="53"/>
      <c r="GQ658" s="53"/>
      <c r="GR658" s="53"/>
      <c r="GS658" s="53"/>
      <c r="GT658" s="53"/>
      <c r="GU658" s="53"/>
      <c r="GV658" s="53"/>
      <c r="GW658" s="53"/>
      <c r="GX658" s="53"/>
      <c r="GY658" s="53"/>
      <c r="GZ658" s="53"/>
      <c r="HA658" s="53"/>
      <c r="HB658" s="53"/>
      <c r="HC658" s="53"/>
      <c r="HD658" s="53"/>
      <c r="HE658" s="53"/>
      <c r="HF658" s="53"/>
      <c r="HG658" s="53"/>
      <c r="HH658" s="53"/>
      <c r="HI658" s="53"/>
      <c r="HJ658" s="53"/>
      <c r="HK658" s="53"/>
      <c r="HL658" s="53"/>
      <c r="HM658" s="53"/>
      <c r="HN658" s="53"/>
      <c r="HO658" s="53"/>
      <c r="HP658" s="53"/>
      <c r="HQ658" s="53"/>
      <c r="HR658" s="53"/>
      <c r="HS658" s="53"/>
      <c r="HT658" s="53"/>
      <c r="HU658" s="53"/>
      <c r="HV658" s="53"/>
      <c r="HW658" s="53"/>
      <c r="HX658" s="53"/>
      <c r="HY658" s="53"/>
      <c r="HZ658" s="53"/>
      <c r="IA658" s="53"/>
    </row>
    <row r="659" spans="1:235" ht="11.25">
      <c r="A659" s="1"/>
      <c r="B659" s="1"/>
      <c r="C659" s="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04"/>
      <c r="O659" s="104"/>
      <c r="P659" s="104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3"/>
      <c r="BS659" s="53"/>
      <c r="BT659" s="53"/>
      <c r="BU659" s="53"/>
      <c r="BV659" s="53"/>
      <c r="BW659" s="53"/>
      <c r="BX659" s="53"/>
      <c r="BY659" s="53"/>
      <c r="BZ659" s="53"/>
      <c r="CA659" s="53"/>
      <c r="CB659" s="53"/>
      <c r="CC659" s="53"/>
      <c r="CD659" s="53"/>
      <c r="CE659" s="53"/>
      <c r="CF659" s="53"/>
      <c r="CG659" s="53"/>
      <c r="CH659" s="53"/>
      <c r="CI659" s="53"/>
      <c r="CJ659" s="53"/>
      <c r="CK659" s="53"/>
      <c r="CL659" s="53"/>
      <c r="CM659" s="53"/>
      <c r="CN659" s="53"/>
      <c r="CO659" s="53"/>
      <c r="CP659" s="53"/>
      <c r="CQ659" s="53"/>
      <c r="CR659" s="53"/>
      <c r="CS659" s="53"/>
      <c r="CT659" s="53"/>
      <c r="CU659" s="53"/>
      <c r="CV659" s="53"/>
      <c r="CW659" s="53"/>
      <c r="CX659" s="53"/>
      <c r="CY659" s="53"/>
      <c r="CZ659" s="53"/>
      <c r="DA659" s="53"/>
      <c r="DB659" s="53"/>
      <c r="DC659" s="53"/>
      <c r="DD659" s="53"/>
      <c r="DE659" s="53"/>
      <c r="DF659" s="53"/>
      <c r="DG659" s="53"/>
      <c r="DH659" s="53"/>
      <c r="DI659" s="53"/>
      <c r="DJ659" s="53"/>
      <c r="DK659" s="53"/>
      <c r="DL659" s="53"/>
      <c r="DM659" s="53"/>
      <c r="DN659" s="53"/>
      <c r="DO659" s="53"/>
      <c r="DP659" s="53"/>
      <c r="DQ659" s="53"/>
      <c r="DR659" s="53"/>
      <c r="DS659" s="53"/>
      <c r="DT659" s="53"/>
      <c r="DU659" s="53"/>
      <c r="DV659" s="53"/>
      <c r="DW659" s="53"/>
      <c r="DX659" s="53"/>
      <c r="DY659" s="53"/>
      <c r="DZ659" s="53"/>
      <c r="EA659" s="53"/>
      <c r="EB659" s="53"/>
      <c r="EC659" s="53"/>
      <c r="ED659" s="53"/>
      <c r="EE659" s="53"/>
      <c r="EF659" s="53"/>
      <c r="EG659" s="53"/>
      <c r="EH659" s="53"/>
      <c r="EI659" s="53"/>
      <c r="EJ659" s="53"/>
      <c r="EK659" s="53"/>
      <c r="EL659" s="53"/>
      <c r="EM659" s="53"/>
      <c r="EN659" s="53"/>
      <c r="EO659" s="53"/>
      <c r="EP659" s="53"/>
      <c r="EQ659" s="53"/>
      <c r="ER659" s="53"/>
      <c r="ES659" s="53"/>
      <c r="ET659" s="53"/>
      <c r="EU659" s="53"/>
      <c r="EV659" s="53"/>
      <c r="EW659" s="53"/>
      <c r="EX659" s="53"/>
      <c r="EY659" s="53"/>
      <c r="EZ659" s="53"/>
      <c r="FA659" s="53"/>
      <c r="FB659" s="53"/>
      <c r="FC659" s="53"/>
      <c r="FD659" s="53"/>
      <c r="FE659" s="53"/>
      <c r="FF659" s="53"/>
      <c r="FG659" s="53"/>
      <c r="FH659" s="53"/>
      <c r="FI659" s="53"/>
      <c r="FJ659" s="53"/>
      <c r="FK659" s="53"/>
      <c r="FL659" s="53"/>
      <c r="FM659" s="53"/>
      <c r="FN659" s="53"/>
      <c r="FO659" s="53"/>
      <c r="FP659" s="53"/>
      <c r="FQ659" s="53"/>
      <c r="FR659" s="53"/>
      <c r="FS659" s="53"/>
      <c r="FT659" s="53"/>
      <c r="FU659" s="53"/>
      <c r="FV659" s="53"/>
      <c r="FW659" s="53"/>
      <c r="FX659" s="53"/>
      <c r="FY659" s="53"/>
      <c r="FZ659" s="53"/>
      <c r="GA659" s="53"/>
      <c r="GB659" s="53"/>
      <c r="GC659" s="53"/>
      <c r="GD659" s="53"/>
      <c r="GE659" s="53"/>
      <c r="GF659" s="53"/>
      <c r="GG659" s="53"/>
      <c r="GH659" s="53"/>
      <c r="GI659" s="53"/>
      <c r="GJ659" s="53"/>
      <c r="GK659" s="53"/>
      <c r="GL659" s="53"/>
      <c r="GM659" s="53"/>
      <c r="GN659" s="53"/>
      <c r="GO659" s="53"/>
      <c r="GP659" s="53"/>
      <c r="GQ659" s="53"/>
      <c r="GR659" s="53"/>
      <c r="GS659" s="53"/>
      <c r="GT659" s="53"/>
      <c r="GU659" s="53"/>
      <c r="GV659" s="53"/>
      <c r="GW659" s="53"/>
      <c r="GX659" s="53"/>
      <c r="GY659" s="53"/>
      <c r="GZ659" s="53"/>
      <c r="HA659" s="53"/>
      <c r="HB659" s="53"/>
      <c r="HC659" s="53"/>
      <c r="HD659" s="53"/>
      <c r="HE659" s="53"/>
      <c r="HF659" s="53"/>
      <c r="HG659" s="53"/>
      <c r="HH659" s="53"/>
      <c r="HI659" s="53"/>
      <c r="HJ659" s="53"/>
      <c r="HK659" s="53"/>
      <c r="HL659" s="53"/>
      <c r="HM659" s="53"/>
      <c r="HN659" s="53"/>
      <c r="HO659" s="53"/>
      <c r="HP659" s="53"/>
      <c r="HQ659" s="53"/>
      <c r="HR659" s="53"/>
      <c r="HS659" s="53"/>
      <c r="HT659" s="53"/>
      <c r="HU659" s="53"/>
      <c r="HV659" s="53"/>
      <c r="HW659" s="53"/>
      <c r="HX659" s="53"/>
      <c r="HY659" s="53"/>
      <c r="HZ659" s="53"/>
      <c r="IA659" s="53"/>
    </row>
    <row r="660" spans="1:235" ht="11.25">
      <c r="A660" s="1"/>
      <c r="B660" s="1"/>
      <c r="C660" s="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04"/>
      <c r="O660" s="104"/>
      <c r="P660" s="104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  <c r="DG660" s="53"/>
      <c r="DH660" s="53"/>
      <c r="DI660" s="53"/>
      <c r="DJ660" s="53"/>
      <c r="DK660" s="53"/>
      <c r="DL660" s="53"/>
      <c r="DM660" s="53"/>
      <c r="DN660" s="53"/>
      <c r="DO660" s="53"/>
      <c r="DP660" s="53"/>
      <c r="DQ660" s="53"/>
      <c r="DR660" s="53"/>
      <c r="DS660" s="53"/>
      <c r="DT660" s="53"/>
      <c r="DU660" s="53"/>
      <c r="DV660" s="53"/>
      <c r="DW660" s="53"/>
      <c r="DX660" s="53"/>
      <c r="DY660" s="53"/>
      <c r="DZ660" s="53"/>
      <c r="EA660" s="53"/>
      <c r="EB660" s="53"/>
      <c r="EC660" s="53"/>
      <c r="ED660" s="53"/>
      <c r="EE660" s="53"/>
      <c r="EF660" s="53"/>
      <c r="EG660" s="53"/>
      <c r="EH660" s="53"/>
      <c r="EI660" s="53"/>
      <c r="EJ660" s="53"/>
      <c r="EK660" s="53"/>
      <c r="EL660" s="53"/>
      <c r="EM660" s="53"/>
      <c r="EN660" s="53"/>
      <c r="EO660" s="53"/>
      <c r="EP660" s="53"/>
      <c r="EQ660" s="53"/>
      <c r="ER660" s="53"/>
      <c r="ES660" s="53"/>
      <c r="ET660" s="53"/>
      <c r="EU660" s="53"/>
      <c r="EV660" s="53"/>
      <c r="EW660" s="53"/>
      <c r="EX660" s="53"/>
      <c r="EY660" s="53"/>
      <c r="EZ660" s="53"/>
      <c r="FA660" s="53"/>
      <c r="FB660" s="53"/>
      <c r="FC660" s="53"/>
      <c r="FD660" s="53"/>
      <c r="FE660" s="53"/>
      <c r="FF660" s="53"/>
      <c r="FG660" s="53"/>
      <c r="FH660" s="53"/>
      <c r="FI660" s="53"/>
      <c r="FJ660" s="53"/>
      <c r="FK660" s="53"/>
      <c r="FL660" s="53"/>
      <c r="FM660" s="53"/>
      <c r="FN660" s="53"/>
      <c r="FO660" s="53"/>
      <c r="FP660" s="53"/>
      <c r="FQ660" s="53"/>
      <c r="FR660" s="53"/>
      <c r="FS660" s="53"/>
      <c r="FT660" s="53"/>
      <c r="FU660" s="53"/>
      <c r="FV660" s="53"/>
      <c r="FW660" s="53"/>
      <c r="FX660" s="53"/>
      <c r="FY660" s="53"/>
      <c r="FZ660" s="53"/>
      <c r="GA660" s="53"/>
      <c r="GB660" s="53"/>
      <c r="GC660" s="53"/>
      <c r="GD660" s="53"/>
      <c r="GE660" s="53"/>
      <c r="GF660" s="53"/>
      <c r="GG660" s="53"/>
      <c r="GH660" s="53"/>
      <c r="GI660" s="53"/>
      <c r="GJ660" s="53"/>
      <c r="GK660" s="53"/>
      <c r="GL660" s="53"/>
      <c r="GM660" s="53"/>
      <c r="GN660" s="53"/>
      <c r="GO660" s="53"/>
      <c r="GP660" s="53"/>
      <c r="GQ660" s="53"/>
      <c r="GR660" s="53"/>
      <c r="GS660" s="53"/>
      <c r="GT660" s="53"/>
      <c r="GU660" s="53"/>
      <c r="GV660" s="53"/>
      <c r="GW660" s="53"/>
      <c r="GX660" s="53"/>
      <c r="GY660" s="53"/>
      <c r="GZ660" s="53"/>
      <c r="HA660" s="53"/>
      <c r="HB660" s="53"/>
      <c r="HC660" s="53"/>
      <c r="HD660" s="53"/>
      <c r="HE660" s="53"/>
      <c r="HF660" s="53"/>
      <c r="HG660" s="53"/>
      <c r="HH660" s="53"/>
      <c r="HI660" s="53"/>
      <c r="HJ660" s="53"/>
      <c r="HK660" s="53"/>
      <c r="HL660" s="53"/>
      <c r="HM660" s="53"/>
      <c r="HN660" s="53"/>
      <c r="HO660" s="53"/>
      <c r="HP660" s="53"/>
      <c r="HQ660" s="53"/>
      <c r="HR660" s="53"/>
      <c r="HS660" s="53"/>
      <c r="HT660" s="53"/>
      <c r="HU660" s="53"/>
      <c r="HV660" s="53"/>
      <c r="HW660" s="53"/>
      <c r="HX660" s="53"/>
      <c r="HY660" s="53"/>
      <c r="HZ660" s="53"/>
      <c r="IA660" s="53"/>
    </row>
    <row r="661" spans="1:235" ht="11.25">
      <c r="A661" s="1"/>
      <c r="B661" s="1"/>
      <c r="C661" s="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04"/>
      <c r="O661" s="104"/>
      <c r="P661" s="104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3"/>
      <c r="BS661" s="53"/>
      <c r="BT661" s="53"/>
      <c r="BU661" s="53"/>
      <c r="BV661" s="53"/>
      <c r="BW661" s="53"/>
      <c r="BX661" s="53"/>
      <c r="BY661" s="53"/>
      <c r="BZ661" s="53"/>
      <c r="CA661" s="53"/>
      <c r="CB661" s="53"/>
      <c r="CC661" s="53"/>
      <c r="CD661" s="53"/>
      <c r="CE661" s="53"/>
      <c r="CF661" s="53"/>
      <c r="CG661" s="53"/>
      <c r="CH661" s="53"/>
      <c r="CI661" s="53"/>
      <c r="CJ661" s="53"/>
      <c r="CK661" s="53"/>
      <c r="CL661" s="53"/>
      <c r="CM661" s="53"/>
      <c r="CN661" s="53"/>
      <c r="CO661" s="53"/>
      <c r="CP661" s="53"/>
      <c r="CQ661" s="53"/>
      <c r="CR661" s="53"/>
      <c r="CS661" s="53"/>
      <c r="CT661" s="53"/>
      <c r="CU661" s="53"/>
      <c r="CV661" s="53"/>
      <c r="CW661" s="53"/>
      <c r="CX661" s="53"/>
      <c r="CY661" s="53"/>
      <c r="CZ661" s="53"/>
      <c r="DA661" s="53"/>
      <c r="DB661" s="53"/>
      <c r="DC661" s="53"/>
      <c r="DD661" s="53"/>
      <c r="DE661" s="53"/>
      <c r="DF661" s="53"/>
      <c r="DG661" s="53"/>
      <c r="DH661" s="53"/>
      <c r="DI661" s="53"/>
      <c r="DJ661" s="53"/>
      <c r="DK661" s="53"/>
      <c r="DL661" s="53"/>
      <c r="DM661" s="53"/>
      <c r="DN661" s="53"/>
      <c r="DO661" s="53"/>
      <c r="DP661" s="53"/>
      <c r="DQ661" s="53"/>
      <c r="DR661" s="53"/>
      <c r="DS661" s="53"/>
      <c r="DT661" s="53"/>
      <c r="DU661" s="53"/>
      <c r="DV661" s="53"/>
      <c r="DW661" s="53"/>
      <c r="DX661" s="53"/>
      <c r="DY661" s="53"/>
      <c r="DZ661" s="53"/>
      <c r="EA661" s="53"/>
      <c r="EB661" s="53"/>
      <c r="EC661" s="53"/>
      <c r="ED661" s="53"/>
      <c r="EE661" s="53"/>
      <c r="EF661" s="53"/>
      <c r="EG661" s="53"/>
      <c r="EH661" s="53"/>
      <c r="EI661" s="53"/>
      <c r="EJ661" s="53"/>
      <c r="EK661" s="53"/>
      <c r="EL661" s="53"/>
      <c r="EM661" s="53"/>
      <c r="EN661" s="53"/>
      <c r="EO661" s="53"/>
      <c r="EP661" s="53"/>
      <c r="EQ661" s="53"/>
      <c r="ER661" s="53"/>
      <c r="ES661" s="53"/>
      <c r="ET661" s="53"/>
      <c r="EU661" s="53"/>
      <c r="EV661" s="53"/>
      <c r="EW661" s="53"/>
      <c r="EX661" s="53"/>
      <c r="EY661" s="53"/>
      <c r="EZ661" s="53"/>
      <c r="FA661" s="53"/>
      <c r="FB661" s="53"/>
      <c r="FC661" s="53"/>
      <c r="FD661" s="53"/>
      <c r="FE661" s="53"/>
      <c r="FF661" s="53"/>
      <c r="FG661" s="53"/>
      <c r="FH661" s="53"/>
      <c r="FI661" s="53"/>
      <c r="FJ661" s="53"/>
      <c r="FK661" s="53"/>
      <c r="FL661" s="53"/>
      <c r="FM661" s="53"/>
      <c r="FN661" s="53"/>
      <c r="FO661" s="53"/>
      <c r="FP661" s="53"/>
      <c r="FQ661" s="53"/>
      <c r="FR661" s="53"/>
      <c r="FS661" s="53"/>
      <c r="FT661" s="53"/>
      <c r="FU661" s="53"/>
      <c r="FV661" s="53"/>
      <c r="FW661" s="53"/>
      <c r="FX661" s="53"/>
      <c r="FY661" s="53"/>
      <c r="FZ661" s="53"/>
      <c r="GA661" s="53"/>
      <c r="GB661" s="53"/>
      <c r="GC661" s="53"/>
      <c r="GD661" s="53"/>
      <c r="GE661" s="53"/>
      <c r="GF661" s="53"/>
      <c r="GG661" s="53"/>
      <c r="GH661" s="53"/>
      <c r="GI661" s="53"/>
      <c r="GJ661" s="53"/>
      <c r="GK661" s="53"/>
      <c r="GL661" s="53"/>
      <c r="GM661" s="53"/>
      <c r="GN661" s="53"/>
      <c r="GO661" s="53"/>
      <c r="GP661" s="53"/>
      <c r="GQ661" s="53"/>
      <c r="GR661" s="53"/>
      <c r="GS661" s="53"/>
      <c r="GT661" s="53"/>
      <c r="GU661" s="53"/>
      <c r="GV661" s="53"/>
      <c r="GW661" s="53"/>
      <c r="GX661" s="53"/>
      <c r="GY661" s="53"/>
      <c r="GZ661" s="53"/>
      <c r="HA661" s="53"/>
      <c r="HB661" s="53"/>
      <c r="HC661" s="53"/>
      <c r="HD661" s="53"/>
      <c r="HE661" s="53"/>
      <c r="HF661" s="53"/>
      <c r="HG661" s="53"/>
      <c r="HH661" s="53"/>
      <c r="HI661" s="53"/>
      <c r="HJ661" s="53"/>
      <c r="HK661" s="53"/>
      <c r="HL661" s="53"/>
      <c r="HM661" s="53"/>
      <c r="HN661" s="53"/>
      <c r="HO661" s="53"/>
      <c r="HP661" s="53"/>
      <c r="HQ661" s="53"/>
      <c r="HR661" s="53"/>
      <c r="HS661" s="53"/>
      <c r="HT661" s="53"/>
      <c r="HU661" s="53"/>
      <c r="HV661" s="53"/>
      <c r="HW661" s="53"/>
      <c r="HX661" s="53"/>
      <c r="HY661" s="53"/>
      <c r="HZ661" s="53"/>
      <c r="IA661" s="53"/>
    </row>
    <row r="662" spans="1:235" ht="11.25">
      <c r="A662" s="1"/>
      <c r="B662" s="1"/>
      <c r="C662" s="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04"/>
      <c r="O662" s="104"/>
      <c r="P662" s="104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235" ht="11.25">
      <c r="A663" s="1"/>
      <c r="B663" s="1"/>
      <c r="C663" s="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04"/>
      <c r="O663" s="104"/>
      <c r="P663" s="104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  <c r="GB663" s="53"/>
      <c r="GC663" s="53"/>
      <c r="GD663" s="53"/>
      <c r="GE663" s="53"/>
      <c r="GF663" s="53"/>
      <c r="GG663" s="53"/>
      <c r="GH663" s="53"/>
      <c r="GI663" s="53"/>
      <c r="GJ663" s="53"/>
      <c r="GK663" s="53"/>
      <c r="GL663" s="53"/>
      <c r="GM663" s="53"/>
      <c r="GN663" s="53"/>
      <c r="GO663" s="53"/>
      <c r="GP663" s="53"/>
      <c r="GQ663" s="53"/>
      <c r="GR663" s="53"/>
      <c r="GS663" s="53"/>
      <c r="GT663" s="53"/>
      <c r="GU663" s="53"/>
      <c r="GV663" s="53"/>
      <c r="GW663" s="53"/>
      <c r="GX663" s="53"/>
      <c r="GY663" s="53"/>
      <c r="GZ663" s="53"/>
      <c r="HA663" s="53"/>
      <c r="HB663" s="53"/>
      <c r="HC663" s="53"/>
      <c r="HD663" s="53"/>
      <c r="HE663" s="53"/>
      <c r="HF663" s="53"/>
      <c r="HG663" s="53"/>
      <c r="HH663" s="53"/>
      <c r="HI663" s="53"/>
      <c r="HJ663" s="53"/>
      <c r="HK663" s="53"/>
      <c r="HL663" s="53"/>
      <c r="HM663" s="53"/>
      <c r="HN663" s="53"/>
      <c r="HO663" s="53"/>
      <c r="HP663" s="53"/>
      <c r="HQ663" s="53"/>
      <c r="HR663" s="53"/>
      <c r="HS663" s="53"/>
      <c r="HT663" s="53"/>
      <c r="HU663" s="53"/>
      <c r="HV663" s="53"/>
      <c r="HW663" s="53"/>
      <c r="HX663" s="53"/>
      <c r="HY663" s="53"/>
      <c r="HZ663" s="53"/>
      <c r="IA663" s="53"/>
    </row>
    <row r="664" spans="1:235" ht="11.25">
      <c r="A664" s="1"/>
      <c r="B664" s="1"/>
      <c r="C664" s="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04"/>
      <c r="O664" s="104"/>
      <c r="P664" s="104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  <c r="GB664" s="53"/>
      <c r="GC664" s="53"/>
      <c r="GD664" s="53"/>
      <c r="GE664" s="53"/>
      <c r="GF664" s="53"/>
      <c r="GG664" s="53"/>
      <c r="GH664" s="53"/>
      <c r="GI664" s="53"/>
      <c r="GJ664" s="53"/>
      <c r="GK664" s="53"/>
      <c r="GL664" s="53"/>
      <c r="GM664" s="53"/>
      <c r="GN664" s="53"/>
      <c r="GO664" s="53"/>
      <c r="GP664" s="53"/>
      <c r="GQ664" s="53"/>
      <c r="GR664" s="53"/>
      <c r="GS664" s="53"/>
      <c r="GT664" s="53"/>
      <c r="GU664" s="53"/>
      <c r="GV664" s="53"/>
      <c r="GW664" s="53"/>
      <c r="GX664" s="53"/>
      <c r="GY664" s="53"/>
      <c r="GZ664" s="53"/>
      <c r="HA664" s="53"/>
      <c r="HB664" s="53"/>
      <c r="HC664" s="53"/>
      <c r="HD664" s="53"/>
      <c r="HE664" s="53"/>
      <c r="HF664" s="53"/>
      <c r="HG664" s="53"/>
      <c r="HH664" s="53"/>
      <c r="HI664" s="53"/>
      <c r="HJ664" s="53"/>
      <c r="HK664" s="53"/>
      <c r="HL664" s="53"/>
      <c r="HM664" s="53"/>
      <c r="HN664" s="53"/>
      <c r="HO664" s="53"/>
      <c r="HP664" s="53"/>
      <c r="HQ664" s="53"/>
      <c r="HR664" s="53"/>
      <c r="HS664" s="53"/>
      <c r="HT664" s="53"/>
      <c r="HU664" s="53"/>
      <c r="HV664" s="53"/>
      <c r="HW664" s="53"/>
      <c r="HX664" s="53"/>
      <c r="HY664" s="53"/>
      <c r="HZ664" s="53"/>
      <c r="IA664" s="53"/>
    </row>
    <row r="665" spans="1:235" ht="11.25">
      <c r="A665" s="1"/>
      <c r="B665" s="1"/>
      <c r="C665" s="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04"/>
      <c r="O665" s="104"/>
      <c r="P665" s="104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3"/>
      <c r="BS665" s="53"/>
      <c r="BT665" s="53"/>
      <c r="BU665" s="53"/>
      <c r="BV665" s="53"/>
      <c r="BW665" s="53"/>
      <c r="BX665" s="53"/>
      <c r="BY665" s="53"/>
      <c r="BZ665" s="53"/>
      <c r="CA665" s="53"/>
      <c r="CB665" s="53"/>
      <c r="CC665" s="53"/>
      <c r="CD665" s="53"/>
      <c r="CE665" s="53"/>
      <c r="CF665" s="53"/>
      <c r="CG665" s="53"/>
      <c r="CH665" s="53"/>
      <c r="CI665" s="53"/>
      <c r="CJ665" s="53"/>
      <c r="CK665" s="53"/>
      <c r="CL665" s="53"/>
      <c r="CM665" s="53"/>
      <c r="CN665" s="53"/>
      <c r="CO665" s="53"/>
      <c r="CP665" s="53"/>
      <c r="CQ665" s="53"/>
      <c r="CR665" s="53"/>
      <c r="CS665" s="53"/>
      <c r="CT665" s="53"/>
      <c r="CU665" s="53"/>
      <c r="CV665" s="53"/>
      <c r="CW665" s="53"/>
      <c r="CX665" s="53"/>
      <c r="CY665" s="53"/>
      <c r="CZ665" s="53"/>
      <c r="DA665" s="53"/>
      <c r="DB665" s="53"/>
      <c r="DC665" s="53"/>
      <c r="DD665" s="53"/>
      <c r="DE665" s="53"/>
      <c r="DF665" s="53"/>
      <c r="DG665" s="53"/>
      <c r="DH665" s="53"/>
      <c r="DI665" s="53"/>
      <c r="DJ665" s="53"/>
      <c r="DK665" s="53"/>
      <c r="DL665" s="53"/>
      <c r="DM665" s="53"/>
      <c r="DN665" s="53"/>
      <c r="DO665" s="53"/>
      <c r="DP665" s="53"/>
      <c r="DQ665" s="53"/>
      <c r="DR665" s="53"/>
      <c r="DS665" s="53"/>
      <c r="DT665" s="53"/>
      <c r="DU665" s="53"/>
      <c r="DV665" s="53"/>
      <c r="DW665" s="53"/>
      <c r="DX665" s="53"/>
      <c r="DY665" s="53"/>
      <c r="DZ665" s="53"/>
      <c r="EA665" s="53"/>
      <c r="EB665" s="53"/>
      <c r="EC665" s="53"/>
      <c r="ED665" s="53"/>
      <c r="EE665" s="53"/>
      <c r="EF665" s="53"/>
      <c r="EG665" s="53"/>
      <c r="EH665" s="53"/>
      <c r="EI665" s="53"/>
      <c r="EJ665" s="53"/>
      <c r="EK665" s="53"/>
      <c r="EL665" s="53"/>
      <c r="EM665" s="53"/>
      <c r="EN665" s="53"/>
      <c r="EO665" s="53"/>
      <c r="EP665" s="53"/>
      <c r="EQ665" s="53"/>
      <c r="ER665" s="53"/>
      <c r="ES665" s="53"/>
      <c r="ET665" s="53"/>
      <c r="EU665" s="53"/>
      <c r="EV665" s="53"/>
      <c r="EW665" s="53"/>
      <c r="EX665" s="53"/>
      <c r="EY665" s="53"/>
      <c r="EZ665" s="53"/>
      <c r="FA665" s="53"/>
      <c r="FB665" s="53"/>
      <c r="FC665" s="53"/>
      <c r="FD665" s="53"/>
      <c r="FE665" s="53"/>
      <c r="FF665" s="53"/>
      <c r="FG665" s="53"/>
      <c r="FH665" s="53"/>
      <c r="FI665" s="53"/>
      <c r="FJ665" s="53"/>
      <c r="FK665" s="53"/>
      <c r="FL665" s="53"/>
      <c r="FM665" s="53"/>
      <c r="FN665" s="53"/>
      <c r="FO665" s="53"/>
      <c r="FP665" s="53"/>
      <c r="FQ665" s="53"/>
      <c r="FR665" s="53"/>
      <c r="FS665" s="53"/>
      <c r="FT665" s="53"/>
      <c r="FU665" s="53"/>
      <c r="FV665" s="53"/>
      <c r="FW665" s="53"/>
      <c r="FX665" s="53"/>
      <c r="FY665" s="53"/>
      <c r="FZ665" s="53"/>
      <c r="GA665" s="53"/>
      <c r="GB665" s="53"/>
      <c r="GC665" s="53"/>
      <c r="GD665" s="53"/>
      <c r="GE665" s="53"/>
      <c r="GF665" s="53"/>
      <c r="GG665" s="53"/>
      <c r="GH665" s="53"/>
      <c r="GI665" s="53"/>
      <c r="GJ665" s="53"/>
      <c r="GK665" s="53"/>
      <c r="GL665" s="53"/>
      <c r="GM665" s="53"/>
      <c r="GN665" s="53"/>
      <c r="GO665" s="53"/>
      <c r="GP665" s="53"/>
      <c r="GQ665" s="53"/>
      <c r="GR665" s="53"/>
      <c r="GS665" s="53"/>
      <c r="GT665" s="53"/>
      <c r="GU665" s="53"/>
      <c r="GV665" s="53"/>
      <c r="GW665" s="53"/>
      <c r="GX665" s="53"/>
      <c r="GY665" s="53"/>
      <c r="GZ665" s="53"/>
      <c r="HA665" s="53"/>
      <c r="HB665" s="53"/>
      <c r="HC665" s="53"/>
      <c r="HD665" s="53"/>
      <c r="HE665" s="53"/>
      <c r="HF665" s="53"/>
      <c r="HG665" s="53"/>
      <c r="HH665" s="53"/>
      <c r="HI665" s="53"/>
      <c r="HJ665" s="53"/>
      <c r="HK665" s="53"/>
      <c r="HL665" s="53"/>
      <c r="HM665" s="53"/>
      <c r="HN665" s="53"/>
      <c r="HO665" s="53"/>
      <c r="HP665" s="53"/>
      <c r="HQ665" s="53"/>
      <c r="HR665" s="53"/>
      <c r="HS665" s="53"/>
      <c r="HT665" s="53"/>
      <c r="HU665" s="53"/>
      <c r="HV665" s="53"/>
      <c r="HW665" s="53"/>
      <c r="HX665" s="53"/>
      <c r="HY665" s="53"/>
      <c r="HZ665" s="53"/>
      <c r="IA665" s="53"/>
    </row>
    <row r="666" spans="1:235" ht="11.25">
      <c r="A666" s="1"/>
      <c r="B666" s="1"/>
      <c r="C666" s="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04"/>
      <c r="O666" s="104"/>
      <c r="P666" s="104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  <c r="CZ666" s="53"/>
      <c r="DA666" s="53"/>
      <c r="DB666" s="53"/>
      <c r="DC666" s="53"/>
      <c r="DD666" s="53"/>
      <c r="DE666" s="53"/>
      <c r="DF666" s="53"/>
      <c r="DG666" s="53"/>
      <c r="DH666" s="53"/>
      <c r="DI666" s="53"/>
      <c r="DJ666" s="53"/>
      <c r="DK666" s="53"/>
      <c r="DL666" s="53"/>
      <c r="DM666" s="53"/>
      <c r="DN666" s="53"/>
      <c r="DO666" s="53"/>
      <c r="DP666" s="53"/>
      <c r="DQ666" s="53"/>
      <c r="DR666" s="53"/>
      <c r="DS666" s="53"/>
      <c r="DT666" s="53"/>
      <c r="DU666" s="53"/>
      <c r="DV666" s="53"/>
      <c r="DW666" s="53"/>
      <c r="DX666" s="53"/>
      <c r="DY666" s="53"/>
      <c r="DZ666" s="53"/>
      <c r="EA666" s="53"/>
      <c r="EB666" s="53"/>
      <c r="EC666" s="53"/>
      <c r="ED666" s="53"/>
      <c r="EE666" s="53"/>
      <c r="EF666" s="53"/>
      <c r="EG666" s="53"/>
      <c r="EH666" s="53"/>
      <c r="EI666" s="53"/>
      <c r="EJ666" s="53"/>
      <c r="EK666" s="53"/>
      <c r="EL666" s="53"/>
      <c r="EM666" s="53"/>
      <c r="EN666" s="53"/>
      <c r="EO666" s="53"/>
      <c r="EP666" s="53"/>
      <c r="EQ666" s="53"/>
      <c r="ER666" s="53"/>
      <c r="ES666" s="53"/>
      <c r="ET666" s="53"/>
      <c r="EU666" s="53"/>
      <c r="EV666" s="53"/>
      <c r="EW666" s="53"/>
      <c r="EX666" s="53"/>
      <c r="EY666" s="53"/>
      <c r="EZ666" s="53"/>
      <c r="FA666" s="53"/>
      <c r="FB666" s="53"/>
      <c r="FC666" s="53"/>
      <c r="FD666" s="53"/>
      <c r="FE666" s="53"/>
      <c r="FF666" s="53"/>
      <c r="FG666" s="53"/>
      <c r="FH666" s="53"/>
      <c r="FI666" s="53"/>
      <c r="FJ666" s="53"/>
      <c r="FK666" s="53"/>
      <c r="FL666" s="53"/>
      <c r="FM666" s="53"/>
      <c r="FN666" s="53"/>
      <c r="FO666" s="53"/>
      <c r="FP666" s="53"/>
      <c r="FQ666" s="53"/>
      <c r="FR666" s="53"/>
      <c r="FS666" s="53"/>
      <c r="FT666" s="53"/>
      <c r="FU666" s="53"/>
      <c r="FV666" s="53"/>
      <c r="FW666" s="53"/>
      <c r="FX666" s="53"/>
      <c r="FY666" s="53"/>
      <c r="FZ666" s="53"/>
      <c r="GA666" s="53"/>
      <c r="GB666" s="53"/>
      <c r="GC666" s="53"/>
      <c r="GD666" s="53"/>
      <c r="GE666" s="53"/>
      <c r="GF666" s="53"/>
      <c r="GG666" s="53"/>
      <c r="GH666" s="53"/>
      <c r="GI666" s="53"/>
      <c r="GJ666" s="53"/>
      <c r="GK666" s="53"/>
      <c r="GL666" s="53"/>
      <c r="GM666" s="53"/>
      <c r="GN666" s="53"/>
      <c r="GO666" s="53"/>
      <c r="GP666" s="53"/>
      <c r="GQ666" s="53"/>
      <c r="GR666" s="53"/>
      <c r="GS666" s="53"/>
      <c r="GT666" s="53"/>
      <c r="GU666" s="53"/>
      <c r="GV666" s="53"/>
      <c r="GW666" s="53"/>
      <c r="GX666" s="53"/>
      <c r="GY666" s="53"/>
      <c r="GZ666" s="53"/>
      <c r="HA666" s="53"/>
      <c r="HB666" s="53"/>
      <c r="HC666" s="53"/>
      <c r="HD666" s="53"/>
      <c r="HE666" s="53"/>
      <c r="HF666" s="53"/>
      <c r="HG666" s="53"/>
      <c r="HH666" s="53"/>
      <c r="HI666" s="53"/>
      <c r="HJ666" s="53"/>
      <c r="HK666" s="53"/>
      <c r="HL666" s="53"/>
      <c r="HM666" s="53"/>
      <c r="HN666" s="53"/>
      <c r="HO666" s="53"/>
      <c r="HP666" s="53"/>
      <c r="HQ666" s="53"/>
      <c r="HR666" s="53"/>
      <c r="HS666" s="53"/>
      <c r="HT666" s="53"/>
      <c r="HU666" s="53"/>
      <c r="HV666" s="53"/>
      <c r="HW666" s="53"/>
      <c r="HX666" s="53"/>
      <c r="HY666" s="53"/>
      <c r="HZ666" s="53"/>
      <c r="IA666" s="53"/>
    </row>
    <row r="667" spans="1:235" ht="11.25">
      <c r="A667" s="1"/>
      <c r="B667" s="1"/>
      <c r="C667" s="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04"/>
      <c r="O667" s="104"/>
      <c r="P667" s="104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  <c r="CZ667" s="53"/>
      <c r="DA667" s="53"/>
      <c r="DB667" s="53"/>
      <c r="DC667" s="53"/>
      <c r="DD667" s="53"/>
      <c r="DE667" s="53"/>
      <c r="DF667" s="53"/>
      <c r="DG667" s="53"/>
      <c r="DH667" s="53"/>
      <c r="DI667" s="53"/>
      <c r="DJ667" s="53"/>
      <c r="DK667" s="53"/>
      <c r="DL667" s="53"/>
      <c r="DM667" s="53"/>
      <c r="DN667" s="53"/>
      <c r="DO667" s="53"/>
      <c r="DP667" s="53"/>
      <c r="DQ667" s="53"/>
      <c r="DR667" s="53"/>
      <c r="DS667" s="53"/>
      <c r="DT667" s="53"/>
      <c r="DU667" s="53"/>
      <c r="DV667" s="53"/>
      <c r="DW667" s="53"/>
      <c r="DX667" s="53"/>
      <c r="DY667" s="53"/>
      <c r="DZ667" s="53"/>
      <c r="EA667" s="53"/>
      <c r="EB667" s="53"/>
      <c r="EC667" s="53"/>
      <c r="ED667" s="53"/>
      <c r="EE667" s="53"/>
      <c r="EF667" s="53"/>
      <c r="EG667" s="53"/>
      <c r="EH667" s="53"/>
      <c r="EI667" s="53"/>
      <c r="EJ667" s="53"/>
      <c r="EK667" s="53"/>
      <c r="EL667" s="53"/>
      <c r="EM667" s="53"/>
      <c r="EN667" s="53"/>
      <c r="EO667" s="53"/>
      <c r="EP667" s="53"/>
      <c r="EQ667" s="53"/>
      <c r="ER667" s="53"/>
      <c r="ES667" s="53"/>
      <c r="ET667" s="53"/>
      <c r="EU667" s="53"/>
      <c r="EV667" s="53"/>
      <c r="EW667" s="53"/>
      <c r="EX667" s="53"/>
      <c r="EY667" s="53"/>
      <c r="EZ667" s="53"/>
      <c r="FA667" s="53"/>
      <c r="FB667" s="53"/>
      <c r="FC667" s="53"/>
      <c r="FD667" s="53"/>
      <c r="FE667" s="53"/>
      <c r="FF667" s="53"/>
      <c r="FG667" s="53"/>
      <c r="FH667" s="53"/>
      <c r="FI667" s="53"/>
      <c r="FJ667" s="53"/>
      <c r="FK667" s="53"/>
      <c r="FL667" s="53"/>
      <c r="FM667" s="53"/>
      <c r="FN667" s="53"/>
      <c r="FO667" s="53"/>
      <c r="FP667" s="53"/>
      <c r="FQ667" s="53"/>
      <c r="FR667" s="53"/>
      <c r="FS667" s="53"/>
      <c r="FT667" s="53"/>
      <c r="FU667" s="53"/>
      <c r="FV667" s="53"/>
      <c r="FW667" s="53"/>
      <c r="FX667" s="53"/>
      <c r="FY667" s="53"/>
      <c r="FZ667" s="53"/>
      <c r="GA667" s="53"/>
      <c r="GB667" s="53"/>
      <c r="GC667" s="53"/>
      <c r="GD667" s="53"/>
      <c r="GE667" s="53"/>
      <c r="GF667" s="53"/>
      <c r="GG667" s="53"/>
      <c r="GH667" s="53"/>
      <c r="GI667" s="53"/>
      <c r="GJ667" s="53"/>
      <c r="GK667" s="53"/>
      <c r="GL667" s="53"/>
      <c r="GM667" s="53"/>
      <c r="GN667" s="53"/>
      <c r="GO667" s="53"/>
      <c r="GP667" s="53"/>
      <c r="GQ667" s="53"/>
      <c r="GR667" s="53"/>
      <c r="GS667" s="53"/>
      <c r="GT667" s="53"/>
      <c r="GU667" s="53"/>
      <c r="GV667" s="53"/>
      <c r="GW667" s="53"/>
      <c r="GX667" s="53"/>
      <c r="GY667" s="53"/>
      <c r="GZ667" s="53"/>
      <c r="HA667" s="53"/>
      <c r="HB667" s="53"/>
      <c r="HC667" s="53"/>
      <c r="HD667" s="53"/>
      <c r="HE667" s="53"/>
      <c r="HF667" s="53"/>
      <c r="HG667" s="53"/>
      <c r="HH667" s="53"/>
      <c r="HI667" s="53"/>
      <c r="HJ667" s="53"/>
      <c r="HK667" s="53"/>
      <c r="HL667" s="53"/>
      <c r="HM667" s="53"/>
      <c r="HN667" s="53"/>
      <c r="HO667" s="53"/>
      <c r="HP667" s="53"/>
      <c r="HQ667" s="53"/>
      <c r="HR667" s="53"/>
      <c r="HS667" s="53"/>
      <c r="HT667" s="53"/>
      <c r="HU667" s="53"/>
      <c r="HV667" s="53"/>
      <c r="HW667" s="53"/>
      <c r="HX667" s="53"/>
      <c r="HY667" s="53"/>
      <c r="HZ667" s="53"/>
      <c r="IA667" s="53"/>
    </row>
    <row r="668" spans="1:235" ht="11.25">
      <c r="A668" s="1"/>
      <c r="B668" s="1"/>
      <c r="C668" s="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04"/>
      <c r="O668" s="104"/>
      <c r="P668" s="104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  <c r="DG668" s="53"/>
      <c r="DH668" s="53"/>
      <c r="DI668" s="53"/>
      <c r="DJ668" s="53"/>
      <c r="DK668" s="53"/>
      <c r="DL668" s="53"/>
      <c r="DM668" s="53"/>
      <c r="DN668" s="53"/>
      <c r="DO668" s="53"/>
      <c r="DP668" s="53"/>
      <c r="DQ668" s="53"/>
      <c r="DR668" s="53"/>
      <c r="DS668" s="53"/>
      <c r="DT668" s="53"/>
      <c r="DU668" s="53"/>
      <c r="DV668" s="53"/>
      <c r="DW668" s="53"/>
      <c r="DX668" s="53"/>
      <c r="DY668" s="53"/>
      <c r="DZ668" s="53"/>
      <c r="EA668" s="53"/>
      <c r="EB668" s="53"/>
      <c r="EC668" s="53"/>
      <c r="ED668" s="53"/>
      <c r="EE668" s="53"/>
      <c r="EF668" s="53"/>
      <c r="EG668" s="53"/>
      <c r="EH668" s="53"/>
      <c r="EI668" s="53"/>
      <c r="EJ668" s="53"/>
      <c r="EK668" s="53"/>
      <c r="EL668" s="53"/>
      <c r="EM668" s="53"/>
      <c r="EN668" s="53"/>
      <c r="EO668" s="53"/>
      <c r="EP668" s="53"/>
      <c r="EQ668" s="53"/>
      <c r="ER668" s="53"/>
      <c r="ES668" s="53"/>
      <c r="ET668" s="53"/>
      <c r="EU668" s="53"/>
      <c r="EV668" s="53"/>
      <c r="EW668" s="53"/>
      <c r="EX668" s="53"/>
      <c r="EY668" s="53"/>
      <c r="EZ668" s="53"/>
      <c r="FA668" s="53"/>
      <c r="FB668" s="53"/>
      <c r="FC668" s="53"/>
      <c r="FD668" s="53"/>
      <c r="FE668" s="53"/>
      <c r="FF668" s="53"/>
      <c r="FG668" s="53"/>
      <c r="FH668" s="53"/>
      <c r="FI668" s="53"/>
      <c r="FJ668" s="53"/>
      <c r="FK668" s="53"/>
      <c r="FL668" s="53"/>
      <c r="FM668" s="53"/>
      <c r="FN668" s="53"/>
      <c r="FO668" s="53"/>
      <c r="FP668" s="53"/>
      <c r="FQ668" s="53"/>
      <c r="FR668" s="53"/>
      <c r="FS668" s="53"/>
      <c r="FT668" s="53"/>
      <c r="FU668" s="53"/>
      <c r="FV668" s="53"/>
      <c r="FW668" s="53"/>
      <c r="FX668" s="53"/>
      <c r="FY668" s="53"/>
      <c r="FZ668" s="53"/>
      <c r="GA668" s="53"/>
      <c r="GB668" s="53"/>
      <c r="GC668" s="53"/>
      <c r="GD668" s="53"/>
      <c r="GE668" s="53"/>
      <c r="GF668" s="53"/>
      <c r="GG668" s="53"/>
      <c r="GH668" s="53"/>
      <c r="GI668" s="53"/>
      <c r="GJ668" s="53"/>
      <c r="GK668" s="53"/>
      <c r="GL668" s="53"/>
      <c r="GM668" s="53"/>
      <c r="GN668" s="53"/>
      <c r="GO668" s="53"/>
      <c r="GP668" s="53"/>
      <c r="GQ668" s="53"/>
      <c r="GR668" s="53"/>
      <c r="GS668" s="53"/>
      <c r="GT668" s="53"/>
      <c r="GU668" s="53"/>
      <c r="GV668" s="53"/>
      <c r="GW668" s="53"/>
      <c r="GX668" s="53"/>
      <c r="GY668" s="53"/>
      <c r="GZ668" s="53"/>
      <c r="HA668" s="53"/>
      <c r="HB668" s="53"/>
      <c r="HC668" s="53"/>
      <c r="HD668" s="53"/>
      <c r="HE668" s="53"/>
      <c r="HF668" s="53"/>
      <c r="HG668" s="53"/>
      <c r="HH668" s="53"/>
      <c r="HI668" s="53"/>
      <c r="HJ668" s="53"/>
      <c r="HK668" s="53"/>
      <c r="HL668" s="53"/>
      <c r="HM668" s="53"/>
      <c r="HN668" s="53"/>
      <c r="HO668" s="53"/>
      <c r="HP668" s="53"/>
      <c r="HQ668" s="53"/>
      <c r="HR668" s="53"/>
      <c r="HS668" s="53"/>
      <c r="HT668" s="53"/>
      <c r="HU668" s="53"/>
      <c r="HV668" s="53"/>
      <c r="HW668" s="53"/>
      <c r="HX668" s="53"/>
      <c r="HY668" s="53"/>
      <c r="HZ668" s="53"/>
      <c r="IA668" s="53"/>
    </row>
    <row r="669" spans="1:235" ht="11.25">
      <c r="A669" s="1"/>
      <c r="B669" s="1"/>
      <c r="C669" s="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04"/>
      <c r="O669" s="104"/>
      <c r="P669" s="104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235" ht="11.25">
      <c r="A670" s="1"/>
      <c r="B670" s="1"/>
      <c r="C670" s="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04"/>
      <c r="O670" s="104"/>
      <c r="P670" s="104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  <c r="BZ670" s="53"/>
      <c r="CA670" s="53"/>
      <c r="CB670" s="53"/>
      <c r="CC670" s="53"/>
      <c r="CD670" s="53"/>
      <c r="CE670" s="53"/>
      <c r="CF670" s="53"/>
      <c r="CG670" s="53"/>
      <c r="CH670" s="53"/>
      <c r="CI670" s="53"/>
      <c r="CJ670" s="53"/>
      <c r="CK670" s="53"/>
      <c r="CL670" s="53"/>
      <c r="CM670" s="53"/>
      <c r="CN670" s="53"/>
      <c r="CO670" s="53"/>
      <c r="CP670" s="53"/>
      <c r="CQ670" s="53"/>
      <c r="CR670" s="53"/>
      <c r="CS670" s="53"/>
      <c r="CT670" s="53"/>
      <c r="CU670" s="53"/>
      <c r="CV670" s="53"/>
      <c r="CW670" s="53"/>
      <c r="CX670" s="53"/>
      <c r="CY670" s="53"/>
      <c r="CZ670" s="53"/>
      <c r="DA670" s="53"/>
      <c r="DB670" s="53"/>
      <c r="DC670" s="53"/>
      <c r="DD670" s="53"/>
      <c r="DE670" s="53"/>
      <c r="DF670" s="53"/>
      <c r="DG670" s="53"/>
      <c r="DH670" s="53"/>
      <c r="DI670" s="53"/>
      <c r="DJ670" s="53"/>
      <c r="DK670" s="53"/>
      <c r="DL670" s="53"/>
      <c r="DM670" s="53"/>
      <c r="DN670" s="53"/>
      <c r="DO670" s="53"/>
      <c r="DP670" s="53"/>
      <c r="DQ670" s="53"/>
      <c r="DR670" s="53"/>
      <c r="DS670" s="53"/>
      <c r="DT670" s="53"/>
      <c r="DU670" s="53"/>
      <c r="DV670" s="53"/>
      <c r="DW670" s="53"/>
      <c r="DX670" s="53"/>
      <c r="DY670" s="53"/>
      <c r="DZ670" s="53"/>
      <c r="EA670" s="53"/>
      <c r="EB670" s="53"/>
      <c r="EC670" s="53"/>
      <c r="ED670" s="53"/>
      <c r="EE670" s="53"/>
      <c r="EF670" s="53"/>
      <c r="EG670" s="53"/>
      <c r="EH670" s="53"/>
      <c r="EI670" s="53"/>
      <c r="EJ670" s="53"/>
      <c r="EK670" s="53"/>
      <c r="EL670" s="53"/>
      <c r="EM670" s="53"/>
      <c r="EN670" s="53"/>
      <c r="EO670" s="53"/>
      <c r="EP670" s="53"/>
      <c r="EQ670" s="53"/>
      <c r="ER670" s="53"/>
      <c r="ES670" s="53"/>
      <c r="ET670" s="53"/>
      <c r="EU670" s="53"/>
      <c r="EV670" s="53"/>
      <c r="EW670" s="53"/>
      <c r="EX670" s="53"/>
      <c r="EY670" s="53"/>
      <c r="EZ670" s="53"/>
      <c r="FA670" s="53"/>
      <c r="FB670" s="53"/>
      <c r="FC670" s="53"/>
      <c r="FD670" s="53"/>
      <c r="FE670" s="53"/>
      <c r="FF670" s="53"/>
      <c r="FG670" s="53"/>
      <c r="FH670" s="53"/>
      <c r="FI670" s="53"/>
      <c r="FJ670" s="53"/>
      <c r="FK670" s="53"/>
      <c r="FL670" s="53"/>
      <c r="FM670" s="53"/>
      <c r="FN670" s="53"/>
      <c r="FO670" s="53"/>
      <c r="FP670" s="53"/>
      <c r="FQ670" s="53"/>
      <c r="FR670" s="53"/>
      <c r="FS670" s="53"/>
      <c r="FT670" s="53"/>
      <c r="FU670" s="53"/>
      <c r="FV670" s="53"/>
      <c r="FW670" s="53"/>
      <c r="FX670" s="53"/>
      <c r="FY670" s="53"/>
      <c r="FZ670" s="53"/>
      <c r="GA670" s="53"/>
      <c r="GB670" s="53"/>
      <c r="GC670" s="53"/>
      <c r="GD670" s="53"/>
      <c r="GE670" s="53"/>
      <c r="GF670" s="53"/>
      <c r="GG670" s="53"/>
      <c r="GH670" s="53"/>
      <c r="GI670" s="53"/>
      <c r="GJ670" s="53"/>
      <c r="GK670" s="53"/>
      <c r="GL670" s="53"/>
      <c r="GM670" s="53"/>
      <c r="GN670" s="53"/>
      <c r="GO670" s="53"/>
      <c r="GP670" s="53"/>
      <c r="GQ670" s="53"/>
      <c r="GR670" s="53"/>
      <c r="GS670" s="53"/>
      <c r="GT670" s="53"/>
      <c r="GU670" s="53"/>
      <c r="GV670" s="53"/>
      <c r="GW670" s="53"/>
      <c r="GX670" s="53"/>
      <c r="GY670" s="53"/>
      <c r="GZ670" s="53"/>
      <c r="HA670" s="53"/>
      <c r="HB670" s="53"/>
      <c r="HC670" s="53"/>
      <c r="HD670" s="53"/>
      <c r="HE670" s="53"/>
      <c r="HF670" s="53"/>
      <c r="HG670" s="53"/>
      <c r="HH670" s="53"/>
      <c r="HI670" s="53"/>
      <c r="HJ670" s="53"/>
      <c r="HK670" s="53"/>
      <c r="HL670" s="53"/>
      <c r="HM670" s="53"/>
      <c r="HN670" s="53"/>
      <c r="HO670" s="53"/>
      <c r="HP670" s="53"/>
      <c r="HQ670" s="53"/>
      <c r="HR670" s="53"/>
      <c r="HS670" s="53"/>
      <c r="HT670" s="53"/>
      <c r="HU670" s="53"/>
      <c r="HV670" s="53"/>
      <c r="HW670" s="53"/>
      <c r="HX670" s="53"/>
      <c r="HY670" s="53"/>
      <c r="HZ670" s="53"/>
      <c r="IA670" s="53"/>
    </row>
    <row r="671" spans="1:235" ht="11.25">
      <c r="A671" s="1"/>
      <c r="B671" s="1"/>
      <c r="C671" s="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04"/>
      <c r="O671" s="104"/>
      <c r="P671" s="104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235" ht="11.25">
      <c r="A672" s="1"/>
      <c r="B672" s="1"/>
      <c r="C672" s="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04"/>
      <c r="O672" s="104"/>
      <c r="P672" s="104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  <c r="DG672" s="53"/>
      <c r="DH672" s="53"/>
      <c r="DI672" s="53"/>
      <c r="DJ672" s="53"/>
      <c r="DK672" s="53"/>
      <c r="DL672" s="53"/>
      <c r="DM672" s="53"/>
      <c r="DN672" s="53"/>
      <c r="DO672" s="53"/>
      <c r="DP672" s="53"/>
      <c r="DQ672" s="53"/>
      <c r="DR672" s="53"/>
      <c r="DS672" s="53"/>
      <c r="DT672" s="53"/>
      <c r="DU672" s="53"/>
      <c r="DV672" s="53"/>
      <c r="DW672" s="53"/>
      <c r="DX672" s="53"/>
      <c r="DY672" s="53"/>
      <c r="DZ672" s="53"/>
      <c r="EA672" s="53"/>
      <c r="EB672" s="53"/>
      <c r="EC672" s="53"/>
      <c r="ED672" s="53"/>
      <c r="EE672" s="53"/>
      <c r="EF672" s="53"/>
      <c r="EG672" s="53"/>
      <c r="EH672" s="53"/>
      <c r="EI672" s="53"/>
      <c r="EJ672" s="53"/>
      <c r="EK672" s="53"/>
      <c r="EL672" s="53"/>
      <c r="EM672" s="53"/>
      <c r="EN672" s="53"/>
      <c r="EO672" s="53"/>
      <c r="EP672" s="53"/>
      <c r="EQ672" s="53"/>
      <c r="ER672" s="53"/>
      <c r="ES672" s="53"/>
      <c r="ET672" s="53"/>
      <c r="EU672" s="53"/>
      <c r="EV672" s="53"/>
      <c r="EW672" s="53"/>
      <c r="EX672" s="53"/>
      <c r="EY672" s="53"/>
      <c r="EZ672" s="53"/>
      <c r="FA672" s="53"/>
      <c r="FB672" s="53"/>
      <c r="FC672" s="53"/>
      <c r="FD672" s="53"/>
      <c r="FE672" s="53"/>
      <c r="FF672" s="53"/>
      <c r="FG672" s="53"/>
      <c r="FH672" s="53"/>
      <c r="FI672" s="53"/>
      <c r="FJ672" s="53"/>
      <c r="FK672" s="53"/>
      <c r="FL672" s="53"/>
      <c r="FM672" s="53"/>
      <c r="FN672" s="53"/>
      <c r="FO672" s="53"/>
      <c r="FP672" s="53"/>
      <c r="FQ672" s="53"/>
      <c r="FR672" s="53"/>
      <c r="FS672" s="53"/>
      <c r="FT672" s="53"/>
      <c r="FU672" s="53"/>
      <c r="FV672" s="53"/>
      <c r="FW672" s="53"/>
      <c r="FX672" s="53"/>
      <c r="FY672" s="53"/>
      <c r="FZ672" s="53"/>
      <c r="GA672" s="53"/>
      <c r="GB672" s="53"/>
      <c r="GC672" s="53"/>
      <c r="GD672" s="53"/>
      <c r="GE672" s="53"/>
      <c r="GF672" s="53"/>
      <c r="GG672" s="53"/>
      <c r="GH672" s="53"/>
      <c r="GI672" s="53"/>
      <c r="GJ672" s="53"/>
      <c r="GK672" s="53"/>
      <c r="GL672" s="53"/>
      <c r="GM672" s="53"/>
      <c r="GN672" s="53"/>
      <c r="GO672" s="53"/>
      <c r="GP672" s="53"/>
      <c r="GQ672" s="53"/>
      <c r="GR672" s="53"/>
      <c r="GS672" s="53"/>
      <c r="GT672" s="53"/>
      <c r="GU672" s="53"/>
      <c r="GV672" s="53"/>
      <c r="GW672" s="53"/>
      <c r="GX672" s="53"/>
      <c r="GY672" s="53"/>
      <c r="GZ672" s="53"/>
      <c r="HA672" s="53"/>
      <c r="HB672" s="53"/>
      <c r="HC672" s="53"/>
      <c r="HD672" s="53"/>
      <c r="HE672" s="53"/>
      <c r="HF672" s="53"/>
      <c r="HG672" s="53"/>
      <c r="HH672" s="53"/>
      <c r="HI672" s="53"/>
      <c r="HJ672" s="53"/>
      <c r="HK672" s="53"/>
      <c r="HL672" s="53"/>
      <c r="HM672" s="53"/>
      <c r="HN672" s="53"/>
      <c r="HO672" s="53"/>
      <c r="HP672" s="53"/>
      <c r="HQ672" s="53"/>
      <c r="HR672" s="53"/>
      <c r="HS672" s="53"/>
      <c r="HT672" s="53"/>
      <c r="HU672" s="53"/>
      <c r="HV672" s="53"/>
      <c r="HW672" s="53"/>
      <c r="HX672" s="53"/>
      <c r="HY672" s="53"/>
      <c r="HZ672" s="53"/>
      <c r="IA672" s="53"/>
    </row>
    <row r="673" spans="1:235" ht="11.25">
      <c r="A673" s="1"/>
      <c r="B673" s="1"/>
      <c r="C673" s="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04"/>
      <c r="O673" s="104"/>
      <c r="P673" s="104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235" ht="11.25">
      <c r="A674" s="1"/>
      <c r="B674" s="1"/>
      <c r="C674" s="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04"/>
      <c r="O674" s="104"/>
      <c r="P674" s="104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  <c r="GB674" s="53"/>
      <c r="GC674" s="53"/>
      <c r="GD674" s="53"/>
      <c r="GE674" s="53"/>
      <c r="GF674" s="53"/>
      <c r="GG674" s="53"/>
      <c r="GH674" s="53"/>
      <c r="GI674" s="53"/>
      <c r="GJ674" s="53"/>
      <c r="GK674" s="53"/>
      <c r="GL674" s="53"/>
      <c r="GM674" s="53"/>
      <c r="GN674" s="53"/>
      <c r="GO674" s="53"/>
      <c r="GP674" s="53"/>
      <c r="GQ674" s="53"/>
      <c r="GR674" s="53"/>
      <c r="GS674" s="53"/>
      <c r="GT674" s="53"/>
      <c r="GU674" s="53"/>
      <c r="GV674" s="53"/>
      <c r="GW674" s="53"/>
      <c r="GX674" s="53"/>
      <c r="GY674" s="53"/>
      <c r="GZ674" s="53"/>
      <c r="HA674" s="53"/>
      <c r="HB674" s="53"/>
      <c r="HC674" s="53"/>
      <c r="HD674" s="53"/>
      <c r="HE674" s="53"/>
      <c r="HF674" s="53"/>
      <c r="HG674" s="53"/>
      <c r="HH674" s="53"/>
      <c r="HI674" s="53"/>
      <c r="HJ674" s="53"/>
      <c r="HK674" s="53"/>
      <c r="HL674" s="53"/>
      <c r="HM674" s="53"/>
      <c r="HN674" s="53"/>
      <c r="HO674" s="53"/>
      <c r="HP674" s="53"/>
      <c r="HQ674" s="53"/>
      <c r="HR674" s="53"/>
      <c r="HS674" s="53"/>
      <c r="HT674" s="53"/>
      <c r="HU674" s="53"/>
      <c r="HV674" s="53"/>
      <c r="HW674" s="53"/>
      <c r="HX674" s="53"/>
      <c r="HY674" s="53"/>
      <c r="HZ674" s="53"/>
      <c r="IA674" s="53"/>
    </row>
    <row r="675" spans="1:235" ht="11.25">
      <c r="A675" s="1"/>
      <c r="B675" s="1"/>
      <c r="C675" s="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04"/>
      <c r="O675" s="104"/>
      <c r="P675" s="104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235" ht="11.25">
      <c r="A676" s="1"/>
      <c r="B676" s="1"/>
      <c r="C676" s="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04"/>
      <c r="O676" s="104"/>
      <c r="P676" s="104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  <c r="DG676" s="53"/>
      <c r="DH676" s="53"/>
      <c r="DI676" s="53"/>
      <c r="DJ676" s="53"/>
      <c r="DK676" s="53"/>
      <c r="DL676" s="53"/>
      <c r="DM676" s="53"/>
      <c r="DN676" s="53"/>
      <c r="DO676" s="53"/>
      <c r="DP676" s="53"/>
      <c r="DQ676" s="53"/>
      <c r="DR676" s="53"/>
      <c r="DS676" s="53"/>
      <c r="DT676" s="53"/>
      <c r="DU676" s="53"/>
      <c r="DV676" s="53"/>
      <c r="DW676" s="53"/>
      <c r="DX676" s="53"/>
      <c r="DY676" s="53"/>
      <c r="DZ676" s="53"/>
      <c r="EA676" s="53"/>
      <c r="EB676" s="53"/>
      <c r="EC676" s="53"/>
      <c r="ED676" s="53"/>
      <c r="EE676" s="53"/>
      <c r="EF676" s="53"/>
      <c r="EG676" s="53"/>
      <c r="EH676" s="53"/>
      <c r="EI676" s="53"/>
      <c r="EJ676" s="53"/>
      <c r="EK676" s="53"/>
      <c r="EL676" s="53"/>
      <c r="EM676" s="53"/>
      <c r="EN676" s="53"/>
      <c r="EO676" s="53"/>
      <c r="EP676" s="53"/>
      <c r="EQ676" s="53"/>
      <c r="ER676" s="53"/>
      <c r="ES676" s="53"/>
      <c r="ET676" s="53"/>
      <c r="EU676" s="53"/>
      <c r="EV676" s="53"/>
      <c r="EW676" s="53"/>
      <c r="EX676" s="53"/>
      <c r="EY676" s="53"/>
      <c r="EZ676" s="53"/>
      <c r="FA676" s="53"/>
      <c r="FB676" s="53"/>
      <c r="FC676" s="53"/>
      <c r="FD676" s="53"/>
      <c r="FE676" s="53"/>
      <c r="FF676" s="53"/>
      <c r="FG676" s="53"/>
      <c r="FH676" s="53"/>
      <c r="FI676" s="53"/>
      <c r="FJ676" s="53"/>
      <c r="FK676" s="53"/>
      <c r="FL676" s="53"/>
      <c r="FM676" s="53"/>
      <c r="FN676" s="53"/>
      <c r="FO676" s="53"/>
      <c r="FP676" s="53"/>
      <c r="FQ676" s="53"/>
      <c r="FR676" s="53"/>
      <c r="FS676" s="53"/>
      <c r="FT676" s="53"/>
      <c r="FU676" s="53"/>
      <c r="FV676" s="53"/>
      <c r="FW676" s="53"/>
      <c r="FX676" s="53"/>
      <c r="FY676" s="53"/>
      <c r="FZ676" s="53"/>
      <c r="GA676" s="53"/>
      <c r="GB676" s="53"/>
      <c r="GC676" s="53"/>
      <c r="GD676" s="53"/>
      <c r="GE676" s="53"/>
      <c r="GF676" s="53"/>
      <c r="GG676" s="53"/>
      <c r="GH676" s="53"/>
      <c r="GI676" s="53"/>
      <c r="GJ676" s="53"/>
      <c r="GK676" s="53"/>
      <c r="GL676" s="53"/>
      <c r="GM676" s="53"/>
      <c r="GN676" s="53"/>
      <c r="GO676" s="53"/>
      <c r="GP676" s="53"/>
      <c r="GQ676" s="53"/>
      <c r="GR676" s="53"/>
      <c r="GS676" s="53"/>
      <c r="GT676" s="53"/>
      <c r="GU676" s="53"/>
      <c r="GV676" s="53"/>
      <c r="GW676" s="53"/>
      <c r="GX676" s="53"/>
      <c r="GY676" s="53"/>
      <c r="GZ676" s="53"/>
      <c r="HA676" s="53"/>
      <c r="HB676" s="53"/>
      <c r="HC676" s="53"/>
      <c r="HD676" s="53"/>
      <c r="HE676" s="53"/>
      <c r="HF676" s="53"/>
      <c r="HG676" s="53"/>
      <c r="HH676" s="53"/>
      <c r="HI676" s="53"/>
      <c r="HJ676" s="53"/>
      <c r="HK676" s="53"/>
      <c r="HL676" s="53"/>
      <c r="HM676" s="53"/>
      <c r="HN676" s="53"/>
      <c r="HO676" s="53"/>
      <c r="HP676" s="53"/>
      <c r="HQ676" s="53"/>
      <c r="HR676" s="53"/>
      <c r="HS676" s="53"/>
      <c r="HT676" s="53"/>
      <c r="HU676" s="53"/>
      <c r="HV676" s="53"/>
      <c r="HW676" s="53"/>
      <c r="HX676" s="53"/>
      <c r="HY676" s="53"/>
      <c r="HZ676" s="53"/>
      <c r="IA676" s="53"/>
    </row>
    <row r="677" spans="1:235" ht="11.25">
      <c r="A677" s="1"/>
      <c r="B677" s="1"/>
      <c r="C677" s="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04"/>
      <c r="O677" s="104"/>
      <c r="P677" s="104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11.25">
      <c r="A678" s="1"/>
      <c r="B678" s="1"/>
      <c r="C678" s="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04"/>
      <c r="O678" s="104"/>
      <c r="P678" s="104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11.25">
      <c r="A679" s="1"/>
      <c r="B679" s="1"/>
      <c r="C679" s="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04"/>
      <c r="O679" s="104"/>
      <c r="P679" s="104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11.25">
      <c r="A680" s="1"/>
      <c r="B680" s="1"/>
      <c r="C680" s="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04"/>
      <c r="O680" s="104"/>
      <c r="P680" s="104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11.25">
      <c r="A681" s="1"/>
      <c r="B681" s="1"/>
      <c r="C681" s="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04"/>
      <c r="O681" s="104"/>
      <c r="P681" s="104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11.25">
      <c r="A682" s="1"/>
      <c r="B682" s="1"/>
      <c r="C682" s="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04"/>
      <c r="O682" s="104"/>
      <c r="P682" s="104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11.25">
      <c r="A683" s="1"/>
      <c r="B683" s="1"/>
      <c r="C683" s="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04"/>
      <c r="O683" s="104"/>
      <c r="P683" s="104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11.25">
      <c r="A684" s="1"/>
      <c r="B684" s="1"/>
      <c r="C684" s="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04"/>
      <c r="O684" s="104"/>
      <c r="P684" s="104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11.25">
      <c r="A685" s="1"/>
      <c r="B685" s="1"/>
      <c r="C685" s="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04"/>
      <c r="O685" s="104"/>
      <c r="P685" s="104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11.25">
      <c r="A686" s="1"/>
      <c r="B686" s="1"/>
      <c r="C686" s="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04"/>
      <c r="O686" s="104"/>
      <c r="P686" s="104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11.25">
      <c r="A687" s="1"/>
      <c r="B687" s="1"/>
      <c r="C687" s="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04"/>
      <c r="O687" s="104"/>
      <c r="P687" s="104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11.25">
      <c r="A688" s="1"/>
      <c r="B688" s="1"/>
      <c r="C688" s="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04"/>
      <c r="O688" s="104"/>
      <c r="P688" s="104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11.25">
      <c r="A689" s="1"/>
      <c r="B689" s="1"/>
      <c r="C689" s="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04"/>
      <c r="O689" s="104"/>
      <c r="P689" s="104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11.25">
      <c r="A690" s="1"/>
      <c r="B690" s="1"/>
      <c r="C690" s="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04"/>
      <c r="O690" s="104"/>
      <c r="P690" s="104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11.25">
      <c r="A691" s="1"/>
      <c r="B691" s="1"/>
      <c r="C691" s="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04"/>
      <c r="O691" s="104"/>
      <c r="P691" s="104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11.25">
      <c r="A692" s="1"/>
      <c r="B692" s="1"/>
      <c r="C692" s="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04"/>
      <c r="O692" s="104"/>
      <c r="P692" s="104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11.25">
      <c r="A693" s="1"/>
      <c r="B693" s="1"/>
      <c r="C693" s="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04"/>
      <c r="O693" s="104"/>
      <c r="P693" s="104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11.25">
      <c r="A694" s="1"/>
      <c r="B694" s="1"/>
      <c r="C694" s="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04"/>
      <c r="O694" s="104"/>
      <c r="P694" s="104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11.25">
      <c r="A695" s="1"/>
      <c r="B695" s="1"/>
      <c r="C695" s="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04"/>
      <c r="O695" s="104"/>
      <c r="P695" s="104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11.25">
      <c r="A696" s="1"/>
      <c r="B696" s="1"/>
      <c r="C696" s="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04"/>
      <c r="O696" s="104"/>
      <c r="P696" s="104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11.25">
      <c r="A697" s="1"/>
      <c r="B697" s="1"/>
      <c r="C697" s="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04"/>
      <c r="O697" s="104"/>
      <c r="P697" s="104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11.25">
      <c r="A698" s="1"/>
      <c r="B698" s="1"/>
      <c r="C698" s="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04"/>
      <c r="O698" s="104"/>
      <c r="P698" s="104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11.25">
      <c r="A699" s="1"/>
      <c r="B699" s="1"/>
      <c r="C699" s="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04"/>
      <c r="O699" s="104"/>
      <c r="P699" s="104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11.25">
      <c r="A700" s="1"/>
      <c r="B700" s="1"/>
      <c r="C700" s="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04"/>
      <c r="O700" s="104"/>
      <c r="P700" s="104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11.25">
      <c r="A701" s="1"/>
      <c r="B701" s="1"/>
      <c r="C701" s="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04"/>
      <c r="O701" s="104"/>
      <c r="P701" s="104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11.25">
      <c r="A702" s="1"/>
      <c r="B702" s="1"/>
      <c r="C702" s="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04"/>
      <c r="O702" s="104"/>
      <c r="P702" s="104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11.25">
      <c r="A703" s="1"/>
      <c r="B703" s="1"/>
      <c r="C703" s="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04"/>
      <c r="O703" s="104"/>
      <c r="P703" s="104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11.25">
      <c r="A704" s="1"/>
      <c r="B704" s="1"/>
      <c r="C704" s="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04"/>
      <c r="O704" s="104"/>
      <c r="P704" s="104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11.25">
      <c r="A705" s="1"/>
      <c r="B705" s="1"/>
      <c r="C705" s="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04"/>
      <c r="O705" s="104"/>
      <c r="P705" s="104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11.25">
      <c r="A706" s="1"/>
      <c r="B706" s="1"/>
      <c r="C706" s="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04"/>
      <c r="O706" s="104"/>
      <c r="P706" s="104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11.25">
      <c r="A707" s="1"/>
      <c r="B707" s="1"/>
      <c r="C707" s="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04"/>
      <c r="O707" s="104"/>
      <c r="P707" s="104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11.25">
      <c r="A708" s="1"/>
      <c r="B708" s="1"/>
      <c r="C708" s="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04"/>
      <c r="O708" s="104"/>
      <c r="P708" s="104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11.25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04"/>
      <c r="O709" s="104"/>
      <c r="P709" s="104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11.25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04"/>
      <c r="O710" s="104"/>
      <c r="P710" s="104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04"/>
      <c r="O711" s="104"/>
      <c r="P711" s="104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04"/>
      <c r="O712" s="104"/>
      <c r="P712" s="104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04"/>
      <c r="O713" s="104"/>
      <c r="P713" s="104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</sheetData>
  <sheetProtection/>
  <mergeCells count="20">
    <mergeCell ref="J9:P9"/>
    <mergeCell ref="F14:G14"/>
    <mergeCell ref="J3:L3"/>
    <mergeCell ref="A13:P13"/>
    <mergeCell ref="O612:P612"/>
    <mergeCell ref="N15:P15"/>
    <mergeCell ref="N16:O16"/>
    <mergeCell ref="P16:P17"/>
    <mergeCell ref="J16:J17"/>
    <mergeCell ref="K16:M16"/>
    <mergeCell ref="A15:A17"/>
    <mergeCell ref="B15:B17"/>
    <mergeCell ref="C15:C17"/>
    <mergeCell ref="D16:E16"/>
    <mergeCell ref="G15:J15"/>
    <mergeCell ref="A615:B615"/>
    <mergeCell ref="A612:C612"/>
    <mergeCell ref="F16:F17"/>
    <mergeCell ref="D15:F15"/>
    <mergeCell ref="G16:I16"/>
  </mergeCells>
  <printOptions horizontalCentered="1"/>
  <pageMargins left="0.7874015748031497" right="0.7874015748031497" top="1.1811023622047245" bottom="0.3937007874015748" header="0" footer="0"/>
  <pageSetup fitToHeight="0" fitToWidth="1" horizontalDpi="600" verticalDpi="600" orientation="landscape" paperSize="9" scale="74" r:id="rId1"/>
  <rowBreaks count="1" manualBreakCount="1">
    <brk id="58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User</cp:lastModifiedBy>
  <cp:lastPrinted>2018-07-26T12:18:53Z</cp:lastPrinted>
  <dcterms:created xsi:type="dcterms:W3CDTF">2014-04-22T08:24:49Z</dcterms:created>
  <dcterms:modified xsi:type="dcterms:W3CDTF">2018-07-26T12:18:57Z</dcterms:modified>
  <cp:category/>
  <cp:version/>
  <cp:contentType/>
  <cp:contentStatus/>
</cp:coreProperties>
</file>