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528" windowWidth="12396" windowHeight="9312" tabRatio="246" activeTab="0"/>
  </bookViews>
  <sheets>
    <sheet name="дод 7 (с)" sheetId="1" r:id="rId1"/>
  </sheets>
  <definedNames>
    <definedName name="_xlfn.AGGREGATE" hidden="1">#NAME?</definedName>
    <definedName name="_xlnm.Print_Titles" localSheetId="0">'дод 7 (с)'!$12:$12</definedName>
    <definedName name="_xlnm.Print_Area" localSheetId="0">'дод 7 (с)'!$A$1:$K$225</definedName>
  </definedNames>
  <calcPr fullCalcOnLoad="1"/>
</workbook>
</file>

<file path=xl/sharedStrings.xml><?xml version="1.0" encoding="utf-8"?>
<sst xmlns="http://schemas.openxmlformats.org/spreadsheetml/2006/main" count="432" uniqueCount="334">
  <si>
    <t>1410160</t>
  </si>
  <si>
    <t>Проектування, реставрація та охорона пам'яток архітектури</t>
  </si>
  <si>
    <t>7640</t>
  </si>
  <si>
    <t>7420</t>
  </si>
  <si>
    <t>Забезпечення надання послуг з перевезення пасажирів електротранспортом</t>
  </si>
  <si>
    <t>7426</t>
  </si>
  <si>
    <t>7670</t>
  </si>
  <si>
    <t>Забезпечення діяльності бібліотек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</si>
  <si>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</si>
  <si>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4080</t>
  </si>
  <si>
    <t>Iншi заклади та заходи в галузі культури і мистецтва</t>
  </si>
  <si>
    <t>Інші заходи у сфері електротранспорту</t>
  </si>
  <si>
    <t>Всього видатків</t>
  </si>
  <si>
    <t>Здійснення соціальної роботи з вразливими категоріями населення</t>
  </si>
  <si>
    <t>Утримання та навчально-тренувальна робота комунальних дитячо-юнацьких спортивних шкіл</t>
  </si>
  <si>
    <t>Внески до статутного капіталу суб’єктів господарювання</t>
  </si>
  <si>
    <t>Управління  освіти і науки Сумської міської ради</t>
  </si>
  <si>
    <t>1000000</t>
  </si>
  <si>
    <t xml:space="preserve">Відділ охорони здоров’я Сумської міської ради  </t>
  </si>
  <si>
    <t>1400000</t>
  </si>
  <si>
    <t>Багатопрофільна стаціонарна медична допомога населенню</t>
  </si>
  <si>
    <t>1500000</t>
  </si>
  <si>
    <t>1510000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</si>
  <si>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</si>
  <si>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Відділ культури та туризму Сумської міської ради</t>
  </si>
  <si>
    <t>Департамент інфраструктури міста Сумської міської ради</t>
  </si>
  <si>
    <t>Заходи з енергозбереження</t>
  </si>
  <si>
    <t>Управління капітального будівництва та дорожнього господарства Сумської міської ради</t>
  </si>
  <si>
    <t>Управління «Інспекція з благоустрою міста Суми» Сумської міської ради</t>
  </si>
  <si>
    <t>Виконавчий комітет Сумської міської ради</t>
  </si>
  <si>
    <t xml:space="preserve">Департамент соціального захисту населення Сумської міської ради </t>
  </si>
  <si>
    <t>Департамент забезпечення ресурсних платежів Сумської міської ради</t>
  </si>
  <si>
    <t>Департамент фінансів, економіки та інвестицій Сумської міської ради</t>
  </si>
  <si>
    <t>Управління державного архітектурно-будівельного контролю Сумської міської ради</t>
  </si>
  <si>
    <t>0180</t>
  </si>
  <si>
    <t>0111</t>
  </si>
  <si>
    <t>Код функціональної класифікації видатків та кредитування бюджету</t>
  </si>
  <si>
    <t>1010</t>
  </si>
  <si>
    <t>0910</t>
  </si>
  <si>
    <t>1020</t>
  </si>
  <si>
    <t>0921</t>
  </si>
  <si>
    <t>1070</t>
  </si>
  <si>
    <t>0922</t>
  </si>
  <si>
    <t>1090</t>
  </si>
  <si>
    <t>0960</t>
  </si>
  <si>
    <t>1100</t>
  </si>
  <si>
    <t>0990</t>
  </si>
  <si>
    <t>2010</t>
  </si>
  <si>
    <t>0731</t>
  </si>
  <si>
    <t>6010</t>
  </si>
  <si>
    <t>0620</t>
  </si>
  <si>
    <t>4030</t>
  </si>
  <si>
    <t>0824</t>
  </si>
  <si>
    <t>0829</t>
  </si>
  <si>
    <t>0810</t>
  </si>
  <si>
    <t>5060</t>
  </si>
  <si>
    <t>0490</t>
  </si>
  <si>
    <t>0470</t>
  </si>
  <si>
    <t>1040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</si>
  <si>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</si>
  <si>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 (КТПКВКМБ)</t>
  </si>
  <si>
    <t>0443</t>
  </si>
  <si>
    <t>Інші заходи з розвитку фізичної культури та спорту</t>
  </si>
  <si>
    <t>5061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</si>
  <si>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</si>
  <si>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5030</t>
  </si>
  <si>
    <t>5031</t>
  </si>
  <si>
    <t>Розвиток дитячо-юнацького та резервного спорту</t>
  </si>
  <si>
    <t>Найменування головного розпорядника, відповідального виконавця, бюджетної програми або напряму видатків згідно з типовою відомчою / типовою програмною класифікацією видатків та кредитування місцевого бюджету (ТПКВКМБ)</t>
  </si>
  <si>
    <t>1410000</t>
  </si>
  <si>
    <t>0160</t>
  </si>
  <si>
    <t>Керівництво і управління у відповідній сфері у містах (місті Києві), селищах, селах, об’єднаних територіальних громадах</t>
  </si>
  <si>
    <t>Надання загальної середньої освіти спеціальними 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</si>
  <si>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</si>
  <si>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Надання інших пільг окремим категоріям громадян відповідно до законодавства</t>
  </si>
  <si>
    <t>3120</t>
  </si>
  <si>
    <t>3121</t>
  </si>
  <si>
    <t>Утримання та забезпечення діяльності центрів соціальних служб для сім’ї, дітей та молоді</t>
  </si>
  <si>
    <t xml:space="preserve">Інші заклади та заходи </t>
  </si>
  <si>
    <t>Утримання та ефективна експлуатація об’єктів житлово-комунального господарства</t>
  </si>
  <si>
    <t>6011</t>
  </si>
  <si>
    <t>Експлуатація та технічне обслуговування житлового фонду</t>
  </si>
  <si>
    <t>6030</t>
  </si>
  <si>
    <t>Організація благоустрою населених пунктів</t>
  </si>
  <si>
    <t>7340</t>
  </si>
  <si>
    <t>1010160</t>
  </si>
  <si>
    <t>Надання дошкільної освіти</t>
  </si>
  <si>
    <t>Надання загальної середньої освіти загальноосвітніми навчальними закладами (в т. ч. школою-дитячим садком, інтернатом при школі), спеціалізованими школами, ліцеями, гімназіями, колегіумами</t>
  </si>
  <si>
    <t xml:space="preserve">Надання позашкільної освіти позашкільними закладами освіти, заходи із позашкільної роботи з дітьми </t>
  </si>
  <si>
    <t>1017640</t>
  </si>
  <si>
    <t>1517640</t>
  </si>
  <si>
    <t>0200000</t>
  </si>
  <si>
    <t>0210000</t>
  </si>
  <si>
    <t>0210160</t>
  </si>
  <si>
    <t>0213120</t>
  </si>
  <si>
    <t>0213121</t>
  </si>
  <si>
    <t>0214080</t>
  </si>
  <si>
    <t>0215030</t>
  </si>
  <si>
    <t>0215031</t>
  </si>
  <si>
    <t>0215060</t>
  </si>
  <si>
    <t>0215061</t>
  </si>
  <si>
    <t>0217420</t>
  </si>
  <si>
    <t>0217670</t>
  </si>
  <si>
    <t>0600000</t>
  </si>
  <si>
    <t>0610000</t>
  </si>
  <si>
    <t>0610160</t>
  </si>
  <si>
    <t>0611010</t>
  </si>
  <si>
    <t>0611020</t>
  </si>
  <si>
    <t>0615030</t>
  </si>
  <si>
    <t>0615031</t>
  </si>
  <si>
    <t>0617640</t>
  </si>
  <si>
    <t>0700000</t>
  </si>
  <si>
    <t>0710000</t>
  </si>
  <si>
    <t>0712010</t>
  </si>
  <si>
    <t>0717640</t>
  </si>
  <si>
    <t>0800000</t>
  </si>
  <si>
    <t>0810000</t>
  </si>
  <si>
    <t>0810160</t>
  </si>
  <si>
    <t>0813030</t>
  </si>
  <si>
    <t>0813031</t>
  </si>
  <si>
    <t>0813100</t>
  </si>
  <si>
    <t>0813104</t>
  </si>
  <si>
    <t>1010000</t>
  </si>
  <si>
    <t>1014030</t>
  </si>
  <si>
    <t>1014080</t>
  </si>
  <si>
    <t>1200000</t>
  </si>
  <si>
    <t>1210000</t>
  </si>
  <si>
    <t>1210160</t>
  </si>
  <si>
    <t>1216010</t>
  </si>
  <si>
    <t>1216011</t>
  </si>
  <si>
    <t>1216030</t>
  </si>
  <si>
    <t>1217340</t>
  </si>
  <si>
    <t>1219770</t>
  </si>
  <si>
    <t>1516030</t>
  </si>
  <si>
    <t>1710000</t>
  </si>
  <si>
    <t>1710160</t>
  </si>
  <si>
    <t>1700000</t>
  </si>
  <si>
    <t>3100000</t>
  </si>
  <si>
    <t>3110000</t>
  </si>
  <si>
    <t>3110160</t>
  </si>
  <si>
    <t>3700000</t>
  </si>
  <si>
    <t>3710000</t>
  </si>
  <si>
    <t>3710160</t>
  </si>
  <si>
    <t>1011100</t>
  </si>
  <si>
    <t>0611070</t>
  </si>
  <si>
    <t>0611090</t>
  </si>
  <si>
    <t>Інші програми, заклади та заходи у сфері освіти</t>
  </si>
  <si>
    <t>0611160</t>
  </si>
  <si>
    <t>1160</t>
  </si>
  <si>
    <t>грн.</t>
  </si>
  <si>
    <t>0217426</t>
  </si>
  <si>
    <t>1216015</t>
  </si>
  <si>
    <t>6015</t>
  </si>
  <si>
    <t>Забезпечення надійної та безперебійної експлуатації ліфтів</t>
  </si>
  <si>
    <t>3117650</t>
  </si>
  <si>
    <t>7650</t>
  </si>
  <si>
    <t>3117660</t>
  </si>
  <si>
    <t>7660</t>
  </si>
  <si>
    <t>Проведення експертної  грошової  оцінки  земельної ділянки чи права на неї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</si>
  <si>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</si>
  <si>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1217310</t>
  </si>
  <si>
    <t>7310</t>
  </si>
  <si>
    <t>1217330</t>
  </si>
  <si>
    <t>7330</t>
  </si>
  <si>
    <t>7320</t>
  </si>
  <si>
    <t>7321</t>
  </si>
  <si>
    <t>7322</t>
  </si>
  <si>
    <t>7325</t>
  </si>
  <si>
    <t>Будівництво об'єктів житлово-комунального господарства</t>
  </si>
  <si>
    <t>Будівництво інших об'єктів соціальної та виробничої інфраструктури комунальної власності</t>
  </si>
  <si>
    <t>Будівництво об'єктів соціально-культурного призначення</t>
  </si>
  <si>
    <t>Будівництво освітніх установ та закладів</t>
  </si>
  <si>
    <t>Будівництво споруд, установ та закладів фізичної культури і спорту</t>
  </si>
  <si>
    <t>Будівництво медичних установ та закладів</t>
  </si>
  <si>
    <t>1. Будівництво</t>
  </si>
  <si>
    <t>Будівництво інженерних мереж селища Ганнівка (2 черга)</t>
  </si>
  <si>
    <t>Будівництво каналізації по вул. Молодіжній</t>
  </si>
  <si>
    <t>Будівництво доріг та ліній освітлення 12 МР</t>
  </si>
  <si>
    <t xml:space="preserve">2. Реконструкція інших об’єктів   </t>
  </si>
  <si>
    <r>
      <t>Реконструкція дороги від Пришибської площі до вул. Прокоф</t>
    </r>
    <r>
      <rPr>
        <sz val="14"/>
        <rFont val="Arial Cyr"/>
        <family val="0"/>
      </rPr>
      <t>'</t>
    </r>
    <r>
      <rPr>
        <sz val="14"/>
        <rFont val="Times New Roman"/>
        <family val="1"/>
      </rPr>
      <t>єва з влаштуванням зливової каналізації</t>
    </r>
  </si>
  <si>
    <t>Реконструкція дороги по вул. Ковпака</t>
  </si>
  <si>
    <t xml:space="preserve">Реконструкція лінії освітлення в районі житлових будинків №36, 42 по вул. Прокоф'єва </t>
  </si>
  <si>
    <t xml:space="preserve">Реконструкція лінії освітлення по вул.Партизанська </t>
  </si>
  <si>
    <t>Реконструкція лінії освітлення в районі житлових будинків №13, 15, 17 по вул. Заливна</t>
  </si>
  <si>
    <t xml:space="preserve">Реконструкція лінії освітлення по пер. Чугуївський </t>
  </si>
  <si>
    <t>Будівництво дитячого садка у 12 МР</t>
  </si>
  <si>
    <t>Будівництво дитячого майданчика на території ДНЗ №38 по вул. Серпнева, 1</t>
  </si>
  <si>
    <t>Реконструкція будівлі ССШ №29 по вул. Заливній, 25</t>
  </si>
  <si>
    <t>Реконструкція інженерних мереж (електрозабезпечення) КУ Піщанська ЗОШ І-ІІ ступенів по вул. Шкільна, 26</t>
  </si>
  <si>
    <t>Реконструкція будівлі міжшкільного навчально-виробничого комбінату з влаштуванням туалету по вул. М. Раскової, 72</t>
  </si>
  <si>
    <t>Реконструкція спортивного майданчика з влаштуванням штучного покриття на території КУ «Сумська СШ №9» по вул. Даргомижського, 3</t>
  </si>
  <si>
    <t>Реконструкція неврологічного відділення КУ  «СМКЛ №4» по вул. Металургів, 38</t>
  </si>
  <si>
    <t xml:space="preserve">Реконструкція лорвідділення  КУ  «Сумська міська дитяча лікарня Святої Зінаїди» </t>
  </si>
  <si>
    <t>Реконструкція грального поля по вул. Якіра</t>
  </si>
  <si>
    <t>Реконструкція стадіону «Авангард»</t>
  </si>
  <si>
    <r>
      <t>Я люблю Чешку</t>
    </r>
    <r>
      <rPr>
        <b/>
        <sz val="14"/>
        <rFont val="Times New Roman"/>
        <family val="1"/>
      </rPr>
      <t xml:space="preserve"> </t>
    </r>
  </si>
  <si>
    <t>Будівництво скверу по вул. Петропавлівська, 96</t>
  </si>
  <si>
    <t>Будівництво кладовища в районі 40-ї підстанції</t>
  </si>
  <si>
    <t>Полігон для складування твердих побутових відходів на території В. Бобрицької сільської ради Краснопільського району (3 черга)</t>
  </si>
  <si>
    <t>Будівництво тролейбусної лінії по вул. Набережна р. Сумки</t>
  </si>
  <si>
    <t>Реконструкція приміщення по вул. Шишкіна, 12</t>
  </si>
  <si>
    <t>Будівля Реального училища (школа №4), м. Суми - реконструкція</t>
  </si>
  <si>
    <t xml:space="preserve">Реконструкція будівлі молодіжного центру «Романтика» </t>
  </si>
  <si>
    <t>Реконструкція Театральної площі</t>
  </si>
  <si>
    <t xml:space="preserve">Реконструкція волейбольного майданчику в парку культури та відпочинку імені І. М. Кожедуба, м. Суми </t>
  </si>
  <si>
    <t>Реконструкція спортивного майданчика з влаштуванням штучного покриття в районі житлового будинку №13 по вул. Заливна</t>
  </si>
  <si>
    <t>Реконструкція спортивного майданчика з влаштуванням штучного покриття в районі житлового будинку №51 В по вул. Іллінська</t>
  </si>
  <si>
    <t>Реконструкція спортивного майданчика з влаштуванням штучного покриття в районі житлового будинку №27 по вул. Заливна</t>
  </si>
  <si>
    <t>Реконструкція спортивного майданчика з влаштуванням штучного покриття по пров. Чугуївський</t>
  </si>
  <si>
    <t>1</t>
  </si>
  <si>
    <t>Назва об’єктів відповідно  до проектно- кошторисної документації тощо</t>
  </si>
  <si>
    <t xml:space="preserve">Загальний обсяг фінансування будівництва </t>
  </si>
  <si>
    <t>Відсоток завершеності будівництва об’єктів на майбутні роки</t>
  </si>
  <si>
    <t>Всього видатків на завершення будівництва об’єктів на майбутні роки</t>
  </si>
  <si>
    <t>Разом видатків на поточний рік</t>
  </si>
  <si>
    <t>Перелік об’єктів, видатки на які у 2018 році будуть проводитися за рахунок коштів бюджету розвитку</t>
  </si>
  <si>
    <t>Реставрація споруди «Альтанка» в м.Суми</t>
  </si>
  <si>
    <t>Реконструкція операційного блоку КУ  «СМКЛ №5»</t>
  </si>
  <si>
    <t>Реконструкція ортопедичного відділення та сходових клітин КУ «Сумська міська клінічна лікарня №1» по вул. 20 років Перемоги, 13</t>
  </si>
  <si>
    <t>Реконструкція приміщень «Муніципальний спортивний клуб з хокею на траві «Сумчанка»</t>
  </si>
  <si>
    <t>Реконструкція теплиць КП  «Зелене будівництво»  Сумської міської ради по вул. Пролетарська,77</t>
  </si>
  <si>
    <t xml:space="preserve">Реконструкція фонтану в дитячому парку  «Казка» </t>
  </si>
  <si>
    <t xml:space="preserve">Реконструкція (санація) самотічного каналізаційного колектора Д 400-600 мм від вул. Харківська, 30/1 по вул. Прокоф'єва до КНС-6 </t>
  </si>
  <si>
    <t xml:space="preserve">Реконструкція (санація) самотічного каналізаційного колектора Д 500 мм по вул. Замостянській від перехрестя вул. Харківська та вул. СКД до перехрестя вул. Черкаська та вул. Лінійна в м. Суми </t>
  </si>
  <si>
    <t xml:space="preserve">Реконструкція (санація) самотічного каналізаційного колектора Д 600-800 мм від вул. Харківська, 32 по вул. СКД до КНС-6 </t>
  </si>
  <si>
    <t xml:space="preserve">Реконструкція (санація) самотічного каналізаційного колектора Д 400-500 мм від вул. Р.Атаманюка по вул. Чібісова, Новорічній до вул. Київської </t>
  </si>
  <si>
    <t xml:space="preserve">Будівництво зливної каналізації по вул. Косівщинській </t>
  </si>
  <si>
    <t>КП Сумської міської ради «Електроавтотранс»</t>
  </si>
  <si>
    <t>2. Реконструкція об'єктів житлового фонду</t>
  </si>
  <si>
    <t>Влаштування пандусів до житлового будинку      № 65/Б по вул. Інтернаціоналістів</t>
  </si>
  <si>
    <t>Влаштування пандусів до житлового будинку      № 2/6 по вул. Котляревського</t>
  </si>
  <si>
    <t>Влаштування пандусів до житлового будинку      № 70/1 по вул. Сергія Табали (Сєвєра)</t>
  </si>
  <si>
    <t>Влаштування пандусів до житлового будинку      № 10 по вул. СКД</t>
  </si>
  <si>
    <t>Влаштування пандусів до житлового будинку      № 10 по вул. Зеленко</t>
  </si>
  <si>
    <t>Влаштування пандусів до житлового будинку      № 25 по вул. Інтернаціоналістів</t>
  </si>
  <si>
    <t>Влаштування пандусів до житлового будинку      № 1/1 по вул. Харківська</t>
  </si>
  <si>
    <t>Влаштування пандусів до житлового будинку      № 144/2 по вул. Герасима Кондратьєва</t>
  </si>
  <si>
    <t>Влаштування пандусів до житлового будинку      № 8 по вул. Інтернаціоналістів</t>
  </si>
  <si>
    <t>Влаштування пандусів до житлового будинку      № 33 по вул. Івана Сірка</t>
  </si>
  <si>
    <t>Спортивні майданчики для міні-футболу, бадмінтону для дітей та молоді в ДП «Казка»</t>
  </si>
  <si>
    <t>Реставрація покрівлі та фасаду житлового будинку по вул.Соборна, 32 в м. Суми</t>
  </si>
  <si>
    <t>0214081</t>
  </si>
  <si>
    <t>4081</t>
  </si>
  <si>
    <t xml:space="preserve">Забезпечення діяльності інших закладів в галузі культури і мистецтва </t>
  </si>
  <si>
    <t>0611161</t>
  </si>
  <si>
    <t>1161</t>
  </si>
  <si>
    <t>Забезпечення діяльності інших закладів у сфері освіти</t>
  </si>
  <si>
    <t>0813241</t>
  </si>
  <si>
    <t>Забезпечення діяльності інших закладів у сфері соціального захисту і соціального забезпечення</t>
  </si>
  <si>
    <t>0813242</t>
  </si>
  <si>
    <t>Інші заходи у сфері соціального захисту і соціального забезпечення</t>
  </si>
  <si>
    <t>1014081</t>
  </si>
  <si>
    <t>0217530</t>
  </si>
  <si>
    <t>7530</t>
  </si>
  <si>
    <t>Інші заходи у сфері зв'язку, телекомунікації та інформатики</t>
  </si>
  <si>
    <t>0460</t>
  </si>
  <si>
    <t>Будівництво дитячого майданчика в районі житлового будинку №51 А по вул. Інтернаціоналістів</t>
  </si>
  <si>
    <t>0453</t>
  </si>
  <si>
    <t>0813240</t>
  </si>
  <si>
    <t>Інші субвенції з місцевого бюджету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</si>
  <si>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</si>
  <si>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3719770</t>
  </si>
  <si>
    <t>9770</t>
  </si>
  <si>
    <t xml:space="preserve">Інші субвенції з місцевого бюджету </t>
  </si>
  <si>
    <t xml:space="preserve">Інші субвенції сільському бюджету с. Піщане </t>
  </si>
  <si>
    <t>Будівництво міського пляжу в парку                                   ім. І.М. Кожедуба</t>
  </si>
  <si>
    <t xml:space="preserve">Реконструкція полігону для складування твердих побутових відходів на території В.Бобрицької сільської ради Краснопільського району Сумської області </t>
  </si>
  <si>
    <t>Реконструкція дитячого парку «Казка»</t>
  </si>
  <si>
    <t>Будівництво скейт-парку в міському парку                         ім. І.М. Кожедуба</t>
  </si>
  <si>
    <t>1517426</t>
  </si>
  <si>
    <t>1517420</t>
  </si>
  <si>
    <t xml:space="preserve">3. Реконструкція інших об’єктів   </t>
  </si>
  <si>
    <t>Внесено змін +, -</t>
  </si>
  <si>
    <t>Всього видатків з урахуванням змін</t>
  </si>
  <si>
    <t>до   рішення   Сумської  міської   ради</t>
  </si>
  <si>
    <t xml:space="preserve">«Про   внесення    змін   та   доповнень </t>
  </si>
  <si>
    <t>0215010</t>
  </si>
  <si>
    <t>0215011</t>
  </si>
  <si>
    <t>Проведення спортивної роботи в регіоні</t>
  </si>
  <si>
    <t>5010</t>
  </si>
  <si>
    <t>5011</t>
  </si>
  <si>
    <t>Проведення навчально-тренувальних зборів і змагань з олімпійських видів спорту</t>
  </si>
  <si>
    <t>Міні - скейтпарк на Роменській</t>
  </si>
  <si>
    <t>Інклюзивний спортивно-ігровий майданчик у парку ім. І.Кожедуба</t>
  </si>
  <si>
    <t>Спортивний майданчик на Ковпака</t>
  </si>
  <si>
    <t>Мрії збуваються (дитячий майданчик та зона відпочинку – вулиця Холодногірська, будинки 49 та 51)</t>
  </si>
  <si>
    <t>Спортивний майданчик з вуличними тренажерами для дітей та дорослих</t>
  </si>
  <si>
    <t>Спортивний центр «Єдність нації»</t>
  </si>
  <si>
    <t>Будівництво волейбольного майданчика по вул. Ковпака, 77Б - 81Б  в м. Суми</t>
  </si>
  <si>
    <t xml:space="preserve">«Доріжка здоров’я» в селищі Ганнівка, м.Суми </t>
  </si>
  <si>
    <t>Будівництво спортивного майданчика з тренажерами</t>
  </si>
  <si>
    <t xml:space="preserve">Будівництво дитячого майданчика в районі житлового будинку № 4 по вул. Героїв Крут </t>
  </si>
  <si>
    <t>1517340</t>
  </si>
  <si>
    <t>Реставрація будівлі КУ «Сумська ЗОШ  І-ІІІ ступенів № 13 ім. А.С. Мачуленка» по вул. Іллінська, 9</t>
  </si>
  <si>
    <t xml:space="preserve">Реконструкція спортивного майданчика з влаштуванням штучного покриття на території ДНЗ № 3 «Калинка» по вул. Герасима Кондратьєва, 124 </t>
  </si>
  <si>
    <t>Реконструкція приміщення за адресою: м.Суми, вул. Петропавлівська, 70</t>
  </si>
  <si>
    <t>Забезпечення діяльності палаців i будинків культури, клубів, центрів дозвілля та iнших клубних закладів</t>
  </si>
  <si>
    <t>0828</t>
  </si>
  <si>
    <t>0214060</t>
  </si>
  <si>
    <t>4060</t>
  </si>
  <si>
    <t xml:space="preserve">Будівництво дитячого майданчика на розі вулиць 2-га Північна та пров. Веретинівський </t>
  </si>
  <si>
    <t>Реконструкція каналізаційного залізобетонного самотічного колектора Д=600 мм, який проходить по вул.Сеченова від залізничної дороги (вул. Київська) до перехрестя вул. Слобідської та вул. Вигонопоселенській</t>
  </si>
  <si>
    <t>Нове будівництво амбулаторії по вул. Шишкіна, 12 м. Суми</t>
  </si>
  <si>
    <t>до  міського   бюджету  на   2018   рік»</t>
  </si>
  <si>
    <t>Реставрація будівлі по вул. Петропавлівська, 91</t>
  </si>
  <si>
    <t>Реконструкція каналізаційного залізобетонного самотічного колектора Д=1000 мм, який проходить по яру між пров. Степана Тимошенка (пров. Урицького) та вул. Панфілова</t>
  </si>
  <si>
    <t>Секретар Сумської міської ради</t>
  </si>
  <si>
    <t>А.В. Баранов</t>
  </si>
  <si>
    <t>Реконструкція будівлі ДНЗ №2 по вул. Інтернаціоналістів,39</t>
  </si>
  <si>
    <t>Реконструкція ДНЗ №22 «Джерельце»</t>
  </si>
  <si>
    <t>Реконструкція інженерних мереж КУ Піщанська ЗОШ І-ІІ ступенів</t>
  </si>
  <si>
    <t>Будівництво ліній освітлення ХІІ МР</t>
  </si>
  <si>
    <t>Реконструкція водопроводу Д500 мм від Тополянського водозабору до пр. Курський</t>
  </si>
  <si>
    <t>Реконструкція лінії освітлення по вул. Виноградна</t>
  </si>
  <si>
    <t>Реконструкція лінії освітлення по вул. Осіння</t>
  </si>
  <si>
    <t>Реконструкція лінії освітлення по вул. Сонячна</t>
  </si>
  <si>
    <t>Реконструкція водоводу від Тополянського водозабору до пожежного депо в м. Суми</t>
  </si>
  <si>
    <t>Реконструкція приміщення по вул. Г.Кондратьєва, 165/71 під розміщення КУ «Центр надання соціально - медичних, психологічних послуг учасникам антитерористичної операції та членам іх сімей»</t>
  </si>
  <si>
    <t>Реконструкція харчоблоку КУ «Сумська спеціалізована школа І ступеня № 30 «Унікум» по вул. Рибалка, 7</t>
  </si>
  <si>
    <t>Будівництво дитячого майданчика в районі житлового будинку № 23 по вул. Охтирська</t>
  </si>
  <si>
    <t>Будівництво дитячого майданчика в районі житлового будинку № 26 по вул. Римського - Корсакова</t>
  </si>
  <si>
    <t>Будівництво спортивного майданчика                         по вул. Роменській,88</t>
  </si>
  <si>
    <t>Будівництво спортивного майданчика по                               вул. Роменській,89</t>
  </si>
  <si>
    <t>Будівництво спортивного майданчика по                            вул. Роменській,100А</t>
  </si>
  <si>
    <t>1217361</t>
  </si>
  <si>
    <t>7361</t>
  </si>
  <si>
    <t>1217360</t>
  </si>
  <si>
    <t>7360</t>
  </si>
  <si>
    <t>Співфінансування інвестиційних проектів, що реалізуються за рахунок коштів державного фонду регіонального розвитку</t>
  </si>
  <si>
    <t>Виконання інвестиційних проектів</t>
  </si>
  <si>
    <t>Реконструкція каналізаційного залізобетонного самотічного колектора Д-600-1000, який проходить по вул. Пушкіна, Садова, Засумська та Ярослава Мудрого (Пролетарська) до КНС 2 від вул. Степана Бандери (Баумана)  до вул. Лугової (коригування)</t>
  </si>
  <si>
    <t>від 28 лютого 2018  року  № 3096 - МР</t>
  </si>
  <si>
    <t>Виконавець: Співакова Л.І.</t>
  </si>
  <si>
    <t xml:space="preserve">                    Додаток № 4</t>
  </si>
</sst>
</file>

<file path=xl/styles.xml><?xml version="1.0" encoding="utf-8"?>
<styleSheet xmlns="http://schemas.openxmlformats.org/spreadsheetml/2006/main">
  <numFmts count="6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\ _₴_-;\-* #,##0\ _₴_-;_-* &quot;-&quot;\ _₴_-;_-@_-"/>
    <numFmt numFmtId="186" formatCode="_-* #,##0.00\ &quot;₴&quot;_-;\-* #,##0.00\ &quot;₴&quot;_-;_-* &quot;-&quot;??\ &quot;₴&quot;_-;_-@_-"/>
    <numFmt numFmtId="187" formatCode="_-* #,##0.00\ _₴_-;\-* #,##0.00\ _₴_-;_-* &quot;-&quot;??\ 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* #,##0;* \-#,##0;* &quot;-&quot;;@"/>
    <numFmt numFmtId="197" formatCode="* #,##0.00;* \-#,##0.00;* &quot;-&quot;??;@"/>
    <numFmt numFmtId="198" formatCode="* _-#,##0&quot;р.&quot;;* \-#,##0&quot;р.&quot;;* _-&quot;-&quot;&quot;р.&quot;;@"/>
    <numFmt numFmtId="199" formatCode="* _-#,##0.00&quot;р.&quot;;* \-#,##0.00&quot;р.&quot;;* _-&quot;-&quot;??&quot;р.&quot;;@"/>
    <numFmt numFmtId="200" formatCode="#,##0.0"/>
    <numFmt numFmtId="201" formatCode="#,##0_ ;[Red]\-#,##0\ "/>
    <numFmt numFmtId="202" formatCode="#,##0.0_ ;[Red]\-#,##0.0\ "/>
    <numFmt numFmtId="203" formatCode="0.0"/>
    <numFmt numFmtId="204" formatCode="0.0000"/>
    <numFmt numFmtId="205" formatCode="#,##0.0000"/>
    <numFmt numFmtId="206" formatCode="00000000000"/>
    <numFmt numFmtId="207" formatCode="&quot;Так&quot;;&quot;Так&quot;;&quot;Ні&quot;"/>
    <numFmt numFmtId="208" formatCode="&quot;Істина&quot;;&quot;Істина&quot;;&quot;Хибність&quot;"/>
    <numFmt numFmtId="209" formatCode="&quot;Увімк&quot;;&quot;Увімк&quot;;&quot;Вимк&quot;"/>
    <numFmt numFmtId="210" formatCode="[$-FC19]d\ mmmm\ yyyy\ &quot;г.&quot;"/>
    <numFmt numFmtId="211" formatCode="&quot;True&quot;;&quot;True&quot;;&quot;False&quot;"/>
    <numFmt numFmtId="212" formatCode="[$¥€-2]\ ###,000_);[Red]\([$€-2]\ ###,000\)"/>
    <numFmt numFmtId="213" formatCode="#,##0.000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[$-FC19]d\ mmmm\ yyyy\ \г\."/>
    <numFmt numFmtId="219" formatCode="#,##0.00000"/>
    <numFmt numFmtId="220" formatCode="#,##0.000000"/>
  </numFmts>
  <fonts count="62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18"/>
      <name val="Times New Roman"/>
      <family val="1"/>
    </font>
    <font>
      <sz val="11"/>
      <name val="Times New Roman"/>
      <family val="1"/>
    </font>
    <font>
      <sz val="2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sz val="14"/>
      <color indexed="10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b/>
      <sz val="12"/>
      <name val="Times New Roman"/>
      <family val="1"/>
    </font>
    <font>
      <sz val="24"/>
      <color indexed="8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  <xf numFmtId="0" fontId="46" fillId="33" borderId="0" applyNumberFormat="0" applyBorder="0" applyAlignment="0" applyProtection="0"/>
    <xf numFmtId="0" fontId="20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46" fillId="38" borderId="0" applyNumberFormat="0" applyBorder="0" applyAlignment="0" applyProtection="0"/>
    <xf numFmtId="0" fontId="46" fillId="39" borderId="0" applyNumberFormat="0" applyBorder="0" applyAlignment="0" applyProtection="0"/>
    <xf numFmtId="0" fontId="46" fillId="40" borderId="0" applyNumberFormat="0" applyBorder="0" applyAlignment="0" applyProtection="0"/>
    <xf numFmtId="0" fontId="46" fillId="41" borderId="0" applyNumberFormat="0" applyBorder="0" applyAlignment="0" applyProtection="0"/>
    <xf numFmtId="0" fontId="46" fillId="42" borderId="0" applyNumberFormat="0" applyBorder="0" applyAlignment="0" applyProtection="0"/>
    <xf numFmtId="0" fontId="46" fillId="43" borderId="0" applyNumberFormat="0" applyBorder="0" applyAlignment="0" applyProtection="0"/>
    <xf numFmtId="0" fontId="47" fillId="44" borderId="1" applyNumberFormat="0" applyAlignment="0" applyProtection="0"/>
    <xf numFmtId="0" fontId="7" fillId="7" borderId="2" applyNumberFormat="0" applyAlignment="0" applyProtection="0"/>
    <xf numFmtId="0" fontId="8" fillId="45" borderId="3" applyNumberFormat="0" applyAlignment="0" applyProtection="0"/>
    <xf numFmtId="0" fontId="15" fillId="45" borderId="2" applyNumberFormat="0" applyAlignment="0" applyProtection="0"/>
    <xf numFmtId="0" fontId="21" fillId="0" borderId="0" applyNumberFormat="0" applyFill="0" applyBorder="0" applyAlignment="0" applyProtection="0"/>
    <xf numFmtId="197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0" fontId="48" fillId="46" borderId="0" applyNumberFormat="0" applyBorder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1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5" fillId="0" borderId="0">
      <alignment vertical="top"/>
      <protection/>
    </xf>
    <xf numFmtId="0" fontId="52" fillId="0" borderId="7" applyNumberFormat="0" applyFill="0" applyAlignment="0" applyProtection="0"/>
    <xf numFmtId="0" fontId="12" fillId="0" borderId="8" applyNumberFormat="0" applyFill="0" applyAlignment="0" applyProtection="0"/>
    <xf numFmtId="0" fontId="53" fillId="47" borderId="9" applyNumberFormat="0" applyAlignment="0" applyProtection="0"/>
    <xf numFmtId="0" fontId="10" fillId="48" borderId="10" applyNumberFormat="0" applyAlignment="0" applyProtection="0"/>
    <xf numFmtId="0" fontId="5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9" borderId="0" applyNumberFormat="0" applyBorder="0" applyAlignment="0" applyProtection="0"/>
    <xf numFmtId="0" fontId="55" fillId="50" borderId="1" applyNumberFormat="0" applyAlignment="0" applyProtection="0"/>
    <xf numFmtId="0" fontId="20" fillId="0" borderId="0">
      <alignment/>
      <protection/>
    </xf>
    <xf numFmtId="0" fontId="23" fillId="0" borderId="0" applyNumberFormat="0" applyFill="0" applyBorder="0" applyAlignment="0" applyProtection="0"/>
    <xf numFmtId="0" fontId="56" fillId="0" borderId="11" applyNumberFormat="0" applyFill="0" applyAlignment="0" applyProtection="0"/>
    <xf numFmtId="0" fontId="6" fillId="3" borderId="0" applyNumberFormat="0" applyBorder="0" applyAlignment="0" applyProtection="0"/>
    <xf numFmtId="0" fontId="57" fillId="51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52" borderId="12" applyNumberFormat="0" applyFont="0" applyAlignment="0" applyProtection="0"/>
    <xf numFmtId="0" fontId="0" fillId="53" borderId="13" applyNumberFormat="0" applyFont="0" applyAlignment="0" applyProtection="0"/>
    <xf numFmtId="199" fontId="1" fillId="0" borderId="0" applyFont="0" applyFill="0" applyBorder="0" applyAlignment="0" applyProtection="0"/>
    <xf numFmtId="0" fontId="58" fillId="50" borderId="14" applyNumberFormat="0" applyAlignment="0" applyProtection="0"/>
    <xf numFmtId="0" fontId="18" fillId="0" borderId="15" applyNumberFormat="0" applyFill="0" applyAlignment="0" applyProtection="0"/>
    <xf numFmtId="0" fontId="59" fillId="54" borderId="0" applyNumberFormat="0" applyBorder="0" applyAlignment="0" applyProtection="0"/>
    <xf numFmtId="0" fontId="19" fillId="0" borderId="0">
      <alignment/>
      <protection/>
    </xf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9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136">
    <xf numFmtId="0" fontId="0" fillId="0" borderId="0" xfId="0" applyAlignment="1">
      <alignment/>
    </xf>
    <xf numFmtId="4" fontId="30" fillId="55" borderId="16" xfId="0" applyNumberFormat="1" applyFont="1" applyFill="1" applyBorder="1" applyAlignment="1">
      <alignment horizontal="right" vertical="center"/>
    </xf>
    <xf numFmtId="49" fontId="27" fillId="55" borderId="0" xfId="0" applyNumberFormat="1" applyFont="1" applyFill="1" applyAlignment="1" applyProtection="1">
      <alignment horizontal="center"/>
      <protection/>
    </xf>
    <xf numFmtId="0" fontId="27" fillId="55" borderId="0" xfId="0" applyNumberFormat="1" applyFont="1" applyFill="1" applyAlignment="1" applyProtection="1">
      <alignment horizontal="center"/>
      <protection/>
    </xf>
    <xf numFmtId="0" fontId="27" fillId="55" borderId="0" xfId="0" applyNumberFormat="1" applyFont="1" applyFill="1" applyAlignment="1" applyProtection="1">
      <alignment/>
      <protection/>
    </xf>
    <xf numFmtId="0" fontId="0" fillId="55" borderId="0" xfId="0" applyFont="1" applyFill="1" applyAlignment="1">
      <alignment/>
    </xf>
    <xf numFmtId="0" fontId="27" fillId="55" borderId="0" xfId="0" applyNumberFormat="1" applyFont="1" applyFill="1" applyAlignment="1" applyProtection="1">
      <alignment vertical="top"/>
      <protection/>
    </xf>
    <xf numFmtId="0" fontId="24" fillId="55" borderId="0" xfId="0" applyFont="1" applyFill="1" applyAlignment="1">
      <alignment/>
    </xf>
    <xf numFmtId="0" fontId="27" fillId="55" borderId="0" xfId="0" applyFont="1" applyFill="1" applyBorder="1" applyAlignment="1">
      <alignment horizontal="center"/>
    </xf>
    <xf numFmtId="0" fontId="30" fillId="55" borderId="0" xfId="0" applyFont="1" applyFill="1" applyBorder="1" applyAlignment="1">
      <alignment horizontal="right"/>
    </xf>
    <xf numFmtId="0" fontId="27" fillId="55" borderId="0" xfId="0" applyFont="1" applyFill="1" applyAlignment="1">
      <alignment/>
    </xf>
    <xf numFmtId="49" fontId="29" fillId="55" borderId="16" xfId="0" applyNumberFormat="1" applyFont="1" applyFill="1" applyBorder="1" applyAlignment="1" applyProtection="1">
      <alignment horizontal="center" vertical="center"/>
      <protection/>
    </xf>
    <xf numFmtId="0" fontId="29" fillId="55" borderId="16" xfId="0" applyFont="1" applyFill="1" applyBorder="1" applyAlignment="1">
      <alignment vertical="center" wrapText="1"/>
    </xf>
    <xf numFmtId="4" fontId="29" fillId="55" borderId="16" xfId="0" applyNumberFormat="1" applyFont="1" applyFill="1" applyBorder="1" applyAlignment="1">
      <alignment horizontal="right" vertical="center"/>
    </xf>
    <xf numFmtId="0" fontId="29" fillId="55" borderId="0" xfId="0" applyFont="1" applyFill="1" applyAlignment="1">
      <alignment vertical="center"/>
    </xf>
    <xf numFmtId="49" fontId="32" fillId="55" borderId="16" xfId="0" applyNumberFormat="1" applyFont="1" applyFill="1" applyBorder="1" applyAlignment="1" applyProtection="1">
      <alignment horizontal="center" vertical="center"/>
      <protection/>
    </xf>
    <xf numFmtId="0" fontId="32" fillId="55" borderId="17" xfId="0" applyFont="1" applyFill="1" applyBorder="1" applyAlignment="1">
      <alignment vertical="center" wrapText="1"/>
    </xf>
    <xf numFmtId="4" fontId="32" fillId="55" borderId="16" xfId="0" applyNumberFormat="1" applyFont="1" applyFill="1" applyBorder="1" applyAlignment="1">
      <alignment horizontal="right" vertical="center"/>
    </xf>
    <xf numFmtId="0" fontId="32" fillId="55" borderId="0" xfId="0" applyFont="1" applyFill="1" applyAlignment="1">
      <alignment vertical="center"/>
    </xf>
    <xf numFmtId="49" fontId="30" fillId="55" borderId="16" xfId="0" applyNumberFormat="1" applyFont="1" applyFill="1" applyBorder="1" applyAlignment="1" applyProtection="1">
      <alignment horizontal="center" vertical="center"/>
      <protection/>
    </xf>
    <xf numFmtId="0" fontId="30" fillId="55" borderId="16" xfId="0" applyFont="1" applyFill="1" applyBorder="1" applyAlignment="1">
      <alignment horizontal="left" vertical="center" wrapText="1"/>
    </xf>
    <xf numFmtId="0" fontId="30" fillId="55" borderId="0" xfId="0" applyFont="1" applyFill="1" applyAlignment="1">
      <alignment vertical="center"/>
    </xf>
    <xf numFmtId="49" fontId="33" fillId="55" borderId="16" xfId="0" applyNumberFormat="1" applyFont="1" applyFill="1" applyBorder="1" applyAlignment="1" applyProtection="1">
      <alignment horizontal="center" vertical="center"/>
      <protection/>
    </xf>
    <xf numFmtId="0" fontId="33" fillId="55" borderId="16" xfId="0" applyFont="1" applyFill="1" applyBorder="1" applyAlignment="1">
      <alignment horizontal="left" vertical="center" wrapText="1"/>
    </xf>
    <xf numFmtId="0" fontId="33" fillId="55" borderId="16" xfId="0" applyFont="1" applyFill="1" applyBorder="1" applyAlignment="1">
      <alignment horizontal="right" vertical="center" wrapText="1"/>
    </xf>
    <xf numFmtId="4" fontId="33" fillId="55" borderId="16" xfId="0" applyNumberFormat="1" applyFont="1" applyFill="1" applyBorder="1" applyAlignment="1">
      <alignment horizontal="right" vertical="center"/>
    </xf>
    <xf numFmtId="0" fontId="33" fillId="55" borderId="0" xfId="0" applyFont="1" applyFill="1" applyAlignment="1">
      <alignment horizontal="right" vertical="center"/>
    </xf>
    <xf numFmtId="0" fontId="33" fillId="55" borderId="0" xfId="0" applyFont="1" applyFill="1" applyAlignment="1">
      <alignment vertical="center"/>
    </xf>
    <xf numFmtId="49" fontId="30" fillId="55" borderId="16" xfId="0" applyNumberFormat="1" applyFont="1" applyFill="1" applyBorder="1" applyAlignment="1">
      <alignment horizontal="center" vertical="center"/>
    </xf>
    <xf numFmtId="49" fontId="33" fillId="55" borderId="16" xfId="0" applyNumberFormat="1" applyFont="1" applyFill="1" applyBorder="1" applyAlignment="1">
      <alignment horizontal="center" vertical="center"/>
    </xf>
    <xf numFmtId="49" fontId="29" fillId="55" borderId="16" xfId="0" applyNumberFormat="1" applyFont="1" applyFill="1" applyBorder="1" applyAlignment="1">
      <alignment horizontal="center" vertical="center"/>
    </xf>
    <xf numFmtId="0" fontId="29" fillId="55" borderId="16" xfId="0" applyFont="1" applyFill="1" applyBorder="1" applyAlignment="1">
      <alignment horizontal="left" vertical="center" wrapText="1"/>
    </xf>
    <xf numFmtId="49" fontId="32" fillId="55" borderId="16" xfId="0" applyNumberFormat="1" applyFont="1" applyFill="1" applyBorder="1" applyAlignment="1">
      <alignment horizontal="center" vertical="center"/>
    </xf>
    <xf numFmtId="0" fontId="32" fillId="55" borderId="16" xfId="0" applyFont="1" applyFill="1" applyBorder="1" applyAlignment="1">
      <alignment horizontal="left" vertical="center" wrapText="1"/>
    </xf>
    <xf numFmtId="0" fontId="33" fillId="55" borderId="16" xfId="0" applyFont="1" applyFill="1" applyBorder="1" applyAlignment="1">
      <alignment vertical="center" wrapText="1"/>
    </xf>
    <xf numFmtId="0" fontId="30" fillId="55" borderId="16" xfId="0" applyFont="1" applyFill="1" applyBorder="1" applyAlignment="1">
      <alignment vertical="center" wrapText="1"/>
    </xf>
    <xf numFmtId="0" fontId="30" fillId="55" borderId="16" xfId="0" applyNumberFormat="1" applyFont="1" applyFill="1" applyBorder="1" applyAlignment="1" applyProtection="1">
      <alignment horizontal="center" vertical="center"/>
      <protection/>
    </xf>
    <xf numFmtId="0" fontId="30" fillId="55" borderId="16" xfId="0" applyFont="1" applyFill="1" applyBorder="1" applyAlignment="1">
      <alignment vertical="center"/>
    </xf>
    <xf numFmtId="0" fontId="33" fillId="55" borderId="16" xfId="0" applyNumberFormat="1" applyFont="1" applyFill="1" applyBorder="1" applyAlignment="1" applyProtection="1">
      <alignment horizontal="center" vertical="center"/>
      <protection/>
    </xf>
    <xf numFmtId="0" fontId="33" fillId="55" borderId="0" xfId="0" applyFont="1" applyFill="1" applyBorder="1" applyAlignment="1">
      <alignment vertical="center"/>
    </xf>
    <xf numFmtId="0" fontId="29" fillId="55" borderId="16" xfId="0" applyFont="1" applyFill="1" applyBorder="1" applyAlignment="1">
      <alignment horizontal="center" vertical="center" wrapText="1"/>
    </xf>
    <xf numFmtId="0" fontId="29" fillId="55" borderId="16" xfId="0" applyFont="1" applyFill="1" applyBorder="1" applyAlignment="1">
      <alignment horizontal="center" wrapText="1"/>
    </xf>
    <xf numFmtId="4" fontId="29" fillId="55" borderId="16" xfId="0" applyNumberFormat="1" applyFont="1" applyFill="1" applyBorder="1" applyAlignment="1">
      <alignment horizontal="right" vertical="center" wrapText="1"/>
    </xf>
    <xf numFmtId="0" fontId="29" fillId="55" borderId="18" xfId="0" applyFont="1" applyFill="1" applyBorder="1" applyAlignment="1">
      <alignment horizontal="left" vertical="center"/>
    </xf>
    <xf numFmtId="0" fontId="30" fillId="55" borderId="16" xfId="0" applyFont="1" applyFill="1" applyBorder="1" applyAlignment="1">
      <alignment wrapText="1"/>
    </xf>
    <xf numFmtId="0" fontId="29" fillId="55" borderId="16" xfId="0" applyNumberFormat="1" applyFont="1" applyFill="1" applyBorder="1" applyAlignment="1" applyProtection="1">
      <alignment horizontal="center" vertical="center"/>
      <protection/>
    </xf>
    <xf numFmtId="0" fontId="32" fillId="55" borderId="16" xfId="0" applyNumberFormat="1" applyFont="1" applyFill="1" applyBorder="1" applyAlignment="1" applyProtection="1">
      <alignment horizontal="center" vertical="center"/>
      <protection/>
    </xf>
    <xf numFmtId="0" fontId="29" fillId="55" borderId="18" xfId="0" applyFont="1" applyFill="1" applyBorder="1" applyAlignment="1">
      <alignment horizontal="left" vertical="center" wrapText="1"/>
    </xf>
    <xf numFmtId="4" fontId="29" fillId="55" borderId="16" xfId="0" applyNumberFormat="1" applyFont="1" applyFill="1" applyBorder="1" applyAlignment="1">
      <alignment horizontal="center" vertical="center"/>
    </xf>
    <xf numFmtId="0" fontId="29" fillId="55" borderId="0" xfId="0" applyFont="1" applyFill="1" applyBorder="1" applyAlignment="1">
      <alignment vertical="center"/>
    </xf>
    <xf numFmtId="0" fontId="30" fillId="55" borderId="16" xfId="0" applyFont="1" applyFill="1" applyBorder="1" applyAlignment="1">
      <alignment horizontal="center" vertical="center" wrapText="1"/>
    </xf>
    <xf numFmtId="0" fontId="30" fillId="55" borderId="0" xfId="0" applyFont="1" applyFill="1" applyBorder="1" applyAlignment="1">
      <alignment vertical="center"/>
    </xf>
    <xf numFmtId="0" fontId="30" fillId="55" borderId="0" xfId="0" applyFont="1" applyFill="1" applyAlignment="1">
      <alignment wrapText="1"/>
    </xf>
    <xf numFmtId="3" fontId="30" fillId="55" borderId="16" xfId="0" applyNumberFormat="1" applyFont="1" applyFill="1" applyBorder="1" applyAlignment="1">
      <alignment horizontal="center" vertical="center"/>
    </xf>
    <xf numFmtId="0" fontId="30" fillId="55" borderId="0" xfId="0" applyFont="1" applyFill="1" applyBorder="1" applyAlignment="1">
      <alignment/>
    </xf>
    <xf numFmtId="0" fontId="30" fillId="55" borderId="0" xfId="0" applyFont="1" applyFill="1" applyAlignment="1">
      <alignment/>
    </xf>
    <xf numFmtId="0" fontId="30" fillId="55" borderId="16" xfId="0" applyFont="1" applyFill="1" applyBorder="1" applyAlignment="1">
      <alignment horizontal="justify" vertical="center" wrapText="1"/>
    </xf>
    <xf numFmtId="200" fontId="30" fillId="55" borderId="16" xfId="0" applyNumberFormat="1" applyFont="1" applyFill="1" applyBorder="1" applyAlignment="1">
      <alignment horizontal="center" vertical="center" wrapText="1"/>
    </xf>
    <xf numFmtId="3" fontId="29" fillId="55" borderId="16" xfId="0" applyNumberFormat="1" applyFont="1" applyFill="1" applyBorder="1" applyAlignment="1">
      <alignment horizontal="center" vertical="center"/>
    </xf>
    <xf numFmtId="3" fontId="30" fillId="55" borderId="16" xfId="0" applyNumberFormat="1" applyFont="1" applyFill="1" applyBorder="1" applyAlignment="1">
      <alignment horizontal="center"/>
    </xf>
    <xf numFmtId="0" fontId="32" fillId="55" borderId="16" xfId="0" applyFont="1" applyFill="1" applyBorder="1" applyAlignment="1">
      <alignment horizontal="center" vertical="center" wrapText="1"/>
    </xf>
    <xf numFmtId="0" fontId="32" fillId="55" borderId="16" xfId="0" applyFont="1" applyFill="1" applyBorder="1" applyAlignment="1">
      <alignment vertical="center" wrapText="1"/>
    </xf>
    <xf numFmtId="0" fontId="32" fillId="55" borderId="16" xfId="0" applyFont="1" applyFill="1" applyBorder="1" applyAlignment="1">
      <alignment/>
    </xf>
    <xf numFmtId="3" fontId="32" fillId="55" borderId="16" xfId="0" applyNumberFormat="1" applyFont="1" applyFill="1" applyBorder="1" applyAlignment="1">
      <alignment horizontal="right" vertical="center"/>
    </xf>
    <xf numFmtId="0" fontId="32" fillId="55" borderId="0" xfId="0" applyFont="1" applyFill="1" applyBorder="1" applyAlignment="1">
      <alignment horizontal="right" vertical="center"/>
    </xf>
    <xf numFmtId="0" fontId="32" fillId="55" borderId="0" xfId="0" applyFont="1" applyFill="1" applyAlignment="1">
      <alignment horizontal="right" vertical="center"/>
    </xf>
    <xf numFmtId="0" fontId="29" fillId="55" borderId="16" xfId="0" applyFont="1" applyFill="1" applyBorder="1" applyAlignment="1">
      <alignment horizontal="left" vertical="center"/>
    </xf>
    <xf numFmtId="3" fontId="30" fillId="55" borderId="16" xfId="0" applyNumberFormat="1" applyFont="1" applyFill="1" applyBorder="1" applyAlignment="1">
      <alignment horizontal="center" vertical="center" wrapText="1"/>
    </xf>
    <xf numFmtId="0" fontId="32" fillId="55" borderId="0" xfId="0" applyFont="1" applyFill="1" applyAlignment="1">
      <alignment/>
    </xf>
    <xf numFmtId="3" fontId="33" fillId="55" borderId="16" xfId="0" applyNumberFormat="1" applyFont="1" applyFill="1" applyBorder="1" applyAlignment="1">
      <alignment horizontal="center" vertical="center"/>
    </xf>
    <xf numFmtId="200" fontId="33" fillId="55" borderId="16" xfId="0" applyNumberFormat="1" applyFont="1" applyFill="1" applyBorder="1" applyAlignment="1">
      <alignment horizontal="center" vertical="center" wrapText="1"/>
    </xf>
    <xf numFmtId="0" fontId="33" fillId="55" borderId="0" xfId="0" applyFont="1" applyFill="1" applyBorder="1" applyAlignment="1">
      <alignment/>
    </xf>
    <xf numFmtId="3" fontId="30" fillId="55" borderId="16" xfId="95" applyNumberFormat="1" applyFont="1" applyFill="1" applyBorder="1" applyAlignment="1">
      <alignment horizontal="center" vertical="center"/>
      <protection/>
    </xf>
    <xf numFmtId="200" fontId="30" fillId="55" borderId="16" xfId="95" applyNumberFormat="1" applyFont="1" applyFill="1" applyBorder="1" applyAlignment="1">
      <alignment horizontal="center" vertical="center"/>
      <protection/>
    </xf>
    <xf numFmtId="4" fontId="30" fillId="55" borderId="16" xfId="95" applyNumberFormat="1" applyFont="1" applyFill="1" applyBorder="1" applyAlignment="1">
      <alignment horizontal="center" vertical="center"/>
      <protection/>
    </xf>
    <xf numFmtId="0" fontId="32" fillId="55" borderId="0" xfId="0" applyFont="1" applyFill="1" applyAlignment="1">
      <alignment wrapText="1"/>
    </xf>
    <xf numFmtId="3" fontId="33" fillId="55" borderId="16" xfId="0" applyNumberFormat="1" applyFont="1" applyFill="1" applyBorder="1" applyAlignment="1">
      <alignment horizontal="center"/>
    </xf>
    <xf numFmtId="0" fontId="33" fillId="55" borderId="0" xfId="0" applyFont="1" applyFill="1" applyAlignment="1">
      <alignment/>
    </xf>
    <xf numFmtId="0" fontId="29" fillId="55" borderId="0" xfId="0" applyFont="1" applyFill="1" applyAlignment="1">
      <alignment wrapText="1"/>
    </xf>
    <xf numFmtId="0" fontId="30" fillId="55" borderId="16" xfId="0" applyFont="1" applyFill="1" applyBorder="1" applyAlignment="1">
      <alignment horizontal="center" wrapText="1"/>
    </xf>
    <xf numFmtId="3" fontId="29" fillId="55" borderId="16" xfId="0" applyNumberFormat="1" applyFont="1" applyFill="1" applyBorder="1" applyAlignment="1">
      <alignment horizontal="right" vertical="center"/>
    </xf>
    <xf numFmtId="0" fontId="30" fillId="55" borderId="16" xfId="0" applyFont="1" applyFill="1" applyBorder="1" applyAlignment="1">
      <alignment horizontal="left" vertical="center"/>
    </xf>
    <xf numFmtId="203" fontId="30" fillId="55" borderId="16" xfId="0" applyNumberFormat="1" applyFont="1" applyFill="1" applyBorder="1" applyAlignment="1">
      <alignment horizontal="center" vertical="center" wrapText="1"/>
    </xf>
    <xf numFmtId="3" fontId="29" fillId="55" borderId="16" xfId="0" applyNumberFormat="1" applyFont="1" applyFill="1" applyBorder="1" applyAlignment="1">
      <alignment horizontal="center" vertical="center" wrapText="1"/>
    </xf>
    <xf numFmtId="2" fontId="30" fillId="55" borderId="16" xfId="0" applyNumberFormat="1" applyFont="1" applyFill="1" applyBorder="1" applyAlignment="1">
      <alignment horizontal="center" vertical="center" wrapText="1"/>
    </xf>
    <xf numFmtId="3" fontId="30" fillId="55" borderId="16" xfId="0" applyNumberFormat="1" applyFont="1" applyFill="1" applyBorder="1" applyAlignment="1">
      <alignment horizontal="left" vertical="center" wrapText="1"/>
    </xf>
    <xf numFmtId="49" fontId="34" fillId="55" borderId="16" xfId="0" applyNumberFormat="1" applyFont="1" applyFill="1" applyBorder="1" applyAlignment="1" applyProtection="1">
      <alignment horizontal="center" vertical="center"/>
      <protection/>
    </xf>
    <xf numFmtId="0" fontId="29" fillId="55" borderId="19" xfId="0" applyFont="1" applyFill="1" applyBorder="1" applyAlignment="1">
      <alignment horizontal="left" vertical="center" wrapText="1"/>
    </xf>
    <xf numFmtId="49" fontId="30" fillId="55" borderId="0" xfId="0" applyNumberFormat="1" applyFont="1" applyFill="1" applyAlignment="1" applyProtection="1">
      <alignment horizontal="center"/>
      <protection/>
    </xf>
    <xf numFmtId="0" fontId="30" fillId="55" borderId="0" xfId="0" applyNumberFormat="1" applyFont="1" applyFill="1" applyAlignment="1" applyProtection="1">
      <alignment horizontal="center"/>
      <protection/>
    </xf>
    <xf numFmtId="0" fontId="30" fillId="55" borderId="0" xfId="0" applyNumberFormat="1" applyFont="1" applyFill="1" applyAlignment="1" applyProtection="1">
      <alignment/>
      <protection/>
    </xf>
    <xf numFmtId="0" fontId="26" fillId="55" borderId="0" xfId="0" applyFont="1" applyFill="1" applyAlignment="1">
      <alignment/>
    </xf>
    <xf numFmtId="0" fontId="24" fillId="55" borderId="0" xfId="0" applyNumberFormat="1" applyFont="1" applyFill="1" applyAlignment="1" applyProtection="1">
      <alignment horizontal="center"/>
      <protection/>
    </xf>
    <xf numFmtId="0" fontId="24" fillId="55" borderId="0" xfId="0" applyNumberFormat="1" applyFont="1" applyFill="1" applyAlignment="1" applyProtection="1">
      <alignment/>
      <protection/>
    </xf>
    <xf numFmtId="4" fontId="24" fillId="55" borderId="0" xfId="0" applyNumberFormat="1" applyFont="1" applyFill="1" applyAlignment="1" applyProtection="1">
      <alignment/>
      <protection/>
    </xf>
    <xf numFmtId="0" fontId="28" fillId="55" borderId="0" xfId="0" applyFont="1" applyFill="1" applyAlignment="1">
      <alignment vertical="top"/>
    </xf>
    <xf numFmtId="0" fontId="35" fillId="55" borderId="0" xfId="0" applyFont="1" applyFill="1" applyBorder="1" applyAlignment="1">
      <alignment/>
    </xf>
    <xf numFmtId="0" fontId="35" fillId="55" borderId="0" xfId="0" applyFont="1" applyFill="1" applyBorder="1" applyAlignment="1">
      <alignment vertical="center"/>
    </xf>
    <xf numFmtId="1" fontId="36" fillId="55" borderId="0" xfId="0" applyNumberFormat="1" applyFont="1" applyFill="1" applyBorder="1" applyAlignment="1">
      <alignment horizontal="center" vertical="center"/>
    </xf>
    <xf numFmtId="0" fontId="35" fillId="55" borderId="0" xfId="0" applyFont="1" applyFill="1" applyAlignment="1">
      <alignment/>
    </xf>
    <xf numFmtId="0" fontId="26" fillId="55" borderId="0" xfId="0" applyFont="1" applyFill="1" applyBorder="1" applyAlignment="1">
      <alignment vertical="center" textRotation="180"/>
    </xf>
    <xf numFmtId="0" fontId="35" fillId="55" borderId="0" xfId="0" applyFont="1" applyFill="1" applyAlignment="1">
      <alignment horizontal="center"/>
    </xf>
    <xf numFmtId="0" fontId="35" fillId="55" borderId="0" xfId="0" applyFont="1" applyFill="1" applyAlignment="1">
      <alignment/>
    </xf>
    <xf numFmtId="49" fontId="27" fillId="55" borderId="0" xfId="0" applyNumberFormat="1" applyFont="1" applyFill="1" applyAlignment="1" applyProtection="1">
      <alignment horizontal="center"/>
      <protection/>
    </xf>
    <xf numFmtId="0" fontId="27" fillId="55" borderId="0" xfId="0" applyNumberFormat="1" applyFont="1" applyFill="1" applyAlignment="1" applyProtection="1">
      <alignment horizontal="center"/>
      <protection/>
    </xf>
    <xf numFmtId="0" fontId="27" fillId="55" borderId="0" xfId="0" applyNumberFormat="1" applyFont="1" applyFill="1" applyAlignment="1" applyProtection="1">
      <alignment/>
      <protection/>
    </xf>
    <xf numFmtId="0" fontId="27" fillId="55" borderId="0" xfId="0" applyFont="1" applyFill="1" applyBorder="1" applyAlignment="1">
      <alignment horizontal="right"/>
    </xf>
    <xf numFmtId="0" fontId="30" fillId="55" borderId="0" xfId="0" applyFont="1" applyFill="1" applyBorder="1" applyAlignment="1">
      <alignment horizontal="center"/>
    </xf>
    <xf numFmtId="0" fontId="30" fillId="55" borderId="20" xfId="0" applyFont="1" applyFill="1" applyBorder="1" applyAlignment="1">
      <alignment horizontal="left" vertical="center" wrapText="1"/>
    </xf>
    <xf numFmtId="0" fontId="28" fillId="55" borderId="0" xfId="0" applyNumberFormat="1" applyFont="1" applyFill="1" applyAlignment="1" applyProtection="1">
      <alignment horizontal="left"/>
      <protection/>
    </xf>
    <xf numFmtId="0" fontId="28" fillId="55" borderId="0" xfId="0" applyNumberFormat="1" applyFont="1" applyFill="1" applyAlignment="1" applyProtection="1">
      <alignment/>
      <protection/>
    </xf>
    <xf numFmtId="0" fontId="30" fillId="55" borderId="19" xfId="0" applyFont="1" applyFill="1" applyBorder="1" applyAlignment="1">
      <alignment horizontal="left" vertical="center" wrapText="1"/>
    </xf>
    <xf numFmtId="0" fontId="33" fillId="55" borderId="19" xfId="0" applyFont="1" applyFill="1" applyBorder="1" applyAlignment="1">
      <alignment horizontal="left" vertical="center" wrapText="1"/>
    </xf>
    <xf numFmtId="0" fontId="30" fillId="55" borderId="18" xfId="0" applyFont="1" applyFill="1" applyBorder="1" applyAlignment="1">
      <alignment vertical="center"/>
    </xf>
    <xf numFmtId="0" fontId="27" fillId="55" borderId="16" xfId="0" applyFont="1" applyFill="1" applyBorder="1" applyAlignment="1">
      <alignment horizontal="center"/>
    </xf>
    <xf numFmtId="0" fontId="30" fillId="55" borderId="16" xfId="0" applyFont="1" applyFill="1" applyBorder="1" applyAlignment="1">
      <alignment horizontal="right" vertical="center" wrapText="1"/>
    </xf>
    <xf numFmtId="0" fontId="30" fillId="55" borderId="0" xfId="0" applyFont="1" applyFill="1" applyAlignment="1">
      <alignment horizontal="right" vertical="center"/>
    </xf>
    <xf numFmtId="0" fontId="38" fillId="55" borderId="0" xfId="0" applyNumberFormat="1" applyFont="1" applyFill="1" applyAlignment="1" applyProtection="1">
      <alignment horizontal="left"/>
      <protection/>
    </xf>
    <xf numFmtId="49" fontId="27" fillId="55" borderId="16" xfId="0" applyNumberFormat="1" applyFont="1" applyFill="1" applyBorder="1" applyAlignment="1" applyProtection="1">
      <alignment horizontal="center" vertical="center" wrapText="1"/>
      <protection/>
    </xf>
    <xf numFmtId="0" fontId="27" fillId="55" borderId="16" xfId="0" applyNumberFormat="1" applyFont="1" applyFill="1" applyBorder="1" applyAlignment="1" applyProtection="1">
      <alignment horizontal="center" vertical="center" wrapText="1"/>
      <protection/>
    </xf>
    <xf numFmtId="4" fontId="30" fillId="55" borderId="16" xfId="0" applyNumberFormat="1" applyFont="1" applyFill="1" applyBorder="1" applyAlignment="1">
      <alignment horizontal="right" vertical="center" wrapText="1"/>
    </xf>
    <xf numFmtId="0" fontId="38" fillId="55" borderId="0" xfId="0" applyNumberFormat="1" applyFont="1" applyFill="1" applyAlignment="1" applyProtection="1">
      <alignment horizontal="left"/>
      <protection/>
    </xf>
    <xf numFmtId="0" fontId="33" fillId="55" borderId="16" xfId="0" applyFont="1" applyFill="1" applyBorder="1" applyAlignment="1">
      <alignment wrapText="1"/>
    </xf>
    <xf numFmtId="0" fontId="37" fillId="55" borderId="16" xfId="0" applyFont="1" applyFill="1" applyBorder="1" applyAlignment="1">
      <alignment horizontal="center" vertical="center" wrapText="1"/>
    </xf>
    <xf numFmtId="0" fontId="38" fillId="55" borderId="0" xfId="0" applyNumberFormat="1" applyFont="1" applyFill="1" applyAlignment="1" applyProtection="1">
      <alignment horizontal="left"/>
      <protection/>
    </xf>
    <xf numFmtId="0" fontId="36" fillId="55" borderId="0" xfId="0" applyNumberFormat="1" applyFont="1" applyFill="1" applyBorder="1" applyAlignment="1" applyProtection="1">
      <alignment horizontal="center" vertical="top" wrapText="1"/>
      <protection/>
    </xf>
    <xf numFmtId="0" fontId="24" fillId="55" borderId="17" xfId="0" applyNumberFormat="1" applyFont="1" applyFill="1" applyBorder="1" applyAlignment="1" applyProtection="1">
      <alignment horizontal="center" vertical="center" wrapText="1"/>
      <protection/>
    </xf>
    <xf numFmtId="0" fontId="24" fillId="55" borderId="21" xfId="0" applyNumberFormat="1" applyFont="1" applyFill="1" applyBorder="1" applyAlignment="1" applyProtection="1">
      <alignment horizontal="center" vertical="center" wrapText="1"/>
      <protection/>
    </xf>
    <xf numFmtId="0" fontId="24" fillId="55" borderId="19" xfId="0" applyNumberFormat="1" applyFont="1" applyFill="1" applyBorder="1" applyAlignment="1" applyProtection="1">
      <alignment horizontal="center" vertical="center" wrapText="1"/>
      <protection/>
    </xf>
    <xf numFmtId="0" fontId="35" fillId="55" borderId="0" xfId="0" applyNumberFormat="1" applyFont="1" applyFill="1" applyAlignment="1" applyProtection="1">
      <alignment horizontal="left"/>
      <protection/>
    </xf>
    <xf numFmtId="0" fontId="35" fillId="55" borderId="0" xfId="0" applyFont="1" applyFill="1" applyBorder="1" applyAlignment="1">
      <alignment horizontal="left" vertical="distributed" wrapText="1"/>
    </xf>
    <xf numFmtId="49" fontId="27" fillId="55" borderId="16" xfId="0" applyNumberFormat="1" applyFont="1" applyFill="1" applyBorder="1" applyAlignment="1" applyProtection="1">
      <alignment horizontal="center" vertical="center" wrapText="1"/>
      <protection/>
    </xf>
    <xf numFmtId="0" fontId="27" fillId="55" borderId="16" xfId="0" applyNumberFormat="1" applyFont="1" applyFill="1" applyBorder="1" applyAlignment="1" applyProtection="1">
      <alignment horizontal="center" vertical="center" wrapText="1"/>
      <protection/>
    </xf>
    <xf numFmtId="0" fontId="24" fillId="55" borderId="17" xfId="0" applyFont="1" applyFill="1" applyBorder="1" applyAlignment="1">
      <alignment horizontal="center" vertical="center" wrapText="1"/>
    </xf>
    <xf numFmtId="0" fontId="24" fillId="55" borderId="21" xfId="0" applyFont="1" applyFill="1" applyBorder="1" applyAlignment="1">
      <alignment horizontal="center" vertical="center" wrapText="1"/>
    </xf>
    <xf numFmtId="0" fontId="24" fillId="55" borderId="19" xfId="0" applyFont="1" applyFill="1" applyBorder="1" applyAlignment="1">
      <alignment horizontal="center" vertical="center" wrapText="1"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V328"/>
  <sheetViews>
    <sheetView showGridLines="0" tabSelected="1" view="pageBreakPreview" zoomScale="50" zoomScaleNormal="70" zoomScaleSheetLayoutView="50" zoomScalePageLayoutView="0" workbookViewId="0" topLeftCell="A184">
      <selection activeCell="H1" sqref="H1:K1"/>
    </sheetView>
  </sheetViews>
  <sheetFormatPr defaultColWidth="9.16015625" defaultRowHeight="12.75"/>
  <cols>
    <col min="1" max="1" width="19.33203125" style="103" customWidth="1"/>
    <col min="2" max="2" width="17.33203125" style="104" customWidth="1"/>
    <col min="3" max="3" width="17.16015625" style="104" customWidth="1"/>
    <col min="4" max="5" width="56.83203125" style="105" customWidth="1"/>
    <col min="6" max="6" width="20.16015625" style="105" customWidth="1"/>
    <col min="7" max="7" width="19.16015625" style="105" customWidth="1"/>
    <col min="8" max="8" width="19.5" style="105" customWidth="1"/>
    <col min="9" max="9" width="25.5" style="106" customWidth="1"/>
    <col min="10" max="10" width="17.33203125" style="5" customWidth="1"/>
    <col min="11" max="11" width="20.16015625" style="5" customWidth="1"/>
    <col min="12" max="16384" width="9.16015625" style="5" customWidth="1"/>
  </cols>
  <sheetData>
    <row r="1" spans="1:11" ht="28.5" customHeight="1">
      <c r="A1" s="2"/>
      <c r="B1" s="3"/>
      <c r="C1" s="3"/>
      <c r="D1" s="4"/>
      <c r="E1" s="4"/>
      <c r="F1" s="4"/>
      <c r="G1" s="110"/>
      <c r="H1" s="124" t="s">
        <v>333</v>
      </c>
      <c r="I1" s="124"/>
      <c r="J1" s="124"/>
      <c r="K1" s="124"/>
    </row>
    <row r="2" spans="1:11" ht="30" customHeight="1">
      <c r="A2" s="2"/>
      <c r="B2" s="3"/>
      <c r="C2" s="3"/>
      <c r="D2" s="4"/>
      <c r="E2" s="4"/>
      <c r="F2" s="4"/>
      <c r="G2" s="110"/>
      <c r="H2" s="124" t="s">
        <v>274</v>
      </c>
      <c r="I2" s="124"/>
      <c r="J2" s="124"/>
      <c r="K2" s="124"/>
    </row>
    <row r="3" spans="1:11" ht="30" customHeight="1">
      <c r="A3" s="2"/>
      <c r="B3" s="3"/>
      <c r="C3" s="3"/>
      <c r="D3" s="4"/>
      <c r="E3" s="4"/>
      <c r="F3" s="4"/>
      <c r="G3" s="110"/>
      <c r="H3" s="124" t="s">
        <v>275</v>
      </c>
      <c r="I3" s="124"/>
      <c r="J3" s="124"/>
      <c r="K3" s="124"/>
    </row>
    <row r="4" spans="1:11" s="7" customFormat="1" ht="30.75" customHeight="1">
      <c r="A4" s="2"/>
      <c r="B4" s="3"/>
      <c r="C4" s="3"/>
      <c r="D4" s="6"/>
      <c r="E4" s="6"/>
      <c r="F4" s="6"/>
      <c r="G4" s="110"/>
      <c r="H4" s="117" t="s">
        <v>303</v>
      </c>
      <c r="I4" s="117"/>
      <c r="J4" s="121"/>
      <c r="K4" s="117"/>
    </row>
    <row r="5" spans="1:11" s="7" customFormat="1" ht="30">
      <c r="A5" s="2"/>
      <c r="B5" s="3"/>
      <c r="C5" s="3"/>
      <c r="D5" s="6"/>
      <c r="E5" s="6"/>
      <c r="F5" s="6"/>
      <c r="G5" s="109"/>
      <c r="H5" s="124" t="s">
        <v>331</v>
      </c>
      <c r="I5" s="124"/>
      <c r="J5" s="124"/>
      <c r="K5" s="124"/>
    </row>
    <row r="6" spans="1:9" s="7" customFormat="1" ht="24.75">
      <c r="A6" s="2"/>
      <c r="B6" s="3"/>
      <c r="C6" s="3"/>
      <c r="D6" s="6"/>
      <c r="E6" s="6"/>
      <c r="F6" s="6"/>
      <c r="G6" s="109"/>
      <c r="H6" s="109"/>
      <c r="I6" s="109"/>
    </row>
    <row r="7" spans="1:9" ht="27">
      <c r="A7" s="125" t="s">
        <v>215</v>
      </c>
      <c r="B7" s="125"/>
      <c r="C7" s="125"/>
      <c r="D7" s="125"/>
      <c r="E7" s="125"/>
      <c r="F7" s="125"/>
      <c r="G7" s="125"/>
      <c r="H7" s="125"/>
      <c r="I7" s="125"/>
    </row>
    <row r="8" spans="1:9" ht="21" customHeight="1">
      <c r="A8" s="2"/>
      <c r="B8" s="3"/>
      <c r="C8" s="3"/>
      <c r="D8" s="8"/>
      <c r="E8" s="8"/>
      <c r="F8" s="8"/>
      <c r="G8" s="8"/>
      <c r="H8" s="8"/>
      <c r="I8" s="107" t="s">
        <v>149</v>
      </c>
    </row>
    <row r="9" spans="1:11" s="10" customFormat="1" ht="42.75" customHeight="1">
      <c r="A9" s="131" t="s">
        <v>59</v>
      </c>
      <c r="B9" s="132" t="s">
        <v>60</v>
      </c>
      <c r="C9" s="132" t="s">
        <v>36</v>
      </c>
      <c r="D9" s="132" t="s">
        <v>68</v>
      </c>
      <c r="E9" s="133" t="s">
        <v>210</v>
      </c>
      <c r="F9" s="126" t="s">
        <v>211</v>
      </c>
      <c r="G9" s="126" t="s">
        <v>212</v>
      </c>
      <c r="H9" s="126" t="s">
        <v>213</v>
      </c>
      <c r="I9" s="126" t="s">
        <v>214</v>
      </c>
      <c r="J9" s="123" t="s">
        <v>272</v>
      </c>
      <c r="K9" s="123" t="s">
        <v>273</v>
      </c>
    </row>
    <row r="10" spans="1:11" s="10" customFormat="1" ht="42" customHeight="1">
      <c r="A10" s="131"/>
      <c r="B10" s="132"/>
      <c r="C10" s="132"/>
      <c r="D10" s="132"/>
      <c r="E10" s="134"/>
      <c r="F10" s="127"/>
      <c r="G10" s="127"/>
      <c r="H10" s="127"/>
      <c r="I10" s="127"/>
      <c r="J10" s="123"/>
      <c r="K10" s="123"/>
    </row>
    <row r="11" spans="1:11" s="10" customFormat="1" ht="53.25" customHeight="1">
      <c r="A11" s="131"/>
      <c r="B11" s="132"/>
      <c r="C11" s="132"/>
      <c r="D11" s="132"/>
      <c r="E11" s="135"/>
      <c r="F11" s="128"/>
      <c r="G11" s="128"/>
      <c r="H11" s="128"/>
      <c r="I11" s="128"/>
      <c r="J11" s="123"/>
      <c r="K11" s="123"/>
    </row>
    <row r="12" spans="1:11" s="10" customFormat="1" ht="15.75" customHeight="1">
      <c r="A12" s="118" t="s">
        <v>209</v>
      </c>
      <c r="B12" s="119">
        <v>2</v>
      </c>
      <c r="C12" s="119">
        <v>3</v>
      </c>
      <c r="D12" s="119">
        <v>4</v>
      </c>
      <c r="E12" s="119">
        <v>5</v>
      </c>
      <c r="F12" s="119">
        <v>6</v>
      </c>
      <c r="G12" s="119">
        <v>7</v>
      </c>
      <c r="H12" s="119">
        <v>8</v>
      </c>
      <c r="I12" s="119">
        <v>9</v>
      </c>
      <c r="J12" s="114">
        <v>10</v>
      </c>
      <c r="K12" s="114">
        <v>11</v>
      </c>
    </row>
    <row r="13" spans="1:11" s="14" customFormat="1" ht="25.5" customHeight="1">
      <c r="A13" s="11" t="s">
        <v>91</v>
      </c>
      <c r="B13" s="11"/>
      <c r="C13" s="11"/>
      <c r="D13" s="12" t="s">
        <v>29</v>
      </c>
      <c r="E13" s="12"/>
      <c r="F13" s="12"/>
      <c r="G13" s="12"/>
      <c r="H13" s="12"/>
      <c r="I13" s="13">
        <f>I14</f>
        <v>38118500</v>
      </c>
      <c r="J13" s="13">
        <f>J14</f>
        <v>0</v>
      </c>
      <c r="K13" s="13">
        <f>K14</f>
        <v>38118500</v>
      </c>
    </row>
    <row r="14" spans="1:11" s="18" customFormat="1" ht="28.5" customHeight="1">
      <c r="A14" s="15" t="s">
        <v>92</v>
      </c>
      <c r="B14" s="15"/>
      <c r="C14" s="15"/>
      <c r="D14" s="16" t="s">
        <v>29</v>
      </c>
      <c r="E14" s="16"/>
      <c r="F14" s="16"/>
      <c r="G14" s="16"/>
      <c r="H14" s="16"/>
      <c r="I14" s="17">
        <f>I15+I16+I19+I23+I25+I27+I30+I29+I21+I18</f>
        <v>38118500</v>
      </c>
      <c r="J14" s="17">
        <f>J15+J16+J19+J23+J25+J27+J30+J29+J21+J18</f>
        <v>0</v>
      </c>
      <c r="K14" s="17">
        <f>K15+K16+K19+K23+K25+K27+K30+K29+K21+K18</f>
        <v>38118500</v>
      </c>
    </row>
    <row r="15" spans="1:11" s="21" customFormat="1" ht="56.25" customHeight="1">
      <c r="A15" s="19" t="s">
        <v>93</v>
      </c>
      <c r="B15" s="19" t="s">
        <v>70</v>
      </c>
      <c r="C15" s="19" t="s">
        <v>35</v>
      </c>
      <c r="D15" s="20" t="s">
        <v>71</v>
      </c>
      <c r="E15" s="20"/>
      <c r="F15" s="20"/>
      <c r="G15" s="20"/>
      <c r="H15" s="20"/>
      <c r="I15" s="1">
        <f>4000000-1295000</f>
        <v>2705000</v>
      </c>
      <c r="J15" s="1"/>
      <c r="K15" s="1">
        <f>J15+I15</f>
        <v>2705000</v>
      </c>
    </row>
    <row r="16" spans="1:11" s="21" customFormat="1" ht="45" customHeight="1">
      <c r="A16" s="19" t="s">
        <v>94</v>
      </c>
      <c r="B16" s="19" t="s">
        <v>75</v>
      </c>
      <c r="C16" s="19"/>
      <c r="D16" s="20" t="s">
        <v>13</v>
      </c>
      <c r="E16" s="20"/>
      <c r="F16" s="20"/>
      <c r="G16" s="20"/>
      <c r="H16" s="20"/>
      <c r="I16" s="1">
        <f>I17</f>
        <v>20500</v>
      </c>
      <c r="J16" s="1">
        <f>J17</f>
        <v>0</v>
      </c>
      <c r="K16" s="1">
        <f>K17</f>
        <v>20500</v>
      </c>
    </row>
    <row r="17" spans="1:11" s="26" customFormat="1" ht="72" customHeight="1">
      <c r="A17" s="22" t="s">
        <v>95</v>
      </c>
      <c r="B17" s="22" t="s">
        <v>76</v>
      </c>
      <c r="C17" s="22" t="s">
        <v>58</v>
      </c>
      <c r="D17" s="23" t="s">
        <v>77</v>
      </c>
      <c r="E17" s="24"/>
      <c r="F17" s="24"/>
      <c r="G17" s="24"/>
      <c r="H17" s="24"/>
      <c r="I17" s="25">
        <v>20500</v>
      </c>
      <c r="J17" s="25"/>
      <c r="K17" s="25">
        <f>J17+I17</f>
        <v>20500</v>
      </c>
    </row>
    <row r="18" spans="1:11" s="116" customFormat="1" ht="72" customHeight="1">
      <c r="A18" s="19" t="s">
        <v>298</v>
      </c>
      <c r="B18" s="19" t="s">
        <v>299</v>
      </c>
      <c r="C18" s="19" t="s">
        <v>297</v>
      </c>
      <c r="D18" s="20" t="s">
        <v>296</v>
      </c>
      <c r="E18" s="115"/>
      <c r="F18" s="115"/>
      <c r="G18" s="115"/>
      <c r="H18" s="115"/>
      <c r="I18" s="1">
        <v>28500</v>
      </c>
      <c r="J18" s="1"/>
      <c r="K18" s="1">
        <f>J18+I18</f>
        <v>28500</v>
      </c>
    </row>
    <row r="19" spans="1:11" s="21" customFormat="1" ht="42.75" customHeight="1">
      <c r="A19" s="19" t="s">
        <v>96</v>
      </c>
      <c r="B19" s="19" t="s">
        <v>9</v>
      </c>
      <c r="C19" s="19"/>
      <c r="D19" s="20" t="s">
        <v>10</v>
      </c>
      <c r="E19" s="20"/>
      <c r="F19" s="20"/>
      <c r="G19" s="20"/>
      <c r="H19" s="20"/>
      <c r="I19" s="1">
        <f>I20</f>
        <v>20500</v>
      </c>
      <c r="J19" s="1">
        <f>J20</f>
        <v>0</v>
      </c>
      <c r="K19" s="1">
        <f>K20</f>
        <v>20500</v>
      </c>
    </row>
    <row r="20" spans="1:11" s="27" customFormat="1" ht="42.75" customHeight="1">
      <c r="A20" s="22" t="s">
        <v>241</v>
      </c>
      <c r="B20" s="22" t="s">
        <v>242</v>
      </c>
      <c r="C20" s="22" t="s">
        <v>53</v>
      </c>
      <c r="D20" s="23" t="s">
        <v>243</v>
      </c>
      <c r="E20" s="23"/>
      <c r="F20" s="23"/>
      <c r="G20" s="23"/>
      <c r="H20" s="23"/>
      <c r="I20" s="25">
        <f>49000-28500</f>
        <v>20500</v>
      </c>
      <c r="J20" s="25"/>
      <c r="K20" s="25">
        <f>J20+I20</f>
        <v>20500</v>
      </c>
    </row>
    <row r="21" spans="1:11" s="21" customFormat="1" ht="42.75" customHeight="1">
      <c r="A21" s="19" t="s">
        <v>276</v>
      </c>
      <c r="B21" s="19" t="s">
        <v>279</v>
      </c>
      <c r="C21" s="19"/>
      <c r="D21" s="20" t="s">
        <v>278</v>
      </c>
      <c r="E21" s="20"/>
      <c r="F21" s="20"/>
      <c r="G21" s="20"/>
      <c r="H21" s="20"/>
      <c r="I21" s="1">
        <f>I22</f>
        <v>177000</v>
      </c>
      <c r="J21" s="1">
        <f>J22</f>
        <v>0</v>
      </c>
      <c r="K21" s="1">
        <f>K22</f>
        <v>177000</v>
      </c>
    </row>
    <row r="22" spans="1:11" s="27" customFormat="1" ht="42.75" customHeight="1">
      <c r="A22" s="22" t="s">
        <v>277</v>
      </c>
      <c r="B22" s="22" t="s">
        <v>280</v>
      </c>
      <c r="C22" s="22" t="s">
        <v>54</v>
      </c>
      <c r="D22" s="23" t="s">
        <v>281</v>
      </c>
      <c r="E22" s="23"/>
      <c r="F22" s="23"/>
      <c r="G22" s="23"/>
      <c r="H22" s="23"/>
      <c r="I22" s="25">
        <v>177000</v>
      </c>
      <c r="J22" s="25"/>
      <c r="K22" s="25">
        <f>J22+I22</f>
        <v>177000</v>
      </c>
    </row>
    <row r="23" spans="1:11" s="21" customFormat="1" ht="40.5" customHeight="1">
      <c r="A23" s="28" t="s">
        <v>97</v>
      </c>
      <c r="B23" s="28" t="s">
        <v>65</v>
      </c>
      <c r="C23" s="28"/>
      <c r="D23" s="20" t="s">
        <v>67</v>
      </c>
      <c r="E23" s="20"/>
      <c r="F23" s="20"/>
      <c r="G23" s="20"/>
      <c r="H23" s="20"/>
      <c r="I23" s="1">
        <f>I24</f>
        <v>200000</v>
      </c>
      <c r="J23" s="1">
        <f>J24</f>
        <v>0</v>
      </c>
      <c r="K23" s="1">
        <f>K24</f>
        <v>200000</v>
      </c>
    </row>
    <row r="24" spans="1:11" s="26" customFormat="1" ht="75" customHeight="1">
      <c r="A24" s="29" t="s">
        <v>98</v>
      </c>
      <c r="B24" s="29" t="s">
        <v>66</v>
      </c>
      <c r="C24" s="29" t="s">
        <v>54</v>
      </c>
      <c r="D24" s="23" t="s">
        <v>14</v>
      </c>
      <c r="E24" s="24"/>
      <c r="F24" s="24"/>
      <c r="G24" s="24"/>
      <c r="H24" s="24"/>
      <c r="I24" s="25">
        <v>200000</v>
      </c>
      <c r="J24" s="25"/>
      <c r="K24" s="25">
        <f>J24+I24</f>
        <v>200000</v>
      </c>
    </row>
    <row r="25" spans="1:11" s="27" customFormat="1" ht="48.75" customHeight="1">
      <c r="A25" s="28" t="s">
        <v>99</v>
      </c>
      <c r="B25" s="28" t="s">
        <v>55</v>
      </c>
      <c r="C25" s="28"/>
      <c r="D25" s="20" t="s">
        <v>62</v>
      </c>
      <c r="E25" s="20"/>
      <c r="F25" s="20"/>
      <c r="G25" s="20"/>
      <c r="H25" s="20"/>
      <c r="I25" s="1">
        <f>I26</f>
        <v>20000</v>
      </c>
      <c r="J25" s="1">
        <f>J26</f>
        <v>0</v>
      </c>
      <c r="K25" s="1">
        <f>K26</f>
        <v>20000</v>
      </c>
    </row>
    <row r="26" spans="1:11" s="27" customFormat="1" ht="88.5" customHeight="1">
      <c r="A26" s="29" t="s">
        <v>100</v>
      </c>
      <c r="B26" s="29" t="s">
        <v>63</v>
      </c>
      <c r="C26" s="29" t="s">
        <v>54</v>
      </c>
      <c r="D26" s="23" t="s">
        <v>64</v>
      </c>
      <c r="E26" s="23"/>
      <c r="F26" s="23"/>
      <c r="G26" s="23"/>
      <c r="H26" s="23"/>
      <c r="I26" s="25">
        <v>20000</v>
      </c>
      <c r="J26" s="25"/>
      <c r="K26" s="25">
        <f>J26+I26</f>
        <v>20000</v>
      </c>
    </row>
    <row r="27" spans="1:11" s="21" customFormat="1" ht="42.75" customHeight="1">
      <c r="A27" s="28" t="s">
        <v>101</v>
      </c>
      <c r="B27" s="28" t="s">
        <v>3</v>
      </c>
      <c r="C27" s="28"/>
      <c r="D27" s="20" t="s">
        <v>4</v>
      </c>
      <c r="E27" s="20"/>
      <c r="F27" s="20"/>
      <c r="G27" s="20"/>
      <c r="H27" s="20"/>
      <c r="I27" s="1">
        <f>I28</f>
        <v>810000</v>
      </c>
      <c r="J27" s="1">
        <f>J28</f>
        <v>0</v>
      </c>
      <c r="K27" s="1">
        <f>K28</f>
        <v>810000</v>
      </c>
    </row>
    <row r="28" spans="1:11" s="27" customFormat="1" ht="24.75" customHeight="1">
      <c r="A28" s="29" t="s">
        <v>150</v>
      </c>
      <c r="B28" s="29" t="s">
        <v>5</v>
      </c>
      <c r="C28" s="29" t="s">
        <v>257</v>
      </c>
      <c r="D28" s="23" t="s">
        <v>11</v>
      </c>
      <c r="E28" s="23"/>
      <c r="F28" s="23"/>
      <c r="G28" s="23"/>
      <c r="H28" s="23"/>
      <c r="I28" s="25">
        <f>810000</f>
        <v>810000</v>
      </c>
      <c r="J28" s="25"/>
      <c r="K28" s="25">
        <f>J28+I28</f>
        <v>810000</v>
      </c>
    </row>
    <row r="29" spans="1:11" s="21" customFormat="1" ht="46.5" customHeight="1">
      <c r="A29" s="28" t="s">
        <v>252</v>
      </c>
      <c r="B29" s="28" t="s">
        <v>253</v>
      </c>
      <c r="C29" s="28" t="s">
        <v>255</v>
      </c>
      <c r="D29" s="20" t="s">
        <v>254</v>
      </c>
      <c r="E29" s="20"/>
      <c r="F29" s="20"/>
      <c r="G29" s="20"/>
      <c r="H29" s="20"/>
      <c r="I29" s="1">
        <v>4897000</v>
      </c>
      <c r="J29" s="1"/>
      <c r="K29" s="1">
        <f>J29+I29</f>
        <v>4897000</v>
      </c>
    </row>
    <row r="30" spans="1:11" s="27" customFormat="1" ht="44.25" customHeight="1">
      <c r="A30" s="28" t="s">
        <v>102</v>
      </c>
      <c r="B30" s="28" t="s">
        <v>6</v>
      </c>
      <c r="C30" s="28" t="s">
        <v>56</v>
      </c>
      <c r="D30" s="20" t="s">
        <v>15</v>
      </c>
      <c r="E30" s="20" t="s">
        <v>227</v>
      </c>
      <c r="F30" s="20"/>
      <c r="G30" s="20"/>
      <c r="H30" s="20"/>
      <c r="I30" s="1">
        <f>4220000+24220000+800000</f>
        <v>29240000</v>
      </c>
      <c r="J30" s="1"/>
      <c r="K30" s="1">
        <f>J30+I30</f>
        <v>29240000</v>
      </c>
    </row>
    <row r="31" spans="1:11" s="14" customFormat="1" ht="44.25" customHeight="1">
      <c r="A31" s="30" t="s">
        <v>103</v>
      </c>
      <c r="B31" s="30"/>
      <c r="C31" s="30"/>
      <c r="D31" s="31" t="s">
        <v>16</v>
      </c>
      <c r="E31" s="31"/>
      <c r="F31" s="31"/>
      <c r="G31" s="31"/>
      <c r="H31" s="31"/>
      <c r="I31" s="13">
        <f>I32</f>
        <v>24833705</v>
      </c>
      <c r="J31" s="13">
        <f>J32</f>
        <v>90000</v>
      </c>
      <c r="K31" s="13">
        <f>K32</f>
        <v>24923705</v>
      </c>
    </row>
    <row r="32" spans="1:11" s="18" customFormat="1" ht="42" customHeight="1">
      <c r="A32" s="32" t="s">
        <v>104</v>
      </c>
      <c r="B32" s="32"/>
      <c r="C32" s="32"/>
      <c r="D32" s="33" t="s">
        <v>16</v>
      </c>
      <c r="E32" s="33"/>
      <c r="F32" s="33"/>
      <c r="G32" s="33"/>
      <c r="H32" s="33"/>
      <c r="I32" s="17">
        <f>I33+I34+I35+I36+I37+I38+I40+I42</f>
        <v>24833705</v>
      </c>
      <c r="J32" s="17">
        <f>J33+J34+J35+J36+J37+J38+J40+J42</f>
        <v>90000</v>
      </c>
      <c r="K32" s="17">
        <f>K33+K34+K35+K36+K37+K38+K40+K42</f>
        <v>24923705</v>
      </c>
    </row>
    <row r="33" spans="1:11" s="21" customFormat="1" ht="63" customHeight="1">
      <c r="A33" s="19" t="s">
        <v>105</v>
      </c>
      <c r="B33" s="19" t="s">
        <v>70</v>
      </c>
      <c r="C33" s="19" t="s">
        <v>35</v>
      </c>
      <c r="D33" s="20" t="s">
        <v>71</v>
      </c>
      <c r="E33" s="20"/>
      <c r="F33" s="20"/>
      <c r="G33" s="20"/>
      <c r="H33" s="20"/>
      <c r="I33" s="1">
        <v>16000</v>
      </c>
      <c r="J33" s="1"/>
      <c r="K33" s="1">
        <f>J33+I33</f>
        <v>16000</v>
      </c>
    </row>
    <row r="34" spans="1:11" s="21" customFormat="1" ht="28.5" customHeight="1">
      <c r="A34" s="19" t="s">
        <v>106</v>
      </c>
      <c r="B34" s="19" t="s">
        <v>37</v>
      </c>
      <c r="C34" s="19" t="s">
        <v>38</v>
      </c>
      <c r="D34" s="20" t="s">
        <v>86</v>
      </c>
      <c r="E34" s="20"/>
      <c r="F34" s="20"/>
      <c r="G34" s="20"/>
      <c r="H34" s="20"/>
      <c r="I34" s="1">
        <v>3500000</v>
      </c>
      <c r="J34" s="1">
        <f>20000+20000</f>
        <v>40000</v>
      </c>
      <c r="K34" s="1">
        <f>J34+I34</f>
        <v>3540000</v>
      </c>
    </row>
    <row r="35" spans="1:11" s="21" customFormat="1" ht="98.25" customHeight="1">
      <c r="A35" s="19" t="s">
        <v>107</v>
      </c>
      <c r="B35" s="19" t="s">
        <v>39</v>
      </c>
      <c r="C35" s="19" t="s">
        <v>40</v>
      </c>
      <c r="D35" s="20" t="s">
        <v>87</v>
      </c>
      <c r="E35" s="20"/>
      <c r="F35" s="20"/>
      <c r="G35" s="20"/>
      <c r="H35" s="20"/>
      <c r="I35" s="1">
        <f>7400000+469705</f>
        <v>7869705</v>
      </c>
      <c r="J35" s="1">
        <f>20000+30000</f>
        <v>50000</v>
      </c>
      <c r="K35" s="1">
        <f>J35+I35</f>
        <v>7919705</v>
      </c>
    </row>
    <row r="36" spans="1:11" s="21" customFormat="1" ht="117" customHeight="1">
      <c r="A36" s="19" t="s">
        <v>144</v>
      </c>
      <c r="B36" s="19" t="s">
        <v>41</v>
      </c>
      <c r="C36" s="19" t="s">
        <v>42</v>
      </c>
      <c r="D36" s="20" t="s">
        <v>72</v>
      </c>
      <c r="E36" s="20"/>
      <c r="F36" s="20"/>
      <c r="G36" s="20"/>
      <c r="H36" s="20"/>
      <c r="I36" s="1">
        <v>100000</v>
      </c>
      <c r="J36" s="1"/>
      <c r="K36" s="1">
        <f>J36+I36</f>
        <v>100000</v>
      </c>
    </row>
    <row r="37" spans="1:11" s="21" customFormat="1" ht="68.25" customHeight="1">
      <c r="A37" s="19" t="s">
        <v>145</v>
      </c>
      <c r="B37" s="19" t="s">
        <v>43</v>
      </c>
      <c r="C37" s="19" t="s">
        <v>44</v>
      </c>
      <c r="D37" s="20" t="s">
        <v>88</v>
      </c>
      <c r="E37" s="20"/>
      <c r="F37" s="20"/>
      <c r="G37" s="20"/>
      <c r="H37" s="20"/>
      <c r="I37" s="1">
        <v>400000</v>
      </c>
      <c r="J37" s="1"/>
      <c r="K37" s="1">
        <f>J37+I37</f>
        <v>400000</v>
      </c>
    </row>
    <row r="38" spans="1:11" s="21" customFormat="1" ht="33" customHeight="1">
      <c r="A38" s="19" t="s">
        <v>147</v>
      </c>
      <c r="B38" s="19" t="s">
        <v>148</v>
      </c>
      <c r="C38" s="19"/>
      <c r="D38" s="20" t="s">
        <v>146</v>
      </c>
      <c r="E38" s="20"/>
      <c r="F38" s="20"/>
      <c r="G38" s="20"/>
      <c r="H38" s="20"/>
      <c r="I38" s="1">
        <f>I39</f>
        <v>180000</v>
      </c>
      <c r="J38" s="1">
        <f>J39</f>
        <v>0</v>
      </c>
      <c r="K38" s="1">
        <f>K39</f>
        <v>180000</v>
      </c>
    </row>
    <row r="39" spans="1:11" s="27" customFormat="1" ht="48" customHeight="1">
      <c r="A39" s="22" t="s">
        <v>244</v>
      </c>
      <c r="B39" s="22" t="s">
        <v>245</v>
      </c>
      <c r="C39" s="22" t="s">
        <v>46</v>
      </c>
      <c r="D39" s="34" t="s">
        <v>246</v>
      </c>
      <c r="E39" s="23"/>
      <c r="F39" s="23"/>
      <c r="G39" s="23"/>
      <c r="H39" s="23"/>
      <c r="I39" s="25">
        <v>180000</v>
      </c>
      <c r="J39" s="25"/>
      <c r="K39" s="25">
        <f>J39+I39</f>
        <v>180000</v>
      </c>
    </row>
    <row r="40" spans="1:12" s="21" customFormat="1" ht="42" customHeight="1">
      <c r="A40" s="19" t="s">
        <v>108</v>
      </c>
      <c r="B40" s="19" t="s">
        <v>65</v>
      </c>
      <c r="C40" s="19"/>
      <c r="D40" s="35" t="s">
        <v>67</v>
      </c>
      <c r="E40" s="35"/>
      <c r="F40" s="35"/>
      <c r="G40" s="35"/>
      <c r="H40" s="35"/>
      <c r="I40" s="1">
        <f>I41</f>
        <v>100000</v>
      </c>
      <c r="J40" s="1">
        <f>J41</f>
        <v>0</v>
      </c>
      <c r="K40" s="1">
        <f>K41</f>
        <v>100000</v>
      </c>
      <c r="L40" s="1"/>
    </row>
    <row r="41" spans="1:11" s="27" customFormat="1" ht="71.25" customHeight="1">
      <c r="A41" s="22" t="s">
        <v>109</v>
      </c>
      <c r="B41" s="22" t="s">
        <v>66</v>
      </c>
      <c r="C41" s="22" t="s">
        <v>54</v>
      </c>
      <c r="D41" s="34" t="s">
        <v>14</v>
      </c>
      <c r="E41" s="34"/>
      <c r="F41" s="34"/>
      <c r="G41" s="34"/>
      <c r="H41" s="34"/>
      <c r="I41" s="25">
        <v>100000</v>
      </c>
      <c r="J41" s="25"/>
      <c r="K41" s="25">
        <f>J41+I41</f>
        <v>100000</v>
      </c>
    </row>
    <row r="42" spans="1:11" s="27" customFormat="1" ht="20.25" customHeight="1">
      <c r="A42" s="19" t="s">
        <v>110</v>
      </c>
      <c r="B42" s="19" t="s">
        <v>2</v>
      </c>
      <c r="C42" s="19" t="s">
        <v>57</v>
      </c>
      <c r="D42" s="20" t="s">
        <v>26</v>
      </c>
      <c r="E42" s="20"/>
      <c r="F42" s="20"/>
      <c r="G42" s="20"/>
      <c r="H42" s="20"/>
      <c r="I42" s="1">
        <f>11768000+900000</f>
        <v>12668000</v>
      </c>
      <c r="J42" s="1"/>
      <c r="K42" s="1">
        <f>J42+I42</f>
        <v>12668000</v>
      </c>
    </row>
    <row r="43" spans="1:11" s="14" customFormat="1" ht="40.5" customHeight="1">
      <c r="A43" s="11" t="s">
        <v>111</v>
      </c>
      <c r="B43" s="11"/>
      <c r="C43" s="11"/>
      <c r="D43" s="31" t="s">
        <v>18</v>
      </c>
      <c r="E43" s="31"/>
      <c r="F43" s="31"/>
      <c r="G43" s="31"/>
      <c r="H43" s="31"/>
      <c r="I43" s="13">
        <f>I44</f>
        <v>30197000</v>
      </c>
      <c r="J43" s="13">
        <f>J44</f>
        <v>182000</v>
      </c>
      <c r="K43" s="13">
        <f>K44</f>
        <v>30379000</v>
      </c>
    </row>
    <row r="44" spans="1:11" s="18" customFormat="1" ht="46.5" customHeight="1">
      <c r="A44" s="15" t="s">
        <v>112</v>
      </c>
      <c r="B44" s="15"/>
      <c r="C44" s="15"/>
      <c r="D44" s="33" t="s">
        <v>18</v>
      </c>
      <c r="E44" s="33"/>
      <c r="F44" s="33"/>
      <c r="G44" s="33"/>
      <c r="H44" s="33"/>
      <c r="I44" s="17">
        <f>I45+I46</f>
        <v>30197000</v>
      </c>
      <c r="J44" s="17">
        <f>J45+J46</f>
        <v>182000</v>
      </c>
      <c r="K44" s="17">
        <f>K45+K46</f>
        <v>30379000</v>
      </c>
    </row>
    <row r="45" spans="1:11" s="21" customFormat="1" ht="60" customHeight="1">
      <c r="A45" s="19" t="s">
        <v>113</v>
      </c>
      <c r="B45" s="19" t="s">
        <v>47</v>
      </c>
      <c r="C45" s="19" t="s">
        <v>48</v>
      </c>
      <c r="D45" s="20" t="s">
        <v>20</v>
      </c>
      <c r="E45" s="20"/>
      <c r="F45" s="20"/>
      <c r="G45" s="20"/>
      <c r="H45" s="20"/>
      <c r="I45" s="1">
        <f>20000000+350000</f>
        <v>20350000</v>
      </c>
      <c r="J45" s="1">
        <f>15000+7000+160000</f>
        <v>182000</v>
      </c>
      <c r="K45" s="1">
        <f>J45+I45</f>
        <v>20532000</v>
      </c>
    </row>
    <row r="46" spans="1:11" s="21" customFormat="1" ht="26.25" customHeight="1">
      <c r="A46" s="19" t="s">
        <v>114</v>
      </c>
      <c r="B46" s="19" t="s">
        <v>2</v>
      </c>
      <c r="C46" s="19" t="s">
        <v>57</v>
      </c>
      <c r="D46" s="20" t="s">
        <v>26</v>
      </c>
      <c r="E46" s="20"/>
      <c r="F46" s="20"/>
      <c r="G46" s="20"/>
      <c r="H46" s="20"/>
      <c r="I46" s="1">
        <f>6847000+3000000</f>
        <v>9847000</v>
      </c>
      <c r="J46" s="1"/>
      <c r="K46" s="1">
        <f>J46+I46</f>
        <v>9847000</v>
      </c>
    </row>
    <row r="47" spans="1:11" s="14" customFormat="1" ht="57" customHeight="1">
      <c r="A47" s="11" t="s">
        <v>115</v>
      </c>
      <c r="B47" s="11"/>
      <c r="C47" s="11"/>
      <c r="D47" s="31" t="s">
        <v>30</v>
      </c>
      <c r="E47" s="31"/>
      <c r="F47" s="31"/>
      <c r="G47" s="31"/>
      <c r="H47" s="31"/>
      <c r="I47" s="13">
        <f>I48</f>
        <v>1179500</v>
      </c>
      <c r="J47" s="13">
        <f>J48</f>
        <v>0</v>
      </c>
      <c r="K47" s="13">
        <f>K48</f>
        <v>1179500</v>
      </c>
    </row>
    <row r="48" spans="1:11" s="18" customFormat="1" ht="60.75" customHeight="1">
      <c r="A48" s="15" t="s">
        <v>116</v>
      </c>
      <c r="B48" s="15"/>
      <c r="C48" s="15"/>
      <c r="D48" s="33" t="s">
        <v>30</v>
      </c>
      <c r="E48" s="33"/>
      <c r="F48" s="33"/>
      <c r="G48" s="33"/>
      <c r="H48" s="33"/>
      <c r="I48" s="17">
        <f>I49+I50+I54+I52</f>
        <v>1179500</v>
      </c>
      <c r="J48" s="17">
        <f>J49+J50+J54+J52</f>
        <v>0</v>
      </c>
      <c r="K48" s="17">
        <f>K49+K50+K54+K52</f>
        <v>1179500</v>
      </c>
    </row>
    <row r="49" spans="1:11" s="21" customFormat="1" ht="64.5" customHeight="1">
      <c r="A49" s="19" t="s">
        <v>117</v>
      </c>
      <c r="B49" s="19" t="s">
        <v>70</v>
      </c>
      <c r="C49" s="19" t="s">
        <v>35</v>
      </c>
      <c r="D49" s="20" t="s">
        <v>71</v>
      </c>
      <c r="E49" s="20"/>
      <c r="F49" s="20"/>
      <c r="G49" s="20"/>
      <c r="H49" s="20"/>
      <c r="I49" s="1">
        <f>700000-128000</f>
        <v>572000</v>
      </c>
      <c r="J49" s="1"/>
      <c r="K49" s="1">
        <f>J49+I49</f>
        <v>572000</v>
      </c>
    </row>
    <row r="50" spans="1:12" s="37" customFormat="1" ht="80.25" customHeight="1">
      <c r="A50" s="19" t="s">
        <v>118</v>
      </c>
      <c r="B50" s="36">
        <v>3030</v>
      </c>
      <c r="C50" s="36"/>
      <c r="D50" s="20" t="s">
        <v>73</v>
      </c>
      <c r="E50" s="20"/>
      <c r="F50" s="20"/>
      <c r="G50" s="20"/>
      <c r="H50" s="20"/>
      <c r="I50" s="1">
        <f>I51</f>
        <v>214000</v>
      </c>
      <c r="J50" s="1">
        <f>J51</f>
        <v>0</v>
      </c>
      <c r="K50" s="1">
        <f>K51</f>
        <v>214000</v>
      </c>
      <c r="L50" s="113"/>
    </row>
    <row r="51" spans="1:11" s="39" customFormat="1" ht="44.25" customHeight="1">
      <c r="A51" s="22" t="s">
        <v>119</v>
      </c>
      <c r="B51" s="38">
        <v>3031</v>
      </c>
      <c r="C51" s="38">
        <v>1030</v>
      </c>
      <c r="D51" s="23" t="s">
        <v>74</v>
      </c>
      <c r="E51" s="23"/>
      <c r="F51" s="23"/>
      <c r="G51" s="23"/>
      <c r="H51" s="23"/>
      <c r="I51" s="25">
        <v>214000</v>
      </c>
      <c r="J51" s="25"/>
      <c r="K51" s="25">
        <f>J51+I51</f>
        <v>214000</v>
      </c>
    </row>
    <row r="52" spans="1:11" s="39" customFormat="1" ht="78.75" customHeight="1">
      <c r="A52" s="19" t="s">
        <v>120</v>
      </c>
      <c r="B52" s="36">
        <v>3100</v>
      </c>
      <c r="C52" s="36"/>
      <c r="D52" s="20" t="s">
        <v>260</v>
      </c>
      <c r="E52" s="23"/>
      <c r="F52" s="23"/>
      <c r="G52" s="23"/>
      <c r="H52" s="23"/>
      <c r="I52" s="1">
        <f>I53</f>
        <v>18500</v>
      </c>
      <c r="J52" s="1">
        <f>J53</f>
        <v>0</v>
      </c>
      <c r="K52" s="1">
        <f>K53</f>
        <v>18500</v>
      </c>
    </row>
    <row r="53" spans="1:11" s="39" customFormat="1" ht="80.25" customHeight="1">
      <c r="A53" s="22" t="s">
        <v>121</v>
      </c>
      <c r="B53" s="38">
        <v>3104</v>
      </c>
      <c r="C53" s="38">
        <v>1020</v>
      </c>
      <c r="D53" s="23" t="s">
        <v>23</v>
      </c>
      <c r="E53" s="23"/>
      <c r="F53" s="23"/>
      <c r="G53" s="23"/>
      <c r="H53" s="23"/>
      <c r="I53" s="25">
        <v>18500</v>
      </c>
      <c r="J53" s="25"/>
      <c r="K53" s="25">
        <f>J53+I53</f>
        <v>18500</v>
      </c>
    </row>
    <row r="54" spans="1:11" s="21" customFormat="1" ht="26.25" customHeight="1">
      <c r="A54" s="19" t="s">
        <v>258</v>
      </c>
      <c r="B54" s="36">
        <v>3240</v>
      </c>
      <c r="C54" s="36"/>
      <c r="D54" s="20" t="s">
        <v>78</v>
      </c>
      <c r="E54" s="20"/>
      <c r="F54" s="20"/>
      <c r="G54" s="20"/>
      <c r="H54" s="20"/>
      <c r="I54" s="1">
        <f>I55+I56</f>
        <v>375000</v>
      </c>
      <c r="J54" s="1">
        <f>J55+J56</f>
        <v>0</v>
      </c>
      <c r="K54" s="1">
        <f>K55+K56</f>
        <v>375000</v>
      </c>
    </row>
    <row r="55" spans="1:11" s="27" customFormat="1" ht="74.25" customHeight="1">
      <c r="A55" s="22" t="s">
        <v>247</v>
      </c>
      <c r="B55" s="38">
        <v>3241</v>
      </c>
      <c r="C55" s="38">
        <v>1090</v>
      </c>
      <c r="D55" s="23" t="s">
        <v>248</v>
      </c>
      <c r="E55" s="23"/>
      <c r="F55" s="23"/>
      <c r="G55" s="23"/>
      <c r="H55" s="23"/>
      <c r="I55" s="25">
        <v>300000</v>
      </c>
      <c r="J55" s="25"/>
      <c r="K55" s="25">
        <f>J55+I55</f>
        <v>300000</v>
      </c>
    </row>
    <row r="56" spans="1:11" s="27" customFormat="1" ht="57" customHeight="1">
      <c r="A56" s="22" t="s">
        <v>249</v>
      </c>
      <c r="B56" s="38">
        <v>3242</v>
      </c>
      <c r="C56" s="38">
        <v>1090</v>
      </c>
      <c r="D56" s="23" t="s">
        <v>250</v>
      </c>
      <c r="E56" s="23"/>
      <c r="F56" s="23"/>
      <c r="G56" s="23"/>
      <c r="H56" s="23"/>
      <c r="I56" s="25">
        <v>75000</v>
      </c>
      <c r="J56" s="25"/>
      <c r="K56" s="25">
        <f>J56+I56</f>
        <v>75000</v>
      </c>
    </row>
    <row r="57" spans="1:11" s="14" customFormat="1" ht="45" customHeight="1">
      <c r="A57" s="11" t="s">
        <v>17</v>
      </c>
      <c r="B57" s="11"/>
      <c r="C57" s="11"/>
      <c r="D57" s="31" t="s">
        <v>24</v>
      </c>
      <c r="E57" s="31"/>
      <c r="F57" s="31"/>
      <c r="G57" s="31"/>
      <c r="H57" s="31"/>
      <c r="I57" s="13">
        <f>I58</f>
        <v>3070350</v>
      </c>
      <c r="J57" s="13">
        <f>J58</f>
        <v>0</v>
      </c>
      <c r="K57" s="13">
        <f>K58</f>
        <v>3070350</v>
      </c>
    </row>
    <row r="58" spans="1:11" s="18" customFormat="1" ht="42.75" customHeight="1">
      <c r="A58" s="15" t="s">
        <v>122</v>
      </c>
      <c r="B58" s="15"/>
      <c r="C58" s="15"/>
      <c r="D58" s="33" t="s">
        <v>24</v>
      </c>
      <c r="E58" s="33"/>
      <c r="F58" s="33"/>
      <c r="G58" s="33"/>
      <c r="H58" s="33"/>
      <c r="I58" s="17">
        <f>I59+I60+I61+I62+I64</f>
        <v>3070350</v>
      </c>
      <c r="J58" s="17">
        <f>J59+J60+J61+J62+J64</f>
        <v>0</v>
      </c>
      <c r="K58" s="17">
        <f>K59+K60+K61+K62+K64</f>
        <v>3070350</v>
      </c>
    </row>
    <row r="59" spans="1:11" s="21" customFormat="1" ht="66.75" customHeight="1">
      <c r="A59" s="19" t="s">
        <v>85</v>
      </c>
      <c r="B59" s="19" t="s">
        <v>70</v>
      </c>
      <c r="C59" s="19" t="s">
        <v>35</v>
      </c>
      <c r="D59" s="20" t="s">
        <v>71</v>
      </c>
      <c r="E59" s="20"/>
      <c r="F59" s="20"/>
      <c r="G59" s="20"/>
      <c r="H59" s="20"/>
      <c r="I59" s="1">
        <v>10000</v>
      </c>
      <c r="J59" s="1"/>
      <c r="K59" s="1">
        <f>J59+I59</f>
        <v>10000</v>
      </c>
    </row>
    <row r="60" spans="1:11" s="21" customFormat="1" ht="78" customHeight="1">
      <c r="A60" s="19" t="s">
        <v>143</v>
      </c>
      <c r="B60" s="19" t="s">
        <v>45</v>
      </c>
      <c r="C60" s="19" t="s">
        <v>44</v>
      </c>
      <c r="D60" s="20" t="s">
        <v>8</v>
      </c>
      <c r="E60" s="20"/>
      <c r="F60" s="20"/>
      <c r="G60" s="20"/>
      <c r="H60" s="20"/>
      <c r="I60" s="1">
        <f>200000+12300</f>
        <v>212300</v>
      </c>
      <c r="J60" s="1"/>
      <c r="K60" s="1">
        <f>J60+I60</f>
        <v>212300</v>
      </c>
    </row>
    <row r="61" spans="1:11" s="21" customFormat="1" ht="21" customHeight="1">
      <c r="A61" s="19" t="s">
        <v>123</v>
      </c>
      <c r="B61" s="19" t="s">
        <v>51</v>
      </c>
      <c r="C61" s="19" t="s">
        <v>52</v>
      </c>
      <c r="D61" s="20" t="s">
        <v>7</v>
      </c>
      <c r="E61" s="20"/>
      <c r="F61" s="20"/>
      <c r="G61" s="20"/>
      <c r="H61" s="20"/>
      <c r="I61" s="1">
        <f>300000+850050</f>
        <v>1150050</v>
      </c>
      <c r="J61" s="1"/>
      <c r="K61" s="1">
        <f>J61+I61</f>
        <v>1150050</v>
      </c>
    </row>
    <row r="62" spans="1:11" s="21" customFormat="1" ht="48" customHeight="1">
      <c r="A62" s="19" t="s">
        <v>124</v>
      </c>
      <c r="B62" s="19" t="s">
        <v>9</v>
      </c>
      <c r="C62" s="19"/>
      <c r="D62" s="20" t="s">
        <v>10</v>
      </c>
      <c r="E62" s="20"/>
      <c r="F62" s="20"/>
      <c r="G62" s="20"/>
      <c r="H62" s="20"/>
      <c r="I62" s="1">
        <f>I63</f>
        <v>50000</v>
      </c>
      <c r="J62" s="1">
        <f>J63</f>
        <v>0</v>
      </c>
      <c r="K62" s="1">
        <f>K63</f>
        <v>50000</v>
      </c>
    </row>
    <row r="63" spans="1:11" s="27" customFormat="1" ht="42.75" customHeight="1">
      <c r="A63" s="22" t="s">
        <v>251</v>
      </c>
      <c r="B63" s="22" t="s">
        <v>242</v>
      </c>
      <c r="C63" s="22" t="s">
        <v>53</v>
      </c>
      <c r="D63" s="23" t="s">
        <v>243</v>
      </c>
      <c r="E63" s="23"/>
      <c r="F63" s="23"/>
      <c r="G63" s="23"/>
      <c r="H63" s="23"/>
      <c r="I63" s="25">
        <v>50000</v>
      </c>
      <c r="J63" s="25"/>
      <c r="K63" s="25">
        <f>J63+I63</f>
        <v>50000</v>
      </c>
    </row>
    <row r="64" spans="1:11" s="21" customFormat="1" ht="24.75" customHeight="1">
      <c r="A64" s="19" t="s">
        <v>89</v>
      </c>
      <c r="B64" s="19" t="s">
        <v>2</v>
      </c>
      <c r="C64" s="19" t="s">
        <v>57</v>
      </c>
      <c r="D64" s="20" t="s">
        <v>26</v>
      </c>
      <c r="E64" s="20"/>
      <c r="F64" s="20"/>
      <c r="G64" s="20"/>
      <c r="H64" s="20"/>
      <c r="I64" s="1">
        <v>1648000</v>
      </c>
      <c r="J64" s="1"/>
      <c r="K64" s="1">
        <f>J64+I64</f>
        <v>1648000</v>
      </c>
    </row>
    <row r="65" spans="1:11" s="14" customFormat="1" ht="42" customHeight="1">
      <c r="A65" s="11" t="s">
        <v>125</v>
      </c>
      <c r="B65" s="11"/>
      <c r="C65" s="11"/>
      <c r="D65" s="31" t="s">
        <v>25</v>
      </c>
      <c r="E65" s="31"/>
      <c r="F65" s="31"/>
      <c r="G65" s="31"/>
      <c r="H65" s="31"/>
      <c r="I65" s="13">
        <f>I66</f>
        <v>125273099</v>
      </c>
      <c r="J65" s="13">
        <f>J66</f>
        <v>-379136</v>
      </c>
      <c r="K65" s="13">
        <f>K66</f>
        <v>124893963</v>
      </c>
    </row>
    <row r="66" spans="1:11" s="18" customFormat="1" ht="48.75" customHeight="1">
      <c r="A66" s="15" t="s">
        <v>126</v>
      </c>
      <c r="B66" s="15"/>
      <c r="C66" s="15"/>
      <c r="D66" s="33" t="s">
        <v>25</v>
      </c>
      <c r="E66" s="33"/>
      <c r="F66" s="33"/>
      <c r="G66" s="33"/>
      <c r="H66" s="33"/>
      <c r="I66" s="17">
        <f>I67+I68+I71+I101+I107+I72+I93+I104</f>
        <v>125273099</v>
      </c>
      <c r="J66" s="17">
        <f>J67+J68+J71+J101+J107+J72+J93+J104</f>
        <v>-379136</v>
      </c>
      <c r="K66" s="17">
        <f>K67+K68+K71+K101+K107+K72+K93+K104</f>
        <v>124893963</v>
      </c>
    </row>
    <row r="67" spans="1:11" s="21" customFormat="1" ht="62.25" customHeight="1">
      <c r="A67" s="19" t="s">
        <v>127</v>
      </c>
      <c r="B67" s="19" t="s">
        <v>70</v>
      </c>
      <c r="C67" s="19" t="s">
        <v>35</v>
      </c>
      <c r="D67" s="20" t="s">
        <v>71</v>
      </c>
      <c r="E67" s="20"/>
      <c r="F67" s="20"/>
      <c r="G67" s="20"/>
      <c r="H67" s="20"/>
      <c r="I67" s="1">
        <f>200000-137500</f>
        <v>62500</v>
      </c>
      <c r="J67" s="1"/>
      <c r="K67" s="1">
        <f>J67+I67</f>
        <v>62500</v>
      </c>
    </row>
    <row r="68" spans="1:11" s="21" customFormat="1" ht="46.5" customHeight="1">
      <c r="A68" s="19" t="s">
        <v>128</v>
      </c>
      <c r="B68" s="19" t="s">
        <v>49</v>
      </c>
      <c r="C68" s="19"/>
      <c r="D68" s="20" t="s">
        <v>79</v>
      </c>
      <c r="E68" s="20"/>
      <c r="F68" s="20"/>
      <c r="G68" s="20"/>
      <c r="H68" s="20"/>
      <c r="I68" s="1">
        <f>I69+I70</f>
        <v>60750000</v>
      </c>
      <c r="J68" s="1">
        <f>J69+J70</f>
        <v>20000</v>
      </c>
      <c r="K68" s="1">
        <f>K69+K70</f>
        <v>60770000</v>
      </c>
    </row>
    <row r="69" spans="1:11" s="27" customFormat="1" ht="36">
      <c r="A69" s="22" t="s">
        <v>129</v>
      </c>
      <c r="B69" s="22" t="s">
        <v>80</v>
      </c>
      <c r="C69" s="22" t="s">
        <v>50</v>
      </c>
      <c r="D69" s="23" t="s">
        <v>81</v>
      </c>
      <c r="E69" s="23"/>
      <c r="F69" s="23"/>
      <c r="G69" s="23"/>
      <c r="H69" s="23"/>
      <c r="I69" s="25">
        <f>20000000+15000000-150000-4100000</f>
        <v>30750000</v>
      </c>
      <c r="J69" s="25">
        <v>20000</v>
      </c>
      <c r="K69" s="25">
        <f>J69+I69</f>
        <v>30770000</v>
      </c>
    </row>
    <row r="70" spans="1:11" s="27" customFormat="1" ht="45" customHeight="1">
      <c r="A70" s="22" t="s">
        <v>151</v>
      </c>
      <c r="B70" s="22" t="s">
        <v>152</v>
      </c>
      <c r="C70" s="22" t="s">
        <v>50</v>
      </c>
      <c r="D70" s="23" t="s">
        <v>153</v>
      </c>
      <c r="E70" s="23"/>
      <c r="F70" s="23"/>
      <c r="G70" s="23"/>
      <c r="H70" s="23"/>
      <c r="I70" s="25">
        <f>20000000+10000000</f>
        <v>30000000</v>
      </c>
      <c r="J70" s="25"/>
      <c r="K70" s="25">
        <f>J70+I70</f>
        <v>30000000</v>
      </c>
    </row>
    <row r="71" spans="1:11" s="21" customFormat="1" ht="21" customHeight="1">
      <c r="A71" s="19" t="s">
        <v>130</v>
      </c>
      <c r="B71" s="19" t="s">
        <v>82</v>
      </c>
      <c r="C71" s="19" t="s">
        <v>50</v>
      </c>
      <c r="D71" s="20" t="s">
        <v>83</v>
      </c>
      <c r="E71" s="20"/>
      <c r="F71" s="20"/>
      <c r="G71" s="20"/>
      <c r="H71" s="20"/>
      <c r="I71" s="1">
        <f>37188104+9000000+2000000+7000000-1000000+3150000-7524305</f>
        <v>49813799</v>
      </c>
      <c r="J71" s="1">
        <f>-56000-137000-434845-198030</f>
        <v>-825875</v>
      </c>
      <c r="K71" s="1">
        <f>J71+I71</f>
        <v>48987924</v>
      </c>
    </row>
    <row r="72" spans="1:11" s="21" customFormat="1" ht="46.5" customHeight="1">
      <c r="A72" s="19" t="s">
        <v>160</v>
      </c>
      <c r="B72" s="19" t="s">
        <v>161</v>
      </c>
      <c r="C72" s="19" t="s">
        <v>61</v>
      </c>
      <c r="D72" s="31" t="s">
        <v>168</v>
      </c>
      <c r="E72" s="20"/>
      <c r="F72" s="20"/>
      <c r="G72" s="20"/>
      <c r="H72" s="20"/>
      <c r="I72" s="13">
        <f>I73+I75+I86</f>
        <v>4500000</v>
      </c>
      <c r="J72" s="13">
        <f>J73+J75+J86</f>
        <v>0</v>
      </c>
      <c r="K72" s="13">
        <f>K73+K75+K86</f>
        <v>4500000</v>
      </c>
    </row>
    <row r="73" spans="1:11" s="21" customFormat="1" ht="24" customHeight="1">
      <c r="A73" s="19"/>
      <c r="B73" s="19"/>
      <c r="C73" s="19"/>
      <c r="D73" s="20"/>
      <c r="E73" s="43" t="s">
        <v>174</v>
      </c>
      <c r="F73" s="20"/>
      <c r="G73" s="20"/>
      <c r="H73" s="20"/>
      <c r="I73" s="13">
        <f>I74</f>
        <v>1000000</v>
      </c>
      <c r="J73" s="13">
        <f>J74</f>
        <v>0</v>
      </c>
      <c r="K73" s="13">
        <f>K74</f>
        <v>1000000</v>
      </c>
    </row>
    <row r="74" spans="1:11" s="21" customFormat="1" ht="51" customHeight="1">
      <c r="A74" s="19"/>
      <c r="B74" s="19"/>
      <c r="C74" s="19"/>
      <c r="D74" s="20"/>
      <c r="E74" s="20" t="s">
        <v>226</v>
      </c>
      <c r="F74" s="20"/>
      <c r="G74" s="20"/>
      <c r="H74" s="20"/>
      <c r="I74" s="1">
        <v>1000000</v>
      </c>
      <c r="J74" s="1"/>
      <c r="K74" s="1">
        <f>J74+I74</f>
        <v>1000000</v>
      </c>
    </row>
    <row r="75" spans="1:11" s="21" customFormat="1" ht="51" customHeight="1">
      <c r="A75" s="19"/>
      <c r="B75" s="19"/>
      <c r="C75" s="19"/>
      <c r="D75" s="20"/>
      <c r="E75" s="43" t="s">
        <v>228</v>
      </c>
      <c r="F75" s="20"/>
      <c r="G75" s="20"/>
      <c r="H75" s="20"/>
      <c r="I75" s="13">
        <f>I76+I77+I78+I79+I80+I81+I82+I83+I84+I85</f>
        <v>500000</v>
      </c>
      <c r="J75" s="13">
        <f>J76+J77+J78+J79+J80+J81+J82+J83+J84+J85</f>
        <v>0</v>
      </c>
      <c r="K75" s="13">
        <f>K76+K77+K78+K79+K80+K81+K82+K83+K84+K85</f>
        <v>500000</v>
      </c>
    </row>
    <row r="76" spans="1:11" s="21" customFormat="1" ht="48" customHeight="1">
      <c r="A76" s="19"/>
      <c r="B76" s="19"/>
      <c r="C76" s="19"/>
      <c r="D76" s="20"/>
      <c r="E76" s="20" t="s">
        <v>237</v>
      </c>
      <c r="F76" s="20"/>
      <c r="G76" s="20"/>
      <c r="H76" s="20"/>
      <c r="I76" s="1">
        <v>50000</v>
      </c>
      <c r="J76" s="1"/>
      <c r="K76" s="1">
        <f aca="true" t="shared" si="0" ref="K76:K85">J76+I76</f>
        <v>50000</v>
      </c>
    </row>
    <row r="77" spans="1:11" s="21" customFormat="1" ht="48" customHeight="1">
      <c r="A77" s="19"/>
      <c r="B77" s="19"/>
      <c r="C77" s="19"/>
      <c r="D77" s="20"/>
      <c r="E77" s="20" t="s">
        <v>234</v>
      </c>
      <c r="F77" s="20"/>
      <c r="G77" s="20"/>
      <c r="H77" s="20"/>
      <c r="I77" s="1">
        <v>50000</v>
      </c>
      <c r="J77" s="1"/>
      <c r="K77" s="1">
        <f t="shared" si="0"/>
        <v>50000</v>
      </c>
    </row>
    <row r="78" spans="1:11" s="21" customFormat="1" ht="48" customHeight="1">
      <c r="A78" s="19"/>
      <c r="B78" s="19"/>
      <c r="C78" s="19"/>
      <c r="D78" s="20"/>
      <c r="E78" s="20" t="s">
        <v>229</v>
      </c>
      <c r="F78" s="20"/>
      <c r="G78" s="20"/>
      <c r="H78" s="20"/>
      <c r="I78" s="1">
        <v>50000</v>
      </c>
      <c r="J78" s="1"/>
      <c r="K78" s="1">
        <f t="shared" si="0"/>
        <v>50000</v>
      </c>
    </row>
    <row r="79" spans="1:11" s="21" customFormat="1" ht="48" customHeight="1">
      <c r="A79" s="19"/>
      <c r="B79" s="19"/>
      <c r="C79" s="19"/>
      <c r="D79" s="20"/>
      <c r="E79" s="20" t="s">
        <v>238</v>
      </c>
      <c r="F79" s="20"/>
      <c r="G79" s="20"/>
      <c r="H79" s="20"/>
      <c r="I79" s="1">
        <v>50000</v>
      </c>
      <c r="J79" s="1"/>
      <c r="K79" s="1">
        <f t="shared" si="0"/>
        <v>50000</v>
      </c>
    </row>
    <row r="80" spans="1:11" s="21" customFormat="1" ht="44.25" customHeight="1">
      <c r="A80" s="19"/>
      <c r="B80" s="19"/>
      <c r="C80" s="19"/>
      <c r="D80" s="20"/>
      <c r="E80" s="20" t="s">
        <v>231</v>
      </c>
      <c r="F80" s="20"/>
      <c r="G80" s="20"/>
      <c r="H80" s="20"/>
      <c r="I80" s="1">
        <v>50000</v>
      </c>
      <c r="J80" s="1"/>
      <c r="K80" s="1">
        <f t="shared" si="0"/>
        <v>50000</v>
      </c>
    </row>
    <row r="81" spans="1:11" s="21" customFormat="1" ht="45" customHeight="1">
      <c r="A81" s="19"/>
      <c r="B81" s="19"/>
      <c r="C81" s="19"/>
      <c r="D81" s="20"/>
      <c r="E81" s="20" t="s">
        <v>232</v>
      </c>
      <c r="F81" s="20"/>
      <c r="G81" s="20"/>
      <c r="H81" s="20"/>
      <c r="I81" s="1">
        <v>50000</v>
      </c>
      <c r="J81" s="1"/>
      <c r="K81" s="1">
        <f t="shared" si="0"/>
        <v>50000</v>
      </c>
    </row>
    <row r="82" spans="1:11" s="21" customFormat="1" ht="48" customHeight="1">
      <c r="A82" s="19"/>
      <c r="B82" s="19"/>
      <c r="C82" s="19"/>
      <c r="D82" s="20"/>
      <c r="E82" s="20" t="s">
        <v>233</v>
      </c>
      <c r="F82" s="20"/>
      <c r="G82" s="20"/>
      <c r="H82" s="20"/>
      <c r="I82" s="1">
        <v>50000</v>
      </c>
      <c r="J82" s="1"/>
      <c r="K82" s="1">
        <f t="shared" si="0"/>
        <v>50000</v>
      </c>
    </row>
    <row r="83" spans="1:11" s="21" customFormat="1" ht="44.25" customHeight="1">
      <c r="A83" s="19"/>
      <c r="B83" s="19"/>
      <c r="C83" s="19"/>
      <c r="D83" s="20"/>
      <c r="E83" s="20" t="s">
        <v>235</v>
      </c>
      <c r="F83" s="20"/>
      <c r="G83" s="20"/>
      <c r="H83" s="20"/>
      <c r="I83" s="1">
        <v>50000</v>
      </c>
      <c r="J83" s="1"/>
      <c r="K83" s="1">
        <f t="shared" si="0"/>
        <v>50000</v>
      </c>
    </row>
    <row r="84" spans="1:11" s="21" customFormat="1" ht="42" customHeight="1">
      <c r="A84" s="19"/>
      <c r="B84" s="19"/>
      <c r="C84" s="19"/>
      <c r="D84" s="20"/>
      <c r="E84" s="20" t="s">
        <v>236</v>
      </c>
      <c r="F84" s="20"/>
      <c r="G84" s="20"/>
      <c r="H84" s="20"/>
      <c r="I84" s="1">
        <v>50000</v>
      </c>
      <c r="J84" s="1"/>
      <c r="K84" s="1">
        <f t="shared" si="0"/>
        <v>50000</v>
      </c>
    </row>
    <row r="85" spans="1:11" s="21" customFormat="1" ht="42" customHeight="1">
      <c r="A85" s="19"/>
      <c r="B85" s="19"/>
      <c r="C85" s="19"/>
      <c r="D85" s="20"/>
      <c r="E85" s="20" t="s">
        <v>230</v>
      </c>
      <c r="F85" s="20"/>
      <c r="G85" s="20"/>
      <c r="H85" s="20"/>
      <c r="I85" s="1">
        <v>50000</v>
      </c>
      <c r="J85" s="1"/>
      <c r="K85" s="1">
        <f t="shared" si="0"/>
        <v>50000</v>
      </c>
    </row>
    <row r="86" spans="1:11" s="21" customFormat="1" ht="24.75" customHeight="1">
      <c r="A86" s="19"/>
      <c r="B86" s="19"/>
      <c r="C86" s="19"/>
      <c r="D86" s="20"/>
      <c r="E86" s="31" t="s">
        <v>271</v>
      </c>
      <c r="F86" s="20"/>
      <c r="G86" s="20"/>
      <c r="H86" s="20"/>
      <c r="I86" s="13">
        <f>I87+I88+I89+I90+I92+I91</f>
        <v>3000000</v>
      </c>
      <c r="J86" s="13">
        <f>J87+J88+J89+J90+J92+J91</f>
        <v>0</v>
      </c>
      <c r="K86" s="13">
        <f>K87+K88+K89+K90+K92+K91</f>
        <v>3000000</v>
      </c>
    </row>
    <row r="87" spans="1:11" s="21" customFormat="1" ht="82.5" customHeight="1">
      <c r="A87" s="19"/>
      <c r="B87" s="19"/>
      <c r="C87" s="19"/>
      <c r="D87" s="20"/>
      <c r="E87" s="20" t="s">
        <v>222</v>
      </c>
      <c r="F87" s="20"/>
      <c r="G87" s="20"/>
      <c r="H87" s="20"/>
      <c r="I87" s="1">
        <v>250000</v>
      </c>
      <c r="J87" s="1"/>
      <c r="K87" s="1">
        <f aca="true" t="shared" si="1" ref="K87:K92">J87+I87</f>
        <v>250000</v>
      </c>
    </row>
    <row r="88" spans="1:11" s="21" customFormat="1" ht="117" customHeight="1">
      <c r="A88" s="19"/>
      <c r="B88" s="19"/>
      <c r="C88" s="19"/>
      <c r="D88" s="20"/>
      <c r="E88" s="20" t="s">
        <v>223</v>
      </c>
      <c r="F88" s="20"/>
      <c r="G88" s="20"/>
      <c r="H88" s="20"/>
      <c r="I88" s="1">
        <v>250000</v>
      </c>
      <c r="J88" s="1"/>
      <c r="K88" s="1">
        <f t="shared" si="1"/>
        <v>250000</v>
      </c>
    </row>
    <row r="89" spans="1:11" s="21" customFormat="1" ht="81" customHeight="1">
      <c r="A89" s="19"/>
      <c r="B89" s="19"/>
      <c r="C89" s="19"/>
      <c r="D89" s="20"/>
      <c r="E89" s="20" t="s">
        <v>224</v>
      </c>
      <c r="F89" s="20"/>
      <c r="G89" s="20"/>
      <c r="H89" s="20"/>
      <c r="I89" s="1">
        <v>240000</v>
      </c>
      <c r="J89" s="1"/>
      <c r="K89" s="1">
        <f t="shared" si="1"/>
        <v>240000</v>
      </c>
    </row>
    <row r="90" spans="1:11" s="21" customFormat="1" ht="99" customHeight="1">
      <c r="A90" s="19"/>
      <c r="B90" s="19"/>
      <c r="C90" s="19"/>
      <c r="D90" s="20"/>
      <c r="E90" s="20" t="s">
        <v>225</v>
      </c>
      <c r="F90" s="20"/>
      <c r="G90" s="20"/>
      <c r="H90" s="20"/>
      <c r="I90" s="1">
        <f>260000-20000</f>
        <v>240000</v>
      </c>
      <c r="J90" s="1"/>
      <c r="K90" s="1">
        <f t="shared" si="1"/>
        <v>240000</v>
      </c>
    </row>
    <row r="91" spans="1:11" s="21" customFormat="1" ht="112.5" customHeight="1">
      <c r="A91" s="19"/>
      <c r="B91" s="19"/>
      <c r="C91" s="19"/>
      <c r="D91" s="20"/>
      <c r="E91" s="20" t="s">
        <v>301</v>
      </c>
      <c r="F91" s="20"/>
      <c r="G91" s="20"/>
      <c r="H91" s="20"/>
      <c r="I91" s="1">
        <v>20000</v>
      </c>
      <c r="J91" s="1"/>
      <c r="K91" s="1">
        <f t="shared" si="1"/>
        <v>20000</v>
      </c>
    </row>
    <row r="92" spans="1:11" s="21" customFormat="1" ht="99" customHeight="1">
      <c r="A92" s="19"/>
      <c r="B92" s="19"/>
      <c r="C92" s="19"/>
      <c r="D92" s="20"/>
      <c r="E92" s="20" t="s">
        <v>305</v>
      </c>
      <c r="F92" s="20"/>
      <c r="G92" s="20"/>
      <c r="H92" s="20"/>
      <c r="I92" s="1">
        <v>2000000</v>
      </c>
      <c r="J92" s="1"/>
      <c r="K92" s="1">
        <f t="shared" si="1"/>
        <v>2000000</v>
      </c>
    </row>
    <row r="93" spans="1:11" s="21" customFormat="1" ht="60.75" customHeight="1">
      <c r="A93" s="19" t="s">
        <v>162</v>
      </c>
      <c r="B93" s="19" t="s">
        <v>163</v>
      </c>
      <c r="C93" s="19" t="s">
        <v>61</v>
      </c>
      <c r="D93" s="31" t="s">
        <v>169</v>
      </c>
      <c r="E93" s="20"/>
      <c r="F93" s="20"/>
      <c r="G93" s="20"/>
      <c r="H93" s="20"/>
      <c r="I93" s="13">
        <f>I94+I98</f>
        <v>5726800</v>
      </c>
      <c r="J93" s="13">
        <f>J94+J98</f>
        <v>0</v>
      </c>
      <c r="K93" s="13">
        <f>K94+K98</f>
        <v>5726800</v>
      </c>
    </row>
    <row r="94" spans="1:11" s="21" customFormat="1" ht="22.5" customHeight="1">
      <c r="A94" s="19"/>
      <c r="B94" s="19"/>
      <c r="C94" s="19"/>
      <c r="D94" s="20"/>
      <c r="E94" s="43" t="s">
        <v>174</v>
      </c>
      <c r="F94" s="20"/>
      <c r="G94" s="20"/>
      <c r="H94" s="20"/>
      <c r="I94" s="13">
        <f>I95+I96+I97</f>
        <v>4376800</v>
      </c>
      <c r="J94" s="13">
        <f>J95+J96+J97</f>
        <v>0</v>
      </c>
      <c r="K94" s="13">
        <f>K95+K96+K97</f>
        <v>4376800</v>
      </c>
    </row>
    <row r="95" spans="1:11" s="21" customFormat="1" ht="44.25" customHeight="1">
      <c r="A95" s="19"/>
      <c r="B95" s="19"/>
      <c r="C95" s="19"/>
      <c r="D95" s="20"/>
      <c r="E95" s="108" t="s">
        <v>265</v>
      </c>
      <c r="F95" s="20"/>
      <c r="G95" s="20"/>
      <c r="H95" s="20"/>
      <c r="I95" s="1">
        <v>1000000</v>
      </c>
      <c r="J95" s="1"/>
      <c r="K95" s="1">
        <f>J95+I95</f>
        <v>1000000</v>
      </c>
    </row>
    <row r="96" spans="1:11" s="21" customFormat="1" ht="44.25" customHeight="1">
      <c r="A96" s="19"/>
      <c r="B96" s="19"/>
      <c r="C96" s="19"/>
      <c r="D96" s="20"/>
      <c r="E96" s="108" t="s">
        <v>268</v>
      </c>
      <c r="F96" s="20"/>
      <c r="G96" s="20"/>
      <c r="H96" s="20"/>
      <c r="I96" s="1">
        <v>3000000</v>
      </c>
      <c r="J96" s="1"/>
      <c r="K96" s="1">
        <f>J96+I96</f>
        <v>3000000</v>
      </c>
    </row>
    <row r="97" spans="1:11" s="21" customFormat="1" ht="18">
      <c r="A97" s="19"/>
      <c r="B97" s="19"/>
      <c r="C97" s="19"/>
      <c r="D97" s="20"/>
      <c r="E97" s="108" t="s">
        <v>282</v>
      </c>
      <c r="F97" s="20"/>
      <c r="G97" s="20"/>
      <c r="H97" s="20"/>
      <c r="I97" s="1">
        <v>376800</v>
      </c>
      <c r="J97" s="1"/>
      <c r="K97" s="1">
        <f>J97+I97</f>
        <v>376800</v>
      </c>
    </row>
    <row r="98" spans="1:11" s="21" customFormat="1" ht="28.5" customHeight="1">
      <c r="A98" s="19"/>
      <c r="B98" s="19"/>
      <c r="C98" s="19"/>
      <c r="D98" s="20"/>
      <c r="E98" s="31" t="s">
        <v>178</v>
      </c>
      <c r="F98" s="20"/>
      <c r="G98" s="20"/>
      <c r="H98" s="20"/>
      <c r="I98" s="13">
        <f>I99+I100</f>
        <v>1350000</v>
      </c>
      <c r="J98" s="13">
        <f>J99+J100</f>
        <v>0</v>
      </c>
      <c r="K98" s="13">
        <f>K99+K100</f>
        <v>1350000</v>
      </c>
    </row>
    <row r="99" spans="1:11" s="21" customFormat="1" ht="76.5" customHeight="1">
      <c r="A99" s="19"/>
      <c r="B99" s="19"/>
      <c r="C99" s="19"/>
      <c r="D99" s="20"/>
      <c r="E99" s="108" t="s">
        <v>266</v>
      </c>
      <c r="F99" s="20"/>
      <c r="G99" s="20"/>
      <c r="H99" s="20"/>
      <c r="I99" s="1">
        <v>1100000</v>
      </c>
      <c r="J99" s="1"/>
      <c r="K99" s="1">
        <f>J99+I99</f>
        <v>1100000</v>
      </c>
    </row>
    <row r="100" spans="1:11" s="21" customFormat="1" ht="24" customHeight="1">
      <c r="A100" s="19"/>
      <c r="B100" s="19"/>
      <c r="C100" s="19"/>
      <c r="D100" s="20"/>
      <c r="E100" s="108" t="s">
        <v>267</v>
      </c>
      <c r="F100" s="20"/>
      <c r="G100" s="20"/>
      <c r="H100" s="20"/>
      <c r="I100" s="1">
        <v>250000</v>
      </c>
      <c r="J100" s="1"/>
      <c r="K100" s="1">
        <f>J100+I100</f>
        <v>250000</v>
      </c>
    </row>
    <row r="101" spans="1:11" s="21" customFormat="1" ht="52.5" customHeight="1">
      <c r="A101" s="19" t="s">
        <v>131</v>
      </c>
      <c r="B101" s="19" t="s">
        <v>84</v>
      </c>
      <c r="C101" s="19" t="s">
        <v>61</v>
      </c>
      <c r="D101" s="35" t="s">
        <v>1</v>
      </c>
      <c r="E101" s="35"/>
      <c r="F101" s="44"/>
      <c r="G101" s="44"/>
      <c r="H101" s="44"/>
      <c r="I101" s="1">
        <f>I102+I103</f>
        <v>3200000</v>
      </c>
      <c r="J101" s="1">
        <f>J102+J103</f>
        <v>0</v>
      </c>
      <c r="K101" s="1">
        <f>K102+K103</f>
        <v>3200000</v>
      </c>
    </row>
    <row r="102" spans="1:11" s="21" customFormat="1" ht="52.5" customHeight="1">
      <c r="A102" s="19"/>
      <c r="B102" s="19"/>
      <c r="C102" s="19"/>
      <c r="D102" s="44"/>
      <c r="E102" s="35" t="s">
        <v>216</v>
      </c>
      <c r="F102" s="44"/>
      <c r="G102" s="44"/>
      <c r="H102" s="44"/>
      <c r="I102" s="1">
        <v>1200000</v>
      </c>
      <c r="J102" s="1"/>
      <c r="K102" s="1">
        <f>J102+I102</f>
        <v>1200000</v>
      </c>
    </row>
    <row r="103" spans="1:11" s="21" customFormat="1" ht="52.5" customHeight="1">
      <c r="A103" s="19"/>
      <c r="B103" s="19"/>
      <c r="C103" s="19"/>
      <c r="D103" s="44"/>
      <c r="E103" s="35" t="s">
        <v>240</v>
      </c>
      <c r="F103" s="44"/>
      <c r="G103" s="44"/>
      <c r="H103" s="44"/>
      <c r="I103" s="1">
        <f>2000000</f>
        <v>2000000</v>
      </c>
      <c r="J103" s="1"/>
      <c r="K103" s="1">
        <f>J103+I103</f>
        <v>2000000</v>
      </c>
    </row>
    <row r="104" spans="1:11" s="21" customFormat="1" ht="34.5" customHeight="1">
      <c r="A104" s="19" t="s">
        <v>326</v>
      </c>
      <c r="B104" s="19" t="s">
        <v>327</v>
      </c>
      <c r="C104" s="19"/>
      <c r="D104" s="35" t="s">
        <v>329</v>
      </c>
      <c r="E104" s="35"/>
      <c r="F104" s="44"/>
      <c r="G104" s="44"/>
      <c r="H104" s="44"/>
      <c r="I104" s="1"/>
      <c r="J104" s="1">
        <f>J105</f>
        <v>426739</v>
      </c>
      <c r="K104" s="1">
        <f>K105</f>
        <v>426739</v>
      </c>
    </row>
    <row r="105" spans="1:11" s="27" customFormat="1" ht="54">
      <c r="A105" s="29" t="s">
        <v>324</v>
      </c>
      <c r="B105" s="29" t="s">
        <v>325</v>
      </c>
      <c r="C105" s="22" t="s">
        <v>56</v>
      </c>
      <c r="D105" s="23" t="s">
        <v>328</v>
      </c>
      <c r="E105" s="34"/>
      <c r="F105" s="122"/>
      <c r="G105" s="122"/>
      <c r="H105" s="122"/>
      <c r="I105" s="25"/>
      <c r="J105" s="25">
        <f>J106</f>
        <v>426739</v>
      </c>
      <c r="K105" s="25">
        <f>K106</f>
        <v>426739</v>
      </c>
    </row>
    <row r="106" spans="1:11" s="21" customFormat="1" ht="130.5" customHeight="1">
      <c r="A106" s="29"/>
      <c r="B106" s="29"/>
      <c r="C106" s="19"/>
      <c r="D106" s="23"/>
      <c r="E106" s="35" t="s">
        <v>330</v>
      </c>
      <c r="F106" s="44"/>
      <c r="G106" s="44"/>
      <c r="H106" s="44"/>
      <c r="I106" s="1"/>
      <c r="J106" s="1">
        <v>426739</v>
      </c>
      <c r="K106" s="1">
        <f>J106+I106</f>
        <v>426739</v>
      </c>
    </row>
    <row r="107" spans="1:11" s="21" customFormat="1" ht="18">
      <c r="A107" s="19" t="s">
        <v>132</v>
      </c>
      <c r="B107" s="36">
        <v>9770</v>
      </c>
      <c r="C107" s="19" t="s">
        <v>34</v>
      </c>
      <c r="D107" s="35" t="s">
        <v>259</v>
      </c>
      <c r="E107" s="35"/>
      <c r="F107" s="35"/>
      <c r="G107" s="35"/>
      <c r="H107" s="35"/>
      <c r="I107" s="1">
        <v>1220000</v>
      </c>
      <c r="J107" s="1"/>
      <c r="K107" s="1">
        <f>J107+I107</f>
        <v>1220000</v>
      </c>
    </row>
    <row r="108" spans="1:11" s="14" customFormat="1" ht="50.25" customHeight="1">
      <c r="A108" s="11" t="s">
        <v>19</v>
      </c>
      <c r="B108" s="45"/>
      <c r="C108" s="45"/>
      <c r="D108" s="31" t="s">
        <v>28</v>
      </c>
      <c r="E108" s="31"/>
      <c r="F108" s="31"/>
      <c r="G108" s="31"/>
      <c r="H108" s="31"/>
      <c r="I108" s="13">
        <f aca="true" t="shared" si="2" ref="I108:K109">I109</f>
        <v>10000</v>
      </c>
      <c r="J108" s="13">
        <f t="shared" si="2"/>
        <v>0</v>
      </c>
      <c r="K108" s="13">
        <f t="shared" si="2"/>
        <v>10000</v>
      </c>
    </row>
    <row r="109" spans="1:11" s="18" customFormat="1" ht="42" customHeight="1">
      <c r="A109" s="15" t="s">
        <v>69</v>
      </c>
      <c r="B109" s="46"/>
      <c r="C109" s="46"/>
      <c r="D109" s="33" t="s">
        <v>28</v>
      </c>
      <c r="E109" s="33"/>
      <c r="F109" s="33"/>
      <c r="G109" s="33"/>
      <c r="H109" s="33"/>
      <c r="I109" s="17">
        <f t="shared" si="2"/>
        <v>10000</v>
      </c>
      <c r="J109" s="17">
        <f t="shared" si="2"/>
        <v>0</v>
      </c>
      <c r="K109" s="17">
        <f t="shared" si="2"/>
        <v>10000</v>
      </c>
    </row>
    <row r="110" spans="1:11" s="21" customFormat="1" ht="72.75" customHeight="1">
      <c r="A110" s="19" t="s">
        <v>0</v>
      </c>
      <c r="B110" s="19" t="s">
        <v>70</v>
      </c>
      <c r="C110" s="19" t="s">
        <v>35</v>
      </c>
      <c r="D110" s="20" t="s">
        <v>71</v>
      </c>
      <c r="E110" s="20"/>
      <c r="F110" s="20"/>
      <c r="G110" s="20"/>
      <c r="H110" s="20"/>
      <c r="I110" s="1">
        <f>20000-10000</f>
        <v>10000</v>
      </c>
      <c r="J110" s="1"/>
      <c r="K110" s="1">
        <f>J110+I110</f>
        <v>10000</v>
      </c>
    </row>
    <row r="111" spans="1:11" s="14" customFormat="1" ht="63.75" customHeight="1">
      <c r="A111" s="11" t="s">
        <v>21</v>
      </c>
      <c r="B111" s="11"/>
      <c r="C111" s="11"/>
      <c r="D111" s="31" t="s">
        <v>27</v>
      </c>
      <c r="E111" s="31"/>
      <c r="F111" s="31"/>
      <c r="G111" s="31"/>
      <c r="H111" s="31"/>
      <c r="I111" s="13">
        <f>I112</f>
        <v>178349141</v>
      </c>
      <c r="J111" s="13">
        <f>J112</f>
        <v>175845</v>
      </c>
      <c r="K111" s="13">
        <f>K112</f>
        <v>178524986</v>
      </c>
    </row>
    <row r="112" spans="1:11" s="18" customFormat="1" ht="64.5" customHeight="1">
      <c r="A112" s="15" t="s">
        <v>22</v>
      </c>
      <c r="B112" s="15"/>
      <c r="C112" s="15"/>
      <c r="D112" s="33" t="s">
        <v>27</v>
      </c>
      <c r="E112" s="33"/>
      <c r="F112" s="33"/>
      <c r="G112" s="33"/>
      <c r="H112" s="33"/>
      <c r="I112" s="17">
        <f>I113+I204+I114+I132+I160+I202+I199</f>
        <v>178349141</v>
      </c>
      <c r="J112" s="17">
        <f>J113+J204+J114+J132+J160+J202+J199</f>
        <v>175845</v>
      </c>
      <c r="K112" s="17">
        <f>K113+K204+K114+K132+K160+K202+K199</f>
        <v>178524986</v>
      </c>
    </row>
    <row r="113" spans="1:11" s="21" customFormat="1" ht="30" customHeight="1">
      <c r="A113" s="19" t="s">
        <v>133</v>
      </c>
      <c r="B113" s="19" t="s">
        <v>82</v>
      </c>
      <c r="C113" s="19" t="s">
        <v>50</v>
      </c>
      <c r="D113" s="20" t="s">
        <v>83</v>
      </c>
      <c r="E113" s="20"/>
      <c r="F113" s="20"/>
      <c r="G113" s="20"/>
      <c r="H113" s="20"/>
      <c r="I113" s="1">
        <f>60000000+30000000-3248000</f>
        <v>86752000</v>
      </c>
      <c r="J113" s="1">
        <v>263500</v>
      </c>
      <c r="K113" s="1">
        <f>J113+I113</f>
        <v>87015500</v>
      </c>
    </row>
    <row r="114" spans="1:152" s="14" customFormat="1" ht="46.5" customHeight="1">
      <c r="A114" s="40">
        <v>1517310</v>
      </c>
      <c r="B114" s="19" t="s">
        <v>161</v>
      </c>
      <c r="C114" s="19" t="s">
        <v>61</v>
      </c>
      <c r="D114" s="31" t="s">
        <v>168</v>
      </c>
      <c r="E114" s="47"/>
      <c r="F114" s="48"/>
      <c r="G114" s="48"/>
      <c r="H114" s="48"/>
      <c r="I114" s="13">
        <f>I115+I120</f>
        <v>9900000</v>
      </c>
      <c r="J114" s="13">
        <f>J115+J120</f>
        <v>51000</v>
      </c>
      <c r="K114" s="13">
        <f>K115+K120</f>
        <v>9951000</v>
      </c>
      <c r="L114" s="49"/>
      <c r="M114" s="49"/>
      <c r="N114" s="49"/>
      <c r="O114" s="49"/>
      <c r="P114" s="49"/>
      <c r="Q114" s="49"/>
      <c r="R114" s="49"/>
      <c r="S114" s="49"/>
      <c r="T114" s="49"/>
      <c r="U114" s="49"/>
      <c r="V114" s="49"/>
      <c r="W114" s="49"/>
      <c r="X114" s="49"/>
      <c r="Y114" s="49"/>
      <c r="Z114" s="49"/>
      <c r="AA114" s="49"/>
      <c r="AB114" s="49"/>
      <c r="AC114" s="49"/>
      <c r="AD114" s="49"/>
      <c r="AE114" s="49"/>
      <c r="AF114" s="49"/>
      <c r="AG114" s="49"/>
      <c r="AH114" s="49"/>
      <c r="AI114" s="49"/>
      <c r="AJ114" s="49"/>
      <c r="AK114" s="49"/>
      <c r="AL114" s="49"/>
      <c r="AM114" s="49"/>
      <c r="AN114" s="49"/>
      <c r="AO114" s="49"/>
      <c r="AP114" s="49"/>
      <c r="AQ114" s="49"/>
      <c r="AR114" s="49"/>
      <c r="AS114" s="49"/>
      <c r="AT114" s="49"/>
      <c r="AU114" s="49"/>
      <c r="AV114" s="49"/>
      <c r="AW114" s="49"/>
      <c r="AX114" s="49"/>
      <c r="AY114" s="49"/>
      <c r="AZ114" s="49"/>
      <c r="BA114" s="49"/>
      <c r="BB114" s="49"/>
      <c r="BC114" s="49"/>
      <c r="BD114" s="49"/>
      <c r="BE114" s="49"/>
      <c r="BF114" s="49"/>
      <c r="BG114" s="49"/>
      <c r="BH114" s="49"/>
      <c r="BI114" s="49"/>
      <c r="BJ114" s="49"/>
      <c r="BK114" s="49"/>
      <c r="BL114" s="49"/>
      <c r="BM114" s="49"/>
      <c r="BN114" s="49"/>
      <c r="BO114" s="49"/>
      <c r="BP114" s="49"/>
      <c r="BQ114" s="49"/>
      <c r="BR114" s="49"/>
      <c r="BS114" s="49"/>
      <c r="BT114" s="49"/>
      <c r="BU114" s="49"/>
      <c r="BV114" s="49"/>
      <c r="BW114" s="49"/>
      <c r="BX114" s="49"/>
      <c r="BY114" s="49"/>
      <c r="BZ114" s="49"/>
      <c r="CA114" s="49"/>
      <c r="CB114" s="49"/>
      <c r="CC114" s="49"/>
      <c r="CD114" s="49"/>
      <c r="CE114" s="49"/>
      <c r="CF114" s="49"/>
      <c r="CG114" s="49"/>
      <c r="CH114" s="49"/>
      <c r="CI114" s="49"/>
      <c r="CJ114" s="49"/>
      <c r="CK114" s="49"/>
      <c r="CL114" s="49"/>
      <c r="CM114" s="49"/>
      <c r="CN114" s="49"/>
      <c r="CO114" s="49"/>
      <c r="CP114" s="49"/>
      <c r="CQ114" s="49"/>
      <c r="CR114" s="49"/>
      <c r="CS114" s="49"/>
      <c r="CT114" s="49"/>
      <c r="CU114" s="49"/>
      <c r="CV114" s="49"/>
      <c r="CW114" s="49"/>
      <c r="CX114" s="49"/>
      <c r="CY114" s="49"/>
      <c r="CZ114" s="49"/>
      <c r="DA114" s="49"/>
      <c r="DB114" s="49"/>
      <c r="DC114" s="49"/>
      <c r="DD114" s="49"/>
      <c r="DE114" s="49"/>
      <c r="DF114" s="49"/>
      <c r="DG114" s="49"/>
      <c r="DH114" s="49"/>
      <c r="DI114" s="49"/>
      <c r="DJ114" s="49"/>
      <c r="DK114" s="49"/>
      <c r="DL114" s="49"/>
      <c r="DM114" s="49"/>
      <c r="DN114" s="49"/>
      <c r="DO114" s="49"/>
      <c r="DP114" s="49"/>
      <c r="DQ114" s="49"/>
      <c r="DR114" s="49"/>
      <c r="DS114" s="49"/>
      <c r="DT114" s="49"/>
      <c r="DU114" s="49"/>
      <c r="DV114" s="49"/>
      <c r="DW114" s="49"/>
      <c r="DX114" s="49"/>
      <c r="DY114" s="49"/>
      <c r="DZ114" s="49"/>
      <c r="EA114" s="49"/>
      <c r="EB114" s="49"/>
      <c r="EC114" s="49"/>
      <c r="ED114" s="49"/>
      <c r="EE114" s="49"/>
      <c r="EF114" s="49"/>
      <c r="EG114" s="49"/>
      <c r="EH114" s="49"/>
      <c r="EI114" s="49"/>
      <c r="EJ114" s="49"/>
      <c r="EK114" s="49"/>
      <c r="EL114" s="49"/>
      <c r="EM114" s="49"/>
      <c r="EN114" s="49"/>
      <c r="EO114" s="49"/>
      <c r="EP114" s="49"/>
      <c r="EQ114" s="49"/>
      <c r="ER114" s="49"/>
      <c r="ES114" s="49"/>
      <c r="ET114" s="49"/>
      <c r="EU114" s="49"/>
      <c r="EV114" s="49"/>
    </row>
    <row r="115" spans="1:152" s="21" customFormat="1" ht="18">
      <c r="A115" s="50"/>
      <c r="B115" s="41"/>
      <c r="C115" s="41"/>
      <c r="D115" s="41"/>
      <c r="E115" s="43" t="s">
        <v>174</v>
      </c>
      <c r="F115" s="48"/>
      <c r="G115" s="48"/>
      <c r="H115" s="48"/>
      <c r="I115" s="13">
        <f>I116+I117+I118+I119</f>
        <v>5400000</v>
      </c>
      <c r="J115" s="13">
        <f>J116+J117+J118+J119</f>
        <v>8500</v>
      </c>
      <c r="K115" s="13">
        <f>K116+K117+K118+K119</f>
        <v>5408500</v>
      </c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1"/>
      <c r="AI115" s="51"/>
      <c r="AJ115" s="51"/>
      <c r="AK115" s="51"/>
      <c r="AL115" s="51"/>
      <c r="AM115" s="51"/>
      <c r="AN115" s="51"/>
      <c r="AO115" s="51"/>
      <c r="AP115" s="51"/>
      <c r="AQ115" s="51"/>
      <c r="AR115" s="51"/>
      <c r="AS115" s="51"/>
      <c r="AT115" s="51"/>
      <c r="AU115" s="51"/>
      <c r="AV115" s="51"/>
      <c r="AW115" s="51"/>
      <c r="AX115" s="51"/>
      <c r="AY115" s="51"/>
      <c r="AZ115" s="51"/>
      <c r="BA115" s="51"/>
      <c r="BB115" s="51"/>
      <c r="BC115" s="51"/>
      <c r="BD115" s="51"/>
      <c r="BE115" s="51"/>
      <c r="BF115" s="51"/>
      <c r="BG115" s="51"/>
      <c r="BH115" s="51"/>
      <c r="BI115" s="51"/>
      <c r="BJ115" s="51"/>
      <c r="BK115" s="51"/>
      <c r="BL115" s="51"/>
      <c r="BM115" s="51"/>
      <c r="BN115" s="51"/>
      <c r="BO115" s="51"/>
      <c r="BP115" s="51"/>
      <c r="BQ115" s="51"/>
      <c r="BR115" s="51"/>
      <c r="BS115" s="51"/>
      <c r="BT115" s="51"/>
      <c r="BU115" s="51"/>
      <c r="BV115" s="51"/>
      <c r="BW115" s="51"/>
      <c r="BX115" s="51"/>
      <c r="BY115" s="51"/>
      <c r="BZ115" s="51"/>
      <c r="CA115" s="51"/>
      <c r="CB115" s="51"/>
      <c r="CC115" s="51"/>
      <c r="CD115" s="51"/>
      <c r="CE115" s="51"/>
      <c r="CF115" s="51"/>
      <c r="CG115" s="51"/>
      <c r="CH115" s="51"/>
      <c r="CI115" s="51"/>
      <c r="CJ115" s="51"/>
      <c r="CK115" s="51"/>
      <c r="CL115" s="51"/>
      <c r="CM115" s="51"/>
      <c r="CN115" s="51"/>
      <c r="CO115" s="51"/>
      <c r="CP115" s="51"/>
      <c r="CQ115" s="51"/>
      <c r="CR115" s="51"/>
      <c r="CS115" s="51"/>
      <c r="CT115" s="51"/>
      <c r="CU115" s="51"/>
      <c r="CV115" s="51"/>
      <c r="CW115" s="51"/>
      <c r="CX115" s="51"/>
      <c r="CY115" s="51"/>
      <c r="CZ115" s="51"/>
      <c r="DA115" s="51"/>
      <c r="DB115" s="51"/>
      <c r="DC115" s="51"/>
      <c r="DD115" s="51"/>
      <c r="DE115" s="51"/>
      <c r="DF115" s="51"/>
      <c r="DG115" s="51"/>
      <c r="DH115" s="51"/>
      <c r="DI115" s="51"/>
      <c r="DJ115" s="51"/>
      <c r="DK115" s="51"/>
      <c r="DL115" s="51"/>
      <c r="DM115" s="51"/>
      <c r="DN115" s="51"/>
      <c r="DO115" s="51"/>
      <c r="DP115" s="51"/>
      <c r="DQ115" s="51"/>
      <c r="DR115" s="51"/>
      <c r="DS115" s="51"/>
      <c r="DT115" s="51"/>
      <c r="DU115" s="51"/>
      <c r="DV115" s="51"/>
      <c r="DW115" s="51"/>
      <c r="DX115" s="51"/>
      <c r="DY115" s="51"/>
      <c r="DZ115" s="51"/>
      <c r="EA115" s="51"/>
      <c r="EB115" s="51"/>
      <c r="EC115" s="51"/>
      <c r="ED115" s="51"/>
      <c r="EE115" s="51"/>
      <c r="EF115" s="51"/>
      <c r="EG115" s="51"/>
      <c r="EH115" s="51"/>
      <c r="EI115" s="51"/>
      <c r="EJ115" s="51"/>
      <c r="EK115" s="51"/>
      <c r="EL115" s="51"/>
      <c r="EM115" s="51"/>
      <c r="EN115" s="51"/>
      <c r="EO115" s="51"/>
      <c r="EP115" s="51"/>
      <c r="EQ115" s="51"/>
      <c r="ER115" s="51"/>
      <c r="ES115" s="51"/>
      <c r="ET115" s="51"/>
      <c r="EU115" s="51"/>
      <c r="EV115" s="51"/>
    </row>
    <row r="116" spans="1:152" s="55" customFormat="1" ht="40.5" customHeight="1">
      <c r="A116" s="50"/>
      <c r="B116" s="50"/>
      <c r="C116" s="50"/>
      <c r="D116" s="50"/>
      <c r="E116" s="52" t="s">
        <v>175</v>
      </c>
      <c r="F116" s="53">
        <v>9888427</v>
      </c>
      <c r="G116" s="50">
        <v>97.9</v>
      </c>
      <c r="H116" s="53">
        <v>9684425</v>
      </c>
      <c r="I116" s="1">
        <v>3000000</v>
      </c>
      <c r="J116" s="1"/>
      <c r="K116" s="1">
        <f>J116+I116</f>
        <v>3000000</v>
      </c>
      <c r="L116" s="54"/>
      <c r="M116" s="54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4"/>
      <c r="AA116" s="54"/>
      <c r="AB116" s="54"/>
      <c r="AC116" s="54"/>
      <c r="AD116" s="54"/>
      <c r="AE116" s="54"/>
      <c r="AF116" s="54"/>
      <c r="AG116" s="54"/>
      <c r="AH116" s="54"/>
      <c r="AI116" s="54"/>
      <c r="AJ116" s="54"/>
      <c r="AK116" s="54"/>
      <c r="AL116" s="54"/>
      <c r="AM116" s="54"/>
      <c r="AN116" s="54"/>
      <c r="AO116" s="54"/>
      <c r="AP116" s="54"/>
      <c r="AQ116" s="54"/>
      <c r="AR116" s="54"/>
      <c r="AS116" s="54"/>
      <c r="AT116" s="54"/>
      <c r="AU116" s="54"/>
      <c r="AV116" s="54"/>
      <c r="AW116" s="54"/>
      <c r="AX116" s="54"/>
      <c r="AY116" s="54"/>
      <c r="AZ116" s="54"/>
      <c r="BA116" s="54"/>
      <c r="BB116" s="54"/>
      <c r="BC116" s="54"/>
      <c r="BD116" s="54"/>
      <c r="BE116" s="54"/>
      <c r="BF116" s="54"/>
      <c r="BG116" s="54"/>
      <c r="BH116" s="54"/>
      <c r="BI116" s="54"/>
      <c r="BJ116" s="54"/>
      <c r="BK116" s="54"/>
      <c r="BL116" s="54"/>
      <c r="BM116" s="54"/>
      <c r="BN116" s="54"/>
      <c r="BO116" s="54"/>
      <c r="BP116" s="54"/>
      <c r="BQ116" s="54"/>
      <c r="BR116" s="54"/>
      <c r="BS116" s="54"/>
      <c r="BT116" s="54"/>
      <c r="BU116" s="54"/>
      <c r="BV116" s="54"/>
      <c r="BW116" s="54"/>
      <c r="BX116" s="54"/>
      <c r="BY116" s="54"/>
      <c r="BZ116" s="54"/>
      <c r="CA116" s="54"/>
      <c r="CB116" s="54"/>
      <c r="CC116" s="54"/>
      <c r="CD116" s="54"/>
      <c r="CE116" s="54"/>
      <c r="CF116" s="54"/>
      <c r="CG116" s="54"/>
      <c r="CH116" s="54"/>
      <c r="CI116" s="54"/>
      <c r="CJ116" s="54"/>
      <c r="CK116" s="54"/>
      <c r="CL116" s="54"/>
      <c r="CM116" s="54"/>
      <c r="CN116" s="54"/>
      <c r="CO116" s="54"/>
      <c r="CP116" s="54"/>
      <c r="CQ116" s="54"/>
      <c r="CR116" s="54"/>
      <c r="CS116" s="54"/>
      <c r="CT116" s="54"/>
      <c r="CU116" s="54"/>
      <c r="CV116" s="54"/>
      <c r="CW116" s="54"/>
      <c r="CX116" s="54"/>
      <c r="CY116" s="54"/>
      <c r="CZ116" s="54"/>
      <c r="DA116" s="54"/>
      <c r="DB116" s="54"/>
      <c r="DC116" s="54"/>
      <c r="DD116" s="54"/>
      <c r="DE116" s="54"/>
      <c r="DF116" s="54"/>
      <c r="DG116" s="54"/>
      <c r="DH116" s="54"/>
      <c r="DI116" s="54"/>
      <c r="DJ116" s="54"/>
      <c r="DK116" s="54"/>
      <c r="DL116" s="54"/>
      <c r="DM116" s="54"/>
      <c r="DN116" s="54"/>
      <c r="DO116" s="54"/>
      <c r="DP116" s="54"/>
      <c r="DQ116" s="54"/>
      <c r="DR116" s="54"/>
      <c r="DS116" s="54"/>
      <c r="DT116" s="54"/>
      <c r="DU116" s="54"/>
      <c r="DV116" s="54"/>
      <c r="DW116" s="54"/>
      <c r="DX116" s="54"/>
      <c r="DY116" s="54"/>
      <c r="DZ116" s="54"/>
      <c r="EA116" s="54"/>
      <c r="EB116" s="54"/>
      <c r="EC116" s="54"/>
      <c r="ED116" s="54"/>
      <c r="EE116" s="54"/>
      <c r="EF116" s="54"/>
      <c r="EG116" s="54"/>
      <c r="EH116" s="54"/>
      <c r="EI116" s="54"/>
      <c r="EJ116" s="54"/>
      <c r="EK116" s="54"/>
      <c r="EL116" s="54"/>
      <c r="EM116" s="54"/>
      <c r="EN116" s="54"/>
      <c r="EO116" s="54"/>
      <c r="EP116" s="54"/>
      <c r="EQ116" s="54"/>
      <c r="ER116" s="54"/>
      <c r="ES116" s="54"/>
      <c r="ET116" s="54"/>
      <c r="EU116" s="54"/>
      <c r="EV116" s="54"/>
    </row>
    <row r="117" spans="1:152" s="55" customFormat="1" ht="27" customHeight="1">
      <c r="A117" s="41"/>
      <c r="B117" s="41"/>
      <c r="C117" s="41"/>
      <c r="D117" s="41"/>
      <c r="E117" s="56" t="s">
        <v>176</v>
      </c>
      <c r="F117" s="53">
        <v>2186292</v>
      </c>
      <c r="G117" s="57">
        <v>20.23</v>
      </c>
      <c r="H117" s="53">
        <v>442271</v>
      </c>
      <c r="I117" s="1">
        <v>400000</v>
      </c>
      <c r="J117" s="1"/>
      <c r="K117" s="1">
        <f>J117+I117</f>
        <v>400000</v>
      </c>
      <c r="L117" s="54"/>
      <c r="M117" s="54"/>
      <c r="N117" s="54"/>
      <c r="O117" s="54"/>
      <c r="P117" s="54"/>
      <c r="Q117" s="54"/>
      <c r="R117" s="54"/>
      <c r="S117" s="54"/>
      <c r="T117" s="54"/>
      <c r="U117" s="54"/>
      <c r="V117" s="54"/>
      <c r="W117" s="54"/>
      <c r="X117" s="54"/>
      <c r="Y117" s="54"/>
      <c r="Z117" s="54"/>
      <c r="AA117" s="54"/>
      <c r="AB117" s="54"/>
      <c r="AC117" s="54"/>
      <c r="AD117" s="54"/>
      <c r="AE117" s="54"/>
      <c r="AF117" s="54"/>
      <c r="AG117" s="54"/>
      <c r="AH117" s="54"/>
      <c r="AI117" s="54"/>
      <c r="AJ117" s="54"/>
      <c r="AK117" s="54"/>
      <c r="AL117" s="54"/>
      <c r="AM117" s="54"/>
      <c r="AN117" s="54"/>
      <c r="AO117" s="54"/>
      <c r="AP117" s="54"/>
      <c r="AQ117" s="54"/>
      <c r="AR117" s="54"/>
      <c r="AS117" s="54"/>
      <c r="AT117" s="54"/>
      <c r="AU117" s="54"/>
      <c r="AV117" s="54"/>
      <c r="AW117" s="54"/>
      <c r="AX117" s="54"/>
      <c r="AY117" s="54"/>
      <c r="AZ117" s="54"/>
      <c r="BA117" s="54"/>
      <c r="BB117" s="54"/>
      <c r="BC117" s="54"/>
      <c r="BD117" s="54"/>
      <c r="BE117" s="54"/>
      <c r="BF117" s="54"/>
      <c r="BG117" s="54"/>
      <c r="BH117" s="54"/>
      <c r="BI117" s="54"/>
      <c r="BJ117" s="54"/>
      <c r="BK117" s="54"/>
      <c r="BL117" s="54"/>
      <c r="BM117" s="54"/>
      <c r="BN117" s="54"/>
      <c r="BO117" s="54"/>
      <c r="BP117" s="54"/>
      <c r="BQ117" s="54"/>
      <c r="BR117" s="54"/>
      <c r="BS117" s="54"/>
      <c r="BT117" s="54"/>
      <c r="BU117" s="54"/>
      <c r="BV117" s="54"/>
      <c r="BW117" s="54"/>
      <c r="BX117" s="54"/>
      <c r="BY117" s="54"/>
      <c r="BZ117" s="54"/>
      <c r="CA117" s="54"/>
      <c r="CB117" s="54"/>
      <c r="CC117" s="54"/>
      <c r="CD117" s="54"/>
      <c r="CE117" s="54"/>
      <c r="CF117" s="54"/>
      <c r="CG117" s="54"/>
      <c r="CH117" s="54"/>
      <c r="CI117" s="54"/>
      <c r="CJ117" s="54"/>
      <c r="CK117" s="54"/>
      <c r="CL117" s="54"/>
      <c r="CM117" s="54"/>
      <c r="CN117" s="54"/>
      <c r="CO117" s="54"/>
      <c r="CP117" s="54"/>
      <c r="CQ117" s="54"/>
      <c r="CR117" s="54"/>
      <c r="CS117" s="54"/>
      <c r="CT117" s="54"/>
      <c r="CU117" s="54"/>
      <c r="CV117" s="54"/>
      <c r="CW117" s="54"/>
      <c r="CX117" s="54"/>
      <c r="CY117" s="54"/>
      <c r="CZ117" s="54"/>
      <c r="DA117" s="54"/>
      <c r="DB117" s="54"/>
      <c r="DC117" s="54"/>
      <c r="DD117" s="54"/>
      <c r="DE117" s="54"/>
      <c r="DF117" s="54"/>
      <c r="DG117" s="54"/>
      <c r="DH117" s="54"/>
      <c r="DI117" s="54"/>
      <c r="DJ117" s="54"/>
      <c r="DK117" s="54"/>
      <c r="DL117" s="54"/>
      <c r="DM117" s="54"/>
      <c r="DN117" s="54"/>
      <c r="DO117" s="54"/>
      <c r="DP117" s="54"/>
      <c r="DQ117" s="54"/>
      <c r="DR117" s="54"/>
      <c r="DS117" s="54"/>
      <c r="DT117" s="54"/>
      <c r="DU117" s="54"/>
      <c r="DV117" s="54"/>
      <c r="DW117" s="54"/>
      <c r="DX117" s="54"/>
      <c r="DY117" s="54"/>
      <c r="DZ117" s="54"/>
      <c r="EA117" s="54"/>
      <c r="EB117" s="54"/>
      <c r="EC117" s="54"/>
      <c r="ED117" s="54"/>
      <c r="EE117" s="54"/>
      <c r="EF117" s="54"/>
      <c r="EG117" s="54"/>
      <c r="EH117" s="54"/>
      <c r="EI117" s="54"/>
      <c r="EJ117" s="54"/>
      <c r="EK117" s="54"/>
      <c r="EL117" s="54"/>
      <c r="EM117" s="54"/>
      <c r="EN117" s="54"/>
      <c r="EO117" s="54"/>
      <c r="EP117" s="54"/>
      <c r="EQ117" s="54"/>
      <c r="ER117" s="54"/>
      <c r="ES117" s="54"/>
      <c r="ET117" s="54"/>
      <c r="EU117" s="54"/>
      <c r="EV117" s="54"/>
    </row>
    <row r="118" spans="1:11" s="54" customFormat="1" ht="30.75" customHeight="1">
      <c r="A118" s="41"/>
      <c r="B118" s="41"/>
      <c r="C118" s="41"/>
      <c r="D118" s="41"/>
      <c r="E118" s="56" t="s">
        <v>177</v>
      </c>
      <c r="F118" s="53">
        <v>41125371</v>
      </c>
      <c r="G118" s="57">
        <v>52.38</v>
      </c>
      <c r="H118" s="53">
        <v>21542607</v>
      </c>
      <c r="I118" s="1">
        <v>2000000</v>
      </c>
      <c r="J118" s="1"/>
      <c r="K118" s="1">
        <f>J118+I118</f>
        <v>2000000</v>
      </c>
    </row>
    <row r="119" spans="1:11" s="54" customFormat="1" ht="30.75" customHeight="1">
      <c r="A119" s="41"/>
      <c r="B119" s="41"/>
      <c r="C119" s="41"/>
      <c r="D119" s="41"/>
      <c r="E119" s="56" t="s">
        <v>311</v>
      </c>
      <c r="F119" s="53"/>
      <c r="G119" s="57"/>
      <c r="H119" s="53"/>
      <c r="I119" s="1"/>
      <c r="J119" s="1">
        <v>8500</v>
      </c>
      <c r="K119" s="1">
        <f>J119+I119</f>
        <v>8500</v>
      </c>
    </row>
    <row r="120" spans="1:152" s="21" customFormat="1" ht="21.75" customHeight="1">
      <c r="A120" s="50"/>
      <c r="B120" s="41"/>
      <c r="C120" s="41"/>
      <c r="D120" s="41"/>
      <c r="E120" s="31" t="s">
        <v>178</v>
      </c>
      <c r="F120" s="58"/>
      <c r="G120" s="48"/>
      <c r="H120" s="53"/>
      <c r="I120" s="13">
        <f>I121+I122+I123+I124+I125+I126+I127+I128+I129+I130+I131</f>
        <v>4500000</v>
      </c>
      <c r="J120" s="13">
        <f>J121+J122+J123+J124+J125+J126+J127+J128+J129+J130+J131</f>
        <v>42500</v>
      </c>
      <c r="K120" s="13">
        <f>K121+K122+K123+K124+K125+K126+K127+K128+K129+K130+K131</f>
        <v>4542500</v>
      </c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1"/>
      <c r="AI120" s="51"/>
      <c r="AJ120" s="51"/>
      <c r="AK120" s="51"/>
      <c r="AL120" s="51"/>
      <c r="AM120" s="51"/>
      <c r="AN120" s="51"/>
      <c r="AO120" s="51"/>
      <c r="AP120" s="51"/>
      <c r="AQ120" s="51"/>
      <c r="AR120" s="51"/>
      <c r="AS120" s="51"/>
      <c r="AT120" s="51"/>
      <c r="AU120" s="51"/>
      <c r="AV120" s="51"/>
      <c r="AW120" s="51"/>
      <c r="AX120" s="51"/>
      <c r="AY120" s="51"/>
      <c r="AZ120" s="51"/>
      <c r="BA120" s="51"/>
      <c r="BB120" s="51"/>
      <c r="BC120" s="51"/>
      <c r="BD120" s="51"/>
      <c r="BE120" s="51"/>
      <c r="BF120" s="51"/>
      <c r="BG120" s="51"/>
      <c r="BH120" s="51"/>
      <c r="BI120" s="51"/>
      <c r="BJ120" s="51"/>
      <c r="BK120" s="51"/>
      <c r="BL120" s="51"/>
      <c r="BM120" s="51"/>
      <c r="BN120" s="51"/>
      <c r="BO120" s="51"/>
      <c r="BP120" s="51"/>
      <c r="BQ120" s="51"/>
      <c r="BR120" s="51"/>
      <c r="BS120" s="51"/>
      <c r="BT120" s="51"/>
      <c r="BU120" s="51"/>
      <c r="BV120" s="51"/>
      <c r="BW120" s="51"/>
      <c r="BX120" s="51"/>
      <c r="BY120" s="51"/>
      <c r="BZ120" s="51"/>
      <c r="CA120" s="51"/>
      <c r="CB120" s="51"/>
      <c r="CC120" s="51"/>
      <c r="CD120" s="51"/>
      <c r="CE120" s="51"/>
      <c r="CF120" s="51"/>
      <c r="CG120" s="51"/>
      <c r="CH120" s="51"/>
      <c r="CI120" s="51"/>
      <c r="CJ120" s="51"/>
      <c r="CK120" s="51"/>
      <c r="CL120" s="51"/>
      <c r="CM120" s="51"/>
      <c r="CN120" s="51"/>
      <c r="CO120" s="51"/>
      <c r="CP120" s="51"/>
      <c r="CQ120" s="51"/>
      <c r="CR120" s="51"/>
      <c r="CS120" s="51"/>
      <c r="CT120" s="51"/>
      <c r="CU120" s="51"/>
      <c r="CV120" s="51"/>
      <c r="CW120" s="51"/>
      <c r="CX120" s="51"/>
      <c r="CY120" s="51"/>
      <c r="CZ120" s="51"/>
      <c r="DA120" s="51"/>
      <c r="DB120" s="51"/>
      <c r="DC120" s="51"/>
      <c r="DD120" s="51"/>
      <c r="DE120" s="51"/>
      <c r="DF120" s="51"/>
      <c r="DG120" s="51"/>
      <c r="DH120" s="51"/>
      <c r="DI120" s="51"/>
      <c r="DJ120" s="51"/>
      <c r="DK120" s="51"/>
      <c r="DL120" s="51"/>
      <c r="DM120" s="51"/>
      <c r="DN120" s="51"/>
      <c r="DO120" s="51"/>
      <c r="DP120" s="51"/>
      <c r="DQ120" s="51"/>
      <c r="DR120" s="51"/>
      <c r="DS120" s="51"/>
      <c r="DT120" s="51"/>
      <c r="DU120" s="51"/>
      <c r="DV120" s="51"/>
      <c r="DW120" s="51"/>
      <c r="DX120" s="51"/>
      <c r="DY120" s="51"/>
      <c r="DZ120" s="51"/>
      <c r="EA120" s="51"/>
      <c r="EB120" s="51"/>
      <c r="EC120" s="51"/>
      <c r="ED120" s="51"/>
      <c r="EE120" s="51"/>
      <c r="EF120" s="51"/>
      <c r="EG120" s="51"/>
      <c r="EH120" s="51"/>
      <c r="EI120" s="51"/>
      <c r="EJ120" s="51"/>
      <c r="EK120" s="51"/>
      <c r="EL120" s="51"/>
      <c r="EM120" s="51"/>
      <c r="EN120" s="51"/>
      <c r="EO120" s="51"/>
      <c r="EP120" s="51"/>
      <c r="EQ120" s="51"/>
      <c r="ER120" s="51"/>
      <c r="ES120" s="51"/>
      <c r="ET120" s="51"/>
      <c r="EU120" s="51"/>
      <c r="EV120" s="51"/>
    </row>
    <row r="121" spans="1:11" s="54" customFormat="1" ht="63" customHeight="1">
      <c r="A121" s="41"/>
      <c r="B121" s="41"/>
      <c r="C121" s="41"/>
      <c r="D121" s="41"/>
      <c r="E121" s="56" t="s">
        <v>179</v>
      </c>
      <c r="F121" s="59"/>
      <c r="G121" s="57"/>
      <c r="H121" s="53"/>
      <c r="I121" s="1">
        <v>500000</v>
      </c>
      <c r="J121" s="1"/>
      <c r="K121" s="1">
        <f aca="true" t="shared" si="3" ref="K121:K131">J121+I121</f>
        <v>500000</v>
      </c>
    </row>
    <row r="122" spans="1:11" s="54" customFormat="1" ht="24.75" customHeight="1">
      <c r="A122" s="41"/>
      <c r="B122" s="41"/>
      <c r="C122" s="41"/>
      <c r="D122" s="41"/>
      <c r="E122" s="56" t="s">
        <v>180</v>
      </c>
      <c r="F122" s="53">
        <v>16481572</v>
      </c>
      <c r="G122" s="57">
        <v>86.059</v>
      </c>
      <c r="H122" s="53">
        <v>14184034</v>
      </c>
      <c r="I122" s="1">
        <v>2000000</v>
      </c>
      <c r="J122" s="1"/>
      <c r="K122" s="1">
        <f t="shared" si="3"/>
        <v>2000000</v>
      </c>
    </row>
    <row r="123" spans="1:11" s="54" customFormat="1" ht="60" customHeight="1">
      <c r="A123" s="41"/>
      <c r="B123" s="41"/>
      <c r="C123" s="41"/>
      <c r="D123" s="41"/>
      <c r="E123" s="35" t="s">
        <v>181</v>
      </c>
      <c r="F123" s="59"/>
      <c r="G123" s="57"/>
      <c r="H123" s="53"/>
      <c r="I123" s="1">
        <v>500000</v>
      </c>
      <c r="J123" s="1"/>
      <c r="K123" s="1">
        <f t="shared" si="3"/>
        <v>500000</v>
      </c>
    </row>
    <row r="124" spans="1:11" s="54" customFormat="1" ht="43.5" customHeight="1">
      <c r="A124" s="41"/>
      <c r="B124" s="41"/>
      <c r="C124" s="41"/>
      <c r="D124" s="41"/>
      <c r="E124" s="35" t="s">
        <v>182</v>
      </c>
      <c r="F124" s="59"/>
      <c r="G124" s="57"/>
      <c r="H124" s="53"/>
      <c r="I124" s="1">
        <v>500000</v>
      </c>
      <c r="J124" s="1"/>
      <c r="K124" s="1">
        <f t="shared" si="3"/>
        <v>500000</v>
      </c>
    </row>
    <row r="125" spans="1:11" s="54" customFormat="1" ht="55.5" customHeight="1">
      <c r="A125" s="41"/>
      <c r="B125" s="41"/>
      <c r="C125" s="41"/>
      <c r="D125" s="41"/>
      <c r="E125" s="35" t="s">
        <v>183</v>
      </c>
      <c r="F125" s="59"/>
      <c r="G125" s="57"/>
      <c r="H125" s="53"/>
      <c r="I125" s="1">
        <v>500000</v>
      </c>
      <c r="J125" s="1"/>
      <c r="K125" s="1">
        <f t="shared" si="3"/>
        <v>500000</v>
      </c>
    </row>
    <row r="126" spans="1:11" s="54" customFormat="1" ht="36.75" customHeight="1">
      <c r="A126" s="41"/>
      <c r="B126" s="41"/>
      <c r="C126" s="41"/>
      <c r="D126" s="41"/>
      <c r="E126" s="35" t="s">
        <v>184</v>
      </c>
      <c r="F126" s="59"/>
      <c r="G126" s="57"/>
      <c r="H126" s="53"/>
      <c r="I126" s="1">
        <v>500000</v>
      </c>
      <c r="J126" s="1"/>
      <c r="K126" s="1">
        <f t="shared" si="3"/>
        <v>500000</v>
      </c>
    </row>
    <row r="127" spans="1:11" s="54" customFormat="1" ht="36.75" customHeight="1">
      <c r="A127" s="41"/>
      <c r="B127" s="41"/>
      <c r="C127" s="41"/>
      <c r="D127" s="41"/>
      <c r="E127" s="35" t="s">
        <v>313</v>
      </c>
      <c r="F127" s="59"/>
      <c r="G127" s="57"/>
      <c r="H127" s="53"/>
      <c r="I127" s="1"/>
      <c r="J127" s="1">
        <v>8500</v>
      </c>
      <c r="K127" s="1">
        <f t="shared" si="3"/>
        <v>8500</v>
      </c>
    </row>
    <row r="128" spans="1:11" s="54" customFormat="1" ht="36.75" customHeight="1">
      <c r="A128" s="41"/>
      <c r="B128" s="41"/>
      <c r="C128" s="41"/>
      <c r="D128" s="41"/>
      <c r="E128" s="35" t="s">
        <v>314</v>
      </c>
      <c r="F128" s="59"/>
      <c r="G128" s="57"/>
      <c r="H128" s="53"/>
      <c r="I128" s="1"/>
      <c r="J128" s="1">
        <v>8500</v>
      </c>
      <c r="K128" s="1">
        <f t="shared" si="3"/>
        <v>8500</v>
      </c>
    </row>
    <row r="129" spans="1:11" s="54" customFormat="1" ht="36.75" customHeight="1">
      <c r="A129" s="41"/>
      <c r="B129" s="41"/>
      <c r="C129" s="41"/>
      <c r="D129" s="41"/>
      <c r="E129" s="35" t="s">
        <v>315</v>
      </c>
      <c r="F129" s="59"/>
      <c r="G129" s="57"/>
      <c r="H129" s="53"/>
      <c r="I129" s="1"/>
      <c r="J129" s="1">
        <v>8500</v>
      </c>
      <c r="K129" s="1">
        <f t="shared" si="3"/>
        <v>8500</v>
      </c>
    </row>
    <row r="130" spans="1:11" s="54" customFormat="1" ht="36.75" customHeight="1">
      <c r="A130" s="41"/>
      <c r="B130" s="41"/>
      <c r="C130" s="41"/>
      <c r="D130" s="41"/>
      <c r="E130" s="35" t="s">
        <v>316</v>
      </c>
      <c r="F130" s="59"/>
      <c r="G130" s="57"/>
      <c r="H130" s="53"/>
      <c r="I130" s="1"/>
      <c r="J130" s="1">
        <v>8500</v>
      </c>
      <c r="K130" s="1">
        <f t="shared" si="3"/>
        <v>8500</v>
      </c>
    </row>
    <row r="131" spans="1:11" s="54" customFormat="1" ht="38.25" customHeight="1">
      <c r="A131" s="41"/>
      <c r="B131" s="41"/>
      <c r="C131" s="41"/>
      <c r="D131" s="41"/>
      <c r="E131" s="35" t="s">
        <v>312</v>
      </c>
      <c r="F131" s="59"/>
      <c r="G131" s="57"/>
      <c r="H131" s="53"/>
      <c r="I131" s="1"/>
      <c r="J131" s="1">
        <v>8500</v>
      </c>
      <c r="K131" s="1">
        <f t="shared" si="3"/>
        <v>8500</v>
      </c>
    </row>
    <row r="132" spans="1:152" s="14" customFormat="1" ht="54" customHeight="1">
      <c r="A132" s="40">
        <v>1517320</v>
      </c>
      <c r="B132" s="19" t="s">
        <v>164</v>
      </c>
      <c r="C132" s="19"/>
      <c r="D132" s="31" t="s">
        <v>170</v>
      </c>
      <c r="E132" s="31"/>
      <c r="F132" s="58"/>
      <c r="G132" s="48"/>
      <c r="H132" s="53"/>
      <c r="I132" s="13">
        <f>I133+I147+I155</f>
        <v>24962500</v>
      </c>
      <c r="J132" s="13">
        <f>J133+J147+J155</f>
        <v>125500</v>
      </c>
      <c r="K132" s="13">
        <f>K133+K147+K155</f>
        <v>25088000</v>
      </c>
      <c r="L132" s="49"/>
      <c r="M132" s="49"/>
      <c r="N132" s="49"/>
      <c r="O132" s="49"/>
      <c r="P132" s="49"/>
      <c r="Q132" s="49"/>
      <c r="R132" s="49"/>
      <c r="S132" s="49"/>
      <c r="T132" s="49"/>
      <c r="U132" s="49"/>
      <c r="V132" s="49"/>
      <c r="W132" s="49"/>
      <c r="X132" s="49"/>
      <c r="Y132" s="49"/>
      <c r="Z132" s="49"/>
      <c r="AA132" s="49"/>
      <c r="AB132" s="49"/>
      <c r="AC132" s="49"/>
      <c r="AD132" s="49"/>
      <c r="AE132" s="49"/>
      <c r="AF132" s="49"/>
      <c r="AG132" s="49"/>
      <c r="AH132" s="49"/>
      <c r="AI132" s="49"/>
      <c r="AJ132" s="49"/>
      <c r="AK132" s="49"/>
      <c r="AL132" s="49"/>
      <c r="AM132" s="49"/>
      <c r="AN132" s="49"/>
      <c r="AO132" s="49"/>
      <c r="AP132" s="49"/>
      <c r="AQ132" s="49"/>
      <c r="AR132" s="49"/>
      <c r="AS132" s="49"/>
      <c r="AT132" s="49"/>
      <c r="AU132" s="49"/>
      <c r="AV132" s="49"/>
      <c r="AW132" s="49"/>
      <c r="AX132" s="49"/>
      <c r="AY132" s="49"/>
      <c r="AZ132" s="49"/>
      <c r="BA132" s="49"/>
      <c r="BB132" s="49"/>
      <c r="BC132" s="49"/>
      <c r="BD132" s="49"/>
      <c r="BE132" s="49"/>
      <c r="BF132" s="49"/>
      <c r="BG132" s="49"/>
      <c r="BH132" s="49"/>
      <c r="BI132" s="49"/>
      <c r="BJ132" s="49"/>
      <c r="BK132" s="49"/>
      <c r="BL132" s="49"/>
      <c r="BM132" s="49"/>
      <c r="BN132" s="49"/>
      <c r="BO132" s="49"/>
      <c r="BP132" s="49"/>
      <c r="BQ132" s="49"/>
      <c r="BR132" s="49"/>
      <c r="BS132" s="49"/>
      <c r="BT132" s="49"/>
      <c r="BU132" s="49"/>
      <c r="BV132" s="49"/>
      <c r="BW132" s="49"/>
      <c r="BX132" s="49"/>
      <c r="BY132" s="49"/>
      <c r="BZ132" s="49"/>
      <c r="CA132" s="49"/>
      <c r="CB132" s="49"/>
      <c r="CC132" s="49"/>
      <c r="CD132" s="49"/>
      <c r="CE132" s="49"/>
      <c r="CF132" s="49"/>
      <c r="CG132" s="49"/>
      <c r="CH132" s="49"/>
      <c r="CI132" s="49"/>
      <c r="CJ132" s="49"/>
      <c r="CK132" s="49"/>
      <c r="CL132" s="49"/>
      <c r="CM132" s="49"/>
      <c r="CN132" s="49"/>
      <c r="CO132" s="49"/>
      <c r="CP132" s="49"/>
      <c r="CQ132" s="49"/>
      <c r="CR132" s="49"/>
      <c r="CS132" s="49"/>
      <c r="CT132" s="49"/>
      <c r="CU132" s="49"/>
      <c r="CV132" s="49"/>
      <c r="CW132" s="49"/>
      <c r="CX132" s="49"/>
      <c r="CY132" s="49"/>
      <c r="CZ132" s="49"/>
      <c r="DA132" s="49"/>
      <c r="DB132" s="49"/>
      <c r="DC132" s="49"/>
      <c r="DD132" s="49"/>
      <c r="DE132" s="49"/>
      <c r="DF132" s="49"/>
      <c r="DG132" s="49"/>
      <c r="DH132" s="49"/>
      <c r="DI132" s="49"/>
      <c r="DJ132" s="49"/>
      <c r="DK132" s="49"/>
      <c r="DL132" s="49"/>
      <c r="DM132" s="49"/>
      <c r="DN132" s="49"/>
      <c r="DO132" s="49"/>
      <c r="DP132" s="49"/>
      <c r="DQ132" s="49"/>
      <c r="DR132" s="49"/>
      <c r="DS132" s="49"/>
      <c r="DT132" s="49"/>
      <c r="DU132" s="49"/>
      <c r="DV132" s="49"/>
      <c r="DW132" s="49"/>
      <c r="DX132" s="49"/>
      <c r="DY132" s="49"/>
      <c r="DZ132" s="49"/>
      <c r="EA132" s="49"/>
      <c r="EB132" s="49"/>
      <c r="EC132" s="49"/>
      <c r="ED132" s="49"/>
      <c r="EE132" s="49"/>
      <c r="EF132" s="49"/>
      <c r="EG132" s="49"/>
      <c r="EH132" s="49"/>
      <c r="EI132" s="49"/>
      <c r="EJ132" s="49"/>
      <c r="EK132" s="49"/>
      <c r="EL132" s="49"/>
      <c r="EM132" s="49"/>
      <c r="EN132" s="49"/>
      <c r="EO132" s="49"/>
      <c r="EP132" s="49"/>
      <c r="EQ132" s="49"/>
      <c r="ER132" s="49"/>
      <c r="ES132" s="49"/>
      <c r="ET132" s="49"/>
      <c r="EU132" s="49"/>
      <c r="EV132" s="49"/>
    </row>
    <row r="133" spans="1:152" s="65" customFormat="1" ht="28.5" customHeight="1">
      <c r="A133" s="60">
        <v>1517321</v>
      </c>
      <c r="B133" s="22" t="s">
        <v>165</v>
      </c>
      <c r="C133" s="22" t="s">
        <v>61</v>
      </c>
      <c r="D133" s="61" t="s">
        <v>171</v>
      </c>
      <c r="E133" s="62"/>
      <c r="F133" s="63"/>
      <c r="G133" s="17"/>
      <c r="H133" s="53"/>
      <c r="I133" s="17">
        <f>I134+I137</f>
        <v>10962500</v>
      </c>
      <c r="J133" s="17">
        <f>J134+J137</f>
        <v>125500</v>
      </c>
      <c r="K133" s="17">
        <f>K134+K137</f>
        <v>11088000</v>
      </c>
      <c r="L133" s="64"/>
      <c r="M133" s="64"/>
      <c r="N133" s="64"/>
      <c r="O133" s="64"/>
      <c r="P133" s="64"/>
      <c r="Q133" s="64"/>
      <c r="R133" s="64"/>
      <c r="S133" s="64"/>
      <c r="T133" s="64"/>
      <c r="U133" s="64"/>
      <c r="V133" s="64"/>
      <c r="W133" s="64"/>
      <c r="X133" s="64"/>
      <c r="Y133" s="64"/>
      <c r="Z133" s="64"/>
      <c r="AA133" s="64"/>
      <c r="AB133" s="64"/>
      <c r="AC133" s="64"/>
      <c r="AD133" s="64"/>
      <c r="AE133" s="64"/>
      <c r="AF133" s="64"/>
      <c r="AG133" s="64"/>
      <c r="AH133" s="64"/>
      <c r="AI133" s="64"/>
      <c r="AJ133" s="64"/>
      <c r="AK133" s="64"/>
      <c r="AL133" s="64"/>
      <c r="AM133" s="64"/>
      <c r="AN133" s="64"/>
      <c r="AO133" s="64"/>
      <c r="AP133" s="64"/>
      <c r="AQ133" s="64"/>
      <c r="AR133" s="64"/>
      <c r="AS133" s="64"/>
      <c r="AT133" s="64"/>
      <c r="AU133" s="64"/>
      <c r="AV133" s="64"/>
      <c r="AW133" s="64"/>
      <c r="AX133" s="64"/>
      <c r="AY133" s="64"/>
      <c r="AZ133" s="64"/>
      <c r="BA133" s="64"/>
      <c r="BB133" s="64"/>
      <c r="BC133" s="64"/>
      <c r="BD133" s="64"/>
      <c r="BE133" s="64"/>
      <c r="BF133" s="64"/>
      <c r="BG133" s="64"/>
      <c r="BH133" s="64"/>
      <c r="BI133" s="64"/>
      <c r="BJ133" s="64"/>
      <c r="BK133" s="64"/>
      <c r="BL133" s="64"/>
      <c r="BM133" s="64"/>
      <c r="BN133" s="64"/>
      <c r="BO133" s="64"/>
      <c r="BP133" s="64"/>
      <c r="BQ133" s="64"/>
      <c r="BR133" s="64"/>
      <c r="BS133" s="64"/>
      <c r="BT133" s="64"/>
      <c r="BU133" s="64"/>
      <c r="BV133" s="64"/>
      <c r="BW133" s="64"/>
      <c r="BX133" s="64"/>
      <c r="BY133" s="64"/>
      <c r="BZ133" s="64"/>
      <c r="CA133" s="64"/>
      <c r="CB133" s="64"/>
      <c r="CC133" s="64"/>
      <c r="CD133" s="64"/>
      <c r="CE133" s="64"/>
      <c r="CF133" s="64"/>
      <c r="CG133" s="64"/>
      <c r="CH133" s="64"/>
      <c r="CI133" s="64"/>
      <c r="CJ133" s="64"/>
      <c r="CK133" s="64"/>
      <c r="CL133" s="64"/>
      <c r="CM133" s="64"/>
      <c r="CN133" s="64"/>
      <c r="CO133" s="64"/>
      <c r="CP133" s="64"/>
      <c r="CQ133" s="64"/>
      <c r="CR133" s="64"/>
      <c r="CS133" s="64"/>
      <c r="CT133" s="64"/>
      <c r="CU133" s="64"/>
      <c r="CV133" s="64"/>
      <c r="CW133" s="64"/>
      <c r="CX133" s="64"/>
      <c r="CY133" s="64"/>
      <c r="CZ133" s="64"/>
      <c r="DA133" s="64"/>
      <c r="DB133" s="64"/>
      <c r="DC133" s="64"/>
      <c r="DD133" s="64"/>
      <c r="DE133" s="64"/>
      <c r="DF133" s="64"/>
      <c r="DG133" s="64"/>
      <c r="DH133" s="64"/>
      <c r="DI133" s="64"/>
      <c r="DJ133" s="64"/>
      <c r="DK133" s="64"/>
      <c r="DL133" s="64"/>
      <c r="DM133" s="64"/>
      <c r="DN133" s="64"/>
      <c r="DO133" s="64"/>
      <c r="DP133" s="64"/>
      <c r="DQ133" s="64"/>
      <c r="DR133" s="64"/>
      <c r="DS133" s="64"/>
      <c r="DT133" s="64"/>
      <c r="DU133" s="64"/>
      <c r="DV133" s="64"/>
      <c r="DW133" s="64"/>
      <c r="DX133" s="64"/>
      <c r="DY133" s="64"/>
      <c r="DZ133" s="64"/>
      <c r="EA133" s="64"/>
      <c r="EB133" s="64"/>
      <c r="EC133" s="64"/>
      <c r="ED133" s="64"/>
      <c r="EE133" s="64"/>
      <c r="EF133" s="64"/>
      <c r="EG133" s="64"/>
      <c r="EH133" s="64"/>
      <c r="EI133" s="64"/>
      <c r="EJ133" s="64"/>
      <c r="EK133" s="64"/>
      <c r="EL133" s="64"/>
      <c r="EM133" s="64"/>
      <c r="EN133" s="64"/>
      <c r="EO133" s="64"/>
      <c r="EP133" s="64"/>
      <c r="EQ133" s="64"/>
      <c r="ER133" s="64"/>
      <c r="ES133" s="64"/>
      <c r="ET133" s="64"/>
      <c r="EU133" s="64"/>
      <c r="EV133" s="64"/>
    </row>
    <row r="134" spans="1:152" s="21" customFormat="1" ht="27" customHeight="1">
      <c r="A134" s="50"/>
      <c r="B134" s="41"/>
      <c r="C134" s="41"/>
      <c r="D134" s="41"/>
      <c r="E134" s="66" t="s">
        <v>174</v>
      </c>
      <c r="F134" s="58"/>
      <c r="G134" s="48"/>
      <c r="H134" s="53"/>
      <c r="I134" s="13">
        <f>I135+I136</f>
        <v>7750000</v>
      </c>
      <c r="J134" s="13">
        <f>J135+J136</f>
        <v>0</v>
      </c>
      <c r="K134" s="13">
        <f>K135+K136</f>
        <v>7750000</v>
      </c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1"/>
      <c r="AI134" s="51"/>
      <c r="AJ134" s="51"/>
      <c r="AK134" s="51"/>
      <c r="AL134" s="51"/>
      <c r="AM134" s="51"/>
      <c r="AN134" s="51"/>
      <c r="AO134" s="51"/>
      <c r="AP134" s="51"/>
      <c r="AQ134" s="51"/>
      <c r="AR134" s="51"/>
      <c r="AS134" s="51"/>
      <c r="AT134" s="51"/>
      <c r="AU134" s="51"/>
      <c r="AV134" s="51"/>
      <c r="AW134" s="51"/>
      <c r="AX134" s="51"/>
      <c r="AY134" s="51"/>
      <c r="AZ134" s="51"/>
      <c r="BA134" s="51"/>
      <c r="BB134" s="51"/>
      <c r="BC134" s="51"/>
      <c r="BD134" s="51"/>
      <c r="BE134" s="51"/>
      <c r="BF134" s="51"/>
      <c r="BG134" s="51"/>
      <c r="BH134" s="51"/>
      <c r="BI134" s="51"/>
      <c r="BJ134" s="51"/>
      <c r="BK134" s="51"/>
      <c r="BL134" s="51"/>
      <c r="BM134" s="51"/>
      <c r="BN134" s="51"/>
      <c r="BO134" s="51"/>
      <c r="BP134" s="51"/>
      <c r="BQ134" s="51"/>
      <c r="BR134" s="51"/>
      <c r="BS134" s="51"/>
      <c r="BT134" s="51"/>
      <c r="BU134" s="51"/>
      <c r="BV134" s="51"/>
      <c r="BW134" s="51"/>
      <c r="BX134" s="51"/>
      <c r="BY134" s="51"/>
      <c r="BZ134" s="51"/>
      <c r="CA134" s="51"/>
      <c r="CB134" s="51"/>
      <c r="CC134" s="51"/>
      <c r="CD134" s="51"/>
      <c r="CE134" s="51"/>
      <c r="CF134" s="51"/>
      <c r="CG134" s="51"/>
      <c r="CH134" s="51"/>
      <c r="CI134" s="51"/>
      <c r="CJ134" s="51"/>
      <c r="CK134" s="51"/>
      <c r="CL134" s="51"/>
      <c r="CM134" s="51"/>
      <c r="CN134" s="51"/>
      <c r="CO134" s="51"/>
      <c r="CP134" s="51"/>
      <c r="CQ134" s="51"/>
      <c r="CR134" s="51"/>
      <c r="CS134" s="51"/>
      <c r="CT134" s="51"/>
      <c r="CU134" s="51"/>
      <c r="CV134" s="51"/>
      <c r="CW134" s="51"/>
      <c r="CX134" s="51"/>
      <c r="CY134" s="51"/>
      <c r="CZ134" s="51"/>
      <c r="DA134" s="51"/>
      <c r="DB134" s="51"/>
      <c r="DC134" s="51"/>
      <c r="DD134" s="51"/>
      <c r="DE134" s="51"/>
      <c r="DF134" s="51"/>
      <c r="DG134" s="51"/>
      <c r="DH134" s="51"/>
      <c r="DI134" s="51"/>
      <c r="DJ134" s="51"/>
      <c r="DK134" s="51"/>
      <c r="DL134" s="51"/>
      <c r="DM134" s="51"/>
      <c r="DN134" s="51"/>
      <c r="DO134" s="51"/>
      <c r="DP134" s="51"/>
      <c r="DQ134" s="51"/>
      <c r="DR134" s="51"/>
      <c r="DS134" s="51"/>
      <c r="DT134" s="51"/>
      <c r="DU134" s="51"/>
      <c r="DV134" s="51"/>
      <c r="DW134" s="51"/>
      <c r="DX134" s="51"/>
      <c r="DY134" s="51"/>
      <c r="DZ134" s="51"/>
      <c r="EA134" s="51"/>
      <c r="EB134" s="51"/>
      <c r="EC134" s="51"/>
      <c r="ED134" s="51"/>
      <c r="EE134" s="51"/>
      <c r="EF134" s="51"/>
      <c r="EG134" s="51"/>
      <c r="EH134" s="51"/>
      <c r="EI134" s="51"/>
      <c r="EJ134" s="51"/>
      <c r="EK134" s="51"/>
      <c r="EL134" s="51"/>
      <c r="EM134" s="51"/>
      <c r="EN134" s="51"/>
      <c r="EO134" s="51"/>
      <c r="EP134" s="51"/>
      <c r="EQ134" s="51"/>
      <c r="ER134" s="51"/>
      <c r="ES134" s="51"/>
      <c r="ET134" s="51"/>
      <c r="EU134" s="51"/>
      <c r="EV134" s="51"/>
    </row>
    <row r="135" spans="1:152" s="55" customFormat="1" ht="30" customHeight="1">
      <c r="A135" s="50"/>
      <c r="B135" s="50"/>
      <c r="C135" s="50"/>
      <c r="D135" s="50"/>
      <c r="E135" s="56" t="s">
        <v>185</v>
      </c>
      <c r="F135" s="67"/>
      <c r="G135" s="50"/>
      <c r="H135" s="53"/>
      <c r="I135" s="1">
        <f>500000+7000000</f>
        <v>7500000</v>
      </c>
      <c r="J135" s="1"/>
      <c r="K135" s="1">
        <f>J135+I135</f>
        <v>7500000</v>
      </c>
      <c r="L135" s="54"/>
      <c r="M135" s="54"/>
      <c r="N135" s="54"/>
      <c r="O135" s="54"/>
      <c r="P135" s="54"/>
      <c r="Q135" s="54"/>
      <c r="R135" s="54"/>
      <c r="S135" s="54"/>
      <c r="T135" s="54"/>
      <c r="U135" s="54"/>
      <c r="V135" s="54"/>
      <c r="W135" s="54"/>
      <c r="X135" s="54"/>
      <c r="Y135" s="54"/>
      <c r="Z135" s="54"/>
      <c r="AA135" s="54"/>
      <c r="AB135" s="54"/>
      <c r="AC135" s="54"/>
      <c r="AD135" s="54"/>
      <c r="AE135" s="54"/>
      <c r="AF135" s="54"/>
      <c r="AG135" s="54"/>
      <c r="AH135" s="54"/>
      <c r="AI135" s="54"/>
      <c r="AJ135" s="54"/>
      <c r="AK135" s="54"/>
      <c r="AL135" s="54"/>
      <c r="AM135" s="54"/>
      <c r="AN135" s="54"/>
      <c r="AO135" s="54"/>
      <c r="AP135" s="54"/>
      <c r="AQ135" s="54"/>
      <c r="AR135" s="54"/>
      <c r="AS135" s="54"/>
      <c r="AT135" s="54"/>
      <c r="AU135" s="54"/>
      <c r="AV135" s="54"/>
      <c r="AW135" s="54"/>
      <c r="AX135" s="54"/>
      <c r="AY135" s="54"/>
      <c r="AZ135" s="54"/>
      <c r="BA135" s="54"/>
      <c r="BB135" s="54"/>
      <c r="BC135" s="54"/>
      <c r="BD135" s="54"/>
      <c r="BE135" s="54"/>
      <c r="BF135" s="54"/>
      <c r="BG135" s="54"/>
      <c r="BH135" s="54"/>
      <c r="BI135" s="54"/>
      <c r="BJ135" s="54"/>
      <c r="BK135" s="54"/>
      <c r="BL135" s="54"/>
      <c r="BM135" s="54"/>
      <c r="BN135" s="54"/>
      <c r="BO135" s="54"/>
      <c r="BP135" s="54"/>
      <c r="BQ135" s="54"/>
      <c r="BR135" s="54"/>
      <c r="BS135" s="54"/>
      <c r="BT135" s="54"/>
      <c r="BU135" s="54"/>
      <c r="BV135" s="54"/>
      <c r="BW135" s="54"/>
      <c r="BX135" s="54"/>
      <c r="BY135" s="54"/>
      <c r="BZ135" s="54"/>
      <c r="CA135" s="54"/>
      <c r="CB135" s="54"/>
      <c r="CC135" s="54"/>
      <c r="CD135" s="54"/>
      <c r="CE135" s="54"/>
      <c r="CF135" s="54"/>
      <c r="CG135" s="54"/>
      <c r="CH135" s="54"/>
      <c r="CI135" s="54"/>
      <c r="CJ135" s="54"/>
      <c r="CK135" s="54"/>
      <c r="CL135" s="54"/>
      <c r="CM135" s="54"/>
      <c r="CN135" s="54"/>
      <c r="CO135" s="54"/>
      <c r="CP135" s="54"/>
      <c r="CQ135" s="54"/>
      <c r="CR135" s="54"/>
      <c r="CS135" s="54"/>
      <c r="CT135" s="54"/>
      <c r="CU135" s="54"/>
      <c r="CV135" s="54"/>
      <c r="CW135" s="54"/>
      <c r="CX135" s="54"/>
      <c r="CY135" s="54"/>
      <c r="CZ135" s="54"/>
      <c r="DA135" s="54"/>
      <c r="DB135" s="54"/>
      <c r="DC135" s="54"/>
      <c r="DD135" s="54"/>
      <c r="DE135" s="54"/>
      <c r="DF135" s="54"/>
      <c r="DG135" s="54"/>
      <c r="DH135" s="54"/>
      <c r="DI135" s="54"/>
      <c r="DJ135" s="54"/>
      <c r="DK135" s="54"/>
      <c r="DL135" s="54"/>
      <c r="DM135" s="54"/>
      <c r="DN135" s="54"/>
      <c r="DO135" s="54"/>
      <c r="DP135" s="54"/>
      <c r="DQ135" s="54"/>
      <c r="DR135" s="54"/>
      <c r="DS135" s="54"/>
      <c r="DT135" s="54"/>
      <c r="DU135" s="54"/>
      <c r="DV135" s="54"/>
      <c r="DW135" s="54"/>
      <c r="DX135" s="54"/>
      <c r="DY135" s="54"/>
      <c r="DZ135" s="54"/>
      <c r="EA135" s="54"/>
      <c r="EB135" s="54"/>
      <c r="EC135" s="54"/>
      <c r="ED135" s="54"/>
      <c r="EE135" s="54"/>
      <c r="EF135" s="54"/>
      <c r="EG135" s="54"/>
      <c r="EH135" s="54"/>
      <c r="EI135" s="54"/>
      <c r="EJ135" s="54"/>
      <c r="EK135" s="54"/>
      <c r="EL135" s="54"/>
      <c r="EM135" s="54"/>
      <c r="EN135" s="54"/>
      <c r="EO135" s="54"/>
      <c r="EP135" s="54"/>
      <c r="EQ135" s="54"/>
      <c r="ER135" s="54"/>
      <c r="ES135" s="54"/>
      <c r="ET135" s="54"/>
      <c r="EU135" s="54"/>
      <c r="EV135" s="54"/>
    </row>
    <row r="136" spans="1:11" s="54" customFormat="1" ht="47.25" customHeight="1">
      <c r="A136" s="41"/>
      <c r="B136" s="41"/>
      <c r="C136" s="41"/>
      <c r="D136" s="41"/>
      <c r="E136" s="56" t="s">
        <v>186</v>
      </c>
      <c r="F136" s="53"/>
      <c r="G136" s="57"/>
      <c r="H136" s="53"/>
      <c r="I136" s="1">
        <v>250000</v>
      </c>
      <c r="J136" s="1"/>
      <c r="K136" s="1">
        <f aca="true" t="shared" si="4" ref="K136:K217">J136+I136</f>
        <v>250000</v>
      </c>
    </row>
    <row r="137" spans="1:152" s="21" customFormat="1" ht="25.5" customHeight="1">
      <c r="A137" s="50"/>
      <c r="B137" s="41"/>
      <c r="C137" s="41"/>
      <c r="D137" s="41"/>
      <c r="E137" s="31" t="s">
        <v>178</v>
      </c>
      <c r="F137" s="58"/>
      <c r="G137" s="48"/>
      <c r="H137" s="53"/>
      <c r="I137" s="13">
        <f>I140+I144+I145+I146+I138+I139+I141+I143+I142</f>
        <v>3212500</v>
      </c>
      <c r="J137" s="13">
        <f>J140+J144+J145+J146+J138+J139+J141+J143+J142</f>
        <v>125500</v>
      </c>
      <c r="K137" s="13">
        <f>K140+K144+K145+K146+K138+K139+K141+K143+K142</f>
        <v>3338000</v>
      </c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1"/>
      <c r="AI137" s="51"/>
      <c r="AJ137" s="51"/>
      <c r="AK137" s="51"/>
      <c r="AL137" s="51"/>
      <c r="AM137" s="51"/>
      <c r="AN137" s="51"/>
      <c r="AO137" s="51"/>
      <c r="AP137" s="51"/>
      <c r="AQ137" s="51"/>
      <c r="AR137" s="51"/>
      <c r="AS137" s="51"/>
      <c r="AT137" s="51"/>
      <c r="AU137" s="51"/>
      <c r="AV137" s="51"/>
      <c r="AW137" s="51"/>
      <c r="AX137" s="51"/>
      <c r="AY137" s="51"/>
      <c r="AZ137" s="51"/>
      <c r="BA137" s="51"/>
      <c r="BB137" s="51"/>
      <c r="BC137" s="51"/>
      <c r="BD137" s="51"/>
      <c r="BE137" s="51"/>
      <c r="BF137" s="51"/>
      <c r="BG137" s="51"/>
      <c r="BH137" s="51"/>
      <c r="BI137" s="51"/>
      <c r="BJ137" s="51"/>
      <c r="BK137" s="51"/>
      <c r="BL137" s="51"/>
      <c r="BM137" s="51"/>
      <c r="BN137" s="51"/>
      <c r="BO137" s="51"/>
      <c r="BP137" s="51"/>
      <c r="BQ137" s="51"/>
      <c r="BR137" s="51"/>
      <c r="BS137" s="51"/>
      <c r="BT137" s="51"/>
      <c r="BU137" s="51"/>
      <c r="BV137" s="51"/>
      <c r="BW137" s="51"/>
      <c r="BX137" s="51"/>
      <c r="BY137" s="51"/>
      <c r="BZ137" s="51"/>
      <c r="CA137" s="51"/>
      <c r="CB137" s="51"/>
      <c r="CC137" s="51"/>
      <c r="CD137" s="51"/>
      <c r="CE137" s="51"/>
      <c r="CF137" s="51"/>
      <c r="CG137" s="51"/>
      <c r="CH137" s="51"/>
      <c r="CI137" s="51"/>
      <c r="CJ137" s="51"/>
      <c r="CK137" s="51"/>
      <c r="CL137" s="51"/>
      <c r="CM137" s="51"/>
      <c r="CN137" s="51"/>
      <c r="CO137" s="51"/>
      <c r="CP137" s="51"/>
      <c r="CQ137" s="51"/>
      <c r="CR137" s="51"/>
      <c r="CS137" s="51"/>
      <c r="CT137" s="51"/>
      <c r="CU137" s="51"/>
      <c r="CV137" s="51"/>
      <c r="CW137" s="51"/>
      <c r="CX137" s="51"/>
      <c r="CY137" s="51"/>
      <c r="CZ137" s="51"/>
      <c r="DA137" s="51"/>
      <c r="DB137" s="51"/>
      <c r="DC137" s="51"/>
      <c r="DD137" s="51"/>
      <c r="DE137" s="51"/>
      <c r="DF137" s="51"/>
      <c r="DG137" s="51"/>
      <c r="DH137" s="51"/>
      <c r="DI137" s="51"/>
      <c r="DJ137" s="51"/>
      <c r="DK137" s="51"/>
      <c r="DL137" s="51"/>
      <c r="DM137" s="51"/>
      <c r="DN137" s="51"/>
      <c r="DO137" s="51"/>
      <c r="DP137" s="51"/>
      <c r="DQ137" s="51"/>
      <c r="DR137" s="51"/>
      <c r="DS137" s="51"/>
      <c r="DT137" s="51"/>
      <c r="DU137" s="51"/>
      <c r="DV137" s="51"/>
      <c r="DW137" s="51"/>
      <c r="DX137" s="51"/>
      <c r="DY137" s="51"/>
      <c r="DZ137" s="51"/>
      <c r="EA137" s="51"/>
      <c r="EB137" s="51"/>
      <c r="EC137" s="51"/>
      <c r="ED137" s="51"/>
      <c r="EE137" s="51"/>
      <c r="EF137" s="51"/>
      <c r="EG137" s="51"/>
      <c r="EH137" s="51"/>
      <c r="EI137" s="51"/>
      <c r="EJ137" s="51"/>
      <c r="EK137" s="51"/>
      <c r="EL137" s="51"/>
      <c r="EM137" s="51"/>
      <c r="EN137" s="51"/>
      <c r="EO137" s="51"/>
      <c r="EP137" s="51"/>
      <c r="EQ137" s="51"/>
      <c r="ER137" s="51"/>
      <c r="ES137" s="51"/>
      <c r="ET137" s="51"/>
      <c r="EU137" s="51"/>
      <c r="EV137" s="51"/>
    </row>
    <row r="138" spans="1:152" s="21" customFormat="1" ht="72">
      <c r="A138" s="50"/>
      <c r="B138" s="41"/>
      <c r="C138" s="41"/>
      <c r="D138" s="41"/>
      <c r="E138" s="44" t="s">
        <v>294</v>
      </c>
      <c r="F138" s="58"/>
      <c r="G138" s="48"/>
      <c r="H138" s="53"/>
      <c r="I138" s="1">
        <v>221500</v>
      </c>
      <c r="J138" s="1"/>
      <c r="K138" s="1">
        <f t="shared" si="4"/>
        <v>221500</v>
      </c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1"/>
      <c r="AI138" s="51"/>
      <c r="AJ138" s="51"/>
      <c r="AK138" s="51"/>
      <c r="AL138" s="51"/>
      <c r="AM138" s="51"/>
      <c r="AN138" s="51"/>
      <c r="AO138" s="51"/>
      <c r="AP138" s="51"/>
      <c r="AQ138" s="51"/>
      <c r="AR138" s="51"/>
      <c r="AS138" s="51"/>
      <c r="AT138" s="51"/>
      <c r="AU138" s="51"/>
      <c r="AV138" s="51"/>
      <c r="AW138" s="51"/>
      <c r="AX138" s="51"/>
      <c r="AY138" s="51"/>
      <c r="AZ138" s="51"/>
      <c r="BA138" s="51"/>
      <c r="BB138" s="51"/>
      <c r="BC138" s="51"/>
      <c r="BD138" s="51"/>
      <c r="BE138" s="51"/>
      <c r="BF138" s="51"/>
      <c r="BG138" s="51"/>
      <c r="BH138" s="51"/>
      <c r="BI138" s="51"/>
      <c r="BJ138" s="51"/>
      <c r="BK138" s="51"/>
      <c r="BL138" s="51"/>
      <c r="BM138" s="51"/>
      <c r="BN138" s="51"/>
      <c r="BO138" s="51"/>
      <c r="BP138" s="51"/>
      <c r="BQ138" s="51"/>
      <c r="BR138" s="51"/>
      <c r="BS138" s="51"/>
      <c r="BT138" s="51"/>
      <c r="BU138" s="51"/>
      <c r="BV138" s="51"/>
      <c r="BW138" s="51"/>
      <c r="BX138" s="51"/>
      <c r="BY138" s="51"/>
      <c r="BZ138" s="51"/>
      <c r="CA138" s="51"/>
      <c r="CB138" s="51"/>
      <c r="CC138" s="51"/>
      <c r="CD138" s="51"/>
      <c r="CE138" s="51"/>
      <c r="CF138" s="51"/>
      <c r="CG138" s="51"/>
      <c r="CH138" s="51"/>
      <c r="CI138" s="51"/>
      <c r="CJ138" s="51"/>
      <c r="CK138" s="51"/>
      <c r="CL138" s="51"/>
      <c r="CM138" s="51"/>
      <c r="CN138" s="51"/>
      <c r="CO138" s="51"/>
      <c r="CP138" s="51"/>
      <c r="CQ138" s="51"/>
      <c r="CR138" s="51"/>
      <c r="CS138" s="51"/>
      <c r="CT138" s="51"/>
      <c r="CU138" s="51"/>
      <c r="CV138" s="51"/>
      <c r="CW138" s="51"/>
      <c r="CX138" s="51"/>
      <c r="CY138" s="51"/>
      <c r="CZ138" s="51"/>
      <c r="DA138" s="51"/>
      <c r="DB138" s="51"/>
      <c r="DC138" s="51"/>
      <c r="DD138" s="51"/>
      <c r="DE138" s="51"/>
      <c r="DF138" s="51"/>
      <c r="DG138" s="51"/>
      <c r="DH138" s="51"/>
      <c r="DI138" s="51"/>
      <c r="DJ138" s="51"/>
      <c r="DK138" s="51"/>
      <c r="DL138" s="51"/>
      <c r="DM138" s="51"/>
      <c r="DN138" s="51"/>
      <c r="DO138" s="51"/>
      <c r="DP138" s="51"/>
      <c r="DQ138" s="51"/>
      <c r="DR138" s="51"/>
      <c r="DS138" s="51"/>
      <c r="DT138" s="51"/>
      <c r="DU138" s="51"/>
      <c r="DV138" s="51"/>
      <c r="DW138" s="51"/>
      <c r="DX138" s="51"/>
      <c r="DY138" s="51"/>
      <c r="DZ138" s="51"/>
      <c r="EA138" s="51"/>
      <c r="EB138" s="51"/>
      <c r="EC138" s="51"/>
      <c r="ED138" s="51"/>
      <c r="EE138" s="51"/>
      <c r="EF138" s="51"/>
      <c r="EG138" s="51"/>
      <c r="EH138" s="51"/>
      <c r="EI138" s="51"/>
      <c r="EJ138" s="51"/>
      <c r="EK138" s="51"/>
      <c r="EL138" s="51"/>
      <c r="EM138" s="51"/>
      <c r="EN138" s="51"/>
      <c r="EO138" s="51"/>
      <c r="EP138" s="51"/>
      <c r="EQ138" s="51"/>
      <c r="ER138" s="51"/>
      <c r="ES138" s="51"/>
      <c r="ET138" s="51"/>
      <c r="EU138" s="51"/>
      <c r="EV138" s="51"/>
    </row>
    <row r="139" spans="1:152" s="21" customFormat="1" ht="18">
      <c r="A139" s="50"/>
      <c r="B139" s="41"/>
      <c r="C139" s="41"/>
      <c r="D139" s="41"/>
      <c r="E139" s="44" t="s">
        <v>309</v>
      </c>
      <c r="F139" s="58"/>
      <c r="G139" s="48"/>
      <c r="H139" s="53"/>
      <c r="I139" s="1"/>
      <c r="J139" s="1">
        <v>8500</v>
      </c>
      <c r="K139" s="1">
        <f t="shared" si="4"/>
        <v>8500</v>
      </c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1"/>
      <c r="AI139" s="51"/>
      <c r="AJ139" s="51"/>
      <c r="AK139" s="51"/>
      <c r="AL139" s="51"/>
      <c r="AM139" s="51"/>
      <c r="AN139" s="51"/>
      <c r="AO139" s="51"/>
      <c r="AP139" s="51"/>
      <c r="AQ139" s="51"/>
      <c r="AR139" s="51"/>
      <c r="AS139" s="51"/>
      <c r="AT139" s="51"/>
      <c r="AU139" s="51"/>
      <c r="AV139" s="51"/>
      <c r="AW139" s="51"/>
      <c r="AX139" s="51"/>
      <c r="AY139" s="51"/>
      <c r="AZ139" s="51"/>
      <c r="BA139" s="51"/>
      <c r="BB139" s="51"/>
      <c r="BC139" s="51"/>
      <c r="BD139" s="51"/>
      <c r="BE139" s="51"/>
      <c r="BF139" s="51"/>
      <c r="BG139" s="51"/>
      <c r="BH139" s="51"/>
      <c r="BI139" s="51"/>
      <c r="BJ139" s="51"/>
      <c r="BK139" s="51"/>
      <c r="BL139" s="51"/>
      <c r="BM139" s="51"/>
      <c r="BN139" s="51"/>
      <c r="BO139" s="51"/>
      <c r="BP139" s="51"/>
      <c r="BQ139" s="51"/>
      <c r="BR139" s="51"/>
      <c r="BS139" s="51"/>
      <c r="BT139" s="51"/>
      <c r="BU139" s="51"/>
      <c r="BV139" s="51"/>
      <c r="BW139" s="51"/>
      <c r="BX139" s="51"/>
      <c r="BY139" s="51"/>
      <c r="BZ139" s="51"/>
      <c r="CA139" s="51"/>
      <c r="CB139" s="51"/>
      <c r="CC139" s="51"/>
      <c r="CD139" s="51"/>
      <c r="CE139" s="51"/>
      <c r="CF139" s="51"/>
      <c r="CG139" s="51"/>
      <c r="CH139" s="51"/>
      <c r="CI139" s="51"/>
      <c r="CJ139" s="51"/>
      <c r="CK139" s="51"/>
      <c r="CL139" s="51"/>
      <c r="CM139" s="51"/>
      <c r="CN139" s="51"/>
      <c r="CO139" s="51"/>
      <c r="CP139" s="51"/>
      <c r="CQ139" s="51"/>
      <c r="CR139" s="51"/>
      <c r="CS139" s="51"/>
      <c r="CT139" s="51"/>
      <c r="CU139" s="51"/>
      <c r="CV139" s="51"/>
      <c r="CW139" s="51"/>
      <c r="CX139" s="51"/>
      <c r="CY139" s="51"/>
      <c r="CZ139" s="51"/>
      <c r="DA139" s="51"/>
      <c r="DB139" s="51"/>
      <c r="DC139" s="51"/>
      <c r="DD139" s="51"/>
      <c r="DE139" s="51"/>
      <c r="DF139" s="51"/>
      <c r="DG139" s="51"/>
      <c r="DH139" s="51"/>
      <c r="DI139" s="51"/>
      <c r="DJ139" s="51"/>
      <c r="DK139" s="51"/>
      <c r="DL139" s="51"/>
      <c r="DM139" s="51"/>
      <c r="DN139" s="51"/>
      <c r="DO139" s="51"/>
      <c r="DP139" s="51"/>
      <c r="DQ139" s="51"/>
      <c r="DR139" s="51"/>
      <c r="DS139" s="51"/>
      <c r="DT139" s="51"/>
      <c r="DU139" s="51"/>
      <c r="DV139" s="51"/>
      <c r="DW139" s="51"/>
      <c r="DX139" s="51"/>
      <c r="DY139" s="51"/>
      <c r="DZ139" s="51"/>
      <c r="EA139" s="51"/>
      <c r="EB139" s="51"/>
      <c r="EC139" s="51"/>
      <c r="ED139" s="51"/>
      <c r="EE139" s="51"/>
      <c r="EF139" s="51"/>
      <c r="EG139" s="51"/>
      <c r="EH139" s="51"/>
      <c r="EI139" s="51"/>
      <c r="EJ139" s="51"/>
      <c r="EK139" s="51"/>
      <c r="EL139" s="51"/>
      <c r="EM139" s="51"/>
      <c r="EN139" s="51"/>
      <c r="EO139" s="51"/>
      <c r="EP139" s="51"/>
      <c r="EQ139" s="51"/>
      <c r="ER139" s="51"/>
      <c r="ES139" s="51"/>
      <c r="ET139" s="51"/>
      <c r="EU139" s="51"/>
      <c r="EV139" s="51"/>
    </row>
    <row r="140" spans="1:11" s="54" customFormat="1" ht="43.5" customHeight="1">
      <c r="A140" s="41"/>
      <c r="B140" s="41"/>
      <c r="C140" s="41"/>
      <c r="D140" s="41"/>
      <c r="E140" s="56" t="s">
        <v>187</v>
      </c>
      <c r="F140" s="53">
        <v>5382485</v>
      </c>
      <c r="G140" s="57">
        <v>59</v>
      </c>
      <c r="H140" s="53">
        <v>3175713</v>
      </c>
      <c r="I140" s="1">
        <v>50000</v>
      </c>
      <c r="J140" s="1"/>
      <c r="K140" s="1">
        <f t="shared" si="4"/>
        <v>50000</v>
      </c>
    </row>
    <row r="141" spans="1:11" s="54" customFormat="1" ht="43.5" customHeight="1">
      <c r="A141" s="41"/>
      <c r="B141" s="41"/>
      <c r="C141" s="41"/>
      <c r="D141" s="41"/>
      <c r="E141" s="56" t="s">
        <v>308</v>
      </c>
      <c r="F141" s="53"/>
      <c r="G141" s="57"/>
      <c r="H141" s="53"/>
      <c r="I141" s="1"/>
      <c r="J141" s="1">
        <v>8500</v>
      </c>
      <c r="K141" s="1">
        <f t="shared" si="4"/>
        <v>8500</v>
      </c>
    </row>
    <row r="142" spans="1:11" s="54" customFormat="1" ht="60" customHeight="1">
      <c r="A142" s="41"/>
      <c r="B142" s="41"/>
      <c r="C142" s="41"/>
      <c r="D142" s="41"/>
      <c r="E142" s="56" t="s">
        <v>318</v>
      </c>
      <c r="F142" s="53"/>
      <c r="G142" s="57"/>
      <c r="H142" s="53"/>
      <c r="I142" s="1"/>
      <c r="J142" s="1">
        <v>100000</v>
      </c>
      <c r="K142" s="1">
        <f t="shared" si="4"/>
        <v>100000</v>
      </c>
    </row>
    <row r="143" spans="1:11" s="54" customFormat="1" ht="43.5" customHeight="1">
      <c r="A143" s="41"/>
      <c r="B143" s="41"/>
      <c r="C143" s="41"/>
      <c r="D143" s="41"/>
      <c r="E143" s="56" t="s">
        <v>310</v>
      </c>
      <c r="F143" s="53"/>
      <c r="G143" s="57"/>
      <c r="H143" s="53"/>
      <c r="I143" s="1"/>
      <c r="J143" s="1">
        <v>8500</v>
      </c>
      <c r="K143" s="1">
        <f t="shared" si="4"/>
        <v>8500</v>
      </c>
    </row>
    <row r="144" spans="1:11" s="54" customFormat="1" ht="61.5" customHeight="1">
      <c r="A144" s="41"/>
      <c r="B144" s="41"/>
      <c r="C144" s="41"/>
      <c r="D144" s="41"/>
      <c r="E144" s="35" t="s">
        <v>188</v>
      </c>
      <c r="F144" s="67"/>
      <c r="G144" s="57"/>
      <c r="H144" s="53"/>
      <c r="I144" s="1">
        <v>500000</v>
      </c>
      <c r="J144" s="1"/>
      <c r="K144" s="1">
        <f t="shared" si="4"/>
        <v>500000</v>
      </c>
    </row>
    <row r="145" spans="1:11" s="54" customFormat="1" ht="63.75" customHeight="1">
      <c r="A145" s="41"/>
      <c r="B145" s="41"/>
      <c r="C145" s="41"/>
      <c r="D145" s="41"/>
      <c r="E145" s="35" t="s">
        <v>189</v>
      </c>
      <c r="F145" s="53">
        <v>1026354</v>
      </c>
      <c r="G145" s="57">
        <v>96.099</v>
      </c>
      <c r="H145" s="53">
        <v>986321</v>
      </c>
      <c r="I145" s="1">
        <v>986000</v>
      </c>
      <c r="J145" s="1"/>
      <c r="K145" s="1">
        <f t="shared" si="4"/>
        <v>986000</v>
      </c>
    </row>
    <row r="146" spans="1:11" s="54" customFormat="1" ht="72">
      <c r="A146" s="41"/>
      <c r="B146" s="41"/>
      <c r="C146" s="41"/>
      <c r="D146" s="41"/>
      <c r="E146" s="35" t="s">
        <v>190</v>
      </c>
      <c r="F146" s="53">
        <v>1479061</v>
      </c>
      <c r="G146" s="57">
        <v>98.39</v>
      </c>
      <c r="H146" s="53">
        <v>1455282</v>
      </c>
      <c r="I146" s="1">
        <v>1455000</v>
      </c>
      <c r="J146" s="1"/>
      <c r="K146" s="1">
        <f t="shared" si="4"/>
        <v>1455000</v>
      </c>
    </row>
    <row r="147" spans="1:11" s="71" customFormat="1" ht="30" customHeight="1">
      <c r="A147" s="60">
        <v>1517322</v>
      </c>
      <c r="B147" s="22" t="s">
        <v>166</v>
      </c>
      <c r="C147" s="22" t="s">
        <v>61</v>
      </c>
      <c r="D147" s="61" t="s">
        <v>173</v>
      </c>
      <c r="E147" s="68"/>
      <c r="F147" s="69"/>
      <c r="G147" s="70"/>
      <c r="H147" s="53"/>
      <c r="I147" s="17">
        <f>I148+I150</f>
        <v>5500000</v>
      </c>
      <c r="J147" s="17">
        <f>J148+J150</f>
        <v>0</v>
      </c>
      <c r="K147" s="17">
        <f>K148+K150</f>
        <v>5500000</v>
      </c>
    </row>
    <row r="148" spans="1:152" s="21" customFormat="1" ht="24" customHeight="1">
      <c r="A148" s="50"/>
      <c r="B148" s="41"/>
      <c r="C148" s="41"/>
      <c r="D148" s="41"/>
      <c r="E148" s="66" t="s">
        <v>174</v>
      </c>
      <c r="F148" s="58"/>
      <c r="G148" s="48"/>
      <c r="H148" s="53"/>
      <c r="I148" s="13">
        <f>I149</f>
        <v>500000</v>
      </c>
      <c r="J148" s="13">
        <f>J149</f>
        <v>0</v>
      </c>
      <c r="K148" s="13">
        <f>K149</f>
        <v>500000</v>
      </c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1"/>
      <c r="AI148" s="51"/>
      <c r="AJ148" s="51"/>
      <c r="AK148" s="51"/>
      <c r="AL148" s="51"/>
      <c r="AM148" s="51"/>
      <c r="AN148" s="51"/>
      <c r="AO148" s="51"/>
      <c r="AP148" s="51"/>
      <c r="AQ148" s="51"/>
      <c r="AR148" s="51"/>
      <c r="AS148" s="51"/>
      <c r="AT148" s="51"/>
      <c r="AU148" s="51"/>
      <c r="AV148" s="51"/>
      <c r="AW148" s="51"/>
      <c r="AX148" s="51"/>
      <c r="AY148" s="51"/>
      <c r="AZ148" s="51"/>
      <c r="BA148" s="51"/>
      <c r="BB148" s="51"/>
      <c r="BC148" s="51"/>
      <c r="BD148" s="51"/>
      <c r="BE148" s="51"/>
      <c r="BF148" s="51"/>
      <c r="BG148" s="51"/>
      <c r="BH148" s="51"/>
      <c r="BI148" s="51"/>
      <c r="BJ148" s="51"/>
      <c r="BK148" s="51"/>
      <c r="BL148" s="51"/>
      <c r="BM148" s="51"/>
      <c r="BN148" s="51"/>
      <c r="BO148" s="51"/>
      <c r="BP148" s="51"/>
      <c r="BQ148" s="51"/>
      <c r="BR148" s="51"/>
      <c r="BS148" s="51"/>
      <c r="BT148" s="51"/>
      <c r="BU148" s="51"/>
      <c r="BV148" s="51"/>
      <c r="BW148" s="51"/>
      <c r="BX148" s="51"/>
      <c r="BY148" s="51"/>
      <c r="BZ148" s="51"/>
      <c r="CA148" s="51"/>
      <c r="CB148" s="51"/>
      <c r="CC148" s="51"/>
      <c r="CD148" s="51"/>
      <c r="CE148" s="51"/>
      <c r="CF148" s="51"/>
      <c r="CG148" s="51"/>
      <c r="CH148" s="51"/>
      <c r="CI148" s="51"/>
      <c r="CJ148" s="51"/>
      <c r="CK148" s="51"/>
      <c r="CL148" s="51"/>
      <c r="CM148" s="51"/>
      <c r="CN148" s="51"/>
      <c r="CO148" s="51"/>
      <c r="CP148" s="51"/>
      <c r="CQ148" s="51"/>
      <c r="CR148" s="51"/>
      <c r="CS148" s="51"/>
      <c r="CT148" s="51"/>
      <c r="CU148" s="51"/>
      <c r="CV148" s="51"/>
      <c r="CW148" s="51"/>
      <c r="CX148" s="51"/>
      <c r="CY148" s="51"/>
      <c r="CZ148" s="51"/>
      <c r="DA148" s="51"/>
      <c r="DB148" s="51"/>
      <c r="DC148" s="51"/>
      <c r="DD148" s="51"/>
      <c r="DE148" s="51"/>
      <c r="DF148" s="51"/>
      <c r="DG148" s="51"/>
      <c r="DH148" s="51"/>
      <c r="DI148" s="51"/>
      <c r="DJ148" s="51"/>
      <c r="DK148" s="51"/>
      <c r="DL148" s="51"/>
      <c r="DM148" s="51"/>
      <c r="DN148" s="51"/>
      <c r="DO148" s="51"/>
      <c r="DP148" s="51"/>
      <c r="DQ148" s="51"/>
      <c r="DR148" s="51"/>
      <c r="DS148" s="51"/>
      <c r="DT148" s="51"/>
      <c r="DU148" s="51"/>
      <c r="DV148" s="51"/>
      <c r="DW148" s="51"/>
      <c r="DX148" s="51"/>
      <c r="DY148" s="51"/>
      <c r="DZ148" s="51"/>
      <c r="EA148" s="51"/>
      <c r="EB148" s="51"/>
      <c r="EC148" s="51"/>
      <c r="ED148" s="51"/>
      <c r="EE148" s="51"/>
      <c r="EF148" s="51"/>
      <c r="EG148" s="51"/>
      <c r="EH148" s="51"/>
      <c r="EI148" s="51"/>
      <c r="EJ148" s="51"/>
      <c r="EK148" s="51"/>
      <c r="EL148" s="51"/>
      <c r="EM148" s="51"/>
      <c r="EN148" s="51"/>
      <c r="EO148" s="51"/>
      <c r="EP148" s="51"/>
      <c r="EQ148" s="51"/>
      <c r="ER148" s="51"/>
      <c r="ES148" s="51"/>
      <c r="ET148" s="51"/>
      <c r="EU148" s="51"/>
      <c r="EV148" s="51"/>
    </row>
    <row r="149" spans="1:11" s="54" customFormat="1" ht="43.5" customHeight="1">
      <c r="A149" s="40"/>
      <c r="B149" s="41"/>
      <c r="C149" s="41"/>
      <c r="D149" s="41"/>
      <c r="E149" s="56" t="s">
        <v>302</v>
      </c>
      <c r="F149" s="53"/>
      <c r="G149" s="57"/>
      <c r="H149" s="53"/>
      <c r="I149" s="1">
        <v>500000</v>
      </c>
      <c r="J149" s="1"/>
      <c r="K149" s="1">
        <f t="shared" si="4"/>
        <v>500000</v>
      </c>
    </row>
    <row r="150" spans="1:152" s="21" customFormat="1" ht="28.5" customHeight="1">
      <c r="A150" s="50"/>
      <c r="B150" s="41"/>
      <c r="C150" s="41"/>
      <c r="D150" s="41"/>
      <c r="E150" s="31" t="s">
        <v>178</v>
      </c>
      <c r="F150" s="58"/>
      <c r="G150" s="48"/>
      <c r="H150" s="53"/>
      <c r="I150" s="13">
        <f>I151+I152+I153+I154</f>
        <v>5000000</v>
      </c>
      <c r="J150" s="13">
        <f>J151+J152+J153+J154</f>
        <v>0</v>
      </c>
      <c r="K150" s="13">
        <f>K151+K152+K153+K154</f>
        <v>5000000</v>
      </c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1"/>
      <c r="AI150" s="51"/>
      <c r="AJ150" s="51"/>
      <c r="AK150" s="51"/>
      <c r="AL150" s="51"/>
      <c r="AM150" s="51"/>
      <c r="AN150" s="51"/>
      <c r="AO150" s="51"/>
      <c r="AP150" s="51"/>
      <c r="AQ150" s="51"/>
      <c r="AR150" s="51"/>
      <c r="AS150" s="51"/>
      <c r="AT150" s="51"/>
      <c r="AU150" s="51"/>
      <c r="AV150" s="51"/>
      <c r="AW150" s="51"/>
      <c r="AX150" s="51"/>
      <c r="AY150" s="51"/>
      <c r="AZ150" s="51"/>
      <c r="BA150" s="51"/>
      <c r="BB150" s="51"/>
      <c r="BC150" s="51"/>
      <c r="BD150" s="51"/>
      <c r="BE150" s="51"/>
      <c r="BF150" s="51"/>
      <c r="BG150" s="51"/>
      <c r="BH150" s="51"/>
      <c r="BI150" s="51"/>
      <c r="BJ150" s="51"/>
      <c r="BK150" s="51"/>
      <c r="BL150" s="51"/>
      <c r="BM150" s="51"/>
      <c r="BN150" s="51"/>
      <c r="BO150" s="51"/>
      <c r="BP150" s="51"/>
      <c r="BQ150" s="51"/>
      <c r="BR150" s="51"/>
      <c r="BS150" s="51"/>
      <c r="BT150" s="51"/>
      <c r="BU150" s="51"/>
      <c r="BV150" s="51"/>
      <c r="BW150" s="51"/>
      <c r="BX150" s="51"/>
      <c r="BY150" s="51"/>
      <c r="BZ150" s="51"/>
      <c r="CA150" s="51"/>
      <c r="CB150" s="51"/>
      <c r="CC150" s="51"/>
      <c r="CD150" s="51"/>
      <c r="CE150" s="51"/>
      <c r="CF150" s="51"/>
      <c r="CG150" s="51"/>
      <c r="CH150" s="51"/>
      <c r="CI150" s="51"/>
      <c r="CJ150" s="51"/>
      <c r="CK150" s="51"/>
      <c r="CL150" s="51"/>
      <c r="CM150" s="51"/>
      <c r="CN150" s="51"/>
      <c r="CO150" s="51"/>
      <c r="CP150" s="51"/>
      <c r="CQ150" s="51"/>
      <c r="CR150" s="51"/>
      <c r="CS150" s="51"/>
      <c r="CT150" s="51"/>
      <c r="CU150" s="51"/>
      <c r="CV150" s="51"/>
      <c r="CW150" s="51"/>
      <c r="CX150" s="51"/>
      <c r="CY150" s="51"/>
      <c r="CZ150" s="51"/>
      <c r="DA150" s="51"/>
      <c r="DB150" s="51"/>
      <c r="DC150" s="51"/>
      <c r="DD150" s="51"/>
      <c r="DE150" s="51"/>
      <c r="DF150" s="51"/>
      <c r="DG150" s="51"/>
      <c r="DH150" s="51"/>
      <c r="DI150" s="51"/>
      <c r="DJ150" s="51"/>
      <c r="DK150" s="51"/>
      <c r="DL150" s="51"/>
      <c r="DM150" s="51"/>
      <c r="DN150" s="51"/>
      <c r="DO150" s="51"/>
      <c r="DP150" s="51"/>
      <c r="DQ150" s="51"/>
      <c r="DR150" s="51"/>
      <c r="DS150" s="51"/>
      <c r="DT150" s="51"/>
      <c r="DU150" s="51"/>
      <c r="DV150" s="51"/>
      <c r="DW150" s="51"/>
      <c r="DX150" s="51"/>
      <c r="DY150" s="51"/>
      <c r="DZ150" s="51"/>
      <c r="EA150" s="51"/>
      <c r="EB150" s="51"/>
      <c r="EC150" s="51"/>
      <c r="ED150" s="51"/>
      <c r="EE150" s="51"/>
      <c r="EF150" s="51"/>
      <c r="EG150" s="51"/>
      <c r="EH150" s="51"/>
      <c r="EI150" s="51"/>
      <c r="EJ150" s="51"/>
      <c r="EK150" s="51"/>
      <c r="EL150" s="51"/>
      <c r="EM150" s="51"/>
      <c r="EN150" s="51"/>
      <c r="EO150" s="51"/>
      <c r="EP150" s="51"/>
      <c r="EQ150" s="51"/>
      <c r="ER150" s="51"/>
      <c r="ES150" s="51"/>
      <c r="ET150" s="51"/>
      <c r="EU150" s="51"/>
      <c r="EV150" s="51"/>
    </row>
    <row r="151" spans="1:11" s="54" customFormat="1" ht="36">
      <c r="A151" s="40"/>
      <c r="B151" s="41"/>
      <c r="C151" s="41"/>
      <c r="D151" s="41"/>
      <c r="E151" s="56" t="s">
        <v>217</v>
      </c>
      <c r="F151" s="72">
        <v>16272770</v>
      </c>
      <c r="G151" s="73">
        <v>98.66</v>
      </c>
      <c r="H151" s="53">
        <v>16054529</v>
      </c>
      <c r="I151" s="1">
        <v>2000000</v>
      </c>
      <c r="J151" s="1"/>
      <c r="K151" s="1">
        <f t="shared" si="4"/>
        <v>2000000</v>
      </c>
    </row>
    <row r="152" spans="1:11" s="54" customFormat="1" ht="42" customHeight="1">
      <c r="A152" s="40"/>
      <c r="B152" s="41"/>
      <c r="C152" s="41"/>
      <c r="D152" s="41"/>
      <c r="E152" s="20" t="s">
        <v>191</v>
      </c>
      <c r="F152" s="72"/>
      <c r="G152" s="74"/>
      <c r="H152" s="53"/>
      <c r="I152" s="1">
        <v>1000000</v>
      </c>
      <c r="J152" s="1"/>
      <c r="K152" s="1">
        <f t="shared" si="4"/>
        <v>1000000</v>
      </c>
    </row>
    <row r="153" spans="1:11" s="54" customFormat="1" ht="45.75" customHeight="1">
      <c r="A153" s="40"/>
      <c r="B153" s="41"/>
      <c r="C153" s="41"/>
      <c r="D153" s="41"/>
      <c r="E153" s="20" t="s">
        <v>192</v>
      </c>
      <c r="F153" s="72"/>
      <c r="G153" s="74"/>
      <c r="H153" s="53"/>
      <c r="I153" s="1">
        <v>1000000</v>
      </c>
      <c r="J153" s="1"/>
      <c r="K153" s="1">
        <f t="shared" si="4"/>
        <v>1000000</v>
      </c>
    </row>
    <row r="154" spans="1:152" s="55" customFormat="1" ht="61.5" customHeight="1">
      <c r="A154" s="40"/>
      <c r="B154" s="41"/>
      <c r="C154" s="41"/>
      <c r="D154" s="41"/>
      <c r="E154" s="35" t="s">
        <v>218</v>
      </c>
      <c r="F154" s="59"/>
      <c r="G154" s="57"/>
      <c r="H154" s="53"/>
      <c r="I154" s="1">
        <v>1000000</v>
      </c>
      <c r="J154" s="1"/>
      <c r="K154" s="1">
        <f t="shared" si="4"/>
        <v>1000000</v>
      </c>
      <c r="L154" s="54"/>
      <c r="M154" s="54"/>
      <c r="N154" s="54"/>
      <c r="O154" s="54"/>
      <c r="P154" s="54"/>
      <c r="Q154" s="54"/>
      <c r="R154" s="54"/>
      <c r="S154" s="54"/>
      <c r="T154" s="54"/>
      <c r="U154" s="54"/>
      <c r="V154" s="54"/>
      <c r="W154" s="54"/>
      <c r="X154" s="54"/>
      <c r="Y154" s="54"/>
      <c r="Z154" s="54"/>
      <c r="AA154" s="54"/>
      <c r="AB154" s="54"/>
      <c r="AC154" s="54"/>
      <c r="AD154" s="54"/>
      <c r="AE154" s="54"/>
      <c r="AF154" s="54"/>
      <c r="AG154" s="54"/>
      <c r="AH154" s="54"/>
      <c r="AI154" s="54"/>
      <c r="AJ154" s="54"/>
      <c r="AK154" s="54"/>
      <c r="AL154" s="54"/>
      <c r="AM154" s="54"/>
      <c r="AN154" s="54"/>
      <c r="AO154" s="54"/>
      <c r="AP154" s="54"/>
      <c r="AQ154" s="54"/>
      <c r="AR154" s="54"/>
      <c r="AS154" s="54"/>
      <c r="AT154" s="54"/>
      <c r="AU154" s="54"/>
      <c r="AV154" s="54"/>
      <c r="AW154" s="54"/>
      <c r="AX154" s="54"/>
      <c r="AY154" s="54"/>
      <c r="AZ154" s="54"/>
      <c r="BA154" s="54"/>
      <c r="BB154" s="54"/>
      <c r="BC154" s="54"/>
      <c r="BD154" s="54"/>
      <c r="BE154" s="54"/>
      <c r="BF154" s="54"/>
      <c r="BG154" s="54"/>
      <c r="BH154" s="54"/>
      <c r="BI154" s="54"/>
      <c r="BJ154" s="54"/>
      <c r="BK154" s="54"/>
      <c r="BL154" s="54"/>
      <c r="BM154" s="54"/>
      <c r="BN154" s="54"/>
      <c r="BO154" s="54"/>
      <c r="BP154" s="54"/>
      <c r="BQ154" s="54"/>
      <c r="BR154" s="54"/>
      <c r="BS154" s="54"/>
      <c r="BT154" s="54"/>
      <c r="BU154" s="54"/>
      <c r="BV154" s="54"/>
      <c r="BW154" s="54"/>
      <c r="BX154" s="54"/>
      <c r="BY154" s="54"/>
      <c r="BZ154" s="54"/>
      <c r="CA154" s="54"/>
      <c r="CB154" s="54"/>
      <c r="CC154" s="54"/>
      <c r="CD154" s="54"/>
      <c r="CE154" s="54"/>
      <c r="CF154" s="54"/>
      <c r="CG154" s="54"/>
      <c r="CH154" s="54"/>
      <c r="CI154" s="54"/>
      <c r="CJ154" s="54"/>
      <c r="CK154" s="54"/>
      <c r="CL154" s="54"/>
      <c r="CM154" s="54"/>
      <c r="CN154" s="54"/>
      <c r="CO154" s="54"/>
      <c r="CP154" s="54"/>
      <c r="CQ154" s="54"/>
      <c r="CR154" s="54"/>
      <c r="CS154" s="54"/>
      <c r="CT154" s="54"/>
      <c r="CU154" s="54"/>
      <c r="CV154" s="54"/>
      <c r="CW154" s="54"/>
      <c r="CX154" s="54"/>
      <c r="CY154" s="54"/>
      <c r="CZ154" s="54"/>
      <c r="DA154" s="54"/>
      <c r="DB154" s="54"/>
      <c r="DC154" s="54"/>
      <c r="DD154" s="54"/>
      <c r="DE154" s="54"/>
      <c r="DF154" s="54"/>
      <c r="DG154" s="54"/>
      <c r="DH154" s="54"/>
      <c r="DI154" s="54"/>
      <c r="DJ154" s="54"/>
      <c r="DK154" s="54"/>
      <c r="DL154" s="54"/>
      <c r="DM154" s="54"/>
      <c r="DN154" s="54"/>
      <c r="DO154" s="54"/>
      <c r="DP154" s="54"/>
      <c r="DQ154" s="54"/>
      <c r="DR154" s="54"/>
      <c r="DS154" s="54"/>
      <c r="DT154" s="54"/>
      <c r="DU154" s="54"/>
      <c r="DV154" s="54"/>
      <c r="DW154" s="54"/>
      <c r="DX154" s="54"/>
      <c r="DY154" s="54"/>
      <c r="DZ154" s="54"/>
      <c r="EA154" s="54"/>
      <c r="EB154" s="54"/>
      <c r="EC154" s="54"/>
      <c r="ED154" s="54"/>
      <c r="EE154" s="54"/>
      <c r="EF154" s="54"/>
      <c r="EG154" s="54"/>
      <c r="EH154" s="54"/>
      <c r="EI154" s="54"/>
      <c r="EJ154" s="54"/>
      <c r="EK154" s="54"/>
      <c r="EL154" s="54"/>
      <c r="EM154" s="54"/>
      <c r="EN154" s="54"/>
      <c r="EO154" s="54"/>
      <c r="EP154" s="54"/>
      <c r="EQ154" s="54"/>
      <c r="ER154" s="54"/>
      <c r="ES154" s="54"/>
      <c r="ET154" s="54"/>
      <c r="EU154" s="54"/>
      <c r="EV154" s="54"/>
    </row>
    <row r="155" spans="1:152" s="77" customFormat="1" ht="48.75" customHeight="1">
      <c r="A155" s="60">
        <v>1517325</v>
      </c>
      <c r="B155" s="22" t="s">
        <v>167</v>
      </c>
      <c r="C155" s="22" t="s">
        <v>61</v>
      </c>
      <c r="D155" s="61" t="s">
        <v>172</v>
      </c>
      <c r="E155" s="75"/>
      <c r="F155" s="76"/>
      <c r="G155" s="70"/>
      <c r="H155" s="53"/>
      <c r="I155" s="17">
        <f>I156</f>
        <v>8500000</v>
      </c>
      <c r="J155" s="17">
        <f>J156</f>
        <v>0</v>
      </c>
      <c r="K155" s="17">
        <f>K156</f>
        <v>8500000</v>
      </c>
      <c r="L155" s="71"/>
      <c r="M155" s="71"/>
      <c r="N155" s="71"/>
      <c r="O155" s="71"/>
      <c r="P155" s="71"/>
      <c r="Q155" s="71"/>
      <c r="R155" s="71"/>
      <c r="S155" s="71"/>
      <c r="T155" s="71"/>
      <c r="U155" s="71"/>
      <c r="V155" s="71"/>
      <c r="W155" s="71"/>
      <c r="X155" s="71"/>
      <c r="Y155" s="71"/>
      <c r="Z155" s="71"/>
      <c r="AA155" s="71"/>
      <c r="AB155" s="71"/>
      <c r="AC155" s="71"/>
      <c r="AD155" s="71"/>
      <c r="AE155" s="71"/>
      <c r="AF155" s="71"/>
      <c r="AG155" s="71"/>
      <c r="AH155" s="71"/>
      <c r="AI155" s="71"/>
      <c r="AJ155" s="71"/>
      <c r="AK155" s="71"/>
      <c r="AL155" s="71"/>
      <c r="AM155" s="71"/>
      <c r="AN155" s="71"/>
      <c r="AO155" s="71"/>
      <c r="AP155" s="71"/>
      <c r="AQ155" s="71"/>
      <c r="AR155" s="71"/>
      <c r="AS155" s="71"/>
      <c r="AT155" s="71"/>
      <c r="AU155" s="71"/>
      <c r="AV155" s="71"/>
      <c r="AW155" s="71"/>
      <c r="AX155" s="71"/>
      <c r="AY155" s="71"/>
      <c r="AZ155" s="71"/>
      <c r="BA155" s="71"/>
      <c r="BB155" s="71"/>
      <c r="BC155" s="71"/>
      <c r="BD155" s="71"/>
      <c r="BE155" s="71"/>
      <c r="BF155" s="71"/>
      <c r="BG155" s="71"/>
      <c r="BH155" s="71"/>
      <c r="BI155" s="71"/>
      <c r="BJ155" s="71"/>
      <c r="BK155" s="71"/>
      <c r="BL155" s="71"/>
      <c r="BM155" s="71"/>
      <c r="BN155" s="71"/>
      <c r="BO155" s="71"/>
      <c r="BP155" s="71"/>
      <c r="BQ155" s="71"/>
      <c r="BR155" s="71"/>
      <c r="BS155" s="71"/>
      <c r="BT155" s="71"/>
      <c r="BU155" s="71"/>
      <c r="BV155" s="71"/>
      <c r="BW155" s="71"/>
      <c r="BX155" s="71"/>
      <c r="BY155" s="71"/>
      <c r="BZ155" s="71"/>
      <c r="CA155" s="71"/>
      <c r="CB155" s="71"/>
      <c r="CC155" s="71"/>
      <c r="CD155" s="71"/>
      <c r="CE155" s="71"/>
      <c r="CF155" s="71"/>
      <c r="CG155" s="71"/>
      <c r="CH155" s="71"/>
      <c r="CI155" s="71"/>
      <c r="CJ155" s="71"/>
      <c r="CK155" s="71"/>
      <c r="CL155" s="71"/>
      <c r="CM155" s="71"/>
      <c r="CN155" s="71"/>
      <c r="CO155" s="71"/>
      <c r="CP155" s="71"/>
      <c r="CQ155" s="71"/>
      <c r="CR155" s="71"/>
      <c r="CS155" s="71"/>
      <c r="CT155" s="71"/>
      <c r="CU155" s="71"/>
      <c r="CV155" s="71"/>
      <c r="CW155" s="71"/>
      <c r="CX155" s="71"/>
      <c r="CY155" s="71"/>
      <c r="CZ155" s="71"/>
      <c r="DA155" s="71"/>
      <c r="DB155" s="71"/>
      <c r="DC155" s="71"/>
      <c r="DD155" s="71"/>
      <c r="DE155" s="71"/>
      <c r="DF155" s="71"/>
      <c r="DG155" s="71"/>
      <c r="DH155" s="71"/>
      <c r="DI155" s="71"/>
      <c r="DJ155" s="71"/>
      <c r="DK155" s="71"/>
      <c r="DL155" s="71"/>
      <c r="DM155" s="71"/>
      <c r="DN155" s="71"/>
      <c r="DO155" s="71"/>
      <c r="DP155" s="71"/>
      <c r="DQ155" s="71"/>
      <c r="DR155" s="71"/>
      <c r="DS155" s="71"/>
      <c r="DT155" s="71"/>
      <c r="DU155" s="71"/>
      <c r="DV155" s="71"/>
      <c r="DW155" s="71"/>
      <c r="DX155" s="71"/>
      <c r="DY155" s="71"/>
      <c r="DZ155" s="71"/>
      <c r="EA155" s="71"/>
      <c r="EB155" s="71"/>
      <c r="EC155" s="71"/>
      <c r="ED155" s="71"/>
      <c r="EE155" s="71"/>
      <c r="EF155" s="71"/>
      <c r="EG155" s="71"/>
      <c r="EH155" s="71"/>
      <c r="EI155" s="71"/>
      <c r="EJ155" s="71"/>
      <c r="EK155" s="71"/>
      <c r="EL155" s="71"/>
      <c r="EM155" s="71"/>
      <c r="EN155" s="71"/>
      <c r="EO155" s="71"/>
      <c r="EP155" s="71"/>
      <c r="EQ155" s="71"/>
      <c r="ER155" s="71"/>
      <c r="ES155" s="71"/>
      <c r="ET155" s="71"/>
      <c r="EU155" s="71"/>
      <c r="EV155" s="71"/>
    </row>
    <row r="156" spans="1:152" s="21" customFormat="1" ht="22.5" customHeight="1">
      <c r="A156" s="50"/>
      <c r="B156" s="41"/>
      <c r="C156" s="41"/>
      <c r="D156" s="41"/>
      <c r="E156" s="47" t="s">
        <v>178</v>
      </c>
      <c r="F156" s="58"/>
      <c r="G156" s="48"/>
      <c r="H156" s="53"/>
      <c r="I156" s="13">
        <f>I157+I158+I159</f>
        <v>8500000</v>
      </c>
      <c r="J156" s="13">
        <f>J157+J158+J159</f>
        <v>0</v>
      </c>
      <c r="K156" s="13">
        <f>K157+K158+K159</f>
        <v>8500000</v>
      </c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1"/>
      <c r="AI156" s="51"/>
      <c r="AJ156" s="51"/>
      <c r="AK156" s="51"/>
      <c r="AL156" s="51"/>
      <c r="AM156" s="51"/>
      <c r="AN156" s="51"/>
      <c r="AO156" s="51"/>
      <c r="AP156" s="51"/>
      <c r="AQ156" s="51"/>
      <c r="AR156" s="51"/>
      <c r="AS156" s="51"/>
      <c r="AT156" s="51"/>
      <c r="AU156" s="51"/>
      <c r="AV156" s="51"/>
      <c r="AW156" s="51"/>
      <c r="AX156" s="51"/>
      <c r="AY156" s="51"/>
      <c r="AZ156" s="51"/>
      <c r="BA156" s="51"/>
      <c r="BB156" s="51"/>
      <c r="BC156" s="51"/>
      <c r="BD156" s="51"/>
      <c r="BE156" s="51"/>
      <c r="BF156" s="51"/>
      <c r="BG156" s="51"/>
      <c r="BH156" s="51"/>
      <c r="BI156" s="51"/>
      <c r="BJ156" s="51"/>
      <c r="BK156" s="51"/>
      <c r="BL156" s="51"/>
      <c r="BM156" s="51"/>
      <c r="BN156" s="51"/>
      <c r="BO156" s="51"/>
      <c r="BP156" s="51"/>
      <c r="BQ156" s="51"/>
      <c r="BR156" s="51"/>
      <c r="BS156" s="51"/>
      <c r="BT156" s="51"/>
      <c r="BU156" s="51"/>
      <c r="BV156" s="51"/>
      <c r="BW156" s="51"/>
      <c r="BX156" s="51"/>
      <c r="BY156" s="51"/>
      <c r="BZ156" s="51"/>
      <c r="CA156" s="51"/>
      <c r="CB156" s="51"/>
      <c r="CC156" s="51"/>
      <c r="CD156" s="51"/>
      <c r="CE156" s="51"/>
      <c r="CF156" s="51"/>
      <c r="CG156" s="51"/>
      <c r="CH156" s="51"/>
      <c r="CI156" s="51"/>
      <c r="CJ156" s="51"/>
      <c r="CK156" s="51"/>
      <c r="CL156" s="51"/>
      <c r="CM156" s="51"/>
      <c r="CN156" s="51"/>
      <c r="CO156" s="51"/>
      <c r="CP156" s="51"/>
      <c r="CQ156" s="51"/>
      <c r="CR156" s="51"/>
      <c r="CS156" s="51"/>
      <c r="CT156" s="51"/>
      <c r="CU156" s="51"/>
      <c r="CV156" s="51"/>
      <c r="CW156" s="51"/>
      <c r="CX156" s="51"/>
      <c r="CY156" s="51"/>
      <c r="CZ156" s="51"/>
      <c r="DA156" s="51"/>
      <c r="DB156" s="51"/>
      <c r="DC156" s="51"/>
      <c r="DD156" s="51"/>
      <c r="DE156" s="51"/>
      <c r="DF156" s="51"/>
      <c r="DG156" s="51"/>
      <c r="DH156" s="51"/>
      <c r="DI156" s="51"/>
      <c r="DJ156" s="51"/>
      <c r="DK156" s="51"/>
      <c r="DL156" s="51"/>
      <c r="DM156" s="51"/>
      <c r="DN156" s="51"/>
      <c r="DO156" s="51"/>
      <c r="DP156" s="51"/>
      <c r="DQ156" s="51"/>
      <c r="DR156" s="51"/>
      <c r="DS156" s="51"/>
      <c r="DT156" s="51"/>
      <c r="DU156" s="51"/>
      <c r="DV156" s="51"/>
      <c r="DW156" s="51"/>
      <c r="DX156" s="51"/>
      <c r="DY156" s="51"/>
      <c r="DZ156" s="51"/>
      <c r="EA156" s="51"/>
      <c r="EB156" s="51"/>
      <c r="EC156" s="51"/>
      <c r="ED156" s="51"/>
      <c r="EE156" s="51"/>
      <c r="EF156" s="51"/>
      <c r="EG156" s="51"/>
      <c r="EH156" s="51"/>
      <c r="EI156" s="51"/>
      <c r="EJ156" s="51"/>
      <c r="EK156" s="51"/>
      <c r="EL156" s="51"/>
      <c r="EM156" s="51"/>
      <c r="EN156" s="51"/>
      <c r="EO156" s="51"/>
      <c r="EP156" s="51"/>
      <c r="EQ156" s="51"/>
      <c r="ER156" s="51"/>
      <c r="ES156" s="51"/>
      <c r="ET156" s="51"/>
      <c r="EU156" s="51"/>
      <c r="EV156" s="51"/>
    </row>
    <row r="157" spans="1:11" s="54" customFormat="1" ht="25.5" customHeight="1">
      <c r="A157" s="41"/>
      <c r="B157" s="41"/>
      <c r="C157" s="41"/>
      <c r="D157" s="41"/>
      <c r="E157" s="56" t="s">
        <v>193</v>
      </c>
      <c r="F157" s="59">
        <v>8134171</v>
      </c>
      <c r="G157" s="57">
        <v>49.28</v>
      </c>
      <c r="H157" s="53">
        <v>4008946</v>
      </c>
      <c r="I157" s="1">
        <v>2000000</v>
      </c>
      <c r="J157" s="1"/>
      <c r="K157" s="1">
        <f t="shared" si="4"/>
        <v>2000000</v>
      </c>
    </row>
    <row r="158" spans="1:11" s="54" customFormat="1" ht="25.5" customHeight="1">
      <c r="A158" s="41"/>
      <c r="B158" s="41"/>
      <c r="C158" s="41"/>
      <c r="D158" s="41"/>
      <c r="E158" s="56" t="s">
        <v>194</v>
      </c>
      <c r="F158" s="67">
        <v>33898627</v>
      </c>
      <c r="G158" s="57">
        <v>70.78</v>
      </c>
      <c r="H158" s="53">
        <v>23996736</v>
      </c>
      <c r="I158" s="1">
        <v>4000000</v>
      </c>
      <c r="J158" s="1"/>
      <c r="K158" s="1">
        <f t="shared" si="4"/>
        <v>4000000</v>
      </c>
    </row>
    <row r="159" spans="1:11" s="54" customFormat="1" ht="45.75" customHeight="1">
      <c r="A159" s="41"/>
      <c r="B159" s="41"/>
      <c r="C159" s="41"/>
      <c r="D159" s="41"/>
      <c r="E159" s="56" t="s">
        <v>219</v>
      </c>
      <c r="F159" s="53"/>
      <c r="G159" s="57"/>
      <c r="H159" s="53"/>
      <c r="I159" s="1">
        <v>2500000</v>
      </c>
      <c r="J159" s="1"/>
      <c r="K159" s="1">
        <f t="shared" si="4"/>
        <v>2500000</v>
      </c>
    </row>
    <row r="160" spans="1:152" s="55" customFormat="1" ht="57.75" customHeight="1">
      <c r="A160" s="40">
        <v>1517330</v>
      </c>
      <c r="B160" s="19" t="s">
        <v>163</v>
      </c>
      <c r="C160" s="19" t="s">
        <v>61</v>
      </c>
      <c r="D160" s="12" t="s">
        <v>169</v>
      </c>
      <c r="E160" s="78"/>
      <c r="F160" s="59"/>
      <c r="G160" s="57"/>
      <c r="H160" s="53"/>
      <c r="I160" s="13">
        <f>I161+I185</f>
        <v>35527641</v>
      </c>
      <c r="J160" s="13">
        <f>J161+J185</f>
        <v>-104155</v>
      </c>
      <c r="K160" s="13">
        <f>K161+K185</f>
        <v>35423486</v>
      </c>
      <c r="L160" s="54"/>
      <c r="M160" s="54"/>
      <c r="N160" s="54"/>
      <c r="O160" s="54"/>
      <c r="P160" s="54"/>
      <c r="Q160" s="54"/>
      <c r="R160" s="54"/>
      <c r="S160" s="54"/>
      <c r="T160" s="54"/>
      <c r="U160" s="54"/>
      <c r="V160" s="54"/>
      <c r="W160" s="54"/>
      <c r="X160" s="54"/>
      <c r="Y160" s="54"/>
      <c r="Z160" s="54"/>
      <c r="AA160" s="54"/>
      <c r="AB160" s="54"/>
      <c r="AC160" s="54"/>
      <c r="AD160" s="54"/>
      <c r="AE160" s="54"/>
      <c r="AF160" s="54"/>
      <c r="AG160" s="54"/>
      <c r="AH160" s="54"/>
      <c r="AI160" s="54"/>
      <c r="AJ160" s="54"/>
      <c r="AK160" s="54"/>
      <c r="AL160" s="54"/>
      <c r="AM160" s="54"/>
      <c r="AN160" s="54"/>
      <c r="AO160" s="54"/>
      <c r="AP160" s="54"/>
      <c r="AQ160" s="54"/>
      <c r="AR160" s="54"/>
      <c r="AS160" s="54"/>
      <c r="AT160" s="54"/>
      <c r="AU160" s="54"/>
      <c r="AV160" s="54"/>
      <c r="AW160" s="54"/>
      <c r="AX160" s="54"/>
      <c r="AY160" s="54"/>
      <c r="AZ160" s="54"/>
      <c r="BA160" s="54"/>
      <c r="BB160" s="54"/>
      <c r="BC160" s="54"/>
      <c r="BD160" s="54"/>
      <c r="BE160" s="54"/>
      <c r="BF160" s="54"/>
      <c r="BG160" s="54"/>
      <c r="BH160" s="54"/>
      <c r="BI160" s="54"/>
      <c r="BJ160" s="54"/>
      <c r="BK160" s="54"/>
      <c r="BL160" s="54"/>
      <c r="BM160" s="54"/>
      <c r="BN160" s="54"/>
      <c r="BO160" s="54"/>
      <c r="BP160" s="54"/>
      <c r="BQ160" s="54"/>
      <c r="BR160" s="54"/>
      <c r="BS160" s="54"/>
      <c r="BT160" s="54"/>
      <c r="BU160" s="54"/>
      <c r="BV160" s="54"/>
      <c r="BW160" s="54"/>
      <c r="BX160" s="54"/>
      <c r="BY160" s="54"/>
      <c r="BZ160" s="54"/>
      <c r="CA160" s="54"/>
      <c r="CB160" s="54"/>
      <c r="CC160" s="54"/>
      <c r="CD160" s="54"/>
      <c r="CE160" s="54"/>
      <c r="CF160" s="54"/>
      <c r="CG160" s="54"/>
      <c r="CH160" s="54"/>
      <c r="CI160" s="54"/>
      <c r="CJ160" s="54"/>
      <c r="CK160" s="54"/>
      <c r="CL160" s="54"/>
      <c r="CM160" s="54"/>
      <c r="CN160" s="54"/>
      <c r="CO160" s="54"/>
      <c r="CP160" s="54"/>
      <c r="CQ160" s="54"/>
      <c r="CR160" s="54"/>
      <c r="CS160" s="54"/>
      <c r="CT160" s="54"/>
      <c r="CU160" s="54"/>
      <c r="CV160" s="54"/>
      <c r="CW160" s="54"/>
      <c r="CX160" s="54"/>
      <c r="CY160" s="54"/>
      <c r="CZ160" s="54"/>
      <c r="DA160" s="54"/>
      <c r="DB160" s="54"/>
      <c r="DC160" s="54"/>
      <c r="DD160" s="54"/>
      <c r="DE160" s="54"/>
      <c r="DF160" s="54"/>
      <c r="DG160" s="54"/>
      <c r="DH160" s="54"/>
      <c r="DI160" s="54"/>
      <c r="DJ160" s="54"/>
      <c r="DK160" s="54"/>
      <c r="DL160" s="54"/>
      <c r="DM160" s="54"/>
      <c r="DN160" s="54"/>
      <c r="DO160" s="54"/>
      <c r="DP160" s="54"/>
      <c r="DQ160" s="54"/>
      <c r="DR160" s="54"/>
      <c r="DS160" s="54"/>
      <c r="DT160" s="54"/>
      <c r="DU160" s="54"/>
      <c r="DV160" s="54"/>
      <c r="DW160" s="54"/>
      <c r="DX160" s="54"/>
      <c r="DY160" s="54"/>
      <c r="DZ160" s="54"/>
      <c r="EA160" s="54"/>
      <c r="EB160" s="54"/>
      <c r="EC160" s="54"/>
      <c r="ED160" s="54"/>
      <c r="EE160" s="54"/>
      <c r="EF160" s="54"/>
      <c r="EG160" s="54"/>
      <c r="EH160" s="54"/>
      <c r="EI160" s="54"/>
      <c r="EJ160" s="54"/>
      <c r="EK160" s="54"/>
      <c r="EL160" s="54"/>
      <c r="EM160" s="54"/>
      <c r="EN160" s="54"/>
      <c r="EO160" s="54"/>
      <c r="EP160" s="54"/>
      <c r="EQ160" s="54"/>
      <c r="ER160" s="54"/>
      <c r="ES160" s="54"/>
      <c r="ET160" s="54"/>
      <c r="EU160" s="54"/>
      <c r="EV160" s="54"/>
    </row>
    <row r="161" spans="1:152" s="55" customFormat="1" ht="24.75" customHeight="1">
      <c r="A161" s="79"/>
      <c r="B161" s="41"/>
      <c r="C161" s="41"/>
      <c r="D161" s="41"/>
      <c r="E161" s="66" t="s">
        <v>174</v>
      </c>
      <c r="F161" s="58"/>
      <c r="G161" s="80"/>
      <c r="H161" s="53"/>
      <c r="I161" s="13">
        <f>SUM(I162:I184)</f>
        <v>17187641</v>
      </c>
      <c r="J161" s="13">
        <f>SUM(J162:J184)</f>
        <v>-113655</v>
      </c>
      <c r="K161" s="13">
        <f>SUM(K162:K184)</f>
        <v>17073986</v>
      </c>
      <c r="L161" s="54"/>
      <c r="M161" s="54"/>
      <c r="N161" s="54"/>
      <c r="O161" s="54"/>
      <c r="P161" s="54"/>
      <c r="Q161" s="54"/>
      <c r="R161" s="54"/>
      <c r="S161" s="54"/>
      <c r="T161" s="54"/>
      <c r="U161" s="54"/>
      <c r="V161" s="54"/>
      <c r="W161" s="54"/>
      <c r="X161" s="54"/>
      <c r="Y161" s="54"/>
      <c r="Z161" s="54"/>
      <c r="AA161" s="54"/>
      <c r="AB161" s="54"/>
      <c r="AC161" s="54"/>
      <c r="AD161" s="54"/>
      <c r="AE161" s="54"/>
      <c r="AF161" s="54"/>
      <c r="AG161" s="54"/>
      <c r="AH161" s="54"/>
      <c r="AI161" s="54"/>
      <c r="AJ161" s="54"/>
      <c r="AK161" s="54"/>
      <c r="AL161" s="54"/>
      <c r="AM161" s="54"/>
      <c r="AN161" s="54"/>
      <c r="AO161" s="54"/>
      <c r="AP161" s="54"/>
      <c r="AQ161" s="54"/>
      <c r="AR161" s="54"/>
      <c r="AS161" s="54"/>
      <c r="AT161" s="54"/>
      <c r="AU161" s="54"/>
      <c r="AV161" s="54"/>
      <c r="AW161" s="54"/>
      <c r="AX161" s="54"/>
      <c r="AY161" s="54"/>
      <c r="AZ161" s="54"/>
      <c r="BA161" s="54"/>
      <c r="BB161" s="54"/>
      <c r="BC161" s="54"/>
      <c r="BD161" s="54"/>
      <c r="BE161" s="54"/>
      <c r="BF161" s="54"/>
      <c r="BG161" s="54"/>
      <c r="BH161" s="54"/>
      <c r="BI161" s="54"/>
      <c r="BJ161" s="54"/>
      <c r="BK161" s="54"/>
      <c r="BL161" s="54"/>
      <c r="BM161" s="54"/>
      <c r="BN161" s="54"/>
      <c r="BO161" s="54"/>
      <c r="BP161" s="54"/>
      <c r="BQ161" s="54"/>
      <c r="BR161" s="54"/>
      <c r="BS161" s="54"/>
      <c r="BT161" s="54"/>
      <c r="BU161" s="54"/>
      <c r="BV161" s="54"/>
      <c r="BW161" s="54"/>
      <c r="BX161" s="54"/>
      <c r="BY161" s="54"/>
      <c r="BZ161" s="54"/>
      <c r="CA161" s="54"/>
      <c r="CB161" s="54"/>
      <c r="CC161" s="54"/>
      <c r="CD161" s="54"/>
      <c r="CE161" s="54"/>
      <c r="CF161" s="54"/>
      <c r="CG161" s="54"/>
      <c r="CH161" s="54"/>
      <c r="CI161" s="54"/>
      <c r="CJ161" s="54"/>
      <c r="CK161" s="54"/>
      <c r="CL161" s="54"/>
      <c r="CM161" s="54"/>
      <c r="CN161" s="54"/>
      <c r="CO161" s="54"/>
      <c r="CP161" s="54"/>
      <c r="CQ161" s="54"/>
      <c r="CR161" s="54"/>
      <c r="CS161" s="54"/>
      <c r="CT161" s="54"/>
      <c r="CU161" s="54"/>
      <c r="CV161" s="54"/>
      <c r="CW161" s="54"/>
      <c r="CX161" s="54"/>
      <c r="CY161" s="54"/>
      <c r="CZ161" s="54"/>
      <c r="DA161" s="54"/>
      <c r="DB161" s="54"/>
      <c r="DC161" s="54"/>
      <c r="DD161" s="54"/>
      <c r="DE161" s="54"/>
      <c r="DF161" s="54"/>
      <c r="DG161" s="54"/>
      <c r="DH161" s="54"/>
      <c r="DI161" s="54"/>
      <c r="DJ161" s="54"/>
      <c r="DK161" s="54"/>
      <c r="DL161" s="54"/>
      <c r="DM161" s="54"/>
      <c r="DN161" s="54"/>
      <c r="DO161" s="54"/>
      <c r="DP161" s="54"/>
      <c r="DQ161" s="54"/>
      <c r="DR161" s="54"/>
      <c r="DS161" s="54"/>
      <c r="DT161" s="54"/>
      <c r="DU161" s="54"/>
      <c r="DV161" s="54"/>
      <c r="DW161" s="54"/>
      <c r="DX161" s="54"/>
      <c r="DY161" s="54"/>
      <c r="DZ161" s="54"/>
      <c r="EA161" s="54"/>
      <c r="EB161" s="54"/>
      <c r="EC161" s="54"/>
      <c r="ED161" s="54"/>
      <c r="EE161" s="54"/>
      <c r="EF161" s="54"/>
      <c r="EG161" s="54"/>
      <c r="EH161" s="54"/>
      <c r="EI161" s="54"/>
      <c r="EJ161" s="54"/>
      <c r="EK161" s="54"/>
      <c r="EL161" s="54"/>
      <c r="EM161" s="54"/>
      <c r="EN161" s="54"/>
      <c r="EO161" s="54"/>
      <c r="EP161" s="54"/>
      <c r="EQ161" s="54"/>
      <c r="ER161" s="54"/>
      <c r="ES161" s="54"/>
      <c r="ET161" s="54"/>
      <c r="EU161" s="54"/>
      <c r="EV161" s="54"/>
    </row>
    <row r="162" spans="1:152" s="55" customFormat="1" ht="25.5" customHeight="1">
      <c r="A162" s="79"/>
      <c r="B162" s="41"/>
      <c r="C162" s="41"/>
      <c r="D162" s="41"/>
      <c r="E162" s="81" t="s">
        <v>195</v>
      </c>
      <c r="F162" s="58"/>
      <c r="G162" s="80"/>
      <c r="H162" s="53"/>
      <c r="I162" s="1">
        <v>1000000</v>
      </c>
      <c r="J162" s="1"/>
      <c r="K162" s="1">
        <f t="shared" si="4"/>
        <v>1000000</v>
      </c>
      <c r="L162" s="54"/>
      <c r="M162" s="54"/>
      <c r="N162" s="54"/>
      <c r="O162" s="54"/>
      <c r="P162" s="54"/>
      <c r="Q162" s="54"/>
      <c r="R162" s="54"/>
      <c r="S162" s="54"/>
      <c r="T162" s="54"/>
      <c r="U162" s="54"/>
      <c r="V162" s="54"/>
      <c r="W162" s="54"/>
      <c r="X162" s="54"/>
      <c r="Y162" s="54"/>
      <c r="Z162" s="54"/>
      <c r="AA162" s="54"/>
      <c r="AB162" s="54"/>
      <c r="AC162" s="54"/>
      <c r="AD162" s="54"/>
      <c r="AE162" s="54"/>
      <c r="AF162" s="54"/>
      <c r="AG162" s="54"/>
      <c r="AH162" s="54"/>
      <c r="AI162" s="54"/>
      <c r="AJ162" s="54"/>
      <c r="AK162" s="54"/>
      <c r="AL162" s="54"/>
      <c r="AM162" s="54"/>
      <c r="AN162" s="54"/>
      <c r="AO162" s="54"/>
      <c r="AP162" s="54"/>
      <c r="AQ162" s="54"/>
      <c r="AR162" s="54"/>
      <c r="AS162" s="54"/>
      <c r="AT162" s="54"/>
      <c r="AU162" s="54"/>
      <c r="AV162" s="54"/>
      <c r="AW162" s="54"/>
      <c r="AX162" s="54"/>
      <c r="AY162" s="54"/>
      <c r="AZ162" s="54"/>
      <c r="BA162" s="54"/>
      <c r="BB162" s="54"/>
      <c r="BC162" s="54"/>
      <c r="BD162" s="54"/>
      <c r="BE162" s="54"/>
      <c r="BF162" s="54"/>
      <c r="BG162" s="54"/>
      <c r="BH162" s="54"/>
      <c r="BI162" s="54"/>
      <c r="BJ162" s="54"/>
      <c r="BK162" s="54"/>
      <c r="BL162" s="54"/>
      <c r="BM162" s="54"/>
      <c r="BN162" s="54"/>
      <c r="BO162" s="54"/>
      <c r="BP162" s="54"/>
      <c r="BQ162" s="54"/>
      <c r="BR162" s="54"/>
      <c r="BS162" s="54"/>
      <c r="BT162" s="54"/>
      <c r="BU162" s="54"/>
      <c r="BV162" s="54"/>
      <c r="BW162" s="54"/>
      <c r="BX162" s="54"/>
      <c r="BY162" s="54"/>
      <c r="BZ162" s="54"/>
      <c r="CA162" s="54"/>
      <c r="CB162" s="54"/>
      <c r="CC162" s="54"/>
      <c r="CD162" s="54"/>
      <c r="CE162" s="54"/>
      <c r="CF162" s="54"/>
      <c r="CG162" s="54"/>
      <c r="CH162" s="54"/>
      <c r="CI162" s="54"/>
      <c r="CJ162" s="54"/>
      <c r="CK162" s="54"/>
      <c r="CL162" s="54"/>
      <c r="CM162" s="54"/>
      <c r="CN162" s="54"/>
      <c r="CO162" s="54"/>
      <c r="CP162" s="54"/>
      <c r="CQ162" s="54"/>
      <c r="CR162" s="54"/>
      <c r="CS162" s="54"/>
      <c r="CT162" s="54"/>
      <c r="CU162" s="54"/>
      <c r="CV162" s="54"/>
      <c r="CW162" s="54"/>
      <c r="CX162" s="54"/>
      <c r="CY162" s="54"/>
      <c r="CZ162" s="54"/>
      <c r="DA162" s="54"/>
      <c r="DB162" s="54"/>
      <c r="DC162" s="54"/>
      <c r="DD162" s="54"/>
      <c r="DE162" s="54"/>
      <c r="DF162" s="54"/>
      <c r="DG162" s="54"/>
      <c r="DH162" s="54"/>
      <c r="DI162" s="54"/>
      <c r="DJ162" s="54"/>
      <c r="DK162" s="54"/>
      <c r="DL162" s="54"/>
      <c r="DM162" s="54"/>
      <c r="DN162" s="54"/>
      <c r="DO162" s="54"/>
      <c r="DP162" s="54"/>
      <c r="DQ162" s="54"/>
      <c r="DR162" s="54"/>
      <c r="DS162" s="54"/>
      <c r="DT162" s="54"/>
      <c r="DU162" s="54"/>
      <c r="DV162" s="54"/>
      <c r="DW162" s="54"/>
      <c r="DX162" s="54"/>
      <c r="DY162" s="54"/>
      <c r="DZ162" s="54"/>
      <c r="EA162" s="54"/>
      <c r="EB162" s="54"/>
      <c r="EC162" s="54"/>
      <c r="ED162" s="54"/>
      <c r="EE162" s="54"/>
      <c r="EF162" s="54"/>
      <c r="EG162" s="54"/>
      <c r="EH162" s="54"/>
      <c r="EI162" s="54"/>
      <c r="EJ162" s="54"/>
      <c r="EK162" s="54"/>
      <c r="EL162" s="54"/>
      <c r="EM162" s="54"/>
      <c r="EN162" s="54"/>
      <c r="EO162" s="54"/>
      <c r="EP162" s="54"/>
      <c r="EQ162" s="54"/>
      <c r="ER162" s="54"/>
      <c r="ES162" s="54"/>
      <c r="ET162" s="54"/>
      <c r="EU162" s="54"/>
      <c r="EV162" s="54"/>
    </row>
    <row r="163" spans="1:152" s="55" customFormat="1" ht="42" customHeight="1">
      <c r="A163" s="79"/>
      <c r="B163" s="41"/>
      <c r="C163" s="41"/>
      <c r="D163" s="41"/>
      <c r="E163" s="20" t="s">
        <v>196</v>
      </c>
      <c r="F163" s="58"/>
      <c r="G163" s="80"/>
      <c r="H163" s="53"/>
      <c r="I163" s="1">
        <v>500000</v>
      </c>
      <c r="J163" s="1"/>
      <c r="K163" s="1">
        <f t="shared" si="4"/>
        <v>500000</v>
      </c>
      <c r="L163" s="54"/>
      <c r="M163" s="54"/>
      <c r="N163" s="54"/>
      <c r="O163" s="54"/>
      <c r="P163" s="54"/>
      <c r="Q163" s="54"/>
      <c r="R163" s="54"/>
      <c r="S163" s="54"/>
      <c r="T163" s="54"/>
      <c r="U163" s="54"/>
      <c r="V163" s="54"/>
      <c r="W163" s="54"/>
      <c r="X163" s="54"/>
      <c r="Y163" s="54"/>
      <c r="Z163" s="54"/>
      <c r="AA163" s="54"/>
      <c r="AB163" s="54"/>
      <c r="AC163" s="54"/>
      <c r="AD163" s="54"/>
      <c r="AE163" s="54"/>
      <c r="AF163" s="54"/>
      <c r="AG163" s="54"/>
      <c r="AH163" s="54"/>
      <c r="AI163" s="54"/>
      <c r="AJ163" s="54"/>
      <c r="AK163" s="54"/>
      <c r="AL163" s="54"/>
      <c r="AM163" s="54"/>
      <c r="AN163" s="54"/>
      <c r="AO163" s="54"/>
      <c r="AP163" s="54"/>
      <c r="AQ163" s="54"/>
      <c r="AR163" s="54"/>
      <c r="AS163" s="54"/>
      <c r="AT163" s="54"/>
      <c r="AU163" s="54"/>
      <c r="AV163" s="54"/>
      <c r="AW163" s="54"/>
      <c r="AX163" s="54"/>
      <c r="AY163" s="54"/>
      <c r="AZ163" s="54"/>
      <c r="BA163" s="54"/>
      <c r="BB163" s="54"/>
      <c r="BC163" s="54"/>
      <c r="BD163" s="54"/>
      <c r="BE163" s="54"/>
      <c r="BF163" s="54"/>
      <c r="BG163" s="54"/>
      <c r="BH163" s="54"/>
      <c r="BI163" s="54"/>
      <c r="BJ163" s="54"/>
      <c r="BK163" s="54"/>
      <c r="BL163" s="54"/>
      <c r="BM163" s="54"/>
      <c r="BN163" s="54"/>
      <c r="BO163" s="54"/>
      <c r="BP163" s="54"/>
      <c r="BQ163" s="54"/>
      <c r="BR163" s="54"/>
      <c r="BS163" s="54"/>
      <c r="BT163" s="54"/>
      <c r="BU163" s="54"/>
      <c r="BV163" s="54"/>
      <c r="BW163" s="54"/>
      <c r="BX163" s="54"/>
      <c r="BY163" s="54"/>
      <c r="BZ163" s="54"/>
      <c r="CA163" s="54"/>
      <c r="CB163" s="54"/>
      <c r="CC163" s="54"/>
      <c r="CD163" s="54"/>
      <c r="CE163" s="54"/>
      <c r="CF163" s="54"/>
      <c r="CG163" s="54"/>
      <c r="CH163" s="54"/>
      <c r="CI163" s="54"/>
      <c r="CJ163" s="54"/>
      <c r="CK163" s="54"/>
      <c r="CL163" s="54"/>
      <c r="CM163" s="54"/>
      <c r="CN163" s="54"/>
      <c r="CO163" s="54"/>
      <c r="CP163" s="54"/>
      <c r="CQ163" s="54"/>
      <c r="CR163" s="54"/>
      <c r="CS163" s="54"/>
      <c r="CT163" s="54"/>
      <c r="CU163" s="54"/>
      <c r="CV163" s="54"/>
      <c r="CW163" s="54"/>
      <c r="CX163" s="54"/>
      <c r="CY163" s="54"/>
      <c r="CZ163" s="54"/>
      <c r="DA163" s="54"/>
      <c r="DB163" s="54"/>
      <c r="DC163" s="54"/>
      <c r="DD163" s="54"/>
      <c r="DE163" s="54"/>
      <c r="DF163" s="54"/>
      <c r="DG163" s="54"/>
      <c r="DH163" s="54"/>
      <c r="DI163" s="54"/>
      <c r="DJ163" s="54"/>
      <c r="DK163" s="54"/>
      <c r="DL163" s="54"/>
      <c r="DM163" s="54"/>
      <c r="DN163" s="54"/>
      <c r="DO163" s="54"/>
      <c r="DP163" s="54"/>
      <c r="DQ163" s="54"/>
      <c r="DR163" s="54"/>
      <c r="DS163" s="54"/>
      <c r="DT163" s="54"/>
      <c r="DU163" s="54"/>
      <c r="DV163" s="54"/>
      <c r="DW163" s="54"/>
      <c r="DX163" s="54"/>
      <c r="DY163" s="54"/>
      <c r="DZ163" s="54"/>
      <c r="EA163" s="54"/>
      <c r="EB163" s="54"/>
      <c r="EC163" s="54"/>
      <c r="ED163" s="54"/>
      <c r="EE163" s="54"/>
      <c r="EF163" s="54"/>
      <c r="EG163" s="54"/>
      <c r="EH163" s="54"/>
      <c r="EI163" s="54"/>
      <c r="EJ163" s="54"/>
      <c r="EK163" s="54"/>
      <c r="EL163" s="54"/>
      <c r="EM163" s="54"/>
      <c r="EN163" s="54"/>
      <c r="EO163" s="54"/>
      <c r="EP163" s="54"/>
      <c r="EQ163" s="54"/>
      <c r="ER163" s="54"/>
      <c r="ES163" s="54"/>
      <c r="ET163" s="54"/>
      <c r="EU163" s="54"/>
      <c r="EV163" s="54"/>
    </row>
    <row r="164" spans="1:152" s="55" customFormat="1" ht="51.75" customHeight="1">
      <c r="A164" s="50"/>
      <c r="B164" s="50"/>
      <c r="C164" s="50"/>
      <c r="D164" s="50"/>
      <c r="E164" s="56" t="s">
        <v>197</v>
      </c>
      <c r="F164" s="67">
        <v>28556946</v>
      </c>
      <c r="G164" s="82">
        <v>74.44</v>
      </c>
      <c r="H164" s="53">
        <v>21259016.2</v>
      </c>
      <c r="I164" s="1">
        <v>3000000</v>
      </c>
      <c r="J164" s="1"/>
      <c r="K164" s="1">
        <f t="shared" si="4"/>
        <v>3000000</v>
      </c>
      <c r="L164" s="54"/>
      <c r="M164" s="54"/>
      <c r="N164" s="54"/>
      <c r="O164" s="54"/>
      <c r="P164" s="54"/>
      <c r="Q164" s="54"/>
      <c r="R164" s="54"/>
      <c r="S164" s="54"/>
      <c r="T164" s="54"/>
      <c r="U164" s="54"/>
      <c r="V164" s="54"/>
      <c r="W164" s="54"/>
      <c r="X164" s="54"/>
      <c r="Y164" s="54"/>
      <c r="Z164" s="54"/>
      <c r="AA164" s="54"/>
      <c r="AB164" s="54"/>
      <c r="AC164" s="54"/>
      <c r="AD164" s="54"/>
      <c r="AE164" s="54"/>
      <c r="AF164" s="54"/>
      <c r="AG164" s="54"/>
      <c r="AH164" s="54"/>
      <c r="AI164" s="54"/>
      <c r="AJ164" s="54"/>
      <c r="AK164" s="54"/>
      <c r="AL164" s="54"/>
      <c r="AM164" s="54"/>
      <c r="AN164" s="54"/>
      <c r="AO164" s="54"/>
      <c r="AP164" s="54"/>
      <c r="AQ164" s="54"/>
      <c r="AR164" s="54"/>
      <c r="AS164" s="54"/>
      <c r="AT164" s="54"/>
      <c r="AU164" s="54"/>
      <c r="AV164" s="54"/>
      <c r="AW164" s="54"/>
      <c r="AX164" s="54"/>
      <c r="AY164" s="54"/>
      <c r="AZ164" s="54"/>
      <c r="BA164" s="54"/>
      <c r="BB164" s="54"/>
      <c r="BC164" s="54"/>
      <c r="BD164" s="54"/>
      <c r="BE164" s="54"/>
      <c r="BF164" s="54"/>
      <c r="BG164" s="54"/>
      <c r="BH164" s="54"/>
      <c r="BI164" s="54"/>
      <c r="BJ164" s="54"/>
      <c r="BK164" s="54"/>
      <c r="BL164" s="54"/>
      <c r="BM164" s="54"/>
      <c r="BN164" s="54"/>
      <c r="BO164" s="54"/>
      <c r="BP164" s="54"/>
      <c r="BQ164" s="54"/>
      <c r="BR164" s="54"/>
      <c r="BS164" s="54"/>
      <c r="BT164" s="54"/>
      <c r="BU164" s="54"/>
      <c r="BV164" s="54"/>
      <c r="BW164" s="54"/>
      <c r="BX164" s="54"/>
      <c r="BY164" s="54"/>
      <c r="BZ164" s="54"/>
      <c r="CA164" s="54"/>
      <c r="CB164" s="54"/>
      <c r="CC164" s="54"/>
      <c r="CD164" s="54"/>
      <c r="CE164" s="54"/>
      <c r="CF164" s="54"/>
      <c r="CG164" s="54"/>
      <c r="CH164" s="54"/>
      <c r="CI164" s="54"/>
      <c r="CJ164" s="54"/>
      <c r="CK164" s="54"/>
      <c r="CL164" s="54"/>
      <c r="CM164" s="54"/>
      <c r="CN164" s="54"/>
      <c r="CO164" s="54"/>
      <c r="CP164" s="54"/>
      <c r="CQ164" s="54"/>
      <c r="CR164" s="54"/>
      <c r="CS164" s="54"/>
      <c r="CT164" s="54"/>
      <c r="CU164" s="54"/>
      <c r="CV164" s="54"/>
      <c r="CW164" s="54"/>
      <c r="CX164" s="54"/>
      <c r="CY164" s="54"/>
      <c r="CZ164" s="54"/>
      <c r="DA164" s="54"/>
      <c r="DB164" s="54"/>
      <c r="DC164" s="54"/>
      <c r="DD164" s="54"/>
      <c r="DE164" s="54"/>
      <c r="DF164" s="54"/>
      <c r="DG164" s="54"/>
      <c r="DH164" s="54"/>
      <c r="DI164" s="54"/>
      <c r="DJ164" s="54"/>
      <c r="DK164" s="54"/>
      <c r="DL164" s="54"/>
      <c r="DM164" s="54"/>
      <c r="DN164" s="54"/>
      <c r="DO164" s="54"/>
      <c r="DP164" s="54"/>
      <c r="DQ164" s="54"/>
      <c r="DR164" s="54"/>
      <c r="DS164" s="54"/>
      <c r="DT164" s="54"/>
      <c r="DU164" s="54"/>
      <c r="DV164" s="54"/>
      <c r="DW164" s="54"/>
      <c r="DX164" s="54"/>
      <c r="DY164" s="54"/>
      <c r="DZ164" s="54"/>
      <c r="EA164" s="54"/>
      <c r="EB164" s="54"/>
      <c r="EC164" s="54"/>
      <c r="ED164" s="54"/>
      <c r="EE164" s="54"/>
      <c r="EF164" s="54"/>
      <c r="EG164" s="54"/>
      <c r="EH164" s="54"/>
      <c r="EI164" s="54"/>
      <c r="EJ164" s="54"/>
      <c r="EK164" s="54"/>
      <c r="EL164" s="54"/>
      <c r="EM164" s="54"/>
      <c r="EN164" s="54"/>
      <c r="EO164" s="54"/>
      <c r="EP164" s="54"/>
      <c r="EQ164" s="54"/>
      <c r="ER164" s="54"/>
      <c r="ES164" s="54"/>
      <c r="ET164" s="54"/>
      <c r="EU164" s="54"/>
      <c r="EV164" s="54"/>
    </row>
    <row r="165" spans="1:152" s="55" customFormat="1" ht="67.5" customHeight="1">
      <c r="A165" s="50"/>
      <c r="B165" s="50"/>
      <c r="C165" s="50"/>
      <c r="D165" s="50"/>
      <c r="E165" s="35" t="s">
        <v>198</v>
      </c>
      <c r="F165" s="53"/>
      <c r="G165" s="50"/>
      <c r="H165" s="53"/>
      <c r="I165" s="1">
        <f>2659000-1111500</f>
        <v>1547500</v>
      </c>
      <c r="J165" s="1">
        <f>-348500-100000</f>
        <v>-448500</v>
      </c>
      <c r="K165" s="1">
        <f t="shared" si="4"/>
        <v>1099000</v>
      </c>
      <c r="L165" s="54"/>
      <c r="M165" s="54"/>
      <c r="N165" s="54"/>
      <c r="O165" s="54"/>
      <c r="P165" s="54"/>
      <c r="Q165" s="54"/>
      <c r="R165" s="54"/>
      <c r="S165" s="54"/>
      <c r="T165" s="54"/>
      <c r="U165" s="54"/>
      <c r="V165" s="54"/>
      <c r="W165" s="54"/>
      <c r="X165" s="54"/>
      <c r="Y165" s="54"/>
      <c r="Z165" s="54"/>
      <c r="AA165" s="54"/>
      <c r="AB165" s="54"/>
      <c r="AC165" s="54"/>
      <c r="AD165" s="54"/>
      <c r="AE165" s="54"/>
      <c r="AF165" s="54"/>
      <c r="AG165" s="54"/>
      <c r="AH165" s="54"/>
      <c r="AI165" s="54"/>
      <c r="AJ165" s="54"/>
      <c r="AK165" s="54"/>
      <c r="AL165" s="54"/>
      <c r="AM165" s="54"/>
      <c r="AN165" s="54"/>
      <c r="AO165" s="54"/>
      <c r="AP165" s="54"/>
      <c r="AQ165" s="54"/>
      <c r="AR165" s="54"/>
      <c r="AS165" s="54"/>
      <c r="AT165" s="54"/>
      <c r="AU165" s="54"/>
      <c r="AV165" s="54"/>
      <c r="AW165" s="54"/>
      <c r="AX165" s="54"/>
      <c r="AY165" s="54"/>
      <c r="AZ165" s="54"/>
      <c r="BA165" s="54"/>
      <c r="BB165" s="54"/>
      <c r="BC165" s="54"/>
      <c r="BD165" s="54"/>
      <c r="BE165" s="54"/>
      <c r="BF165" s="54"/>
      <c r="BG165" s="54"/>
      <c r="BH165" s="54"/>
      <c r="BI165" s="54"/>
      <c r="BJ165" s="54"/>
      <c r="BK165" s="54"/>
      <c r="BL165" s="54"/>
      <c r="BM165" s="54"/>
      <c r="BN165" s="54"/>
      <c r="BO165" s="54"/>
      <c r="BP165" s="54"/>
      <c r="BQ165" s="54"/>
      <c r="BR165" s="54"/>
      <c r="BS165" s="54"/>
      <c r="BT165" s="54"/>
      <c r="BU165" s="54"/>
      <c r="BV165" s="54"/>
      <c r="BW165" s="54"/>
      <c r="BX165" s="54"/>
      <c r="BY165" s="54"/>
      <c r="BZ165" s="54"/>
      <c r="CA165" s="54"/>
      <c r="CB165" s="54"/>
      <c r="CC165" s="54"/>
      <c r="CD165" s="54"/>
      <c r="CE165" s="54"/>
      <c r="CF165" s="54"/>
      <c r="CG165" s="54"/>
      <c r="CH165" s="54"/>
      <c r="CI165" s="54"/>
      <c r="CJ165" s="54"/>
      <c r="CK165" s="54"/>
      <c r="CL165" s="54"/>
      <c r="CM165" s="54"/>
      <c r="CN165" s="54"/>
      <c r="CO165" s="54"/>
      <c r="CP165" s="54"/>
      <c r="CQ165" s="54"/>
      <c r="CR165" s="54"/>
      <c r="CS165" s="54"/>
      <c r="CT165" s="54"/>
      <c r="CU165" s="54"/>
      <c r="CV165" s="54"/>
      <c r="CW165" s="54"/>
      <c r="CX165" s="54"/>
      <c r="CY165" s="54"/>
      <c r="CZ165" s="54"/>
      <c r="DA165" s="54"/>
      <c r="DB165" s="54"/>
      <c r="DC165" s="54"/>
      <c r="DD165" s="54"/>
      <c r="DE165" s="54"/>
      <c r="DF165" s="54"/>
      <c r="DG165" s="54"/>
      <c r="DH165" s="54"/>
      <c r="DI165" s="54"/>
      <c r="DJ165" s="54"/>
      <c r="DK165" s="54"/>
      <c r="DL165" s="54"/>
      <c r="DM165" s="54"/>
      <c r="DN165" s="54"/>
      <c r="DO165" s="54"/>
      <c r="DP165" s="54"/>
      <c r="DQ165" s="54"/>
      <c r="DR165" s="54"/>
      <c r="DS165" s="54"/>
      <c r="DT165" s="54"/>
      <c r="DU165" s="54"/>
      <c r="DV165" s="54"/>
      <c r="DW165" s="54"/>
      <c r="DX165" s="54"/>
      <c r="DY165" s="54"/>
      <c r="DZ165" s="54"/>
      <c r="EA165" s="54"/>
      <c r="EB165" s="54"/>
      <c r="EC165" s="54"/>
      <c r="ED165" s="54"/>
      <c r="EE165" s="54"/>
      <c r="EF165" s="54"/>
      <c r="EG165" s="54"/>
      <c r="EH165" s="54"/>
      <c r="EI165" s="54"/>
      <c r="EJ165" s="54"/>
      <c r="EK165" s="54"/>
      <c r="EL165" s="54"/>
      <c r="EM165" s="54"/>
      <c r="EN165" s="54"/>
      <c r="EO165" s="54"/>
      <c r="EP165" s="54"/>
      <c r="EQ165" s="54"/>
      <c r="ER165" s="54"/>
      <c r="ES165" s="54"/>
      <c r="ET165" s="54"/>
      <c r="EU165" s="54"/>
      <c r="EV165" s="54"/>
    </row>
    <row r="166" spans="1:11" s="54" customFormat="1" ht="61.5" customHeight="1">
      <c r="A166" s="41"/>
      <c r="B166" s="41"/>
      <c r="C166" s="41"/>
      <c r="D166" s="41"/>
      <c r="E166" s="56" t="s">
        <v>256</v>
      </c>
      <c r="F166" s="53"/>
      <c r="G166" s="57"/>
      <c r="H166" s="53"/>
      <c r="I166" s="1">
        <v>100000</v>
      </c>
      <c r="J166" s="1"/>
      <c r="K166" s="1">
        <f t="shared" si="4"/>
        <v>100000</v>
      </c>
    </row>
    <row r="167" spans="1:11" s="54" customFormat="1" ht="61.5" customHeight="1">
      <c r="A167" s="41"/>
      <c r="B167" s="41"/>
      <c r="C167" s="41"/>
      <c r="D167" s="41"/>
      <c r="E167" s="56" t="s">
        <v>239</v>
      </c>
      <c r="F167" s="53"/>
      <c r="G167" s="57"/>
      <c r="H167" s="53"/>
      <c r="I167" s="1">
        <v>870000</v>
      </c>
      <c r="J167" s="1"/>
      <c r="K167" s="1">
        <f t="shared" si="4"/>
        <v>870000</v>
      </c>
    </row>
    <row r="168" spans="1:11" s="54" customFormat="1" ht="36">
      <c r="A168" s="41"/>
      <c r="B168" s="41"/>
      <c r="C168" s="41"/>
      <c r="D168" s="41"/>
      <c r="E168" s="35" t="s">
        <v>291</v>
      </c>
      <c r="F168" s="53"/>
      <c r="G168" s="57"/>
      <c r="H168" s="53"/>
      <c r="I168" s="1">
        <v>100000</v>
      </c>
      <c r="J168" s="1"/>
      <c r="K168" s="1">
        <f t="shared" si="4"/>
        <v>100000</v>
      </c>
    </row>
    <row r="169" spans="1:11" s="54" customFormat="1" ht="50.25" customHeight="1">
      <c r="A169" s="41"/>
      <c r="B169" s="41"/>
      <c r="C169" s="41"/>
      <c r="D169" s="41"/>
      <c r="E169" s="35" t="s">
        <v>300</v>
      </c>
      <c r="F169" s="53"/>
      <c r="G169" s="57"/>
      <c r="H169" s="53"/>
      <c r="I169" s="1">
        <v>300000</v>
      </c>
      <c r="J169" s="1"/>
      <c r="K169" s="1">
        <f t="shared" si="4"/>
        <v>300000</v>
      </c>
    </row>
    <row r="170" spans="1:11" s="54" customFormat="1" ht="50.25" customHeight="1">
      <c r="A170" s="41"/>
      <c r="B170" s="41"/>
      <c r="C170" s="41"/>
      <c r="D170" s="41"/>
      <c r="E170" s="35" t="s">
        <v>319</v>
      </c>
      <c r="F170" s="53"/>
      <c r="G170" s="57"/>
      <c r="H170" s="53"/>
      <c r="I170" s="1"/>
      <c r="J170" s="1">
        <v>50000</v>
      </c>
      <c r="K170" s="1">
        <f t="shared" si="4"/>
        <v>50000</v>
      </c>
    </row>
    <row r="171" spans="1:11" s="54" customFormat="1" ht="63" customHeight="1">
      <c r="A171" s="41"/>
      <c r="B171" s="41"/>
      <c r="C171" s="41"/>
      <c r="D171" s="41"/>
      <c r="E171" s="35" t="s">
        <v>320</v>
      </c>
      <c r="F171" s="53"/>
      <c r="G171" s="57"/>
      <c r="H171" s="53"/>
      <c r="I171" s="1"/>
      <c r="J171" s="1">
        <v>50000</v>
      </c>
      <c r="K171" s="1">
        <f t="shared" si="4"/>
        <v>50000</v>
      </c>
    </row>
    <row r="172" spans="1:11" s="54" customFormat="1" ht="45.75" customHeight="1">
      <c r="A172" s="41"/>
      <c r="B172" s="41"/>
      <c r="C172" s="41"/>
      <c r="D172" s="41"/>
      <c r="E172" s="35" t="s">
        <v>199</v>
      </c>
      <c r="F172" s="53"/>
      <c r="G172" s="57"/>
      <c r="H172" s="53"/>
      <c r="I172" s="1">
        <v>5000000</v>
      </c>
      <c r="J172" s="1"/>
      <c r="K172" s="1">
        <f t="shared" si="4"/>
        <v>5000000</v>
      </c>
    </row>
    <row r="173" spans="1:11" s="54" customFormat="1" ht="36">
      <c r="A173" s="41"/>
      <c r="B173" s="41"/>
      <c r="C173" s="41"/>
      <c r="D173" s="41"/>
      <c r="E173" s="35" t="s">
        <v>283</v>
      </c>
      <c r="F173" s="53"/>
      <c r="G173" s="57"/>
      <c r="H173" s="53"/>
      <c r="I173" s="1">
        <v>998774</v>
      </c>
      <c r="J173" s="1"/>
      <c r="K173" s="1">
        <f t="shared" si="4"/>
        <v>998774</v>
      </c>
    </row>
    <row r="174" spans="1:11" s="54" customFormat="1" ht="18">
      <c r="A174" s="41"/>
      <c r="B174" s="41"/>
      <c r="C174" s="41"/>
      <c r="D174" s="41"/>
      <c r="E174" s="35" t="s">
        <v>284</v>
      </c>
      <c r="F174" s="53"/>
      <c r="G174" s="57"/>
      <c r="H174" s="53"/>
      <c r="I174" s="1">
        <v>489680</v>
      </c>
      <c r="J174" s="1"/>
      <c r="K174" s="1">
        <f t="shared" si="4"/>
        <v>489680</v>
      </c>
    </row>
    <row r="175" spans="1:11" s="54" customFormat="1" ht="60" customHeight="1">
      <c r="A175" s="41"/>
      <c r="B175" s="41"/>
      <c r="C175" s="41"/>
      <c r="D175" s="41"/>
      <c r="E175" s="35" t="s">
        <v>285</v>
      </c>
      <c r="F175" s="53"/>
      <c r="G175" s="57"/>
      <c r="H175" s="53"/>
      <c r="I175" s="1">
        <v>498116</v>
      </c>
      <c r="J175" s="1"/>
      <c r="K175" s="1">
        <f t="shared" si="4"/>
        <v>498116</v>
      </c>
    </row>
    <row r="176" spans="1:11" s="54" customFormat="1" ht="36">
      <c r="A176" s="41"/>
      <c r="B176" s="41"/>
      <c r="C176" s="41"/>
      <c r="D176" s="41"/>
      <c r="E176" s="35" t="s">
        <v>286</v>
      </c>
      <c r="F176" s="53"/>
      <c r="G176" s="57"/>
      <c r="H176" s="53"/>
      <c r="I176" s="1">
        <v>409160</v>
      </c>
      <c r="J176" s="1"/>
      <c r="K176" s="1">
        <f t="shared" si="4"/>
        <v>409160</v>
      </c>
    </row>
    <row r="177" spans="1:11" s="54" customFormat="1" ht="18">
      <c r="A177" s="41"/>
      <c r="B177" s="41"/>
      <c r="C177" s="41"/>
      <c r="D177" s="41"/>
      <c r="E177" s="35" t="s">
        <v>287</v>
      </c>
      <c r="F177" s="53"/>
      <c r="G177" s="57"/>
      <c r="H177" s="53"/>
      <c r="I177" s="1">
        <v>998900</v>
      </c>
      <c r="J177" s="1"/>
      <c r="K177" s="1">
        <f t="shared" si="4"/>
        <v>998900</v>
      </c>
    </row>
    <row r="178" spans="1:11" s="54" customFormat="1" ht="36">
      <c r="A178" s="41"/>
      <c r="B178" s="41"/>
      <c r="C178" s="41"/>
      <c r="D178" s="41"/>
      <c r="E178" s="35" t="s">
        <v>288</v>
      </c>
      <c r="F178" s="53"/>
      <c r="G178" s="57"/>
      <c r="H178" s="53"/>
      <c r="I178" s="1">
        <v>482174</v>
      </c>
      <c r="J178" s="1"/>
      <c r="K178" s="1">
        <f t="shared" si="4"/>
        <v>482174</v>
      </c>
    </row>
    <row r="179" spans="1:11" s="54" customFormat="1" ht="18">
      <c r="A179" s="41"/>
      <c r="B179" s="41"/>
      <c r="C179" s="41"/>
      <c r="D179" s="41"/>
      <c r="E179" s="35" t="s">
        <v>289</v>
      </c>
      <c r="F179" s="53"/>
      <c r="G179" s="57"/>
      <c r="H179" s="53"/>
      <c r="I179" s="1">
        <v>425207</v>
      </c>
      <c r="J179" s="1"/>
      <c r="K179" s="1">
        <f t="shared" si="4"/>
        <v>425207</v>
      </c>
    </row>
    <row r="180" spans="1:11" s="54" customFormat="1" ht="36">
      <c r="A180" s="41"/>
      <c r="B180" s="41"/>
      <c r="C180" s="41"/>
      <c r="D180" s="41"/>
      <c r="E180" s="35" t="s">
        <v>290</v>
      </c>
      <c r="F180" s="53"/>
      <c r="G180" s="57"/>
      <c r="H180" s="53"/>
      <c r="I180" s="1">
        <v>468130</v>
      </c>
      <c r="J180" s="1"/>
      <c r="K180" s="1">
        <f t="shared" si="4"/>
        <v>468130</v>
      </c>
    </row>
    <row r="181" spans="1:11" s="54" customFormat="1" ht="18">
      <c r="A181" s="41"/>
      <c r="B181" s="41"/>
      <c r="C181" s="41"/>
      <c r="D181" s="41"/>
      <c r="E181" s="35"/>
      <c r="F181" s="53"/>
      <c r="G181" s="57"/>
      <c r="H181" s="53"/>
      <c r="I181" s="1"/>
      <c r="J181" s="1"/>
      <c r="K181" s="1"/>
    </row>
    <row r="182" spans="1:11" s="54" customFormat="1" ht="36">
      <c r="A182" s="41"/>
      <c r="B182" s="41"/>
      <c r="C182" s="41"/>
      <c r="D182" s="41"/>
      <c r="E182" s="56" t="s">
        <v>321</v>
      </c>
      <c r="F182" s="53"/>
      <c r="G182" s="57"/>
      <c r="H182" s="53"/>
      <c r="I182" s="1"/>
      <c r="J182" s="1">
        <v>61400</v>
      </c>
      <c r="K182" s="1">
        <f t="shared" si="4"/>
        <v>61400</v>
      </c>
    </row>
    <row r="183" spans="1:11" s="54" customFormat="1" ht="36">
      <c r="A183" s="41"/>
      <c r="B183" s="41"/>
      <c r="C183" s="41"/>
      <c r="D183" s="41"/>
      <c r="E183" s="56" t="s">
        <v>322</v>
      </c>
      <c r="F183" s="53"/>
      <c r="G183" s="57"/>
      <c r="H183" s="53"/>
      <c r="I183" s="1"/>
      <c r="J183" s="1">
        <v>102445</v>
      </c>
      <c r="K183" s="1">
        <f t="shared" si="4"/>
        <v>102445</v>
      </c>
    </row>
    <row r="184" spans="1:11" s="54" customFormat="1" ht="36">
      <c r="A184" s="41"/>
      <c r="B184" s="41"/>
      <c r="C184" s="41"/>
      <c r="D184" s="41"/>
      <c r="E184" s="56" t="s">
        <v>323</v>
      </c>
      <c r="F184" s="53"/>
      <c r="G184" s="57"/>
      <c r="H184" s="53"/>
      <c r="I184" s="1"/>
      <c r="J184" s="1">
        <v>71000</v>
      </c>
      <c r="K184" s="1">
        <f t="shared" si="4"/>
        <v>71000</v>
      </c>
    </row>
    <row r="185" spans="1:11" s="54" customFormat="1" ht="27" customHeight="1">
      <c r="A185" s="41"/>
      <c r="B185" s="41"/>
      <c r="C185" s="41"/>
      <c r="D185" s="41"/>
      <c r="E185" s="31" t="s">
        <v>178</v>
      </c>
      <c r="F185" s="83"/>
      <c r="G185" s="83"/>
      <c r="H185" s="53"/>
      <c r="I185" s="42">
        <f>I187+I189+I190+I191+I192+I193+I194+I195+I196+I197+I198+I188+I186</f>
        <v>18340000</v>
      </c>
      <c r="J185" s="42">
        <f>J187+J189+J190+J191+J192+J193+J194+J195+J196+J197+J198+J188+J186</f>
        <v>9500</v>
      </c>
      <c r="K185" s="42">
        <f>K187+K189+K190+K191+K192+K193+K194+K195+K196+K197+K198+K188+K186</f>
        <v>18349500</v>
      </c>
    </row>
    <row r="186" spans="1:11" s="54" customFormat="1" ht="116.25" customHeight="1">
      <c r="A186" s="41"/>
      <c r="B186" s="41"/>
      <c r="C186" s="41"/>
      <c r="D186" s="41"/>
      <c r="E186" s="56" t="s">
        <v>317</v>
      </c>
      <c r="F186" s="83"/>
      <c r="G186" s="83"/>
      <c r="H186" s="53"/>
      <c r="I186" s="42"/>
      <c r="J186" s="120">
        <v>8500</v>
      </c>
      <c r="K186" s="1">
        <f t="shared" si="4"/>
        <v>8500</v>
      </c>
    </row>
    <row r="187" spans="1:11" s="54" customFormat="1" ht="48" customHeight="1">
      <c r="A187" s="41"/>
      <c r="B187" s="41"/>
      <c r="C187" s="41"/>
      <c r="D187" s="41"/>
      <c r="E187" s="56" t="s">
        <v>200</v>
      </c>
      <c r="F187" s="53"/>
      <c r="G187" s="57"/>
      <c r="H187" s="53"/>
      <c r="I187" s="1">
        <v>100000</v>
      </c>
      <c r="J187" s="1">
        <v>1000</v>
      </c>
      <c r="K187" s="1">
        <f t="shared" si="4"/>
        <v>101000</v>
      </c>
    </row>
    <row r="188" spans="1:11" s="54" customFormat="1" ht="48" customHeight="1">
      <c r="A188" s="41"/>
      <c r="B188" s="41"/>
      <c r="C188" s="41"/>
      <c r="D188" s="41"/>
      <c r="E188" s="35" t="s">
        <v>295</v>
      </c>
      <c r="F188" s="53"/>
      <c r="G188" s="57"/>
      <c r="H188" s="53"/>
      <c r="I188" s="1">
        <v>240000</v>
      </c>
      <c r="J188" s="1"/>
      <c r="K188" s="1">
        <f t="shared" si="4"/>
        <v>240000</v>
      </c>
    </row>
    <row r="189" spans="1:11" s="54" customFormat="1" ht="72" customHeight="1">
      <c r="A189" s="41"/>
      <c r="B189" s="41"/>
      <c r="C189" s="41"/>
      <c r="D189" s="41"/>
      <c r="E189" s="56" t="s">
        <v>220</v>
      </c>
      <c r="F189" s="67">
        <v>7995986</v>
      </c>
      <c r="G189" s="57">
        <v>95.32</v>
      </c>
      <c r="H189" s="53">
        <v>7621986</v>
      </c>
      <c r="I189" s="1">
        <v>500000</v>
      </c>
      <c r="J189" s="1"/>
      <c r="K189" s="1">
        <f t="shared" si="4"/>
        <v>500000</v>
      </c>
    </row>
    <row r="190" spans="1:11" s="54" customFormat="1" ht="36">
      <c r="A190" s="41"/>
      <c r="B190" s="41"/>
      <c r="C190" s="41"/>
      <c r="D190" s="41"/>
      <c r="E190" s="35" t="s">
        <v>221</v>
      </c>
      <c r="F190" s="67">
        <v>5617491</v>
      </c>
      <c r="G190" s="57">
        <v>98</v>
      </c>
      <c r="H190" s="53">
        <v>5506604</v>
      </c>
      <c r="I190" s="1">
        <v>3000000</v>
      </c>
      <c r="J190" s="1"/>
      <c r="K190" s="1">
        <f t="shared" si="4"/>
        <v>3000000</v>
      </c>
    </row>
    <row r="191" spans="1:11" s="54" customFormat="1" ht="43.5" customHeight="1">
      <c r="A191" s="41"/>
      <c r="B191" s="41"/>
      <c r="C191" s="41"/>
      <c r="D191" s="41"/>
      <c r="E191" s="35" t="s">
        <v>201</v>
      </c>
      <c r="F191" s="53">
        <v>9995386</v>
      </c>
      <c r="G191" s="57">
        <v>22.026</v>
      </c>
      <c r="H191" s="53">
        <v>2201600</v>
      </c>
      <c r="I191" s="1">
        <v>500000</v>
      </c>
      <c r="J191" s="1"/>
      <c r="K191" s="1">
        <f t="shared" si="4"/>
        <v>500000</v>
      </c>
    </row>
    <row r="192" spans="1:11" s="54" customFormat="1" ht="43.5" customHeight="1">
      <c r="A192" s="41"/>
      <c r="B192" s="41"/>
      <c r="C192" s="41"/>
      <c r="D192" s="41"/>
      <c r="E192" s="35" t="s">
        <v>202</v>
      </c>
      <c r="F192" s="67">
        <v>31834622</v>
      </c>
      <c r="G192" s="57">
        <v>73.179</v>
      </c>
      <c r="H192" s="53">
        <v>23296543.2</v>
      </c>
      <c r="I192" s="1">
        <v>7000000</v>
      </c>
      <c r="J192" s="1"/>
      <c r="K192" s="1">
        <f t="shared" si="4"/>
        <v>7000000</v>
      </c>
    </row>
    <row r="193" spans="1:11" s="54" customFormat="1" ht="30" customHeight="1">
      <c r="A193" s="41"/>
      <c r="B193" s="41"/>
      <c r="C193" s="41"/>
      <c r="D193" s="41"/>
      <c r="E193" s="56" t="s">
        <v>203</v>
      </c>
      <c r="F193" s="67">
        <v>14670250</v>
      </c>
      <c r="G193" s="57">
        <v>50.836</v>
      </c>
      <c r="H193" s="53">
        <v>7457874</v>
      </c>
      <c r="I193" s="1">
        <v>500000</v>
      </c>
      <c r="J193" s="1"/>
      <c r="K193" s="1">
        <f t="shared" si="4"/>
        <v>500000</v>
      </c>
    </row>
    <row r="194" spans="1:11" s="54" customFormat="1" ht="61.5" customHeight="1">
      <c r="A194" s="41"/>
      <c r="B194" s="41"/>
      <c r="C194" s="41"/>
      <c r="D194" s="41"/>
      <c r="E194" s="35" t="s">
        <v>204</v>
      </c>
      <c r="F194" s="67">
        <v>1581853</v>
      </c>
      <c r="G194" s="57">
        <v>100</v>
      </c>
      <c r="H194" s="53">
        <v>1581853</v>
      </c>
      <c r="I194" s="1">
        <v>500000</v>
      </c>
      <c r="J194" s="1"/>
      <c r="K194" s="1">
        <f t="shared" si="4"/>
        <v>500000</v>
      </c>
    </row>
    <row r="195" spans="1:11" s="54" customFormat="1" ht="69.75" customHeight="1">
      <c r="A195" s="41"/>
      <c r="B195" s="41"/>
      <c r="C195" s="41"/>
      <c r="D195" s="41"/>
      <c r="E195" s="35" t="s">
        <v>205</v>
      </c>
      <c r="F195" s="59"/>
      <c r="G195" s="57"/>
      <c r="H195" s="53"/>
      <c r="I195" s="1">
        <v>1500000</v>
      </c>
      <c r="J195" s="1"/>
      <c r="K195" s="1">
        <f t="shared" si="4"/>
        <v>1500000</v>
      </c>
    </row>
    <row r="196" spans="1:11" s="54" customFormat="1" ht="69.75" customHeight="1">
      <c r="A196" s="41"/>
      <c r="B196" s="41"/>
      <c r="C196" s="41"/>
      <c r="D196" s="41"/>
      <c r="E196" s="35" t="s">
        <v>206</v>
      </c>
      <c r="F196" s="59"/>
      <c r="G196" s="57"/>
      <c r="H196" s="53"/>
      <c r="I196" s="1">
        <v>1500000</v>
      </c>
      <c r="J196" s="1"/>
      <c r="K196" s="1">
        <f t="shared" si="4"/>
        <v>1500000</v>
      </c>
    </row>
    <row r="197" spans="1:11" s="54" customFormat="1" ht="78.75" customHeight="1">
      <c r="A197" s="41"/>
      <c r="B197" s="41"/>
      <c r="C197" s="41"/>
      <c r="D197" s="41"/>
      <c r="E197" s="35" t="s">
        <v>207</v>
      </c>
      <c r="F197" s="59"/>
      <c r="G197" s="57"/>
      <c r="H197" s="84"/>
      <c r="I197" s="1">
        <v>1500000</v>
      </c>
      <c r="J197" s="1"/>
      <c r="K197" s="1">
        <f t="shared" si="4"/>
        <v>1500000</v>
      </c>
    </row>
    <row r="198" spans="1:152" s="55" customFormat="1" ht="64.5" customHeight="1">
      <c r="A198" s="41"/>
      <c r="B198" s="41"/>
      <c r="C198" s="41"/>
      <c r="D198" s="41"/>
      <c r="E198" s="35" t="s">
        <v>208</v>
      </c>
      <c r="F198" s="59"/>
      <c r="G198" s="57"/>
      <c r="H198" s="84"/>
      <c r="I198" s="1">
        <v>1500000</v>
      </c>
      <c r="J198" s="1"/>
      <c r="K198" s="1">
        <f t="shared" si="4"/>
        <v>1500000</v>
      </c>
      <c r="L198" s="54"/>
      <c r="M198" s="54"/>
      <c r="N198" s="54"/>
      <c r="O198" s="54"/>
      <c r="P198" s="54"/>
      <c r="Q198" s="54"/>
      <c r="R198" s="54"/>
      <c r="S198" s="54"/>
      <c r="T198" s="54"/>
      <c r="U198" s="54"/>
      <c r="V198" s="54"/>
      <c r="W198" s="54"/>
      <c r="X198" s="54"/>
      <c r="Y198" s="54"/>
      <c r="Z198" s="54"/>
      <c r="AA198" s="54"/>
      <c r="AB198" s="54"/>
      <c r="AC198" s="54"/>
      <c r="AD198" s="54"/>
      <c r="AE198" s="54"/>
      <c r="AF198" s="54"/>
      <c r="AG198" s="54"/>
      <c r="AH198" s="54"/>
      <c r="AI198" s="54"/>
      <c r="AJ198" s="54"/>
      <c r="AK198" s="54"/>
      <c r="AL198" s="54"/>
      <c r="AM198" s="54"/>
      <c r="AN198" s="54"/>
      <c r="AO198" s="54"/>
      <c r="AP198" s="54"/>
      <c r="AQ198" s="54"/>
      <c r="AR198" s="54"/>
      <c r="AS198" s="54"/>
      <c r="AT198" s="54"/>
      <c r="AU198" s="54"/>
      <c r="AV198" s="54"/>
      <c r="AW198" s="54"/>
      <c r="AX198" s="54"/>
      <c r="AY198" s="54"/>
      <c r="AZ198" s="54"/>
      <c r="BA198" s="54"/>
      <c r="BB198" s="54"/>
      <c r="BC198" s="54"/>
      <c r="BD198" s="54"/>
      <c r="BE198" s="54"/>
      <c r="BF198" s="54"/>
      <c r="BG198" s="54"/>
      <c r="BH198" s="54"/>
      <c r="BI198" s="54"/>
      <c r="BJ198" s="54"/>
      <c r="BK198" s="54"/>
      <c r="BL198" s="54"/>
      <c r="BM198" s="54"/>
      <c r="BN198" s="54"/>
      <c r="BO198" s="54"/>
      <c r="BP198" s="54"/>
      <c r="BQ198" s="54"/>
      <c r="BR198" s="54"/>
      <c r="BS198" s="54"/>
      <c r="BT198" s="54"/>
      <c r="BU198" s="54"/>
      <c r="BV198" s="54"/>
      <c r="BW198" s="54"/>
      <c r="BX198" s="54"/>
      <c r="BY198" s="54"/>
      <c r="BZ198" s="54"/>
      <c r="CA198" s="54"/>
      <c r="CB198" s="54"/>
      <c r="CC198" s="54"/>
      <c r="CD198" s="54"/>
      <c r="CE198" s="54"/>
      <c r="CF198" s="54"/>
      <c r="CG198" s="54"/>
      <c r="CH198" s="54"/>
      <c r="CI198" s="54"/>
      <c r="CJ198" s="54"/>
      <c r="CK198" s="54"/>
      <c r="CL198" s="54"/>
      <c r="CM198" s="54"/>
      <c r="CN198" s="54"/>
      <c r="CO198" s="54"/>
      <c r="CP198" s="54"/>
      <c r="CQ198" s="54"/>
      <c r="CR198" s="54"/>
      <c r="CS198" s="54"/>
      <c r="CT198" s="54"/>
      <c r="CU198" s="54"/>
      <c r="CV198" s="54"/>
      <c r="CW198" s="54"/>
      <c r="CX198" s="54"/>
      <c r="CY198" s="54"/>
      <c r="CZ198" s="54"/>
      <c r="DA198" s="54"/>
      <c r="DB198" s="54"/>
      <c r="DC198" s="54"/>
      <c r="DD198" s="54"/>
      <c r="DE198" s="54"/>
      <c r="DF198" s="54"/>
      <c r="DG198" s="54"/>
      <c r="DH198" s="54"/>
      <c r="DI198" s="54"/>
      <c r="DJ198" s="54"/>
      <c r="DK198" s="54"/>
      <c r="DL198" s="54"/>
      <c r="DM198" s="54"/>
      <c r="DN198" s="54"/>
      <c r="DO198" s="54"/>
      <c r="DP198" s="54"/>
      <c r="DQ198" s="54"/>
      <c r="DR198" s="54"/>
      <c r="DS198" s="54"/>
      <c r="DT198" s="54"/>
      <c r="DU198" s="54"/>
      <c r="DV198" s="54"/>
      <c r="DW198" s="54"/>
      <c r="DX198" s="54"/>
      <c r="DY198" s="54"/>
      <c r="DZ198" s="54"/>
      <c r="EA198" s="54"/>
      <c r="EB198" s="54"/>
      <c r="EC198" s="54"/>
      <c r="ED198" s="54"/>
      <c r="EE198" s="54"/>
      <c r="EF198" s="54"/>
      <c r="EG198" s="54"/>
      <c r="EH198" s="54"/>
      <c r="EI198" s="54"/>
      <c r="EJ198" s="54"/>
      <c r="EK198" s="54"/>
      <c r="EL198" s="54"/>
      <c r="EM198" s="54"/>
      <c r="EN198" s="54"/>
      <c r="EO198" s="54"/>
      <c r="EP198" s="54"/>
      <c r="EQ198" s="54"/>
      <c r="ER198" s="54"/>
      <c r="ES198" s="54"/>
      <c r="ET198" s="54"/>
      <c r="EU198" s="54"/>
      <c r="EV198" s="54"/>
    </row>
    <row r="199" spans="1:152" s="55" customFormat="1" ht="64.5" customHeight="1">
      <c r="A199" s="19" t="s">
        <v>292</v>
      </c>
      <c r="B199" s="19" t="s">
        <v>84</v>
      </c>
      <c r="C199" s="19" t="s">
        <v>61</v>
      </c>
      <c r="D199" s="35" t="s">
        <v>1</v>
      </c>
      <c r="E199" s="35"/>
      <c r="F199" s="59"/>
      <c r="G199" s="57"/>
      <c r="H199" s="84"/>
      <c r="I199" s="1">
        <f>I200+I201</f>
        <v>650000</v>
      </c>
      <c r="J199" s="1">
        <f>J200+J201</f>
        <v>0</v>
      </c>
      <c r="K199" s="1">
        <f>K200+K201</f>
        <v>650000</v>
      </c>
      <c r="L199" s="54"/>
      <c r="M199" s="54"/>
      <c r="N199" s="54"/>
      <c r="O199" s="54"/>
      <c r="P199" s="54"/>
      <c r="Q199" s="54"/>
      <c r="R199" s="54"/>
      <c r="S199" s="54"/>
      <c r="T199" s="54"/>
      <c r="U199" s="54"/>
      <c r="V199" s="54"/>
      <c r="W199" s="54"/>
      <c r="X199" s="54"/>
      <c r="Y199" s="54"/>
      <c r="Z199" s="54"/>
      <c r="AA199" s="54"/>
      <c r="AB199" s="54"/>
      <c r="AC199" s="54"/>
      <c r="AD199" s="54"/>
      <c r="AE199" s="54"/>
      <c r="AF199" s="54"/>
      <c r="AG199" s="54"/>
      <c r="AH199" s="54"/>
      <c r="AI199" s="54"/>
      <c r="AJ199" s="54"/>
      <c r="AK199" s="54"/>
      <c r="AL199" s="54"/>
      <c r="AM199" s="54"/>
      <c r="AN199" s="54"/>
      <c r="AO199" s="54"/>
      <c r="AP199" s="54"/>
      <c r="AQ199" s="54"/>
      <c r="AR199" s="54"/>
      <c r="AS199" s="54"/>
      <c r="AT199" s="54"/>
      <c r="AU199" s="54"/>
      <c r="AV199" s="54"/>
      <c r="AW199" s="54"/>
      <c r="AX199" s="54"/>
      <c r="AY199" s="54"/>
      <c r="AZ199" s="54"/>
      <c r="BA199" s="54"/>
      <c r="BB199" s="54"/>
      <c r="BC199" s="54"/>
      <c r="BD199" s="54"/>
      <c r="BE199" s="54"/>
      <c r="BF199" s="54"/>
      <c r="BG199" s="54"/>
      <c r="BH199" s="54"/>
      <c r="BI199" s="54"/>
      <c r="BJ199" s="54"/>
      <c r="BK199" s="54"/>
      <c r="BL199" s="54"/>
      <c r="BM199" s="54"/>
      <c r="BN199" s="54"/>
      <c r="BO199" s="54"/>
      <c r="BP199" s="54"/>
      <c r="BQ199" s="54"/>
      <c r="BR199" s="54"/>
      <c r="BS199" s="54"/>
      <c r="BT199" s="54"/>
      <c r="BU199" s="54"/>
      <c r="BV199" s="54"/>
      <c r="BW199" s="54"/>
      <c r="BX199" s="54"/>
      <c r="BY199" s="54"/>
      <c r="BZ199" s="54"/>
      <c r="CA199" s="54"/>
      <c r="CB199" s="54"/>
      <c r="CC199" s="54"/>
      <c r="CD199" s="54"/>
      <c r="CE199" s="54"/>
      <c r="CF199" s="54"/>
      <c r="CG199" s="54"/>
      <c r="CH199" s="54"/>
      <c r="CI199" s="54"/>
      <c r="CJ199" s="54"/>
      <c r="CK199" s="54"/>
      <c r="CL199" s="54"/>
      <c r="CM199" s="54"/>
      <c r="CN199" s="54"/>
      <c r="CO199" s="54"/>
      <c r="CP199" s="54"/>
      <c r="CQ199" s="54"/>
      <c r="CR199" s="54"/>
      <c r="CS199" s="54"/>
      <c r="CT199" s="54"/>
      <c r="CU199" s="54"/>
      <c r="CV199" s="54"/>
      <c r="CW199" s="54"/>
      <c r="CX199" s="54"/>
      <c r="CY199" s="54"/>
      <c r="CZ199" s="54"/>
      <c r="DA199" s="54"/>
      <c r="DB199" s="54"/>
      <c r="DC199" s="54"/>
      <c r="DD199" s="54"/>
      <c r="DE199" s="54"/>
      <c r="DF199" s="54"/>
      <c r="DG199" s="54"/>
      <c r="DH199" s="54"/>
      <c r="DI199" s="54"/>
      <c r="DJ199" s="54"/>
      <c r="DK199" s="54"/>
      <c r="DL199" s="54"/>
      <c r="DM199" s="54"/>
      <c r="DN199" s="54"/>
      <c r="DO199" s="54"/>
      <c r="DP199" s="54"/>
      <c r="DQ199" s="54"/>
      <c r="DR199" s="54"/>
      <c r="DS199" s="54"/>
      <c r="DT199" s="54"/>
      <c r="DU199" s="54"/>
      <c r="DV199" s="54"/>
      <c r="DW199" s="54"/>
      <c r="DX199" s="54"/>
      <c r="DY199" s="54"/>
      <c r="DZ199" s="54"/>
      <c r="EA199" s="54"/>
      <c r="EB199" s="54"/>
      <c r="EC199" s="54"/>
      <c r="ED199" s="54"/>
      <c r="EE199" s="54"/>
      <c r="EF199" s="54"/>
      <c r="EG199" s="54"/>
      <c r="EH199" s="54"/>
      <c r="EI199" s="54"/>
      <c r="EJ199" s="54"/>
      <c r="EK199" s="54"/>
      <c r="EL199" s="54"/>
      <c r="EM199" s="54"/>
      <c r="EN199" s="54"/>
      <c r="EO199" s="54"/>
      <c r="EP199" s="54"/>
      <c r="EQ199" s="54"/>
      <c r="ER199" s="54"/>
      <c r="ES199" s="54"/>
      <c r="ET199" s="54"/>
      <c r="EU199" s="54"/>
      <c r="EV199" s="54"/>
    </row>
    <row r="200" spans="1:152" s="55" customFormat="1" ht="64.5" customHeight="1">
      <c r="A200" s="19"/>
      <c r="B200" s="19"/>
      <c r="C200" s="19"/>
      <c r="D200" s="35"/>
      <c r="E200" s="35" t="s">
        <v>293</v>
      </c>
      <c r="F200" s="59"/>
      <c r="G200" s="57"/>
      <c r="H200" s="84"/>
      <c r="I200" s="1">
        <v>150000</v>
      </c>
      <c r="J200" s="1"/>
      <c r="K200" s="1">
        <f t="shared" si="4"/>
        <v>150000</v>
      </c>
      <c r="L200" s="54"/>
      <c r="M200" s="54"/>
      <c r="N200" s="54"/>
      <c r="O200" s="54"/>
      <c r="P200" s="54"/>
      <c r="Q200" s="54"/>
      <c r="R200" s="54"/>
      <c r="S200" s="54"/>
      <c r="T200" s="54"/>
      <c r="U200" s="54"/>
      <c r="V200" s="54"/>
      <c r="W200" s="54"/>
      <c r="X200" s="54"/>
      <c r="Y200" s="54"/>
      <c r="Z200" s="54"/>
      <c r="AA200" s="54"/>
      <c r="AB200" s="54"/>
      <c r="AC200" s="54"/>
      <c r="AD200" s="54"/>
      <c r="AE200" s="54"/>
      <c r="AF200" s="54"/>
      <c r="AG200" s="54"/>
      <c r="AH200" s="54"/>
      <c r="AI200" s="54"/>
      <c r="AJ200" s="54"/>
      <c r="AK200" s="54"/>
      <c r="AL200" s="54"/>
      <c r="AM200" s="54"/>
      <c r="AN200" s="54"/>
      <c r="AO200" s="54"/>
      <c r="AP200" s="54"/>
      <c r="AQ200" s="54"/>
      <c r="AR200" s="54"/>
      <c r="AS200" s="54"/>
      <c r="AT200" s="54"/>
      <c r="AU200" s="54"/>
      <c r="AV200" s="54"/>
      <c r="AW200" s="54"/>
      <c r="AX200" s="54"/>
      <c r="AY200" s="54"/>
      <c r="AZ200" s="54"/>
      <c r="BA200" s="54"/>
      <c r="BB200" s="54"/>
      <c r="BC200" s="54"/>
      <c r="BD200" s="54"/>
      <c r="BE200" s="54"/>
      <c r="BF200" s="54"/>
      <c r="BG200" s="54"/>
      <c r="BH200" s="54"/>
      <c r="BI200" s="54"/>
      <c r="BJ200" s="54"/>
      <c r="BK200" s="54"/>
      <c r="BL200" s="54"/>
      <c r="BM200" s="54"/>
      <c r="BN200" s="54"/>
      <c r="BO200" s="54"/>
      <c r="BP200" s="54"/>
      <c r="BQ200" s="54"/>
      <c r="BR200" s="54"/>
      <c r="BS200" s="54"/>
      <c r="BT200" s="54"/>
      <c r="BU200" s="54"/>
      <c r="BV200" s="54"/>
      <c r="BW200" s="54"/>
      <c r="BX200" s="54"/>
      <c r="BY200" s="54"/>
      <c r="BZ200" s="54"/>
      <c r="CA200" s="54"/>
      <c r="CB200" s="54"/>
      <c r="CC200" s="54"/>
      <c r="CD200" s="54"/>
      <c r="CE200" s="54"/>
      <c r="CF200" s="54"/>
      <c r="CG200" s="54"/>
      <c r="CH200" s="54"/>
      <c r="CI200" s="54"/>
      <c r="CJ200" s="54"/>
      <c r="CK200" s="54"/>
      <c r="CL200" s="54"/>
      <c r="CM200" s="54"/>
      <c r="CN200" s="54"/>
      <c r="CO200" s="54"/>
      <c r="CP200" s="54"/>
      <c r="CQ200" s="54"/>
      <c r="CR200" s="54"/>
      <c r="CS200" s="54"/>
      <c r="CT200" s="54"/>
      <c r="CU200" s="54"/>
      <c r="CV200" s="54"/>
      <c r="CW200" s="54"/>
      <c r="CX200" s="54"/>
      <c r="CY200" s="54"/>
      <c r="CZ200" s="54"/>
      <c r="DA200" s="54"/>
      <c r="DB200" s="54"/>
      <c r="DC200" s="54"/>
      <c r="DD200" s="54"/>
      <c r="DE200" s="54"/>
      <c r="DF200" s="54"/>
      <c r="DG200" s="54"/>
      <c r="DH200" s="54"/>
      <c r="DI200" s="54"/>
      <c r="DJ200" s="54"/>
      <c r="DK200" s="54"/>
      <c r="DL200" s="54"/>
      <c r="DM200" s="54"/>
      <c r="DN200" s="54"/>
      <c r="DO200" s="54"/>
      <c r="DP200" s="54"/>
      <c r="DQ200" s="54"/>
      <c r="DR200" s="54"/>
      <c r="DS200" s="54"/>
      <c r="DT200" s="54"/>
      <c r="DU200" s="54"/>
      <c r="DV200" s="54"/>
      <c r="DW200" s="54"/>
      <c r="DX200" s="54"/>
      <c r="DY200" s="54"/>
      <c r="DZ200" s="54"/>
      <c r="EA200" s="54"/>
      <c r="EB200" s="54"/>
      <c r="EC200" s="54"/>
      <c r="ED200" s="54"/>
      <c r="EE200" s="54"/>
      <c r="EF200" s="54"/>
      <c r="EG200" s="54"/>
      <c r="EH200" s="54"/>
      <c r="EI200" s="54"/>
      <c r="EJ200" s="54"/>
      <c r="EK200" s="54"/>
      <c r="EL200" s="54"/>
      <c r="EM200" s="54"/>
      <c r="EN200" s="54"/>
      <c r="EO200" s="54"/>
      <c r="EP200" s="54"/>
      <c r="EQ200" s="54"/>
      <c r="ER200" s="54"/>
      <c r="ES200" s="54"/>
      <c r="ET200" s="54"/>
      <c r="EU200" s="54"/>
      <c r="EV200" s="54"/>
    </row>
    <row r="201" spans="1:152" s="55" customFormat="1" ht="32.25" customHeight="1">
      <c r="A201" s="19"/>
      <c r="B201" s="19"/>
      <c r="C201" s="19"/>
      <c r="D201" s="35"/>
      <c r="E201" s="35" t="s">
        <v>304</v>
      </c>
      <c r="F201" s="59"/>
      <c r="G201" s="57"/>
      <c r="H201" s="84"/>
      <c r="I201" s="1">
        <v>500000</v>
      </c>
      <c r="J201" s="1"/>
      <c r="K201" s="1">
        <f t="shared" si="4"/>
        <v>500000</v>
      </c>
      <c r="L201" s="54"/>
      <c r="M201" s="54"/>
      <c r="N201" s="54"/>
      <c r="O201" s="54"/>
      <c r="P201" s="54"/>
      <c r="Q201" s="54"/>
      <c r="R201" s="54"/>
      <c r="S201" s="54"/>
      <c r="T201" s="54"/>
      <c r="U201" s="54"/>
      <c r="V201" s="54"/>
      <c r="W201" s="54"/>
      <c r="X201" s="54"/>
      <c r="Y201" s="54"/>
      <c r="Z201" s="54"/>
      <c r="AA201" s="54"/>
      <c r="AB201" s="54"/>
      <c r="AC201" s="54"/>
      <c r="AD201" s="54"/>
      <c r="AE201" s="54"/>
      <c r="AF201" s="54"/>
      <c r="AG201" s="54"/>
      <c r="AH201" s="54"/>
      <c r="AI201" s="54"/>
      <c r="AJ201" s="54"/>
      <c r="AK201" s="54"/>
      <c r="AL201" s="54"/>
      <c r="AM201" s="54"/>
      <c r="AN201" s="54"/>
      <c r="AO201" s="54"/>
      <c r="AP201" s="54"/>
      <c r="AQ201" s="54"/>
      <c r="AR201" s="54"/>
      <c r="AS201" s="54"/>
      <c r="AT201" s="54"/>
      <c r="AU201" s="54"/>
      <c r="AV201" s="54"/>
      <c r="AW201" s="54"/>
      <c r="AX201" s="54"/>
      <c r="AY201" s="54"/>
      <c r="AZ201" s="54"/>
      <c r="BA201" s="54"/>
      <c r="BB201" s="54"/>
      <c r="BC201" s="54"/>
      <c r="BD201" s="54"/>
      <c r="BE201" s="54"/>
      <c r="BF201" s="54"/>
      <c r="BG201" s="54"/>
      <c r="BH201" s="54"/>
      <c r="BI201" s="54"/>
      <c r="BJ201" s="54"/>
      <c r="BK201" s="54"/>
      <c r="BL201" s="54"/>
      <c r="BM201" s="54"/>
      <c r="BN201" s="54"/>
      <c r="BO201" s="54"/>
      <c r="BP201" s="54"/>
      <c r="BQ201" s="54"/>
      <c r="BR201" s="54"/>
      <c r="BS201" s="54"/>
      <c r="BT201" s="54"/>
      <c r="BU201" s="54"/>
      <c r="BV201" s="54"/>
      <c r="BW201" s="54"/>
      <c r="BX201" s="54"/>
      <c r="BY201" s="54"/>
      <c r="BZ201" s="54"/>
      <c r="CA201" s="54"/>
      <c r="CB201" s="54"/>
      <c r="CC201" s="54"/>
      <c r="CD201" s="54"/>
      <c r="CE201" s="54"/>
      <c r="CF201" s="54"/>
      <c r="CG201" s="54"/>
      <c r="CH201" s="54"/>
      <c r="CI201" s="54"/>
      <c r="CJ201" s="54"/>
      <c r="CK201" s="54"/>
      <c r="CL201" s="54"/>
      <c r="CM201" s="54"/>
      <c r="CN201" s="54"/>
      <c r="CO201" s="54"/>
      <c r="CP201" s="54"/>
      <c r="CQ201" s="54"/>
      <c r="CR201" s="54"/>
      <c r="CS201" s="54"/>
      <c r="CT201" s="54"/>
      <c r="CU201" s="54"/>
      <c r="CV201" s="54"/>
      <c r="CW201" s="54"/>
      <c r="CX201" s="54"/>
      <c r="CY201" s="54"/>
      <c r="CZ201" s="54"/>
      <c r="DA201" s="54"/>
      <c r="DB201" s="54"/>
      <c r="DC201" s="54"/>
      <c r="DD201" s="54"/>
      <c r="DE201" s="54"/>
      <c r="DF201" s="54"/>
      <c r="DG201" s="54"/>
      <c r="DH201" s="54"/>
      <c r="DI201" s="54"/>
      <c r="DJ201" s="54"/>
      <c r="DK201" s="54"/>
      <c r="DL201" s="54"/>
      <c r="DM201" s="54"/>
      <c r="DN201" s="54"/>
      <c r="DO201" s="54"/>
      <c r="DP201" s="54"/>
      <c r="DQ201" s="54"/>
      <c r="DR201" s="54"/>
      <c r="DS201" s="54"/>
      <c r="DT201" s="54"/>
      <c r="DU201" s="54"/>
      <c r="DV201" s="54"/>
      <c r="DW201" s="54"/>
      <c r="DX201" s="54"/>
      <c r="DY201" s="54"/>
      <c r="DZ201" s="54"/>
      <c r="EA201" s="54"/>
      <c r="EB201" s="54"/>
      <c r="EC201" s="54"/>
      <c r="ED201" s="54"/>
      <c r="EE201" s="54"/>
      <c r="EF201" s="54"/>
      <c r="EG201" s="54"/>
      <c r="EH201" s="54"/>
      <c r="EI201" s="54"/>
      <c r="EJ201" s="54"/>
      <c r="EK201" s="54"/>
      <c r="EL201" s="54"/>
      <c r="EM201" s="54"/>
      <c r="EN201" s="54"/>
      <c r="EO201" s="54"/>
      <c r="EP201" s="54"/>
      <c r="EQ201" s="54"/>
      <c r="ER201" s="54"/>
      <c r="ES201" s="54"/>
      <c r="ET201" s="54"/>
      <c r="EU201" s="54"/>
      <c r="EV201" s="54"/>
    </row>
    <row r="202" spans="1:11" s="21" customFormat="1" ht="42.75" customHeight="1">
      <c r="A202" s="28" t="s">
        <v>270</v>
      </c>
      <c r="B202" s="28" t="s">
        <v>3</v>
      </c>
      <c r="C202" s="28"/>
      <c r="D202" s="20" t="s">
        <v>4</v>
      </c>
      <c r="E202" s="20"/>
      <c r="F202" s="20"/>
      <c r="G202" s="20"/>
      <c r="H202" s="20"/>
      <c r="I202" s="1">
        <f>I203</f>
        <v>2000000</v>
      </c>
      <c r="J202" s="1">
        <f>J203</f>
        <v>0</v>
      </c>
      <c r="K202" s="1">
        <f>K203</f>
        <v>2000000</v>
      </c>
    </row>
    <row r="203" spans="1:11" s="27" customFormat="1" ht="24.75" customHeight="1">
      <c r="A203" s="29" t="s">
        <v>269</v>
      </c>
      <c r="B203" s="29" t="s">
        <v>5</v>
      </c>
      <c r="C203" s="29" t="s">
        <v>257</v>
      </c>
      <c r="D203" s="23" t="s">
        <v>11</v>
      </c>
      <c r="E203" s="23"/>
      <c r="F203" s="23"/>
      <c r="G203" s="23"/>
      <c r="H203" s="23"/>
      <c r="I203" s="25">
        <v>2000000</v>
      </c>
      <c r="J203" s="1"/>
      <c r="K203" s="25">
        <f t="shared" si="4"/>
        <v>2000000</v>
      </c>
    </row>
    <row r="204" spans="1:11" s="21" customFormat="1" ht="30.75" customHeight="1">
      <c r="A204" s="19" t="s">
        <v>90</v>
      </c>
      <c r="B204" s="19" t="s">
        <v>2</v>
      </c>
      <c r="C204" s="19" t="s">
        <v>57</v>
      </c>
      <c r="D204" s="20" t="s">
        <v>26</v>
      </c>
      <c r="E204" s="20"/>
      <c r="F204" s="85"/>
      <c r="G204" s="20"/>
      <c r="H204" s="20"/>
      <c r="I204" s="1">
        <f>18557000</f>
        <v>18557000</v>
      </c>
      <c r="J204" s="1">
        <v>-160000</v>
      </c>
      <c r="K204" s="1">
        <f t="shared" si="4"/>
        <v>18397000</v>
      </c>
    </row>
    <row r="205" spans="1:11" s="18" customFormat="1" ht="72" customHeight="1">
      <c r="A205" s="11" t="s">
        <v>136</v>
      </c>
      <c r="B205" s="45"/>
      <c r="C205" s="45"/>
      <c r="D205" s="31" t="s">
        <v>33</v>
      </c>
      <c r="E205" s="31"/>
      <c r="F205" s="31"/>
      <c r="G205" s="31"/>
      <c r="H205" s="31"/>
      <c r="I205" s="13">
        <f aca="true" t="shared" si="5" ref="I205:K206">I206</f>
        <v>40000</v>
      </c>
      <c r="J205" s="13">
        <f t="shared" si="5"/>
        <v>0</v>
      </c>
      <c r="K205" s="13">
        <f t="shared" si="5"/>
        <v>40000</v>
      </c>
    </row>
    <row r="206" spans="1:11" s="18" customFormat="1" ht="75.75" customHeight="1">
      <c r="A206" s="15" t="s">
        <v>134</v>
      </c>
      <c r="B206" s="46"/>
      <c r="C206" s="46"/>
      <c r="D206" s="33" t="s">
        <v>33</v>
      </c>
      <c r="E206" s="33"/>
      <c r="F206" s="33"/>
      <c r="G206" s="33"/>
      <c r="H206" s="33"/>
      <c r="I206" s="17">
        <f t="shared" si="5"/>
        <v>40000</v>
      </c>
      <c r="J206" s="17">
        <f t="shared" si="5"/>
        <v>0</v>
      </c>
      <c r="K206" s="17">
        <f t="shared" si="5"/>
        <v>40000</v>
      </c>
    </row>
    <row r="207" spans="1:11" s="27" customFormat="1" ht="64.5" customHeight="1">
      <c r="A207" s="19" t="s">
        <v>135</v>
      </c>
      <c r="B207" s="19" t="s">
        <v>70</v>
      </c>
      <c r="C207" s="19" t="s">
        <v>35</v>
      </c>
      <c r="D207" s="20" t="s">
        <v>71</v>
      </c>
      <c r="E207" s="20"/>
      <c r="F207" s="20"/>
      <c r="G207" s="20"/>
      <c r="H207" s="20"/>
      <c r="I207" s="1">
        <v>40000</v>
      </c>
      <c r="J207" s="1"/>
      <c r="K207" s="1">
        <f t="shared" si="4"/>
        <v>40000</v>
      </c>
    </row>
    <row r="208" spans="1:11" s="14" customFormat="1" ht="48" customHeight="1">
      <c r="A208" s="11" t="s">
        <v>137</v>
      </c>
      <c r="B208" s="11"/>
      <c r="C208" s="11"/>
      <c r="D208" s="31" t="s">
        <v>31</v>
      </c>
      <c r="E208" s="31"/>
      <c r="F208" s="31"/>
      <c r="G208" s="31"/>
      <c r="H208" s="31"/>
      <c r="I208" s="13">
        <f>I209</f>
        <v>69500</v>
      </c>
      <c r="J208" s="13">
        <f>J209</f>
        <v>0</v>
      </c>
      <c r="K208" s="13">
        <f>K209</f>
        <v>69500</v>
      </c>
    </row>
    <row r="209" spans="1:11" s="18" customFormat="1" ht="48.75" customHeight="1">
      <c r="A209" s="15" t="s">
        <v>138</v>
      </c>
      <c r="B209" s="15"/>
      <c r="C209" s="15"/>
      <c r="D209" s="33" t="s">
        <v>31</v>
      </c>
      <c r="E209" s="33"/>
      <c r="F209" s="33"/>
      <c r="G209" s="33"/>
      <c r="H209" s="33"/>
      <c r="I209" s="17">
        <f>I210+I211+I212</f>
        <v>69500</v>
      </c>
      <c r="J209" s="17">
        <f>J210+J211+J212</f>
        <v>0</v>
      </c>
      <c r="K209" s="17">
        <f>K210+K211+K212</f>
        <v>69500</v>
      </c>
    </row>
    <row r="210" spans="1:11" s="14" customFormat="1" ht="69" customHeight="1">
      <c r="A210" s="19" t="s">
        <v>139</v>
      </c>
      <c r="B210" s="19" t="s">
        <v>70</v>
      </c>
      <c r="C210" s="19" t="s">
        <v>35</v>
      </c>
      <c r="D210" s="20" t="s">
        <v>71</v>
      </c>
      <c r="E210" s="20"/>
      <c r="F210" s="20"/>
      <c r="G210" s="20"/>
      <c r="H210" s="20"/>
      <c r="I210" s="1">
        <f>150000-130500</f>
        <v>19500</v>
      </c>
      <c r="J210" s="1"/>
      <c r="K210" s="1">
        <f t="shared" si="4"/>
        <v>19500</v>
      </c>
    </row>
    <row r="211" spans="1:11" s="21" customFormat="1" ht="48" customHeight="1">
      <c r="A211" s="28" t="s">
        <v>154</v>
      </c>
      <c r="B211" s="28" t="s">
        <v>155</v>
      </c>
      <c r="C211" s="28" t="s">
        <v>56</v>
      </c>
      <c r="D211" s="20" t="s">
        <v>158</v>
      </c>
      <c r="E211" s="20"/>
      <c r="F211" s="20"/>
      <c r="G211" s="20"/>
      <c r="H211" s="20"/>
      <c r="I211" s="1">
        <v>25000</v>
      </c>
      <c r="J211" s="1"/>
      <c r="K211" s="1">
        <f t="shared" si="4"/>
        <v>25000</v>
      </c>
    </row>
    <row r="212" spans="1:11" s="21" customFormat="1" ht="87.75" customHeight="1">
      <c r="A212" s="28" t="s">
        <v>156</v>
      </c>
      <c r="B212" s="28" t="s">
        <v>157</v>
      </c>
      <c r="C212" s="28" t="s">
        <v>56</v>
      </c>
      <c r="D212" s="20" t="s">
        <v>159</v>
      </c>
      <c r="E212" s="20"/>
      <c r="F212" s="20"/>
      <c r="G212" s="20"/>
      <c r="H212" s="20"/>
      <c r="I212" s="1">
        <v>25000</v>
      </c>
      <c r="J212" s="1"/>
      <c r="K212" s="1">
        <f t="shared" si="4"/>
        <v>25000</v>
      </c>
    </row>
    <row r="213" spans="1:11" s="14" customFormat="1" ht="51" customHeight="1">
      <c r="A213" s="11" t="s">
        <v>140</v>
      </c>
      <c r="B213" s="11"/>
      <c r="C213" s="11"/>
      <c r="D213" s="31" t="s">
        <v>32</v>
      </c>
      <c r="E213" s="31"/>
      <c r="F213" s="31"/>
      <c r="G213" s="31"/>
      <c r="H213" s="31"/>
      <c r="I213" s="13">
        <f>I214</f>
        <v>561000</v>
      </c>
      <c r="J213" s="13">
        <f>J214</f>
        <v>0</v>
      </c>
      <c r="K213" s="13">
        <f>K214</f>
        <v>561000</v>
      </c>
    </row>
    <row r="214" spans="1:11" s="18" customFormat="1" ht="42" customHeight="1">
      <c r="A214" s="15" t="s">
        <v>141</v>
      </c>
      <c r="B214" s="15"/>
      <c r="C214" s="15"/>
      <c r="D214" s="33" t="s">
        <v>32</v>
      </c>
      <c r="E214" s="33"/>
      <c r="F214" s="33"/>
      <c r="G214" s="33"/>
      <c r="H214" s="33"/>
      <c r="I214" s="17">
        <f>I215+I216</f>
        <v>561000</v>
      </c>
      <c r="J214" s="17">
        <f>J215+J216</f>
        <v>0</v>
      </c>
      <c r="K214" s="17">
        <f>K215+K216</f>
        <v>561000</v>
      </c>
    </row>
    <row r="215" spans="1:11" s="21" customFormat="1" ht="64.5" customHeight="1">
      <c r="A215" s="19" t="s">
        <v>142</v>
      </c>
      <c r="B215" s="19" t="s">
        <v>70</v>
      </c>
      <c r="C215" s="19" t="s">
        <v>35</v>
      </c>
      <c r="D215" s="20" t="s">
        <v>71</v>
      </c>
      <c r="E215" s="20"/>
      <c r="F215" s="20"/>
      <c r="G215" s="20"/>
      <c r="H215" s="20"/>
      <c r="I215" s="1">
        <f>184000-123000</f>
        <v>61000</v>
      </c>
      <c r="J215" s="1"/>
      <c r="K215" s="1">
        <f t="shared" si="4"/>
        <v>61000</v>
      </c>
    </row>
    <row r="216" spans="1:11" s="21" customFormat="1" ht="27" customHeight="1">
      <c r="A216" s="19" t="s">
        <v>261</v>
      </c>
      <c r="B216" s="19" t="s">
        <v>262</v>
      </c>
      <c r="C216" s="19" t="s">
        <v>34</v>
      </c>
      <c r="D216" s="111" t="s">
        <v>263</v>
      </c>
      <c r="E216" s="111"/>
      <c r="F216" s="111"/>
      <c r="G216" s="111"/>
      <c r="H216" s="111"/>
      <c r="I216" s="1">
        <f>I217</f>
        <v>500000</v>
      </c>
      <c r="J216" s="1">
        <f>J217</f>
        <v>0</v>
      </c>
      <c r="K216" s="1">
        <f>K217</f>
        <v>500000</v>
      </c>
    </row>
    <row r="217" spans="1:11" s="27" customFormat="1" ht="27" customHeight="1">
      <c r="A217" s="22" t="s">
        <v>261</v>
      </c>
      <c r="B217" s="22" t="s">
        <v>262</v>
      </c>
      <c r="C217" s="22" t="s">
        <v>34</v>
      </c>
      <c r="D217" s="112" t="s">
        <v>264</v>
      </c>
      <c r="E217" s="112"/>
      <c r="F217" s="112"/>
      <c r="G217" s="112"/>
      <c r="H217" s="112"/>
      <c r="I217" s="25">
        <v>500000</v>
      </c>
      <c r="J217" s="1"/>
      <c r="K217" s="25">
        <f t="shared" si="4"/>
        <v>500000</v>
      </c>
    </row>
    <row r="218" spans="1:11" s="14" customFormat="1" ht="29.25" customHeight="1">
      <c r="A218" s="86"/>
      <c r="B218" s="45"/>
      <c r="C218" s="45"/>
      <c r="D218" s="87" t="s">
        <v>12</v>
      </c>
      <c r="E218" s="87"/>
      <c r="F218" s="87"/>
      <c r="G218" s="87"/>
      <c r="H218" s="87"/>
      <c r="I218" s="13">
        <f>I13+I31+I43+I47+I57+I65+I108+I111+I205+I208+I213</f>
        <v>401701795</v>
      </c>
      <c r="J218" s="13">
        <f>J13+J31+J43+J47+J57+J65+J108+J111+J205+J208+J213</f>
        <v>68709</v>
      </c>
      <c r="K218" s="13">
        <f>K13+K31+K43+K47+K57+K65+K108+K111+K205+K208+K213</f>
        <v>401770504</v>
      </c>
    </row>
    <row r="219" spans="1:9" s="55" customFormat="1" ht="18">
      <c r="A219" s="88"/>
      <c r="B219" s="89"/>
      <c r="C219" s="89"/>
      <c r="D219" s="90"/>
      <c r="E219" s="90"/>
      <c r="F219" s="90"/>
      <c r="G219" s="90"/>
      <c r="H219" s="90"/>
      <c r="I219" s="9"/>
    </row>
    <row r="220" spans="1:9" s="55" customFormat="1" ht="18">
      <c r="A220" s="88"/>
      <c r="B220" s="89"/>
      <c r="C220" s="89"/>
      <c r="D220" s="90"/>
      <c r="E220" s="90"/>
      <c r="F220" s="90"/>
      <c r="G220" s="90"/>
      <c r="H220" s="90"/>
      <c r="I220" s="9"/>
    </row>
    <row r="221" spans="1:9" s="55" customFormat="1" ht="18">
      <c r="A221" s="88"/>
      <c r="B221" s="89"/>
      <c r="C221" s="89"/>
      <c r="D221" s="90"/>
      <c r="E221" s="90"/>
      <c r="F221" s="90"/>
      <c r="G221" s="90"/>
      <c r="H221" s="90"/>
      <c r="I221" s="9"/>
    </row>
    <row r="222" spans="1:10" s="91" customFormat="1" ht="27.75">
      <c r="A222" s="129" t="s">
        <v>306</v>
      </c>
      <c r="B222" s="129"/>
      <c r="C222" s="129"/>
      <c r="D222" s="129"/>
      <c r="E222" s="129"/>
      <c r="H222" s="130" t="s">
        <v>307</v>
      </c>
      <c r="I222" s="130"/>
      <c r="J222" s="55"/>
    </row>
    <row r="223" spans="1:10" s="7" customFormat="1" ht="18">
      <c r="A223" s="92"/>
      <c r="B223" s="92"/>
      <c r="C223" s="92"/>
      <c r="D223" s="93"/>
      <c r="E223" s="93"/>
      <c r="F223" s="93"/>
      <c r="G223" s="93"/>
      <c r="H223" s="93"/>
      <c r="I223" s="94"/>
      <c r="J223" s="55"/>
    </row>
    <row r="224" spans="1:10" s="7" customFormat="1" ht="6" customHeight="1">
      <c r="A224" s="92"/>
      <c r="B224" s="92"/>
      <c r="C224" s="92"/>
      <c r="D224" s="93"/>
      <c r="E224" s="93"/>
      <c r="F224" s="93"/>
      <c r="G224" s="93"/>
      <c r="H224" s="93"/>
      <c r="I224" s="94"/>
      <c r="J224" s="55"/>
    </row>
    <row r="225" spans="1:10" s="102" customFormat="1" ht="27.75">
      <c r="A225" s="95" t="s">
        <v>332</v>
      </c>
      <c r="B225" s="96"/>
      <c r="C225" s="97"/>
      <c r="D225" s="98"/>
      <c r="E225" s="99"/>
      <c r="F225" s="99"/>
      <c r="G225" s="99"/>
      <c r="H225" s="100"/>
      <c r="I225" s="101"/>
      <c r="J225" s="55"/>
    </row>
    <row r="226" spans="1:9" s="55" customFormat="1" ht="18">
      <c r="A226" s="88"/>
      <c r="B226" s="89"/>
      <c r="C226" s="89"/>
      <c r="D226" s="90"/>
      <c r="E226" s="90"/>
      <c r="F226" s="90"/>
      <c r="G226" s="90"/>
      <c r="H226" s="90"/>
      <c r="I226" s="9"/>
    </row>
    <row r="227" spans="1:9" s="55" customFormat="1" ht="18">
      <c r="A227" s="88"/>
      <c r="B227" s="89"/>
      <c r="C227" s="89"/>
      <c r="D227" s="90"/>
      <c r="E227" s="90"/>
      <c r="F227" s="90"/>
      <c r="G227" s="90"/>
      <c r="H227" s="90"/>
      <c r="I227" s="9"/>
    </row>
    <row r="228" spans="1:9" s="55" customFormat="1" ht="18">
      <c r="A228" s="88"/>
      <c r="B228" s="89"/>
      <c r="C228" s="89"/>
      <c r="D228" s="90"/>
      <c r="E228" s="90"/>
      <c r="F228" s="90"/>
      <c r="G228" s="90"/>
      <c r="H228" s="90"/>
      <c r="I228" s="9"/>
    </row>
    <row r="229" spans="1:9" s="55" customFormat="1" ht="18">
      <c r="A229" s="88"/>
      <c r="B229" s="89"/>
      <c r="C229" s="89"/>
      <c r="D229" s="90"/>
      <c r="E229" s="90"/>
      <c r="F229" s="90"/>
      <c r="G229" s="90"/>
      <c r="H229" s="90"/>
      <c r="I229" s="9"/>
    </row>
    <row r="230" spans="1:9" s="55" customFormat="1" ht="18">
      <c r="A230" s="88"/>
      <c r="B230" s="89"/>
      <c r="C230" s="89"/>
      <c r="D230" s="90"/>
      <c r="E230" s="90"/>
      <c r="F230" s="90"/>
      <c r="G230" s="90"/>
      <c r="H230" s="90"/>
      <c r="I230" s="9"/>
    </row>
    <row r="231" spans="1:9" s="55" customFormat="1" ht="18">
      <c r="A231" s="88"/>
      <c r="B231" s="89"/>
      <c r="C231" s="89"/>
      <c r="D231" s="90"/>
      <c r="E231" s="90"/>
      <c r="F231" s="90"/>
      <c r="G231" s="90"/>
      <c r="H231" s="90"/>
      <c r="I231" s="9"/>
    </row>
    <row r="232" spans="1:9" s="55" customFormat="1" ht="18">
      <c r="A232" s="88"/>
      <c r="B232" s="89"/>
      <c r="C232" s="89"/>
      <c r="D232" s="90"/>
      <c r="E232" s="90"/>
      <c r="F232" s="90"/>
      <c r="G232" s="90"/>
      <c r="H232" s="90"/>
      <c r="I232" s="9"/>
    </row>
    <row r="233" spans="1:9" s="55" customFormat="1" ht="18">
      <c r="A233" s="88"/>
      <c r="B233" s="89"/>
      <c r="C233" s="89"/>
      <c r="D233" s="90"/>
      <c r="E233" s="90"/>
      <c r="F233" s="90"/>
      <c r="G233" s="90"/>
      <c r="H233" s="90"/>
      <c r="I233" s="9"/>
    </row>
    <row r="234" spans="1:9" s="55" customFormat="1" ht="18">
      <c r="A234" s="88"/>
      <c r="B234" s="89"/>
      <c r="C234" s="89"/>
      <c r="D234" s="90"/>
      <c r="E234" s="90"/>
      <c r="F234" s="90"/>
      <c r="G234" s="90"/>
      <c r="H234" s="90"/>
      <c r="I234" s="9"/>
    </row>
    <row r="235" spans="1:9" s="55" customFormat="1" ht="18">
      <c r="A235" s="88"/>
      <c r="B235" s="89"/>
      <c r="C235" s="89"/>
      <c r="D235" s="90"/>
      <c r="E235" s="90"/>
      <c r="F235" s="90"/>
      <c r="G235" s="90"/>
      <c r="H235" s="90"/>
      <c r="I235" s="9"/>
    </row>
    <row r="236" spans="1:9" s="55" customFormat="1" ht="18">
      <c r="A236" s="88"/>
      <c r="B236" s="89"/>
      <c r="C236" s="89"/>
      <c r="D236" s="90"/>
      <c r="E236" s="90"/>
      <c r="F236" s="90"/>
      <c r="G236" s="90"/>
      <c r="H236" s="90"/>
      <c r="I236" s="9"/>
    </row>
    <row r="237" spans="1:9" s="55" customFormat="1" ht="18">
      <c r="A237" s="88"/>
      <c r="B237" s="89"/>
      <c r="C237" s="89"/>
      <c r="D237" s="90"/>
      <c r="E237" s="90"/>
      <c r="F237" s="90"/>
      <c r="G237" s="90"/>
      <c r="H237" s="90"/>
      <c r="I237" s="9"/>
    </row>
    <row r="238" spans="1:9" s="55" customFormat="1" ht="18">
      <c r="A238" s="88"/>
      <c r="B238" s="89"/>
      <c r="C238" s="89"/>
      <c r="D238" s="90"/>
      <c r="E238" s="90"/>
      <c r="F238" s="90"/>
      <c r="G238" s="90"/>
      <c r="H238" s="90"/>
      <c r="I238" s="9"/>
    </row>
    <row r="239" spans="1:9" s="55" customFormat="1" ht="18">
      <c r="A239" s="88"/>
      <c r="B239" s="89"/>
      <c r="C239" s="89"/>
      <c r="D239" s="90"/>
      <c r="E239" s="90"/>
      <c r="F239" s="90"/>
      <c r="G239" s="90"/>
      <c r="H239" s="90"/>
      <c r="I239" s="9"/>
    </row>
    <row r="240" spans="1:9" s="55" customFormat="1" ht="18">
      <c r="A240" s="88"/>
      <c r="B240" s="89"/>
      <c r="C240" s="89"/>
      <c r="D240" s="90"/>
      <c r="E240" s="90"/>
      <c r="F240" s="90"/>
      <c r="G240" s="90"/>
      <c r="H240" s="90"/>
      <c r="I240" s="9"/>
    </row>
    <row r="241" spans="1:9" s="55" customFormat="1" ht="18">
      <c r="A241" s="88"/>
      <c r="B241" s="89"/>
      <c r="C241" s="89"/>
      <c r="D241" s="90"/>
      <c r="E241" s="90"/>
      <c r="F241" s="90"/>
      <c r="G241" s="90"/>
      <c r="H241" s="90"/>
      <c r="I241" s="9"/>
    </row>
    <row r="242" spans="1:9" s="55" customFormat="1" ht="18">
      <c r="A242" s="88"/>
      <c r="B242" s="89"/>
      <c r="C242" s="89"/>
      <c r="D242" s="90"/>
      <c r="E242" s="90"/>
      <c r="F242" s="90"/>
      <c r="G242" s="90"/>
      <c r="H242" s="90"/>
      <c r="I242" s="9"/>
    </row>
    <row r="243" spans="1:9" s="55" customFormat="1" ht="18">
      <c r="A243" s="88"/>
      <c r="B243" s="89"/>
      <c r="C243" s="89"/>
      <c r="D243" s="90"/>
      <c r="E243" s="90"/>
      <c r="F243" s="90"/>
      <c r="G243" s="90"/>
      <c r="H243" s="90"/>
      <c r="I243" s="9"/>
    </row>
    <row r="244" spans="1:9" s="55" customFormat="1" ht="18">
      <c r="A244" s="88"/>
      <c r="B244" s="89"/>
      <c r="C244" s="89"/>
      <c r="D244" s="90"/>
      <c r="E244" s="90"/>
      <c r="F244" s="90"/>
      <c r="G244" s="90"/>
      <c r="H244" s="90"/>
      <c r="I244" s="9"/>
    </row>
    <row r="245" spans="1:9" s="55" customFormat="1" ht="18">
      <c r="A245" s="88"/>
      <c r="B245" s="89"/>
      <c r="C245" s="89"/>
      <c r="D245" s="90"/>
      <c r="E245" s="90"/>
      <c r="F245" s="90"/>
      <c r="G245" s="90"/>
      <c r="H245" s="90"/>
      <c r="I245" s="9"/>
    </row>
    <row r="246" spans="1:9" s="55" customFormat="1" ht="18">
      <c r="A246" s="88"/>
      <c r="B246" s="89"/>
      <c r="C246" s="89"/>
      <c r="D246" s="90"/>
      <c r="E246" s="90"/>
      <c r="F246" s="90"/>
      <c r="G246" s="90"/>
      <c r="H246" s="90"/>
      <c r="I246" s="9"/>
    </row>
    <row r="247" spans="1:9" s="55" customFormat="1" ht="18">
      <c r="A247" s="88"/>
      <c r="B247" s="89"/>
      <c r="C247" s="89"/>
      <c r="D247" s="90"/>
      <c r="E247" s="90"/>
      <c r="F247" s="90"/>
      <c r="G247" s="90"/>
      <c r="H247" s="90"/>
      <c r="I247" s="9"/>
    </row>
    <row r="248" spans="1:9" s="55" customFormat="1" ht="18">
      <c r="A248" s="88"/>
      <c r="B248" s="89"/>
      <c r="C248" s="89"/>
      <c r="D248" s="90"/>
      <c r="E248" s="90"/>
      <c r="F248" s="90"/>
      <c r="G248" s="90"/>
      <c r="H248" s="90"/>
      <c r="I248" s="9"/>
    </row>
    <row r="249" spans="1:9" s="55" customFormat="1" ht="18">
      <c r="A249" s="88"/>
      <c r="B249" s="89"/>
      <c r="C249" s="89"/>
      <c r="D249" s="90"/>
      <c r="E249" s="90"/>
      <c r="F249" s="90"/>
      <c r="G249" s="90"/>
      <c r="H249" s="90"/>
      <c r="I249" s="9"/>
    </row>
    <row r="250" spans="1:9" s="55" customFormat="1" ht="18">
      <c r="A250" s="88"/>
      <c r="B250" s="89"/>
      <c r="C250" s="89"/>
      <c r="D250" s="90"/>
      <c r="E250" s="90"/>
      <c r="F250" s="90"/>
      <c r="G250" s="90"/>
      <c r="H250" s="90"/>
      <c r="I250" s="9"/>
    </row>
    <row r="251" spans="1:9" s="55" customFormat="1" ht="18">
      <c r="A251" s="88"/>
      <c r="B251" s="89"/>
      <c r="C251" s="89"/>
      <c r="D251" s="90"/>
      <c r="E251" s="90"/>
      <c r="F251" s="90"/>
      <c r="G251" s="90"/>
      <c r="H251" s="90"/>
      <c r="I251" s="9"/>
    </row>
    <row r="252" spans="1:9" s="55" customFormat="1" ht="18">
      <c r="A252" s="88"/>
      <c r="B252" s="89"/>
      <c r="C252" s="89"/>
      <c r="D252" s="90"/>
      <c r="E252" s="90"/>
      <c r="F252" s="90"/>
      <c r="G252" s="90"/>
      <c r="H252" s="90"/>
      <c r="I252" s="9"/>
    </row>
    <row r="253" spans="1:9" s="55" customFormat="1" ht="18">
      <c r="A253" s="88"/>
      <c r="B253" s="89"/>
      <c r="C253" s="89"/>
      <c r="D253" s="90"/>
      <c r="E253" s="90"/>
      <c r="F253" s="90"/>
      <c r="G253" s="90"/>
      <c r="H253" s="90"/>
      <c r="I253" s="9"/>
    </row>
    <row r="254" spans="1:9" s="55" customFormat="1" ht="18">
      <c r="A254" s="88"/>
      <c r="B254" s="89"/>
      <c r="C254" s="89"/>
      <c r="D254" s="90"/>
      <c r="E254" s="90"/>
      <c r="F254" s="90"/>
      <c r="G254" s="90"/>
      <c r="H254" s="90"/>
      <c r="I254" s="9"/>
    </row>
    <row r="255" spans="1:9" s="55" customFormat="1" ht="18">
      <c r="A255" s="88"/>
      <c r="B255" s="89"/>
      <c r="C255" s="89"/>
      <c r="D255" s="90"/>
      <c r="E255" s="90"/>
      <c r="F255" s="90"/>
      <c r="G255" s="90"/>
      <c r="H255" s="90"/>
      <c r="I255" s="9"/>
    </row>
    <row r="256" spans="1:9" s="55" customFormat="1" ht="18">
      <c r="A256" s="88"/>
      <c r="B256" s="89"/>
      <c r="C256" s="89"/>
      <c r="D256" s="90"/>
      <c r="E256" s="90"/>
      <c r="F256" s="90"/>
      <c r="G256" s="90"/>
      <c r="H256" s="90"/>
      <c r="I256" s="9"/>
    </row>
    <row r="257" spans="1:9" s="55" customFormat="1" ht="18">
      <c r="A257" s="88"/>
      <c r="B257" s="89"/>
      <c r="C257" s="89"/>
      <c r="D257" s="90"/>
      <c r="E257" s="90"/>
      <c r="F257" s="90"/>
      <c r="G257" s="90"/>
      <c r="H257" s="90"/>
      <c r="I257" s="9"/>
    </row>
    <row r="258" spans="1:9" s="55" customFormat="1" ht="18">
      <c r="A258" s="88"/>
      <c r="B258" s="89"/>
      <c r="C258" s="89"/>
      <c r="D258" s="90"/>
      <c r="E258" s="90"/>
      <c r="F258" s="90"/>
      <c r="G258" s="90"/>
      <c r="H258" s="90"/>
      <c r="I258" s="9"/>
    </row>
    <row r="259" spans="1:9" s="55" customFormat="1" ht="18">
      <c r="A259" s="88"/>
      <c r="B259" s="89"/>
      <c r="C259" s="89"/>
      <c r="D259" s="90"/>
      <c r="E259" s="90"/>
      <c r="F259" s="90"/>
      <c r="G259" s="90"/>
      <c r="H259" s="90"/>
      <c r="I259" s="9"/>
    </row>
    <row r="260" spans="1:9" s="55" customFormat="1" ht="18">
      <c r="A260" s="88"/>
      <c r="B260" s="89"/>
      <c r="C260" s="89"/>
      <c r="D260" s="90"/>
      <c r="E260" s="90"/>
      <c r="F260" s="90"/>
      <c r="G260" s="90"/>
      <c r="H260" s="90"/>
      <c r="I260" s="9"/>
    </row>
    <row r="261" spans="1:9" s="55" customFormat="1" ht="18">
      <c r="A261" s="88"/>
      <c r="B261" s="89"/>
      <c r="C261" s="89"/>
      <c r="D261" s="90"/>
      <c r="E261" s="90"/>
      <c r="F261" s="90"/>
      <c r="G261" s="90"/>
      <c r="H261" s="90"/>
      <c r="I261" s="9"/>
    </row>
    <row r="262" spans="1:9" s="55" customFormat="1" ht="18">
      <c r="A262" s="88"/>
      <c r="B262" s="89"/>
      <c r="C262" s="89"/>
      <c r="D262" s="90"/>
      <c r="E262" s="90"/>
      <c r="F262" s="90"/>
      <c r="G262" s="90"/>
      <c r="H262" s="90"/>
      <c r="I262" s="9"/>
    </row>
    <row r="263" spans="1:9" s="55" customFormat="1" ht="18">
      <c r="A263" s="88"/>
      <c r="B263" s="89"/>
      <c r="C263" s="89"/>
      <c r="D263" s="90"/>
      <c r="E263" s="90"/>
      <c r="F263" s="90"/>
      <c r="G263" s="90"/>
      <c r="H263" s="90"/>
      <c r="I263" s="9"/>
    </row>
    <row r="264" spans="1:9" s="55" customFormat="1" ht="18">
      <c r="A264" s="88"/>
      <c r="B264" s="89"/>
      <c r="C264" s="89"/>
      <c r="D264" s="90"/>
      <c r="E264" s="90"/>
      <c r="F264" s="90"/>
      <c r="G264" s="90"/>
      <c r="H264" s="90"/>
      <c r="I264" s="9"/>
    </row>
    <row r="265" spans="1:9" s="55" customFormat="1" ht="18">
      <c r="A265" s="88"/>
      <c r="B265" s="89"/>
      <c r="C265" s="89"/>
      <c r="D265" s="90"/>
      <c r="E265" s="90"/>
      <c r="F265" s="90"/>
      <c r="G265" s="90"/>
      <c r="H265" s="90"/>
      <c r="I265" s="9"/>
    </row>
    <row r="266" spans="1:9" s="55" customFormat="1" ht="18">
      <c r="A266" s="88"/>
      <c r="B266" s="89"/>
      <c r="C266" s="89"/>
      <c r="D266" s="90"/>
      <c r="E266" s="90"/>
      <c r="F266" s="90"/>
      <c r="G266" s="90"/>
      <c r="H266" s="90"/>
      <c r="I266" s="9"/>
    </row>
    <row r="267" spans="1:9" s="55" customFormat="1" ht="18">
      <c r="A267" s="88"/>
      <c r="B267" s="89"/>
      <c r="C267" s="89"/>
      <c r="D267" s="90"/>
      <c r="E267" s="90"/>
      <c r="F267" s="90"/>
      <c r="G267" s="90"/>
      <c r="H267" s="90"/>
      <c r="I267" s="9"/>
    </row>
    <row r="268" spans="1:9" s="55" customFormat="1" ht="18">
      <c r="A268" s="88"/>
      <c r="B268" s="89"/>
      <c r="C268" s="89"/>
      <c r="D268" s="90"/>
      <c r="E268" s="90"/>
      <c r="F268" s="90"/>
      <c r="G268" s="90"/>
      <c r="H268" s="90"/>
      <c r="I268" s="9"/>
    </row>
    <row r="269" spans="1:9" s="55" customFormat="1" ht="18">
      <c r="A269" s="88"/>
      <c r="B269" s="89"/>
      <c r="C269" s="89"/>
      <c r="D269" s="90"/>
      <c r="E269" s="90"/>
      <c r="F269" s="90"/>
      <c r="G269" s="90"/>
      <c r="H269" s="90"/>
      <c r="I269" s="9"/>
    </row>
    <row r="270" spans="1:9" s="55" customFormat="1" ht="18">
      <c r="A270" s="88"/>
      <c r="B270" s="89"/>
      <c r="C270" s="89"/>
      <c r="D270" s="90"/>
      <c r="E270" s="90"/>
      <c r="F270" s="90"/>
      <c r="G270" s="90"/>
      <c r="H270" s="90"/>
      <c r="I270" s="9"/>
    </row>
    <row r="271" spans="1:9" s="55" customFormat="1" ht="18">
      <c r="A271" s="88"/>
      <c r="B271" s="89"/>
      <c r="C271" s="89"/>
      <c r="D271" s="90"/>
      <c r="E271" s="90"/>
      <c r="F271" s="90"/>
      <c r="G271" s="90"/>
      <c r="H271" s="90"/>
      <c r="I271" s="9"/>
    </row>
    <row r="272" spans="1:9" s="55" customFormat="1" ht="18">
      <c r="A272" s="88"/>
      <c r="B272" s="89"/>
      <c r="C272" s="89"/>
      <c r="D272" s="90"/>
      <c r="E272" s="90"/>
      <c r="F272" s="90"/>
      <c r="G272" s="90"/>
      <c r="H272" s="90"/>
      <c r="I272" s="9"/>
    </row>
    <row r="273" spans="1:9" s="55" customFormat="1" ht="18">
      <c r="A273" s="88"/>
      <c r="B273" s="89"/>
      <c r="C273" s="89"/>
      <c r="D273" s="90"/>
      <c r="E273" s="90"/>
      <c r="F273" s="90"/>
      <c r="G273" s="90"/>
      <c r="H273" s="90"/>
      <c r="I273" s="9"/>
    </row>
    <row r="274" spans="1:9" s="55" customFormat="1" ht="18">
      <c r="A274" s="88"/>
      <c r="B274" s="89"/>
      <c r="C274" s="89"/>
      <c r="D274" s="90"/>
      <c r="E274" s="90"/>
      <c r="F274" s="90"/>
      <c r="G274" s="90"/>
      <c r="H274" s="90"/>
      <c r="I274" s="9"/>
    </row>
    <row r="275" spans="1:9" s="55" customFormat="1" ht="18">
      <c r="A275" s="88"/>
      <c r="B275" s="89"/>
      <c r="C275" s="89"/>
      <c r="D275" s="90"/>
      <c r="E275" s="90"/>
      <c r="F275" s="90"/>
      <c r="G275" s="90"/>
      <c r="H275" s="90"/>
      <c r="I275" s="9"/>
    </row>
    <row r="276" spans="1:9" s="55" customFormat="1" ht="18">
      <c r="A276" s="88"/>
      <c r="B276" s="89"/>
      <c r="C276" s="89"/>
      <c r="D276" s="90"/>
      <c r="E276" s="90"/>
      <c r="F276" s="90"/>
      <c r="G276" s="90"/>
      <c r="H276" s="90"/>
      <c r="I276" s="9"/>
    </row>
    <row r="277" spans="1:9" s="55" customFormat="1" ht="18">
      <c r="A277" s="88"/>
      <c r="B277" s="89"/>
      <c r="C277" s="89"/>
      <c r="D277" s="90"/>
      <c r="E277" s="90"/>
      <c r="F277" s="90"/>
      <c r="G277" s="90"/>
      <c r="H277" s="90"/>
      <c r="I277" s="9"/>
    </row>
    <row r="278" spans="1:9" s="55" customFormat="1" ht="18">
      <c r="A278" s="88"/>
      <c r="B278" s="89"/>
      <c r="C278" s="89"/>
      <c r="D278" s="90"/>
      <c r="E278" s="90"/>
      <c r="F278" s="90"/>
      <c r="G278" s="90"/>
      <c r="H278" s="90"/>
      <c r="I278" s="9"/>
    </row>
    <row r="279" spans="1:9" s="55" customFormat="1" ht="18">
      <c r="A279" s="88"/>
      <c r="B279" s="89"/>
      <c r="C279" s="89"/>
      <c r="D279" s="90"/>
      <c r="E279" s="90"/>
      <c r="F279" s="90"/>
      <c r="G279" s="90"/>
      <c r="H279" s="90"/>
      <c r="I279" s="9"/>
    </row>
    <row r="280" spans="1:9" s="55" customFormat="1" ht="18">
      <c r="A280" s="88"/>
      <c r="B280" s="89"/>
      <c r="C280" s="89"/>
      <c r="D280" s="90"/>
      <c r="E280" s="90"/>
      <c r="F280" s="90"/>
      <c r="G280" s="90"/>
      <c r="H280" s="90"/>
      <c r="I280" s="9"/>
    </row>
    <row r="281" spans="1:9" s="55" customFormat="1" ht="18">
      <c r="A281" s="88"/>
      <c r="B281" s="89"/>
      <c r="C281" s="89"/>
      <c r="D281" s="90"/>
      <c r="E281" s="90"/>
      <c r="F281" s="90"/>
      <c r="G281" s="90"/>
      <c r="H281" s="90"/>
      <c r="I281" s="9"/>
    </row>
    <row r="282" spans="1:9" s="55" customFormat="1" ht="18">
      <c r="A282" s="88"/>
      <c r="B282" s="89"/>
      <c r="C282" s="89"/>
      <c r="D282" s="90"/>
      <c r="E282" s="90"/>
      <c r="F282" s="90"/>
      <c r="G282" s="90"/>
      <c r="H282" s="90"/>
      <c r="I282" s="9"/>
    </row>
    <row r="283" spans="1:9" s="55" customFormat="1" ht="18">
      <c r="A283" s="88"/>
      <c r="B283" s="89"/>
      <c r="C283" s="89"/>
      <c r="D283" s="90"/>
      <c r="E283" s="90"/>
      <c r="F283" s="90"/>
      <c r="G283" s="90"/>
      <c r="H283" s="90"/>
      <c r="I283" s="9"/>
    </row>
    <row r="284" spans="1:9" s="55" customFormat="1" ht="18">
      <c r="A284" s="88"/>
      <c r="B284" s="89"/>
      <c r="C284" s="89"/>
      <c r="D284" s="90"/>
      <c r="E284" s="90"/>
      <c r="F284" s="90"/>
      <c r="G284" s="90"/>
      <c r="H284" s="90"/>
      <c r="I284" s="9"/>
    </row>
    <row r="285" spans="1:9" s="55" customFormat="1" ht="18">
      <c r="A285" s="88"/>
      <c r="B285" s="89"/>
      <c r="C285" s="89"/>
      <c r="D285" s="90"/>
      <c r="E285" s="90"/>
      <c r="F285" s="90"/>
      <c r="G285" s="90"/>
      <c r="H285" s="90"/>
      <c r="I285" s="9"/>
    </row>
    <row r="286" spans="1:9" s="55" customFormat="1" ht="18">
      <c r="A286" s="88"/>
      <c r="B286" s="89"/>
      <c r="C286" s="89"/>
      <c r="D286" s="90"/>
      <c r="E286" s="90"/>
      <c r="F286" s="90"/>
      <c r="G286" s="90"/>
      <c r="H286" s="90"/>
      <c r="I286" s="9"/>
    </row>
    <row r="287" spans="1:9" s="55" customFormat="1" ht="18">
      <c r="A287" s="88"/>
      <c r="B287" s="89"/>
      <c r="C287" s="89"/>
      <c r="D287" s="90"/>
      <c r="E287" s="90"/>
      <c r="F287" s="90"/>
      <c r="G287" s="90"/>
      <c r="H287" s="90"/>
      <c r="I287" s="9"/>
    </row>
    <row r="288" spans="1:9" s="55" customFormat="1" ht="18">
      <c r="A288" s="88"/>
      <c r="B288" s="89"/>
      <c r="C288" s="89"/>
      <c r="D288" s="90"/>
      <c r="E288" s="90"/>
      <c r="F288" s="90"/>
      <c r="G288" s="90"/>
      <c r="H288" s="90"/>
      <c r="I288" s="9"/>
    </row>
    <row r="289" spans="1:9" s="55" customFormat="1" ht="18">
      <c r="A289" s="88"/>
      <c r="B289" s="89"/>
      <c r="C289" s="89"/>
      <c r="D289" s="90"/>
      <c r="E289" s="90"/>
      <c r="F289" s="90"/>
      <c r="G289" s="90"/>
      <c r="H289" s="90"/>
      <c r="I289" s="9"/>
    </row>
    <row r="290" spans="1:9" s="55" customFormat="1" ht="18">
      <c r="A290" s="88"/>
      <c r="B290" s="89"/>
      <c r="C290" s="89"/>
      <c r="D290" s="90"/>
      <c r="E290" s="90"/>
      <c r="F290" s="90"/>
      <c r="G290" s="90"/>
      <c r="H290" s="90"/>
      <c r="I290" s="9"/>
    </row>
    <row r="291" spans="1:9" s="55" customFormat="1" ht="18">
      <c r="A291" s="88"/>
      <c r="B291" s="89"/>
      <c r="C291" s="89"/>
      <c r="D291" s="90"/>
      <c r="E291" s="90"/>
      <c r="F291" s="90"/>
      <c r="G291" s="90"/>
      <c r="H291" s="90"/>
      <c r="I291" s="9"/>
    </row>
    <row r="292" spans="1:9" s="55" customFormat="1" ht="18">
      <c r="A292" s="88"/>
      <c r="B292" s="89"/>
      <c r="C292" s="89"/>
      <c r="D292" s="90"/>
      <c r="E292" s="90"/>
      <c r="F292" s="90"/>
      <c r="G292" s="90"/>
      <c r="H292" s="90"/>
      <c r="I292" s="9"/>
    </row>
    <row r="293" spans="1:9" s="55" customFormat="1" ht="18">
      <c r="A293" s="88"/>
      <c r="B293" s="89"/>
      <c r="C293" s="89"/>
      <c r="D293" s="90"/>
      <c r="E293" s="90"/>
      <c r="F293" s="90"/>
      <c r="G293" s="90"/>
      <c r="H293" s="90"/>
      <c r="I293" s="9"/>
    </row>
    <row r="294" spans="1:9" s="55" customFormat="1" ht="18">
      <c r="A294" s="88"/>
      <c r="B294" s="89"/>
      <c r="C294" s="89"/>
      <c r="D294" s="90"/>
      <c r="E294" s="90"/>
      <c r="F294" s="90"/>
      <c r="G294" s="90"/>
      <c r="H294" s="90"/>
      <c r="I294" s="9"/>
    </row>
    <row r="295" spans="1:9" s="55" customFormat="1" ht="18">
      <c r="A295" s="88"/>
      <c r="B295" s="89"/>
      <c r="C295" s="89"/>
      <c r="D295" s="90"/>
      <c r="E295" s="90"/>
      <c r="F295" s="90"/>
      <c r="G295" s="90"/>
      <c r="H295" s="90"/>
      <c r="I295" s="9"/>
    </row>
    <row r="296" spans="1:9" s="55" customFormat="1" ht="18">
      <c r="A296" s="88"/>
      <c r="B296" s="89"/>
      <c r="C296" s="89"/>
      <c r="D296" s="90"/>
      <c r="E296" s="90"/>
      <c r="F296" s="90"/>
      <c r="G296" s="90"/>
      <c r="H296" s="90"/>
      <c r="I296" s="9"/>
    </row>
    <row r="297" spans="1:9" s="55" customFormat="1" ht="18">
      <c r="A297" s="88"/>
      <c r="B297" s="89"/>
      <c r="C297" s="89"/>
      <c r="D297" s="90"/>
      <c r="E297" s="90"/>
      <c r="F297" s="90"/>
      <c r="G297" s="90"/>
      <c r="H297" s="90"/>
      <c r="I297" s="9"/>
    </row>
    <row r="298" spans="1:9" s="55" customFormat="1" ht="18">
      <c r="A298" s="88"/>
      <c r="B298" s="89"/>
      <c r="C298" s="89"/>
      <c r="D298" s="90"/>
      <c r="E298" s="90"/>
      <c r="F298" s="90"/>
      <c r="G298" s="90"/>
      <c r="H298" s="90"/>
      <c r="I298" s="9"/>
    </row>
    <row r="299" spans="1:9" s="55" customFormat="1" ht="18">
      <c r="A299" s="88"/>
      <c r="B299" s="89"/>
      <c r="C299" s="89"/>
      <c r="D299" s="90"/>
      <c r="E299" s="90"/>
      <c r="F299" s="90"/>
      <c r="G299" s="90"/>
      <c r="H299" s="90"/>
      <c r="I299" s="9"/>
    </row>
    <row r="300" spans="1:9" s="55" customFormat="1" ht="18">
      <c r="A300" s="88"/>
      <c r="B300" s="89"/>
      <c r="C300" s="89"/>
      <c r="D300" s="90"/>
      <c r="E300" s="90"/>
      <c r="F300" s="90"/>
      <c r="G300" s="90"/>
      <c r="H300" s="90"/>
      <c r="I300" s="9"/>
    </row>
    <row r="301" spans="1:9" s="55" customFormat="1" ht="18">
      <c r="A301" s="88"/>
      <c r="B301" s="89"/>
      <c r="C301" s="89"/>
      <c r="D301" s="90"/>
      <c r="E301" s="90"/>
      <c r="F301" s="90"/>
      <c r="G301" s="90"/>
      <c r="H301" s="90"/>
      <c r="I301" s="9"/>
    </row>
    <row r="302" spans="1:9" s="55" customFormat="1" ht="18">
      <c r="A302" s="88"/>
      <c r="B302" s="89"/>
      <c r="C302" s="89"/>
      <c r="D302" s="90"/>
      <c r="E302" s="90"/>
      <c r="F302" s="90"/>
      <c r="G302" s="90"/>
      <c r="H302" s="90"/>
      <c r="I302" s="9"/>
    </row>
    <row r="303" spans="1:9" s="55" customFormat="1" ht="18">
      <c r="A303" s="88"/>
      <c r="B303" s="89"/>
      <c r="C303" s="89"/>
      <c r="D303" s="90"/>
      <c r="E303" s="90"/>
      <c r="F303" s="90"/>
      <c r="G303" s="90"/>
      <c r="H303" s="90"/>
      <c r="I303" s="9"/>
    </row>
    <row r="304" spans="1:9" s="55" customFormat="1" ht="18">
      <c r="A304" s="88"/>
      <c r="B304" s="89"/>
      <c r="C304" s="89"/>
      <c r="D304" s="90"/>
      <c r="E304" s="90"/>
      <c r="F304" s="90"/>
      <c r="G304" s="90"/>
      <c r="H304" s="90"/>
      <c r="I304" s="9"/>
    </row>
    <row r="305" spans="1:9" s="55" customFormat="1" ht="18">
      <c r="A305" s="88"/>
      <c r="B305" s="89"/>
      <c r="C305" s="89"/>
      <c r="D305" s="90"/>
      <c r="E305" s="90"/>
      <c r="F305" s="90"/>
      <c r="G305" s="90"/>
      <c r="H305" s="90"/>
      <c r="I305" s="9"/>
    </row>
    <row r="306" spans="1:9" s="55" customFormat="1" ht="18">
      <c r="A306" s="88"/>
      <c r="B306" s="89"/>
      <c r="C306" s="89"/>
      <c r="D306" s="90"/>
      <c r="E306" s="90"/>
      <c r="F306" s="90"/>
      <c r="G306" s="90"/>
      <c r="H306" s="90"/>
      <c r="I306" s="9"/>
    </row>
    <row r="307" spans="1:9" s="55" customFormat="1" ht="18">
      <c r="A307" s="88"/>
      <c r="B307" s="89"/>
      <c r="C307" s="89"/>
      <c r="D307" s="90"/>
      <c r="E307" s="90"/>
      <c r="F307" s="90"/>
      <c r="G307" s="90"/>
      <c r="H307" s="90"/>
      <c r="I307" s="9"/>
    </row>
    <row r="308" spans="1:9" s="55" customFormat="1" ht="18">
      <c r="A308" s="88"/>
      <c r="B308" s="89"/>
      <c r="C308" s="89"/>
      <c r="D308" s="90"/>
      <c r="E308" s="90"/>
      <c r="F308" s="90"/>
      <c r="G308" s="90"/>
      <c r="H308" s="90"/>
      <c r="I308" s="9"/>
    </row>
    <row r="309" spans="1:9" s="55" customFormat="1" ht="18">
      <c r="A309" s="88"/>
      <c r="B309" s="89"/>
      <c r="C309" s="89"/>
      <c r="D309" s="90"/>
      <c r="E309" s="90"/>
      <c r="F309" s="90"/>
      <c r="G309" s="90"/>
      <c r="H309" s="90"/>
      <c r="I309" s="9"/>
    </row>
    <row r="310" spans="1:9" s="55" customFormat="1" ht="18">
      <c r="A310" s="88"/>
      <c r="B310" s="89"/>
      <c r="C310" s="89"/>
      <c r="D310" s="90"/>
      <c r="E310" s="90"/>
      <c r="F310" s="90"/>
      <c r="G310" s="90"/>
      <c r="H310" s="90"/>
      <c r="I310" s="9"/>
    </row>
    <row r="311" spans="1:9" s="55" customFormat="1" ht="18">
      <c r="A311" s="88"/>
      <c r="B311" s="89"/>
      <c r="C311" s="89"/>
      <c r="D311" s="90"/>
      <c r="E311" s="90"/>
      <c r="F311" s="90"/>
      <c r="G311" s="90"/>
      <c r="H311" s="90"/>
      <c r="I311" s="9"/>
    </row>
    <row r="312" spans="1:9" s="55" customFormat="1" ht="18">
      <c r="A312" s="88"/>
      <c r="B312" s="89"/>
      <c r="C312" s="89"/>
      <c r="D312" s="90"/>
      <c r="E312" s="90"/>
      <c r="F312" s="90"/>
      <c r="G312" s="90"/>
      <c r="H312" s="90"/>
      <c r="I312" s="9"/>
    </row>
    <row r="313" spans="1:9" s="55" customFormat="1" ht="18">
      <c r="A313" s="88"/>
      <c r="B313" s="89"/>
      <c r="C313" s="89"/>
      <c r="D313" s="90"/>
      <c r="E313" s="90"/>
      <c r="F313" s="90"/>
      <c r="G313" s="90"/>
      <c r="H313" s="90"/>
      <c r="I313" s="9"/>
    </row>
    <row r="314" spans="1:9" s="55" customFormat="1" ht="18">
      <c r="A314" s="88"/>
      <c r="B314" s="89"/>
      <c r="C314" s="89"/>
      <c r="D314" s="90"/>
      <c r="E314" s="90"/>
      <c r="F314" s="90"/>
      <c r="G314" s="90"/>
      <c r="H314" s="90"/>
      <c r="I314" s="9"/>
    </row>
    <row r="315" spans="1:9" s="55" customFormat="1" ht="18">
      <c r="A315" s="88"/>
      <c r="B315" s="89"/>
      <c r="C315" s="89"/>
      <c r="D315" s="90"/>
      <c r="E315" s="90"/>
      <c r="F315" s="90"/>
      <c r="G315" s="90"/>
      <c r="H315" s="90"/>
      <c r="I315" s="9"/>
    </row>
    <row r="316" spans="1:9" s="55" customFormat="1" ht="18">
      <c r="A316" s="88"/>
      <c r="B316" s="89"/>
      <c r="C316" s="89"/>
      <c r="D316" s="90"/>
      <c r="E316" s="90"/>
      <c r="F316" s="90"/>
      <c r="G316" s="90"/>
      <c r="H316" s="90"/>
      <c r="I316" s="9"/>
    </row>
    <row r="317" spans="1:9" s="55" customFormat="1" ht="18">
      <c r="A317" s="88"/>
      <c r="B317" s="89"/>
      <c r="C317" s="89"/>
      <c r="D317" s="90"/>
      <c r="E317" s="90"/>
      <c r="F317" s="90"/>
      <c r="G317" s="90"/>
      <c r="H317" s="90"/>
      <c r="I317" s="9"/>
    </row>
    <row r="318" spans="1:9" s="55" customFormat="1" ht="18">
      <c r="A318" s="88"/>
      <c r="B318" s="89"/>
      <c r="C318" s="89"/>
      <c r="D318" s="90"/>
      <c r="E318" s="90"/>
      <c r="F318" s="90"/>
      <c r="G318" s="90"/>
      <c r="H318" s="90"/>
      <c r="I318" s="9"/>
    </row>
    <row r="319" spans="1:9" s="55" customFormat="1" ht="18">
      <c r="A319" s="88"/>
      <c r="B319" s="89"/>
      <c r="C319" s="89"/>
      <c r="D319" s="90"/>
      <c r="E319" s="90"/>
      <c r="F319" s="90"/>
      <c r="G319" s="90"/>
      <c r="H319" s="90"/>
      <c r="I319" s="9"/>
    </row>
    <row r="320" spans="1:9" s="55" customFormat="1" ht="18">
      <c r="A320" s="88"/>
      <c r="B320" s="89"/>
      <c r="C320" s="89"/>
      <c r="D320" s="90"/>
      <c r="E320" s="90"/>
      <c r="F320" s="90"/>
      <c r="G320" s="90"/>
      <c r="H320" s="90"/>
      <c r="I320" s="9"/>
    </row>
    <row r="321" spans="1:9" s="55" customFormat="1" ht="18">
      <c r="A321" s="88"/>
      <c r="B321" s="89"/>
      <c r="C321" s="89"/>
      <c r="D321" s="90"/>
      <c r="E321" s="90"/>
      <c r="F321" s="90"/>
      <c r="G321" s="90"/>
      <c r="H321" s="90"/>
      <c r="I321" s="9"/>
    </row>
    <row r="322" spans="1:9" s="55" customFormat="1" ht="18">
      <c r="A322" s="88"/>
      <c r="B322" s="89"/>
      <c r="C322" s="89"/>
      <c r="D322" s="90"/>
      <c r="E322" s="90"/>
      <c r="F322" s="90"/>
      <c r="G322" s="90"/>
      <c r="H322" s="90"/>
      <c r="I322" s="9"/>
    </row>
    <row r="323" spans="1:9" s="55" customFormat="1" ht="18">
      <c r="A323" s="88"/>
      <c r="B323" s="89"/>
      <c r="C323" s="89"/>
      <c r="D323" s="90"/>
      <c r="E323" s="90"/>
      <c r="F323" s="90"/>
      <c r="G323" s="90"/>
      <c r="H323" s="90"/>
      <c r="I323" s="9"/>
    </row>
    <row r="324" spans="1:9" s="55" customFormat="1" ht="18">
      <c r="A324" s="88"/>
      <c r="B324" s="89"/>
      <c r="C324" s="89"/>
      <c r="D324" s="90"/>
      <c r="E324" s="90"/>
      <c r="F324" s="90"/>
      <c r="G324" s="90"/>
      <c r="H324" s="90"/>
      <c r="I324" s="9"/>
    </row>
    <row r="325" spans="1:9" s="55" customFormat="1" ht="18">
      <c r="A325" s="88"/>
      <c r="B325" s="89"/>
      <c r="C325" s="89"/>
      <c r="D325" s="90"/>
      <c r="E325" s="90"/>
      <c r="F325" s="90"/>
      <c r="G325" s="90"/>
      <c r="H325" s="90"/>
      <c r="I325" s="9"/>
    </row>
    <row r="326" spans="1:9" s="55" customFormat="1" ht="18">
      <c r="A326" s="88"/>
      <c r="B326" s="89"/>
      <c r="C326" s="89"/>
      <c r="D326" s="90"/>
      <c r="E326" s="90"/>
      <c r="F326" s="90"/>
      <c r="G326" s="90"/>
      <c r="H326" s="90"/>
      <c r="I326" s="9"/>
    </row>
    <row r="327" spans="1:9" s="55" customFormat="1" ht="18">
      <c r="A327" s="88"/>
      <c r="B327" s="89"/>
      <c r="C327" s="89"/>
      <c r="D327" s="90"/>
      <c r="E327" s="90"/>
      <c r="F327" s="90"/>
      <c r="G327" s="90"/>
      <c r="H327" s="90"/>
      <c r="I327" s="9"/>
    </row>
    <row r="328" spans="1:9" s="55" customFormat="1" ht="18">
      <c r="A328" s="88"/>
      <c r="B328" s="89"/>
      <c r="C328" s="89"/>
      <c r="D328" s="90"/>
      <c r="E328" s="90"/>
      <c r="F328" s="90"/>
      <c r="G328" s="90"/>
      <c r="H328" s="90"/>
      <c r="I328" s="9"/>
    </row>
  </sheetData>
  <sheetProtection/>
  <mergeCells count="18">
    <mergeCell ref="I9:I11"/>
    <mergeCell ref="A222:E222"/>
    <mergeCell ref="H222:I222"/>
    <mergeCell ref="A9:A11"/>
    <mergeCell ref="B9:B11"/>
    <mergeCell ref="C9:C11"/>
    <mergeCell ref="D9:D11"/>
    <mergeCell ref="E9:E11"/>
    <mergeCell ref="J9:J11"/>
    <mergeCell ref="K9:K11"/>
    <mergeCell ref="H1:K1"/>
    <mergeCell ref="H2:K2"/>
    <mergeCell ref="H3:K3"/>
    <mergeCell ref="H5:K5"/>
    <mergeCell ref="A7:I7"/>
    <mergeCell ref="F9:F11"/>
    <mergeCell ref="G9:G11"/>
    <mergeCell ref="H9:H11"/>
  </mergeCells>
  <printOptions horizontalCentered="1"/>
  <pageMargins left="0.1968503937007874" right="0.1968503937007874" top="1.1811023622047245" bottom="0.5905511811023623" header="0.1968503937007874" footer="0.2362204724409449"/>
  <pageSetup fitToHeight="11" fitToWidth="1" horizontalDpi="600" verticalDpi="600" orientation="landscape" paperSize="9" scale="48" r:id="rId1"/>
  <headerFooter alignWithMargins="0">
    <oddFooter>&amp;R&amp;16Сторінка &amp;P</oddFooter>
  </headerFooter>
  <rowBreaks count="1" manualBreakCount="1">
    <brk id="2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Nelya11</cp:lastModifiedBy>
  <cp:lastPrinted>2018-02-28T12:16:09Z</cp:lastPrinted>
  <dcterms:created xsi:type="dcterms:W3CDTF">2014-01-17T10:52:16Z</dcterms:created>
  <dcterms:modified xsi:type="dcterms:W3CDTF">2018-02-28T12:17:06Z</dcterms:modified>
  <cp:category/>
  <cp:version/>
  <cp:contentType/>
  <cp:contentStatus/>
</cp:coreProperties>
</file>