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Показники" sheetId="1" r:id="rId1"/>
  </sheets>
  <definedNames>
    <definedName name="_xlnm.Print_Area" localSheetId="0">'Показники'!$A$1:$L$241</definedName>
  </definedNames>
  <calcPr fullCalcOnLoad="1"/>
</workbook>
</file>

<file path=xl/sharedStrings.xml><?xml version="1.0" encoding="utf-8"?>
<sst xmlns="http://schemas.openxmlformats.org/spreadsheetml/2006/main" count="255" uniqueCount="148">
  <si>
    <t>Разом</t>
  </si>
  <si>
    <t>в тому числі</t>
  </si>
  <si>
    <t>Загальний фонд</t>
  </si>
  <si>
    <t>Спеціальний фонд</t>
  </si>
  <si>
    <t>Показники виконання:</t>
  </si>
  <si>
    <t>Показник продукту:</t>
  </si>
  <si>
    <t>Всього на виконання підпрограми</t>
  </si>
  <si>
    <t xml:space="preserve">Показники виконання: </t>
  </si>
  <si>
    <t xml:space="preserve">Показник продукту: </t>
  </si>
  <si>
    <t xml:space="preserve">кількість громадян, яким надана матеріальна допомога, осіб </t>
  </si>
  <si>
    <t xml:space="preserve">кількість громадян, яким надані соціальні гарантії, осіб </t>
  </si>
  <si>
    <t>середній розмір матеріальної допомоги, грн</t>
  </si>
  <si>
    <t xml:space="preserve">Показник якості: </t>
  </si>
  <si>
    <t>Показник ефективності:</t>
  </si>
  <si>
    <t>кількість отримувачів пільгових послуг, осіб, в т.ч.:</t>
  </si>
  <si>
    <r>
      <t xml:space="preserve">Показник якості:                                                  </t>
    </r>
    <r>
      <rPr>
        <sz val="11"/>
        <rFont val="Times New Roman"/>
        <family val="1"/>
      </rPr>
      <t xml:space="preserve">  </t>
    </r>
  </si>
  <si>
    <t>кількість отримувачів додаткових гарантій, осіб</t>
  </si>
  <si>
    <t>середній розмір додаткових гарантій, грн.</t>
  </si>
  <si>
    <t>в тому числі:</t>
  </si>
  <si>
    <t>питома вага відшкодованих пільгових послуг до нарахованих, %</t>
  </si>
  <si>
    <t>Мета: Забезпечення надання соціальних гарантій, встановлених чинним законодавством та Сумською міською радою</t>
  </si>
  <si>
    <t>Завдання 2. Забезпечити надання соціальних гарантій, встановлених Сумською міською радою.</t>
  </si>
  <si>
    <t>Завдання 2. Забезпечити виплату соціальних гарантій громадянам, які мають заслуги перед містом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</si>
  <si>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</si>
  <si>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</si>
  <si>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динаміка обсягу витрат на надання пільг у порівнянні з попереднім роком, %</t>
  </si>
  <si>
    <t>динаміка обсягу витрат на надання додаткових гарантій у порівнянні з попереднім роком, %</t>
  </si>
  <si>
    <t>Завдання 1. Забезпечити надання пільг по оплаті за житлово-комунальні послуги</t>
  </si>
  <si>
    <t>середній розмір витрат на поховання однієї особи, грн.</t>
  </si>
  <si>
    <t>Відповідальний виконавець: управління освіти і науки Сумської міської ради</t>
  </si>
  <si>
    <t>кількість днів харчування в дошкільнму навчальному закладі</t>
  </si>
  <si>
    <t xml:space="preserve">Відповідальний виконавець: управління освіти і науки Сумської міської ради </t>
  </si>
  <si>
    <t>середній розмір витрат на одну дитину в день, грн.</t>
  </si>
  <si>
    <t>кількість дітей дошкільного віку дошкільних навчальних закладів, батьки яких є учасниками антитерористичної операції або загинули під час проведення антитерористичної операції, звільнених від оплати за харчування, осіб</t>
  </si>
  <si>
    <t>динаміка обсягу витрат у порівнянні з попереднім роком, %</t>
  </si>
  <si>
    <t>добровольців - учасників антитерористичної операції та членів їх сімей, яким надана пільга (75%), чол.</t>
  </si>
  <si>
    <t xml:space="preserve">Відповідальні виконавці: ДСЗН та виконавчий комітет Сумської міської ради </t>
  </si>
  <si>
    <t>Відповідальний виконавець: ДСЗН Сумської міської ради</t>
  </si>
  <si>
    <t xml:space="preserve">учасників антитерористичної операції та членів їх сімей, яким надана пільга (100% на оплату послуг з утримання будинків і споруд та прибудинкових територій, вивозу твердих побутових відходів та рідких нечистот,водопостачання та водовідведення), чол. </t>
  </si>
  <si>
    <t>середній розмір витрат на надання пільг на одного члена сім'ї загиблого під час проведення антиторористичної операції в рік, грн.</t>
  </si>
  <si>
    <t xml:space="preserve">Підпрограма 1. Соціальні гарантії учасникам антитерористичної операції та членам їх сімей. </t>
  </si>
  <si>
    <t>Підпрограма 4. 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 або загинули під час проведення антитерористичної операції.</t>
  </si>
  <si>
    <t>Мета: забезпечення надання соціальних гарантій вихованцям дошкільних навчальних закладів, батьки яких безпосередньо беруть, драли участь у проведенні антитерористичної операції або загинули під час проведення антитерористичної операції.</t>
  </si>
  <si>
    <t>Всього на виконання програми:</t>
  </si>
  <si>
    <t>Всього на виконання підпрограми:</t>
  </si>
  <si>
    <t>кількість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операції, звільнених від оплати за харчування, осіб</t>
  </si>
  <si>
    <t>Завдання 1. Забезпечити безкоштовним харчуванням дітей раннього віку дошкільних навчальних закладів, батьки яких безпосередньо беруть, брали участь у проведенні антиторористичної операції або загинули під час проведення антитерористичної операції.</t>
  </si>
  <si>
    <t xml:space="preserve">Завдання 2. Забезпечити безкоштовним харчуванням дітей дошкільного віку дошкільних навчальних закладів, батьки яких безпосередньо беруть, брали участь у проведенні антиторористичної операції або загинули під час проведення антитерористичної операції. </t>
  </si>
  <si>
    <t>2017 рік (план)</t>
  </si>
  <si>
    <t>2019 рік (прогноз)</t>
  </si>
  <si>
    <t>середній розмір надання соціальних гарантій в місяць, грн</t>
  </si>
  <si>
    <t>на одного учасника антитерористичної операції та членів їх сімей в рік, грн.</t>
  </si>
  <si>
    <t>на одного добровольця - учасника антитерористичної операції та членів їх сімей в рік, грн.</t>
  </si>
  <si>
    <t>Завдання 1. Забезпечити надання матеріальної допомоги.</t>
  </si>
  <si>
    <t>Завдання 3. Забезпечити поховання загиблих осіб, які захищали незалежність, суверенітет та територіальну цілісність України і брали безповередню участь в антитерористичній операції, забезпеченні її проведення, перебуваючи безпосередньо в районах проведення антитерористичної операції, осіб, які померли в період проходження військової служби під час участі в антитерористичній операції та осіб, які загинули чи померли під час безпосередньої участі в антитерористичній операції у складі добровольчих формувань.</t>
  </si>
  <si>
    <t>кількість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операції, осіб, які померли в період проходження військової служби під час участі в антитерористичній операції та осіб, які загинули чи померли під час безпосередньої участі в антитерористичній операції у складі добровольчих формувань, осіб</t>
  </si>
  <si>
    <t>середні витрати на оздоровлення однієї дитини в позаміських дитячих закладах оздоровлення та відпочинку м.Суми, грн.</t>
  </si>
  <si>
    <t>Мета: посилення медичного забезпечення учасників антитерористичної операції.</t>
  </si>
  <si>
    <t>Завдання 1. Забезпечити додаткове медичне обслуговування учасників антитерористичної операції.</t>
  </si>
  <si>
    <t>Підпрограма 6. Медичне забезпечення учасників антитерористичної операції.</t>
  </si>
  <si>
    <t>Відповідальні виконавці, КПКВК, завдання програми, результативні показники</t>
  </si>
  <si>
    <t>середній розмір одноразової цільової матеріальної допомоги, грн.</t>
  </si>
  <si>
    <t xml:space="preserve">кількість учасників антитерористичної операції та членів сімей загиблих учасників антитерористичної операції, яким буде надано одноразову цільву матеріальну допомогу для придбання житла, осіб </t>
  </si>
  <si>
    <t xml:space="preserve">кількість дітей, яким надані послуги з оздоровлення в позаміських дитячих закладах оздоровлення та відпочинку або дитячих центрах України, осіб </t>
  </si>
  <si>
    <t>середні витрати на оздоровлення однієї дитини в позаміських дитячих закладах оздоровлення та відпочинку або дитячих центрах України, грн.</t>
  </si>
  <si>
    <t>кількість дітей раннього віку та дошкільного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операції, які отримають новорічні подарунки, осіб</t>
  </si>
  <si>
    <t>вартість одного новорічного подарунку, грн.</t>
  </si>
  <si>
    <t>кількість днів харчування у дошкільному відділенні навчально-виховного комплексу</t>
  </si>
  <si>
    <t>кількість днів харчування в загальноосвітньому навчальному закладі та шкільному відділенні навчально-виховного комплексу</t>
  </si>
  <si>
    <t>кількість учнів загальноосвітніх навчальних закладів,  шкільних відділень навчально-виховних комплексів, батьки яких безпосередньо беруть, брали участь у проведенні антитерористичної операції або загинули під час проведення антитерористичної операції, забезпечених безоплатними обідами, осіб</t>
  </si>
  <si>
    <t>кількість дітей раннього віку дошкільних відділень навчально-виховних комплексів, батьки яких безпосередньо беруть, брали участь у проведенні антитерористичної операції або загинули під час проведення антитерористичної операції, забезпечених безоплатними обідами, осіб</t>
  </si>
  <si>
    <t>кількість дітей дошкільного віку  дошкільних відділень навчально-виховних комплексів, батьки яких безпосередньо беруть, брали участь у проведенні антитерористичної операції або загинули під час проведення антитерористичної операції, забезпечених безоплатними обідами, осіб</t>
  </si>
  <si>
    <t>середній розмір витрат на одного учня загальноосвітнього навчального закладу,  шкільного відділеня навчально-виховного комплексу в день, грн.</t>
  </si>
  <si>
    <t>середній розмір витрат на одну дитину раннього віку дошкільного відділеня навчально-виховного комплексу в день, грн.</t>
  </si>
  <si>
    <t>середній розмір витрат на одну дитину дошкільного віку дошкільного відділеня навчально-виховного комплексу в день, грн.</t>
  </si>
  <si>
    <t>Завдання 3. Забезпечити  новорічними подарунками учнів спеціалізованого загальноосвітнього навчального закладу,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</si>
  <si>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кількість  учнів спеціалізованого загальноосвітнього навчального закладу, батьки яких безпосередньо беруть, брали участь у проведенні антитерористичної операції або загинули під час проведення антитерористичної операції, які отримають новорічні подарунки, осіб</t>
  </si>
  <si>
    <t>Завдання 4. Організація оздоровлення та забезпечення відпочинком дітей, які потребують особливої соціальної уваги та підтримки.</t>
  </si>
  <si>
    <t xml:space="preserve">кількість дітей, яким надані послуги з оздоровлення в позаміських дитячих закладах оздоровлення та відпочинку м.Суми,  осіб </t>
  </si>
  <si>
    <t>Завдання 1. Забезпечити безкоштовним харчуванням учнів загальноосвітніх навчальних закладів, вихованців та учнів навчально-виховних комплексів,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</si>
  <si>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Підпрограма 5.  Соціальна підтримка учнів та вихованців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</si>
  <si>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Мета: забезпечення надання соціальних гарантій учням та вихованцям навчальних закладів, батьки яких безпосередньо беруть, брали участь у проведенні антитерористичної операції  або загинули під час проведення антитерористичної операції.</t>
  </si>
  <si>
    <t xml:space="preserve">Виконавець: </t>
  </si>
  <si>
    <t xml:space="preserve">кількість учасників антитерористичної операції, яким надане додаткове медичне обслуговування, осіб, в т.ч.: </t>
  </si>
  <si>
    <t>середні витрати на додаткове медичне обслуговування одного учасника антитерористичної операції в рік, грн., в т.ч.:</t>
  </si>
  <si>
    <t>- членів сімей загиблих під час проведення антитерористичної операції (100% пільги (за виключенням розміру пільг, які надаються за рахунок коштів державного бюджету), чол.</t>
  </si>
  <si>
    <t xml:space="preserve"> Додаток 6</t>
  </si>
  <si>
    <t>КПКВК 0611010</t>
  </si>
  <si>
    <t>0611010</t>
  </si>
  <si>
    <t>КПКВК 0611020</t>
  </si>
  <si>
    <t>0611020</t>
  </si>
  <si>
    <t>КПКВК 0611070</t>
  </si>
  <si>
    <t>КПКВК 0613140</t>
  </si>
  <si>
    <t>0613140</t>
  </si>
  <si>
    <t>КПКВК 0700000</t>
  </si>
  <si>
    <t>0700000</t>
  </si>
  <si>
    <r>
      <rPr>
        <b/>
        <sz val="11"/>
        <rFont val="Times New Roman"/>
        <family val="1"/>
      </rPr>
      <t>КПКВК 0712010</t>
    </r>
    <r>
      <rPr>
        <sz val="11"/>
        <rFont val="Times New Roman"/>
        <family val="1"/>
      </rPr>
      <t xml:space="preserve"> Багатопрофільна стаціонарна медична допомога населенню, осіб</t>
    </r>
  </si>
  <si>
    <r>
      <rPr>
        <b/>
        <sz val="11"/>
        <rFont val="Times New Roman"/>
        <family val="1"/>
      </rPr>
      <t>КПКВК 0712030</t>
    </r>
    <r>
      <rPr>
        <sz val="11"/>
        <rFont val="Times New Roman"/>
        <family val="1"/>
      </rPr>
      <t xml:space="preserve"> Лікарсько-акушерська допомога вагітним, породіллям та новонародженим, осіб</t>
    </r>
  </si>
  <si>
    <r>
      <rPr>
        <b/>
        <sz val="11"/>
        <rFont val="Times New Roman"/>
        <family val="1"/>
      </rPr>
      <t>КПКВК 0712010</t>
    </r>
    <r>
      <rPr>
        <sz val="11"/>
        <rFont val="Times New Roman"/>
        <family val="1"/>
      </rPr>
      <t xml:space="preserve"> Багатопрофільна стаціонарна медична допомога населенню, грн.</t>
    </r>
  </si>
  <si>
    <r>
      <rPr>
        <b/>
        <sz val="11"/>
        <rFont val="Times New Roman"/>
        <family val="1"/>
      </rPr>
      <t>КПКВК 0712030</t>
    </r>
    <r>
      <rPr>
        <sz val="11"/>
        <rFont val="Times New Roman"/>
        <family val="1"/>
      </rPr>
      <t xml:space="preserve"> Лікарсько-акушерська допомога вагітним, породіллям та новонародженим, грн.</t>
    </r>
  </si>
  <si>
    <t>Завдання 5. Забезпечити новорічними подарунками дітей віком від 2 до 7 років, які не перебувають на обліку в закладах освіти міста та батьки яких є учасниками антитерористичної операції.</t>
  </si>
  <si>
    <t>Підпрограма 2.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</si>
  <si>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</si>
  <si>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Завдання 1. Забезпечення надання пільг населенню на оплату житлово-комунальних послуг.</t>
  </si>
  <si>
    <t>середній розмір витрат на надання пільг щодо оплати житлово-комунальних послуг на одного пільговика в рік, грн., в т.ч.:</t>
  </si>
  <si>
    <t>Завдання 4. Забезпечити надання одноразової цільової матеріальної допомоги для придбання житла учасникам антитерористичної операції та членам сімей загиблих учасників антитерористичної операції.</t>
  </si>
  <si>
    <t>КПКВК  0819770</t>
  </si>
  <si>
    <t>Підпрограма 3. Соціальні пільги та гарантії громадянам, які мають заслуги перед містом та сім'ям загиблих.</t>
  </si>
  <si>
    <t>Мета: Встановлення додаткових пільг, забезпечення належного соціального захисту окремих категорій громадян міста.</t>
  </si>
  <si>
    <t>кількість дітей віком від 2 до 7 років, які не перебувають на обліку в закладах освіти міста та батьки яких є учасниками анти-терористичної операціїї, які отримають новорічні подарунки, осіб</t>
  </si>
  <si>
    <t>Продовження додатка 6</t>
  </si>
  <si>
    <t>0819770</t>
  </si>
  <si>
    <t>0611070</t>
  </si>
  <si>
    <t xml:space="preserve"> </t>
  </si>
  <si>
    <t>Результативні показники виконання завдань міської програми «Соціальна підтримка учасників антитерористичної операції та членів їх сімей»                                                                   на 2017-2019 роки»</t>
  </si>
  <si>
    <t xml:space="preserve">Завдання 3. Забезпечити новорічними подарунками вихованців дошкільних навчальних закладів,  батьки яких безпосередньо беруть, брали участь у проведенні антитерористичної операції або загинули під час проведення антитерористичної операції. </t>
  </si>
  <si>
    <t>Завдання 2. Забезпечити  новорічними подарунками учнів загальноосвітніх навчальних закладів, вихованців та учнів навчально-виховних комплексів,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</si>
  <si>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кількість  учнів загальноосвітніх навчальних закладів, вихованців та учнів навчально-виховних комплексів, батьки яких безпосередньо беруть, брали участь у проведенні антитерористичної операції або загинули під час проведення антитерористичної операції, які отримають новорічні подарунки, осіб</t>
  </si>
  <si>
    <t>КПКВК 0813242, КПКВК 0213242</t>
  </si>
  <si>
    <t>0813242</t>
  </si>
  <si>
    <t>0213242</t>
  </si>
  <si>
    <t>0813180</t>
  </si>
  <si>
    <t>0813191</t>
  </si>
  <si>
    <t>КПКВК  0813180</t>
  </si>
  <si>
    <t>КПКВК  0813191</t>
  </si>
  <si>
    <r>
      <rPr>
        <b/>
        <sz val="11"/>
        <rFont val="Times New Roman"/>
        <family val="1"/>
      </rPr>
      <t>КПКВК 0712111</t>
    </r>
    <r>
      <rPr>
        <sz val="11"/>
        <rFont val="Times New Roman"/>
        <family val="1"/>
      </rPr>
      <t xml:space="preserve"> Первинна медична допомога населенню, що надається центрами первинної медичної (медико-санітарної) допомоги, осіб</t>
    </r>
  </si>
  <si>
    <r>
      <rPr>
        <b/>
        <sz val="11"/>
        <rFont val="Times New Roman"/>
        <family val="1"/>
      </rPr>
      <t>КПКВК 0712113</t>
    </r>
    <r>
      <rPr>
        <sz val="11"/>
        <rFont val="Times New Roman"/>
        <family val="1"/>
      </rPr>
      <t xml:space="preserve"> Первинна медична допомога населенню, що надається амбулаторно-поліклінічними закладами (відділеннями), осіб</t>
    </r>
  </si>
  <si>
    <r>
      <rPr>
        <b/>
        <sz val="11"/>
        <rFont val="Times New Roman"/>
        <family val="1"/>
      </rPr>
      <t>КПКВК 0712100</t>
    </r>
    <r>
      <rPr>
        <sz val="11"/>
        <rFont val="Times New Roman"/>
        <family val="1"/>
      </rPr>
      <t xml:space="preserve"> Надання стоматологічної допомоги населенню, осіб</t>
    </r>
  </si>
  <si>
    <r>
      <rPr>
        <b/>
        <sz val="11"/>
        <rFont val="Times New Roman"/>
        <family val="1"/>
      </rPr>
      <t>КПКВК 0712152</t>
    </r>
    <r>
      <rPr>
        <sz val="11"/>
        <rFont val="Times New Roman"/>
        <family val="1"/>
      </rPr>
      <t xml:space="preserve"> Інші програми та заходи у сфері охорони здоров'я, осіб</t>
    </r>
  </si>
  <si>
    <r>
      <rPr>
        <b/>
        <sz val="11"/>
        <rFont val="Times New Roman"/>
        <family val="1"/>
      </rPr>
      <t>КПКВК 0712111</t>
    </r>
    <r>
      <rPr>
        <sz val="11"/>
        <rFont val="Times New Roman"/>
        <family val="1"/>
      </rPr>
      <t xml:space="preserve"> Первинна медична допомога населенню, що надається центрами первинної медичної (медико-санітарної) допомоги, грн.</t>
    </r>
  </si>
  <si>
    <r>
      <rPr>
        <b/>
        <sz val="11"/>
        <rFont val="Times New Roman"/>
        <family val="1"/>
      </rPr>
      <t>КПКВК 0712113</t>
    </r>
    <r>
      <rPr>
        <sz val="11"/>
        <rFont val="Times New Roman"/>
        <family val="1"/>
      </rPr>
      <t xml:space="preserve"> Первинна медична допомога населенню, що надається амбулаторно-поліклінічними закладами (відділеннями), грн.</t>
    </r>
  </si>
  <si>
    <r>
      <rPr>
        <b/>
        <sz val="11"/>
        <rFont val="Times New Roman"/>
        <family val="1"/>
      </rPr>
      <t>КПКВК 0712100</t>
    </r>
    <r>
      <rPr>
        <sz val="11"/>
        <rFont val="Times New Roman"/>
        <family val="1"/>
      </rPr>
      <t xml:space="preserve"> Надання стоматологічної допомоги населенню, грн.</t>
    </r>
  </si>
  <si>
    <r>
      <rPr>
        <b/>
        <sz val="11"/>
        <rFont val="Times New Roman"/>
        <family val="1"/>
      </rPr>
      <t>КПКВК 0712152</t>
    </r>
    <r>
      <rPr>
        <sz val="11"/>
        <rFont val="Times New Roman"/>
        <family val="1"/>
      </rPr>
      <t xml:space="preserve"> Інші програми та заходи у сфері охорони здоров'я, грн.</t>
    </r>
  </si>
  <si>
    <t>Мета: Передача іншої субвенції обласному бюджету на здійснення компенсаційних виплат за пільговий проїзд інвалідів війни, учасників бойових дій, членів сімей загиблих (померлих) учасників антитерористичної операції та добровольців з числа учасників антитерористичної операції, осіб, які супроводжують інваліда війни І групи, автомобільним транспортом на автобусних маршрутах загального користування в Сумській області.</t>
  </si>
  <si>
    <t>Підпрограма 6. Передача іншої субвенції обласному бюджету на здійснення компенсаційних виплат за пільговий проїзд інвалідів війни, учасників бойових дій, членів сімей загиблих (померлих) учасників антитерористичної операції та добровольців з числа учасників антитерористичної опрерації, осіб, які супроводжують інваліда війни І групи, автомобільним транспортом на автобусних маршрутах загального користування в Сумській області.</t>
  </si>
  <si>
    <t>до рішення Сумської міської ради  "Про внесення змін до рішення Сумської міської ради від 26 жовтня            2016 року № 1268-МР "Про затвердження міської програми "Соціальна підтримка учасників антитерористичної операції та членів їх сімей" на 2017-2019 роки" (зі змінами)</t>
  </si>
  <si>
    <t>______________  Масік Т.О.</t>
  </si>
  <si>
    <t>2018 рік (прогноз)</t>
  </si>
  <si>
    <t>КПКВК 0619800</t>
  </si>
  <si>
    <t>0619800</t>
  </si>
  <si>
    <r>
      <t>Завдання 4.</t>
    </r>
    <r>
      <rPr>
        <b/>
        <sz val="11"/>
        <color indexed="8"/>
        <rFont val="Times New Roman"/>
        <family val="1"/>
      </rPr>
      <t xml:space="preserve"> Передача субвенції до державного бюджету для державної установи "Дошкільний навчальний заклад (ясла-садок) (м.Суми) Національної поліції України".</t>
    </r>
  </si>
  <si>
    <t>кількість дітей раннього віку державної установи "Дошкільний навчальний заклад (ясла-садок) (м.Суми) Національної поліції України", батьки яких безпосередньо беруть, брали участь у проведенні антитерористичної операції або загинули під час проведення антитерористичної операції, звільнених від оплати за харчування, осіб</t>
  </si>
  <si>
    <t>середній розмір витрат на одну дитину раннього віку в день, грн.</t>
  </si>
  <si>
    <t>середній розмір витрат на одну дитину дошкільного віку в день, грн.</t>
  </si>
  <si>
    <t>кількість дітей дошкільного віку державної установи "Дошкільний навчальний заклад (ясла-садок) (м.Суми) Національної поліції України", батьки яких безпосередньо беруть, брали участь у проведенні антитерористичної операції або загинули під час проведення антитерористичної операції, звільнених від оплати за харчування, осіб</t>
  </si>
  <si>
    <t>від 28 березня 2018 року № 3180-МР</t>
  </si>
  <si>
    <t>Секретар Сумської міської ради</t>
  </si>
  <si>
    <t>А.В.Баранов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</si>
</sst>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  <numFmt numFmtId="217" formatCode="0.000"/>
    <numFmt numFmtId="218" formatCode="#,##0.0"/>
    <numFmt numFmtId="219" formatCode="#,##0.0\ &quot;грн.&quot;"/>
    <numFmt numFmtId="220" formatCode="0.00000"/>
    <numFmt numFmtId="221" formatCode="0.0000"/>
  </numFmts>
  <fonts count="56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3"/>
      <name val="Times New Roman"/>
      <family val="1"/>
    </font>
    <font>
      <b/>
      <sz val="15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 textRotation="180"/>
    </xf>
    <xf numFmtId="0" fontId="3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/>
    </xf>
    <xf numFmtId="0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textRotation="180" wrapText="1"/>
    </xf>
    <xf numFmtId="4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textRotation="180"/>
    </xf>
    <xf numFmtId="4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216" fontId="3" fillId="0" borderId="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1" fontId="14" fillId="0" borderId="10" xfId="0" applyNumberFormat="1" applyFont="1" applyFill="1" applyBorder="1" applyAlignment="1">
      <alignment horizontal="center" vertical="center" wrapText="1"/>
    </xf>
    <xf numFmtId="218" fontId="1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 wrapText="1"/>
    </xf>
    <xf numFmtId="1" fontId="5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textRotation="180"/>
    </xf>
    <xf numFmtId="0" fontId="11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216" fontId="1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 vertical="top" wrapText="1"/>
    </xf>
    <xf numFmtId="218" fontId="1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16" fontId="14" fillId="0" borderId="10" xfId="0" applyNumberFormat="1" applyFont="1" applyFill="1" applyBorder="1" applyAlignment="1">
      <alignment horizontal="center" vertical="center" wrapText="1"/>
    </xf>
    <xf numFmtId="216" fontId="1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top" wrapText="1"/>
    </xf>
    <xf numFmtId="1" fontId="3" fillId="0" borderId="10" xfId="0" applyNumberFormat="1" applyFont="1" applyFill="1" applyBorder="1" applyAlignment="1">
      <alignment horizontal="justify" vertical="center" wrapText="1"/>
    </xf>
    <xf numFmtId="1" fontId="2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 shrinkToFit="1"/>
    </xf>
    <xf numFmtId="49" fontId="3" fillId="0" borderId="10" xfId="0" applyNumberFormat="1" applyFont="1" applyFill="1" applyBorder="1" applyAlignment="1">
      <alignment horizontal="justify" vertical="center" wrapText="1" shrinkToFit="1"/>
    </xf>
    <xf numFmtId="49" fontId="1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top" wrapText="1"/>
    </xf>
    <xf numFmtId="1" fontId="3" fillId="0" borderId="10" xfId="0" applyNumberFormat="1" applyFont="1" applyFill="1" applyBorder="1" applyAlignment="1">
      <alignment horizontal="left" wrapText="1"/>
    </xf>
    <xf numFmtId="0" fontId="14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justify" vertical="center" wrapText="1" shrinkToFit="1"/>
    </xf>
    <xf numFmtId="49" fontId="2" fillId="0" borderId="10" xfId="0" applyNumberFormat="1" applyFont="1" applyFill="1" applyBorder="1" applyAlignment="1">
      <alignment horizontal="justify" vertical="center" wrapText="1" shrinkToFit="1"/>
    </xf>
    <xf numFmtId="0" fontId="2" fillId="33" borderId="1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justify" vertical="center" wrapText="1" shrinkToFit="1"/>
    </xf>
    <xf numFmtId="1" fontId="3" fillId="0" borderId="0" xfId="0" applyNumberFormat="1" applyFont="1" applyFill="1" applyBorder="1" applyAlignment="1">
      <alignment horizontal="justify" vertical="center" wrapText="1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justify" vertical="center" wrapText="1"/>
    </xf>
    <xf numFmtId="218" fontId="14" fillId="0" borderId="0" xfId="0" applyNumberFormat="1" applyFont="1" applyFill="1" applyBorder="1" applyAlignment="1">
      <alignment horizontal="center" vertical="center"/>
    </xf>
    <xf numFmtId="218" fontId="14" fillId="0" borderId="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textRotation="180"/>
    </xf>
    <xf numFmtId="4" fontId="54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 shrinkToFit="1"/>
    </xf>
    <xf numFmtId="218" fontId="4" fillId="33" borderId="1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 textRotation="180"/>
    </xf>
    <xf numFmtId="0" fontId="1" fillId="33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justify" vertical="center" wrapText="1"/>
    </xf>
    <xf numFmtId="218" fontId="8" fillId="0" borderId="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216" fontId="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textRotation="180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216" fontId="3" fillId="0" borderId="14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/>
    </xf>
    <xf numFmtId="0" fontId="15" fillId="0" borderId="0" xfId="0" applyFont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2"/>
  <sheetViews>
    <sheetView tabSelected="1" zoomScale="86" zoomScaleNormal="86" zoomScaleSheetLayoutView="75" zoomScalePageLayoutView="0" workbookViewId="0" topLeftCell="A226">
      <selection activeCell="I239" sqref="I239"/>
    </sheetView>
  </sheetViews>
  <sheetFormatPr defaultColWidth="9.140625" defaultRowHeight="12.75"/>
  <cols>
    <col min="1" max="1" width="62.7109375" style="67" customWidth="1"/>
    <col min="2" max="2" width="14.7109375" style="9" customWidth="1"/>
    <col min="3" max="3" width="16.140625" style="67" customWidth="1"/>
    <col min="4" max="4" width="16.57421875" style="67" customWidth="1"/>
    <col min="5" max="5" width="14.140625" style="67" customWidth="1"/>
    <col min="6" max="6" width="16.28125" style="9" customWidth="1"/>
    <col min="7" max="7" width="16.421875" style="9" customWidth="1"/>
    <col min="8" max="8" width="13.7109375" style="9" customWidth="1"/>
    <col min="9" max="9" width="16.421875" style="67" customWidth="1"/>
    <col min="10" max="10" width="16.57421875" style="67" customWidth="1"/>
    <col min="11" max="11" width="14.421875" style="67" customWidth="1"/>
    <col min="12" max="12" width="7.140625" style="9" customWidth="1"/>
    <col min="13" max="13" width="4.00390625" style="9" customWidth="1"/>
    <col min="14" max="14" width="4.57421875" style="1" customWidth="1"/>
    <col min="15" max="15" width="12.7109375" style="9" bestFit="1" customWidth="1"/>
    <col min="16" max="16384" width="9.140625" style="67" customWidth="1"/>
  </cols>
  <sheetData>
    <row r="1" spans="8:11" ht="20.25" customHeight="1">
      <c r="H1" s="160" t="s">
        <v>86</v>
      </c>
      <c r="I1" s="160"/>
      <c r="J1" s="160"/>
      <c r="K1" s="160"/>
    </row>
    <row r="2" spans="1:12" ht="128.25" customHeight="1">
      <c r="A2" s="109"/>
      <c r="H2" s="166" t="s">
        <v>135</v>
      </c>
      <c r="I2" s="166"/>
      <c r="J2" s="166"/>
      <c r="K2" s="166"/>
      <c r="L2" s="6"/>
    </row>
    <row r="3" spans="1:11" ht="18.75">
      <c r="A3" s="4"/>
      <c r="H3" s="110" t="s">
        <v>145</v>
      </c>
      <c r="I3" s="111"/>
      <c r="J3" s="111"/>
      <c r="K3" s="9"/>
    </row>
    <row r="4" spans="8:10" ht="15.75">
      <c r="H4" s="112"/>
      <c r="I4" s="113"/>
      <c r="J4" s="113"/>
    </row>
    <row r="5" spans="1:12" ht="36" customHeight="1">
      <c r="A5" s="161" t="s">
        <v>114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7"/>
    </row>
    <row r="6" ht="12.75">
      <c r="A6" s="114"/>
    </row>
    <row r="7" spans="1:14" s="9" customFormat="1" ht="32.25" customHeight="1">
      <c r="A7" s="147" t="s">
        <v>60</v>
      </c>
      <c r="B7" s="147" t="s">
        <v>23</v>
      </c>
      <c r="C7" s="147" t="s">
        <v>48</v>
      </c>
      <c r="D7" s="147"/>
      <c r="E7" s="147"/>
      <c r="F7" s="147" t="s">
        <v>137</v>
      </c>
      <c r="G7" s="147"/>
      <c r="H7" s="147"/>
      <c r="I7" s="147" t="s">
        <v>49</v>
      </c>
      <c r="J7" s="147"/>
      <c r="K7" s="147"/>
      <c r="L7" s="5"/>
      <c r="N7" s="1"/>
    </row>
    <row r="8" spans="1:14" s="9" customFormat="1" ht="15" customHeight="1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5"/>
      <c r="N8" s="1"/>
    </row>
    <row r="9" spans="1:14" s="9" customFormat="1" ht="18.75" customHeight="1">
      <c r="A9" s="147"/>
      <c r="B9" s="147"/>
      <c r="C9" s="146" t="s">
        <v>0</v>
      </c>
      <c r="D9" s="146" t="s">
        <v>1</v>
      </c>
      <c r="E9" s="146"/>
      <c r="F9" s="146" t="s">
        <v>0</v>
      </c>
      <c r="G9" s="146" t="s">
        <v>1</v>
      </c>
      <c r="H9" s="146"/>
      <c r="I9" s="146" t="s">
        <v>0</v>
      </c>
      <c r="J9" s="146" t="s">
        <v>1</v>
      </c>
      <c r="K9" s="146"/>
      <c r="L9" s="3"/>
      <c r="N9" s="1"/>
    </row>
    <row r="10" spans="1:14" s="9" customFormat="1" ht="28.5">
      <c r="A10" s="147"/>
      <c r="B10" s="147"/>
      <c r="C10" s="146"/>
      <c r="D10" s="10" t="s">
        <v>2</v>
      </c>
      <c r="E10" s="10" t="s">
        <v>3</v>
      </c>
      <c r="F10" s="146"/>
      <c r="G10" s="10" t="s">
        <v>2</v>
      </c>
      <c r="H10" s="10" t="s">
        <v>3</v>
      </c>
      <c r="I10" s="146"/>
      <c r="J10" s="10" t="s">
        <v>2</v>
      </c>
      <c r="K10" s="10" t="s">
        <v>3</v>
      </c>
      <c r="L10" s="3"/>
      <c r="N10" s="1"/>
    </row>
    <row r="11" spans="1:14" s="9" customFormat="1" ht="15.75" customHeight="1">
      <c r="A11" s="69">
        <v>1</v>
      </c>
      <c r="B11" s="28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3"/>
      <c r="N11" s="1"/>
    </row>
    <row r="12" spans="1:15" s="9" customFormat="1" ht="21" customHeight="1">
      <c r="A12" s="108" t="s">
        <v>43</v>
      </c>
      <c r="B12" s="50"/>
      <c r="C12" s="54">
        <f>D12+E12</f>
        <v>32425454</v>
      </c>
      <c r="D12" s="54">
        <f>D17+D68+D85+D211+D109+D157+D215</f>
        <v>32425454</v>
      </c>
      <c r="E12" s="54">
        <f>E17+E68+E211+E109+E157</f>
        <v>0</v>
      </c>
      <c r="F12" s="54">
        <f>G12+H12</f>
        <v>36556353</v>
      </c>
      <c r="G12" s="54">
        <f>G17+G68+G85+G211+G109+G157+G215</f>
        <v>36556353</v>
      </c>
      <c r="H12" s="54">
        <f>+H17+H68+H211+H109+H157</f>
        <v>0</v>
      </c>
      <c r="I12" s="54">
        <f>J12+K12</f>
        <v>22009944</v>
      </c>
      <c r="J12" s="54">
        <f>J17+J68+J85+J211+J109+J157+J215</f>
        <v>22009944</v>
      </c>
      <c r="K12" s="54">
        <f>+K17+K68+K211+K109+K157</f>
        <v>0</v>
      </c>
      <c r="L12" s="61"/>
      <c r="N12" s="1"/>
      <c r="O12" s="115"/>
    </row>
    <row r="13" spans="1:14" s="9" customFormat="1" ht="17.25" customHeight="1">
      <c r="A13" s="83" t="s">
        <v>118</v>
      </c>
      <c r="B13" s="63"/>
      <c r="C13" s="31"/>
      <c r="D13" s="31"/>
      <c r="E13" s="31"/>
      <c r="F13" s="31"/>
      <c r="G13" s="31"/>
      <c r="H13" s="31"/>
      <c r="I13" s="31"/>
      <c r="J13" s="31"/>
      <c r="K13" s="31"/>
      <c r="L13" s="32"/>
      <c r="N13" s="1"/>
    </row>
    <row r="14" spans="1:14" s="9" customFormat="1" ht="33" customHeight="1">
      <c r="A14" s="70" t="s">
        <v>36</v>
      </c>
      <c r="B14" s="63"/>
      <c r="C14" s="31"/>
      <c r="D14" s="31"/>
      <c r="E14" s="31"/>
      <c r="F14" s="31"/>
      <c r="G14" s="31"/>
      <c r="H14" s="31"/>
      <c r="I14" s="31"/>
      <c r="J14" s="31"/>
      <c r="K14" s="31"/>
      <c r="L14" s="32"/>
      <c r="N14" s="1"/>
    </row>
    <row r="15" spans="1:14" s="9" customFormat="1" ht="19.5" customHeight="1">
      <c r="A15" s="164" t="s">
        <v>40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33"/>
      <c r="N15" s="1"/>
    </row>
    <row r="16" spans="1:14" s="9" customFormat="1" ht="19.5" customHeight="1">
      <c r="A16" s="162" t="s">
        <v>20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34"/>
      <c r="N16" s="1"/>
    </row>
    <row r="17" spans="1:14" s="36" customFormat="1" ht="23.25" customHeight="1">
      <c r="A17" s="147" t="s">
        <v>44</v>
      </c>
      <c r="B17" s="63" t="s">
        <v>18</v>
      </c>
      <c r="C17" s="15">
        <f>D17+E17</f>
        <v>24653644</v>
      </c>
      <c r="D17" s="15">
        <f>D18+D19</f>
        <v>24653644</v>
      </c>
      <c r="E17" s="15">
        <f>E18+E19</f>
        <v>0</v>
      </c>
      <c r="F17" s="15">
        <f>G17+H17</f>
        <v>25000268</v>
      </c>
      <c r="G17" s="15">
        <f>SUM(G18:G19)</f>
        <v>25000268</v>
      </c>
      <c r="H17" s="15">
        <f>SUM(H18:H19)</f>
        <v>0</v>
      </c>
      <c r="I17" s="15">
        <f>J17+K17</f>
        <v>21617097</v>
      </c>
      <c r="J17" s="15">
        <f>SUM(J18:J19)</f>
        <v>21617097</v>
      </c>
      <c r="K17" s="15">
        <f>SUM(K18:K19)</f>
        <v>0</v>
      </c>
      <c r="L17" s="35"/>
      <c r="N17" s="37"/>
    </row>
    <row r="18" spans="1:14" s="36" customFormat="1" ht="23.25" customHeight="1">
      <c r="A18" s="147"/>
      <c r="B18" s="23" t="s">
        <v>119</v>
      </c>
      <c r="C18" s="15">
        <f>D18+E18</f>
        <v>24569644</v>
      </c>
      <c r="D18" s="15">
        <f>D20+D28+D46+D54</f>
        <v>24569644</v>
      </c>
      <c r="E18" s="15">
        <f>E20+E28</f>
        <v>0</v>
      </c>
      <c r="F18" s="15">
        <f>F20+F28+F46</f>
        <v>24936338</v>
      </c>
      <c r="G18" s="15">
        <f>G20+G28+G46+G54</f>
        <v>24947468</v>
      </c>
      <c r="H18" s="15">
        <f>H20+H28+H38</f>
        <v>0</v>
      </c>
      <c r="I18" s="15">
        <f>I20+I28+I46</f>
        <v>21617097</v>
      </c>
      <c r="J18" s="15">
        <f>J20+J28+J46</f>
        <v>21617097</v>
      </c>
      <c r="K18" s="15">
        <f>K20+K28+K38</f>
        <v>0</v>
      </c>
      <c r="L18" s="35"/>
      <c r="N18" s="37"/>
    </row>
    <row r="19" spans="1:14" s="36" customFormat="1" ht="23.25" customHeight="1">
      <c r="A19" s="147"/>
      <c r="B19" s="23" t="s">
        <v>120</v>
      </c>
      <c r="C19" s="15">
        <f>+C38</f>
        <v>84000</v>
      </c>
      <c r="D19" s="15">
        <f>D38</f>
        <v>84000</v>
      </c>
      <c r="E19" s="15">
        <f>+E38</f>
        <v>0</v>
      </c>
      <c r="F19" s="15">
        <f>+F38</f>
        <v>52800</v>
      </c>
      <c r="G19" s="15">
        <f>+G38</f>
        <v>52800</v>
      </c>
      <c r="H19" s="15">
        <f>H38</f>
        <v>0</v>
      </c>
      <c r="I19" s="15">
        <f>+I38</f>
        <v>0</v>
      </c>
      <c r="J19" s="15">
        <f>+J38</f>
        <v>0</v>
      </c>
      <c r="K19" s="15">
        <f>K38</f>
        <v>0</v>
      </c>
      <c r="L19" s="35"/>
      <c r="N19" s="37"/>
    </row>
    <row r="20" spans="1:12" ht="31.5" customHeight="1">
      <c r="A20" s="72" t="s">
        <v>53</v>
      </c>
      <c r="B20" s="91" t="s">
        <v>119</v>
      </c>
      <c r="C20" s="11">
        <f>E20+D20</f>
        <v>3018200</v>
      </c>
      <c r="D20" s="11">
        <v>3018200</v>
      </c>
      <c r="E20" s="11">
        <v>0</v>
      </c>
      <c r="F20" s="11">
        <f>H20+G20</f>
        <v>3170800</v>
      </c>
      <c r="G20" s="15">
        <f>1908300+148000-40500+1155000</f>
        <v>3170800</v>
      </c>
      <c r="H20" s="15">
        <f>E20*1.05</f>
        <v>0</v>
      </c>
      <c r="I20" s="11">
        <f>K20+J20</f>
        <v>0</v>
      </c>
      <c r="J20" s="15">
        <v>0</v>
      </c>
      <c r="K20" s="15">
        <f>H20*1.043</f>
        <v>0</v>
      </c>
      <c r="L20" s="16"/>
    </row>
    <row r="21" spans="1:12" ht="18" customHeight="1">
      <c r="A21" s="50" t="s">
        <v>4</v>
      </c>
      <c r="B21" s="100"/>
      <c r="C21" s="12"/>
      <c r="D21" s="12"/>
      <c r="E21" s="12"/>
      <c r="F21" s="12"/>
      <c r="G21" s="12"/>
      <c r="H21" s="12"/>
      <c r="I21" s="12"/>
      <c r="J21" s="12"/>
      <c r="K21" s="12"/>
      <c r="L21" s="17"/>
    </row>
    <row r="22" spans="1:12" ht="15">
      <c r="A22" s="73" t="s">
        <v>5</v>
      </c>
      <c r="B22" s="100"/>
      <c r="C22" s="12"/>
      <c r="D22" s="12"/>
      <c r="E22" s="12"/>
      <c r="F22" s="12"/>
      <c r="G22" s="12"/>
      <c r="H22" s="12"/>
      <c r="I22" s="12"/>
      <c r="J22" s="12"/>
      <c r="K22" s="12"/>
      <c r="L22" s="17"/>
    </row>
    <row r="23" spans="1:13" ht="18" customHeight="1">
      <c r="A23" s="95" t="s">
        <v>9</v>
      </c>
      <c r="B23" s="100"/>
      <c r="C23" s="13">
        <f>D23+E23</f>
        <v>996</v>
      </c>
      <c r="D23" s="13">
        <v>996</v>
      </c>
      <c r="E23" s="13">
        <v>0</v>
      </c>
      <c r="F23" s="13">
        <f>G23+H23</f>
        <v>475</v>
      </c>
      <c r="G23" s="13">
        <f>424+32-6+25</f>
        <v>475</v>
      </c>
      <c r="H23" s="13">
        <v>0</v>
      </c>
      <c r="I23" s="13">
        <f>J23+K23</f>
        <v>0</v>
      </c>
      <c r="J23" s="13">
        <v>0</v>
      </c>
      <c r="K23" s="13">
        <v>0</v>
      </c>
      <c r="L23" s="18"/>
      <c r="M23" s="149"/>
    </row>
    <row r="24" spans="1:13" ht="17.25" customHeight="1">
      <c r="A24" s="75" t="s">
        <v>13</v>
      </c>
      <c r="B24" s="100"/>
      <c r="C24" s="14"/>
      <c r="D24" s="14"/>
      <c r="E24" s="14"/>
      <c r="F24" s="14"/>
      <c r="G24" s="14"/>
      <c r="H24" s="14"/>
      <c r="I24" s="14"/>
      <c r="J24" s="14"/>
      <c r="K24" s="14"/>
      <c r="L24" s="17"/>
      <c r="M24" s="149"/>
    </row>
    <row r="25" spans="1:12" ht="16.5">
      <c r="A25" s="89" t="s">
        <v>11</v>
      </c>
      <c r="B25" s="100"/>
      <c r="C25" s="20">
        <f>D25+E25</f>
        <v>3030.3212851405624</v>
      </c>
      <c r="D25" s="20">
        <f>D20/D23</f>
        <v>3030.3212851405624</v>
      </c>
      <c r="E25" s="20">
        <v>0</v>
      </c>
      <c r="F25" s="20">
        <f>G25+H25</f>
        <v>6675.368421052632</v>
      </c>
      <c r="G25" s="20">
        <f>G20/G23</f>
        <v>6675.368421052632</v>
      </c>
      <c r="H25" s="20">
        <v>0</v>
      </c>
      <c r="I25" s="20">
        <f>J25+K25</f>
        <v>0</v>
      </c>
      <c r="J25" s="21">
        <v>0</v>
      </c>
      <c r="K25" s="20">
        <v>0</v>
      </c>
      <c r="L25" s="8"/>
    </row>
    <row r="26" spans="1:12" ht="16.5">
      <c r="A26" s="70" t="s">
        <v>12</v>
      </c>
      <c r="B26" s="100"/>
      <c r="C26" s="20"/>
      <c r="D26" s="20"/>
      <c r="E26" s="20"/>
      <c r="F26" s="20"/>
      <c r="G26" s="21"/>
      <c r="H26" s="20"/>
      <c r="I26" s="20"/>
      <c r="J26" s="21"/>
      <c r="K26" s="20"/>
      <c r="L26" s="8"/>
    </row>
    <row r="27" spans="1:12" ht="38.25" customHeight="1">
      <c r="A27" s="89" t="s">
        <v>24</v>
      </c>
      <c r="B27" s="100"/>
      <c r="C27" s="30">
        <f>D27+E27</f>
        <v>0</v>
      </c>
      <c r="D27" s="30">
        <v>0</v>
      </c>
      <c r="E27" s="30">
        <v>0</v>
      </c>
      <c r="F27" s="30">
        <f>G27+H27</f>
        <v>105.05599363859255</v>
      </c>
      <c r="G27" s="62">
        <f>G20/D20*100</f>
        <v>105.05599363859255</v>
      </c>
      <c r="H27" s="30">
        <v>0</v>
      </c>
      <c r="I27" s="30">
        <f>J27+K27</f>
        <v>0</v>
      </c>
      <c r="J27" s="62">
        <v>0</v>
      </c>
      <c r="K27" s="30">
        <v>0</v>
      </c>
      <c r="L27" s="8"/>
    </row>
    <row r="28" spans="1:13" ht="31.5" customHeight="1">
      <c r="A28" s="72" t="s">
        <v>21</v>
      </c>
      <c r="B28" s="91" t="s">
        <v>119</v>
      </c>
      <c r="C28" s="11">
        <f>D28+E28</f>
        <v>540314</v>
      </c>
      <c r="D28" s="11">
        <v>540314</v>
      </c>
      <c r="E28" s="11">
        <v>0</v>
      </c>
      <c r="F28" s="11">
        <f>G28+H28</f>
        <v>765538</v>
      </c>
      <c r="G28" s="15">
        <f>611766+5840+5840+101592+40500</f>
        <v>765538</v>
      </c>
      <c r="H28" s="15">
        <v>0</v>
      </c>
      <c r="I28" s="11">
        <f>J28+K28</f>
        <v>617097</v>
      </c>
      <c r="J28" s="15">
        <v>617097</v>
      </c>
      <c r="K28" s="15">
        <v>0</v>
      </c>
      <c r="L28" s="16"/>
      <c r="M28" s="19"/>
    </row>
    <row r="29" spans="1:12" ht="16.5">
      <c r="A29" s="50" t="s">
        <v>4</v>
      </c>
      <c r="B29" s="63"/>
      <c r="C29" s="14"/>
      <c r="D29" s="14"/>
      <c r="E29" s="14"/>
      <c r="F29" s="14"/>
      <c r="G29" s="14"/>
      <c r="H29" s="14"/>
      <c r="I29" s="14"/>
      <c r="J29" s="14"/>
      <c r="K29" s="14"/>
      <c r="L29" s="17"/>
    </row>
    <row r="30" spans="1:12" ht="16.5">
      <c r="A30" s="73" t="s">
        <v>5</v>
      </c>
      <c r="B30" s="63"/>
      <c r="C30" s="14"/>
      <c r="D30" s="14"/>
      <c r="E30" s="14"/>
      <c r="F30" s="14"/>
      <c r="G30" s="14"/>
      <c r="H30" s="14"/>
      <c r="I30" s="14"/>
      <c r="J30" s="14"/>
      <c r="K30" s="14"/>
      <c r="L30" s="17"/>
    </row>
    <row r="31" spans="1:12" ht="17.25" customHeight="1">
      <c r="A31" s="95" t="s">
        <v>10</v>
      </c>
      <c r="B31" s="63"/>
      <c r="C31" s="13">
        <f>D31+E31</f>
        <v>27</v>
      </c>
      <c r="D31" s="13">
        <v>27</v>
      </c>
      <c r="E31" s="13">
        <v>0</v>
      </c>
      <c r="F31" s="13">
        <f>G31+H31</f>
        <v>51</v>
      </c>
      <c r="G31" s="13">
        <f>28+1+1+15+6</f>
        <v>51</v>
      </c>
      <c r="H31" s="13">
        <v>0</v>
      </c>
      <c r="I31" s="13">
        <f>J31+K31</f>
        <v>22</v>
      </c>
      <c r="J31" s="13">
        <v>22</v>
      </c>
      <c r="K31" s="13">
        <v>0</v>
      </c>
      <c r="L31" s="18"/>
    </row>
    <row r="32" spans="1:12" ht="18.75" customHeight="1">
      <c r="A32" s="75" t="s">
        <v>13</v>
      </c>
      <c r="B32" s="63"/>
      <c r="C32" s="14"/>
      <c r="D32" s="14"/>
      <c r="E32" s="14"/>
      <c r="F32" s="14"/>
      <c r="G32" s="14"/>
      <c r="H32" s="14"/>
      <c r="I32" s="14"/>
      <c r="J32" s="14"/>
      <c r="K32" s="14"/>
      <c r="L32" s="17"/>
    </row>
    <row r="33" spans="1:12" ht="15.75" customHeight="1">
      <c r="A33" s="89" t="s">
        <v>50</v>
      </c>
      <c r="B33" s="63"/>
      <c r="C33" s="20">
        <f>D33+E33</f>
        <v>1667.635802469136</v>
      </c>
      <c r="D33" s="20">
        <f>D28/D31/12</f>
        <v>1667.635802469136</v>
      </c>
      <c r="E33" s="20">
        <v>0</v>
      </c>
      <c r="F33" s="20">
        <f>G33+H33</f>
        <v>1250.8790849673203</v>
      </c>
      <c r="G33" s="21">
        <f>G28/G31/12</f>
        <v>1250.8790849673203</v>
      </c>
      <c r="H33" s="21">
        <v>0</v>
      </c>
      <c r="I33" s="24">
        <f>J33+K33</f>
        <v>2337.4886363636365</v>
      </c>
      <c r="J33" s="21">
        <f>J28/J31/12</f>
        <v>2337.4886363636365</v>
      </c>
      <c r="K33" s="21">
        <v>0</v>
      </c>
      <c r="L33" s="25"/>
    </row>
    <row r="34" spans="1:12" ht="16.5">
      <c r="A34" s="70" t="s">
        <v>12</v>
      </c>
      <c r="B34" s="63"/>
      <c r="C34" s="20"/>
      <c r="D34" s="20"/>
      <c r="E34" s="20"/>
      <c r="F34" s="20"/>
      <c r="G34" s="21"/>
      <c r="H34" s="21"/>
      <c r="I34" s="20"/>
      <c r="J34" s="21"/>
      <c r="K34" s="21"/>
      <c r="L34" s="25"/>
    </row>
    <row r="35" spans="1:12" ht="31.5" customHeight="1">
      <c r="A35" s="89" t="s">
        <v>24</v>
      </c>
      <c r="B35" s="63"/>
      <c r="C35" s="30">
        <v>0</v>
      </c>
      <c r="D35" s="30">
        <v>0</v>
      </c>
      <c r="E35" s="30">
        <v>0</v>
      </c>
      <c r="F35" s="30">
        <f>G35+H35</f>
        <v>141.6839097265664</v>
      </c>
      <c r="G35" s="62">
        <f>G28/D28*100</f>
        <v>141.6839097265664</v>
      </c>
      <c r="H35" s="62">
        <v>0</v>
      </c>
      <c r="I35" s="30">
        <f>J35+K35</f>
        <v>80.60958437073012</v>
      </c>
      <c r="J35" s="62">
        <f>J28/G28*100</f>
        <v>80.60958437073012</v>
      </c>
      <c r="K35" s="62">
        <v>0</v>
      </c>
      <c r="L35" s="25"/>
    </row>
    <row r="36" spans="1:12" ht="26.25" customHeight="1">
      <c r="A36" s="4"/>
      <c r="B36" s="101"/>
      <c r="C36" s="26"/>
      <c r="D36" s="26"/>
      <c r="E36" s="26"/>
      <c r="F36" s="26"/>
      <c r="G36" s="26"/>
      <c r="H36" s="26"/>
      <c r="I36" s="148" t="s">
        <v>110</v>
      </c>
      <c r="J36" s="148"/>
      <c r="K36" s="148"/>
      <c r="L36" s="26"/>
    </row>
    <row r="37" spans="1:12" ht="14.25">
      <c r="A37" s="69">
        <v>1</v>
      </c>
      <c r="B37" s="28">
        <v>2</v>
      </c>
      <c r="C37" s="10">
        <v>3</v>
      </c>
      <c r="D37" s="10">
        <v>4</v>
      </c>
      <c r="E37" s="10">
        <v>5</v>
      </c>
      <c r="F37" s="10">
        <v>6</v>
      </c>
      <c r="G37" s="10">
        <v>7</v>
      </c>
      <c r="H37" s="10">
        <v>8</v>
      </c>
      <c r="I37" s="10">
        <v>9</v>
      </c>
      <c r="J37" s="10">
        <v>10</v>
      </c>
      <c r="K37" s="10">
        <v>11</v>
      </c>
      <c r="L37" s="3"/>
    </row>
    <row r="38" spans="1:12" ht="141" customHeight="1">
      <c r="A38" s="72" t="s">
        <v>54</v>
      </c>
      <c r="B38" s="91" t="s">
        <v>120</v>
      </c>
      <c r="C38" s="11">
        <f>D38+E38</f>
        <v>84000</v>
      </c>
      <c r="D38" s="11">
        <v>84000</v>
      </c>
      <c r="E38" s="11">
        <v>0</v>
      </c>
      <c r="F38" s="11">
        <f>G38+H38</f>
        <v>52800</v>
      </c>
      <c r="G38" s="15">
        <v>52800</v>
      </c>
      <c r="H38" s="11">
        <v>0</v>
      </c>
      <c r="I38" s="11">
        <f>J38+K38</f>
        <v>0</v>
      </c>
      <c r="J38" s="15">
        <v>0</v>
      </c>
      <c r="K38" s="11">
        <v>0</v>
      </c>
      <c r="L38" s="22"/>
    </row>
    <row r="39" spans="1:12" ht="19.5" customHeight="1">
      <c r="A39" s="50" t="s">
        <v>4</v>
      </c>
      <c r="B39" s="63"/>
      <c r="C39" s="27"/>
      <c r="D39" s="27"/>
      <c r="E39" s="27"/>
      <c r="F39" s="27"/>
      <c r="G39" s="27"/>
      <c r="H39" s="27"/>
      <c r="I39" s="27"/>
      <c r="J39" s="27"/>
      <c r="K39" s="27"/>
      <c r="L39" s="16"/>
    </row>
    <row r="40" spans="1:12" ht="14.25">
      <c r="A40" s="92" t="s">
        <v>5</v>
      </c>
      <c r="B40" s="28"/>
      <c r="C40" s="10"/>
      <c r="D40" s="10"/>
      <c r="E40" s="10"/>
      <c r="F40" s="10"/>
      <c r="G40" s="10"/>
      <c r="H40" s="10"/>
      <c r="I40" s="10"/>
      <c r="J40" s="10"/>
      <c r="K40" s="10"/>
      <c r="L40" s="16"/>
    </row>
    <row r="41" spans="1:12" ht="133.5" customHeight="1">
      <c r="A41" s="77" t="s">
        <v>55</v>
      </c>
      <c r="B41" s="28"/>
      <c r="C41" s="29">
        <f>D41+E41</f>
        <v>7</v>
      </c>
      <c r="D41" s="29">
        <v>7</v>
      </c>
      <c r="E41" s="29">
        <v>0</v>
      </c>
      <c r="F41" s="29">
        <f>H41+G41</f>
        <v>4</v>
      </c>
      <c r="G41" s="29">
        <v>4</v>
      </c>
      <c r="H41" s="29">
        <v>0</v>
      </c>
      <c r="I41" s="29">
        <f>J41+K41</f>
        <v>0</v>
      </c>
      <c r="J41" s="29">
        <v>0</v>
      </c>
      <c r="K41" s="29">
        <v>0</v>
      </c>
      <c r="L41" s="16"/>
    </row>
    <row r="42" spans="1:12" ht="15" customHeight="1">
      <c r="A42" s="75" t="s">
        <v>13</v>
      </c>
      <c r="B42" s="63"/>
      <c r="C42" s="27"/>
      <c r="D42" s="27"/>
      <c r="E42" s="27"/>
      <c r="F42" s="27"/>
      <c r="G42" s="27"/>
      <c r="H42" s="27"/>
      <c r="I42" s="27"/>
      <c r="J42" s="27"/>
      <c r="K42" s="27"/>
      <c r="L42" s="8"/>
    </row>
    <row r="43" spans="1:12" ht="19.5" customHeight="1">
      <c r="A43" s="76" t="s">
        <v>28</v>
      </c>
      <c r="B43" s="63"/>
      <c r="C43" s="20">
        <f>D43+E43</f>
        <v>12000</v>
      </c>
      <c r="D43" s="20">
        <f>D38/D41</f>
        <v>12000</v>
      </c>
      <c r="E43" s="20">
        <v>0</v>
      </c>
      <c r="F43" s="20">
        <f>G43+H43</f>
        <v>13200</v>
      </c>
      <c r="G43" s="20">
        <f>G38/G41</f>
        <v>13200</v>
      </c>
      <c r="H43" s="20">
        <v>0</v>
      </c>
      <c r="I43" s="20">
        <f>J43+K43</f>
        <v>0</v>
      </c>
      <c r="J43" s="21">
        <v>0</v>
      </c>
      <c r="K43" s="20">
        <v>0</v>
      </c>
      <c r="L43" s="8"/>
    </row>
    <row r="44" spans="1:12" ht="19.5" customHeight="1">
      <c r="A44" s="70" t="s">
        <v>12</v>
      </c>
      <c r="B44" s="63"/>
      <c r="C44" s="20"/>
      <c r="D44" s="20"/>
      <c r="E44" s="20"/>
      <c r="F44" s="20"/>
      <c r="G44" s="20"/>
      <c r="H44" s="20"/>
      <c r="I44" s="20"/>
      <c r="J44" s="20"/>
      <c r="K44" s="20"/>
      <c r="L44" s="8"/>
    </row>
    <row r="45" spans="1:12" ht="29.25" customHeight="1">
      <c r="A45" s="76" t="s">
        <v>24</v>
      </c>
      <c r="B45" s="63"/>
      <c r="C45" s="30">
        <f>+D45+E45</f>
        <v>0</v>
      </c>
      <c r="D45" s="30">
        <v>0</v>
      </c>
      <c r="E45" s="30">
        <v>0</v>
      </c>
      <c r="F45" s="30">
        <f>+G45</f>
        <v>62.857142857142854</v>
      </c>
      <c r="G45" s="30">
        <f>+G38/D38*100</f>
        <v>62.857142857142854</v>
      </c>
      <c r="H45" s="30">
        <v>0</v>
      </c>
      <c r="I45" s="30">
        <v>0</v>
      </c>
      <c r="J45" s="30">
        <v>0</v>
      </c>
      <c r="K45" s="30">
        <v>0</v>
      </c>
      <c r="L45" s="8"/>
    </row>
    <row r="46" spans="1:12" ht="62.25" customHeight="1">
      <c r="A46" s="72" t="s">
        <v>105</v>
      </c>
      <c r="B46" s="91" t="s">
        <v>119</v>
      </c>
      <c r="C46" s="11">
        <f>D46+E46</f>
        <v>21000000</v>
      </c>
      <c r="D46" s="11">
        <v>21000000</v>
      </c>
      <c r="E46" s="11">
        <v>0</v>
      </c>
      <c r="F46" s="11">
        <f>G46+H46</f>
        <v>21000000</v>
      </c>
      <c r="G46" s="11">
        <v>21000000</v>
      </c>
      <c r="H46" s="11">
        <v>0</v>
      </c>
      <c r="I46" s="11">
        <f>J46+K46</f>
        <v>21000000</v>
      </c>
      <c r="J46" s="11">
        <v>21000000</v>
      </c>
      <c r="K46" s="11">
        <v>0</v>
      </c>
      <c r="L46" s="8"/>
    </row>
    <row r="47" spans="1:12" ht="16.5" customHeight="1">
      <c r="A47" s="80" t="s">
        <v>4</v>
      </c>
      <c r="B47" s="63"/>
      <c r="C47" s="30"/>
      <c r="D47" s="30"/>
      <c r="E47" s="30"/>
      <c r="F47" s="30"/>
      <c r="G47" s="30"/>
      <c r="H47" s="30"/>
      <c r="I47" s="30"/>
      <c r="J47" s="30"/>
      <c r="K47" s="30"/>
      <c r="L47" s="8"/>
    </row>
    <row r="48" spans="1:12" ht="20.25" customHeight="1">
      <c r="A48" s="97" t="s">
        <v>5</v>
      </c>
      <c r="B48" s="63"/>
      <c r="C48" s="30"/>
      <c r="D48" s="30"/>
      <c r="E48" s="30"/>
      <c r="F48" s="30"/>
      <c r="G48" s="30"/>
      <c r="H48" s="30"/>
      <c r="I48" s="30"/>
      <c r="J48" s="30"/>
      <c r="K48" s="30"/>
      <c r="L48" s="8"/>
    </row>
    <row r="49" spans="1:12" ht="61.5" customHeight="1">
      <c r="A49" s="76" t="s">
        <v>62</v>
      </c>
      <c r="B49" s="63"/>
      <c r="C49" s="49">
        <f>D49+E49</f>
        <v>60</v>
      </c>
      <c r="D49" s="49">
        <v>60</v>
      </c>
      <c r="E49" s="49">
        <v>0</v>
      </c>
      <c r="F49" s="49">
        <f>G49+H49</f>
        <v>60</v>
      </c>
      <c r="G49" s="49">
        <v>60</v>
      </c>
      <c r="H49" s="49">
        <v>0</v>
      </c>
      <c r="I49" s="49">
        <f>J49+K49</f>
        <v>60</v>
      </c>
      <c r="J49" s="49">
        <v>60</v>
      </c>
      <c r="K49" s="49">
        <v>0</v>
      </c>
      <c r="L49" s="8"/>
    </row>
    <row r="50" spans="1:12" ht="18" customHeight="1">
      <c r="A50" s="98" t="s">
        <v>13</v>
      </c>
      <c r="B50" s="63"/>
      <c r="C50" s="30"/>
      <c r="D50" s="30"/>
      <c r="E50" s="30"/>
      <c r="F50" s="30"/>
      <c r="G50" s="30"/>
      <c r="H50" s="30"/>
      <c r="I50" s="30"/>
      <c r="J50" s="30"/>
      <c r="K50" s="30"/>
      <c r="L50" s="8"/>
    </row>
    <row r="51" spans="1:12" ht="21" customHeight="1">
      <c r="A51" s="76" t="s">
        <v>61</v>
      </c>
      <c r="B51" s="63"/>
      <c r="C51" s="30">
        <f>D51+E51</f>
        <v>350000</v>
      </c>
      <c r="D51" s="30">
        <v>350000</v>
      </c>
      <c r="E51" s="30">
        <v>0</v>
      </c>
      <c r="F51" s="30">
        <f>G51+H51</f>
        <v>350000</v>
      </c>
      <c r="G51" s="30">
        <v>350000</v>
      </c>
      <c r="H51" s="30">
        <v>0</v>
      </c>
      <c r="I51" s="30">
        <f>J51+K51</f>
        <v>350000</v>
      </c>
      <c r="J51" s="30">
        <v>350000</v>
      </c>
      <c r="K51" s="30">
        <v>0</v>
      </c>
      <c r="L51" s="8"/>
    </row>
    <row r="52" spans="1:12" ht="19.5" customHeight="1">
      <c r="A52" s="70" t="s">
        <v>12</v>
      </c>
      <c r="B52" s="63"/>
      <c r="C52" s="30"/>
      <c r="D52" s="30"/>
      <c r="E52" s="30"/>
      <c r="F52" s="30"/>
      <c r="G52" s="30"/>
      <c r="H52" s="30"/>
      <c r="I52" s="30"/>
      <c r="J52" s="30"/>
      <c r="K52" s="30"/>
      <c r="L52" s="8"/>
    </row>
    <row r="53" spans="1:12" ht="35.25" customHeight="1">
      <c r="A53" s="89" t="s">
        <v>24</v>
      </c>
      <c r="B53" s="63"/>
      <c r="C53" s="30">
        <f>D53+E53</f>
        <v>0</v>
      </c>
      <c r="D53" s="30">
        <v>0</v>
      </c>
      <c r="E53" s="30">
        <v>0</v>
      </c>
      <c r="F53" s="30">
        <f>G53+H53</f>
        <v>100</v>
      </c>
      <c r="G53" s="30">
        <f>G46/D46*100</f>
        <v>100</v>
      </c>
      <c r="H53" s="30">
        <v>0</v>
      </c>
      <c r="I53" s="30">
        <f>J53+K53</f>
        <v>100</v>
      </c>
      <c r="J53" s="30">
        <f>J46/G46*100</f>
        <v>100</v>
      </c>
      <c r="K53" s="30">
        <v>0</v>
      </c>
      <c r="L53" s="8"/>
    </row>
    <row r="54" spans="1:14" s="135" customFormat="1" ht="56.25" customHeight="1">
      <c r="A54" s="132" t="s">
        <v>100</v>
      </c>
      <c r="B54" s="91" t="s">
        <v>119</v>
      </c>
      <c r="C54" s="133">
        <f>+D54</f>
        <v>11130</v>
      </c>
      <c r="D54" s="133">
        <v>11130</v>
      </c>
      <c r="E54" s="133">
        <v>0</v>
      </c>
      <c r="F54" s="133">
        <f>G54+H54</f>
        <v>11130</v>
      </c>
      <c r="G54" s="133">
        <v>11130</v>
      </c>
      <c r="H54" s="133">
        <v>0</v>
      </c>
      <c r="I54" s="133">
        <v>0</v>
      </c>
      <c r="J54" s="133">
        <v>0</v>
      </c>
      <c r="K54" s="133">
        <v>0</v>
      </c>
      <c r="L54" s="134"/>
      <c r="N54" s="136"/>
    </row>
    <row r="55" spans="1:14" s="9" customFormat="1" ht="17.25" customHeight="1">
      <c r="A55" s="77" t="s">
        <v>4</v>
      </c>
      <c r="B55" s="50"/>
      <c r="C55" s="64"/>
      <c r="D55" s="64"/>
      <c r="E55" s="64"/>
      <c r="F55" s="64"/>
      <c r="G55" s="64"/>
      <c r="H55" s="64"/>
      <c r="I55" s="64"/>
      <c r="J55" s="64"/>
      <c r="K55" s="64"/>
      <c r="L55" s="56"/>
      <c r="N55" s="1"/>
    </row>
    <row r="56" spans="1:14" s="9" customFormat="1" ht="17.25" customHeight="1">
      <c r="A56" s="72" t="s">
        <v>5</v>
      </c>
      <c r="B56" s="50"/>
      <c r="C56" s="64"/>
      <c r="D56" s="64"/>
      <c r="E56" s="64"/>
      <c r="F56" s="64"/>
      <c r="G56" s="64"/>
      <c r="H56" s="64"/>
      <c r="I56" s="64"/>
      <c r="J56" s="64"/>
      <c r="K56" s="64"/>
      <c r="L56" s="56"/>
      <c r="N56" s="1"/>
    </row>
    <row r="57" spans="1:14" s="9" customFormat="1" ht="54" customHeight="1">
      <c r="A57" s="90" t="s">
        <v>109</v>
      </c>
      <c r="B57" s="50"/>
      <c r="C57" s="29">
        <f>D57+E57</f>
        <v>159</v>
      </c>
      <c r="D57" s="29">
        <v>159</v>
      </c>
      <c r="E57" s="29">
        <v>0</v>
      </c>
      <c r="F57" s="29">
        <f>G57+H57</f>
        <v>159</v>
      </c>
      <c r="G57" s="29">
        <v>159</v>
      </c>
      <c r="H57" s="29">
        <v>0</v>
      </c>
      <c r="I57" s="29">
        <f>J57+K57</f>
        <v>0</v>
      </c>
      <c r="J57" s="29">
        <v>0</v>
      </c>
      <c r="K57" s="29">
        <v>0</v>
      </c>
      <c r="L57" s="56"/>
      <c r="N57" s="1"/>
    </row>
    <row r="58" spans="1:14" s="9" customFormat="1" ht="17.25" customHeight="1">
      <c r="A58" s="72" t="s">
        <v>13</v>
      </c>
      <c r="B58" s="50"/>
      <c r="C58" s="64"/>
      <c r="D58" s="64"/>
      <c r="E58" s="64"/>
      <c r="F58" s="64"/>
      <c r="G58" s="64"/>
      <c r="H58" s="64"/>
      <c r="I58" s="64"/>
      <c r="J58" s="64"/>
      <c r="K58" s="64"/>
      <c r="L58" s="56"/>
      <c r="N58" s="1"/>
    </row>
    <row r="59" spans="1:14" s="9" customFormat="1" ht="17.25" customHeight="1">
      <c r="A59" s="77" t="s">
        <v>66</v>
      </c>
      <c r="B59" s="50"/>
      <c r="C59" s="64">
        <f>D59+E59</f>
        <v>70</v>
      </c>
      <c r="D59" s="64">
        <f>+D54/D57</f>
        <v>70</v>
      </c>
      <c r="E59" s="64">
        <v>0</v>
      </c>
      <c r="F59" s="64">
        <f>G59+H59</f>
        <v>70</v>
      </c>
      <c r="G59" s="64">
        <v>70</v>
      </c>
      <c r="H59" s="64">
        <v>0</v>
      </c>
      <c r="I59" s="64">
        <f>J59+K59</f>
        <v>0</v>
      </c>
      <c r="J59" s="64">
        <v>0</v>
      </c>
      <c r="K59" s="64">
        <v>0</v>
      </c>
      <c r="L59" s="56"/>
      <c r="N59" s="1"/>
    </row>
    <row r="60" spans="1:12" ht="26.25" customHeight="1">
      <c r="A60" s="4"/>
      <c r="B60" s="101"/>
      <c r="C60" s="26"/>
      <c r="D60" s="26"/>
      <c r="E60" s="26"/>
      <c r="F60" s="26"/>
      <c r="G60" s="26"/>
      <c r="H60" s="26"/>
      <c r="I60" s="148" t="s">
        <v>110</v>
      </c>
      <c r="J60" s="148"/>
      <c r="K60" s="148"/>
      <c r="L60" s="26"/>
    </row>
    <row r="61" spans="1:12" ht="14.25">
      <c r="A61" s="69">
        <v>1</v>
      </c>
      <c r="B61" s="28">
        <v>2</v>
      </c>
      <c r="C61" s="10">
        <v>3</v>
      </c>
      <c r="D61" s="10">
        <v>4</v>
      </c>
      <c r="E61" s="10">
        <v>5</v>
      </c>
      <c r="F61" s="10">
        <v>6</v>
      </c>
      <c r="G61" s="10">
        <v>7</v>
      </c>
      <c r="H61" s="10">
        <v>8</v>
      </c>
      <c r="I61" s="10">
        <v>9</v>
      </c>
      <c r="J61" s="10">
        <v>10</v>
      </c>
      <c r="K61" s="10">
        <v>11</v>
      </c>
      <c r="L61" s="3"/>
    </row>
    <row r="62" spans="1:14" s="9" customFormat="1" ht="17.25" customHeight="1">
      <c r="A62" s="84" t="s">
        <v>12</v>
      </c>
      <c r="B62" s="50"/>
      <c r="C62" s="64"/>
      <c r="D62" s="64"/>
      <c r="E62" s="64"/>
      <c r="F62" s="64"/>
      <c r="G62" s="64"/>
      <c r="H62" s="64"/>
      <c r="I62" s="64"/>
      <c r="J62" s="64"/>
      <c r="K62" s="64"/>
      <c r="L62" s="56"/>
      <c r="N62" s="1"/>
    </row>
    <row r="63" spans="1:14" s="9" customFormat="1" ht="17.25" customHeight="1">
      <c r="A63" s="77" t="s">
        <v>34</v>
      </c>
      <c r="B63" s="50"/>
      <c r="C63" s="64">
        <v>0</v>
      </c>
      <c r="D63" s="64">
        <v>0</v>
      </c>
      <c r="E63" s="64">
        <v>0</v>
      </c>
      <c r="F63" s="64">
        <f>+G63</f>
        <v>100</v>
      </c>
      <c r="G63" s="64">
        <f>G54/D54*100</f>
        <v>100</v>
      </c>
      <c r="H63" s="64">
        <v>0</v>
      </c>
      <c r="I63" s="64">
        <v>0</v>
      </c>
      <c r="J63" s="64">
        <v>0</v>
      </c>
      <c r="K63" s="64">
        <v>0</v>
      </c>
      <c r="L63" s="56"/>
      <c r="N63" s="1"/>
    </row>
    <row r="64" spans="1:12" ht="18.75" customHeight="1">
      <c r="A64" s="83" t="s">
        <v>123</v>
      </c>
      <c r="B64" s="91" t="s">
        <v>121</v>
      </c>
      <c r="C64" s="12"/>
      <c r="D64" s="12"/>
      <c r="E64" s="12"/>
      <c r="F64" s="12"/>
      <c r="G64" s="12"/>
      <c r="H64" s="12"/>
      <c r="I64" s="12"/>
      <c r="J64" s="12"/>
      <c r="K64" s="12"/>
      <c r="L64" s="17"/>
    </row>
    <row r="65" spans="1:12" ht="18" customHeight="1">
      <c r="A65" s="70" t="s">
        <v>37</v>
      </c>
      <c r="B65" s="63"/>
      <c r="C65" s="12"/>
      <c r="D65" s="12"/>
      <c r="E65" s="12"/>
      <c r="F65" s="12"/>
      <c r="G65" s="12"/>
      <c r="H65" s="12"/>
      <c r="I65" s="12"/>
      <c r="J65" s="12"/>
      <c r="K65" s="12"/>
      <c r="L65" s="17"/>
    </row>
    <row r="66" spans="1:15" s="9" customFormat="1" ht="39.75" customHeight="1">
      <c r="A66" s="150" t="s">
        <v>101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6"/>
      <c r="M66" s="41"/>
      <c r="N66" s="42"/>
      <c r="O66" s="1"/>
    </row>
    <row r="67" spans="1:12" ht="34.5" customHeight="1">
      <c r="A67" s="151" t="s">
        <v>102</v>
      </c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39"/>
    </row>
    <row r="68" spans="1:12" ht="31.5" customHeight="1">
      <c r="A68" s="93" t="s">
        <v>103</v>
      </c>
      <c r="B68" s="63"/>
      <c r="C68" s="11">
        <f>E68+D68</f>
        <v>114012</v>
      </c>
      <c r="D68" s="11">
        <v>114012</v>
      </c>
      <c r="E68" s="11">
        <v>0</v>
      </c>
      <c r="F68" s="11">
        <f>H68+G68</f>
        <v>146991</v>
      </c>
      <c r="G68" s="15">
        <f>107091+39900</f>
        <v>146991</v>
      </c>
      <c r="H68" s="15">
        <f>E68*1.05</f>
        <v>0</v>
      </c>
      <c r="I68" s="11">
        <f>K68+J68</f>
        <v>0</v>
      </c>
      <c r="J68" s="15">
        <v>0</v>
      </c>
      <c r="K68" s="15">
        <f>H68*1.043</f>
        <v>0</v>
      </c>
      <c r="L68" s="40"/>
    </row>
    <row r="69" spans="1:12" ht="16.5">
      <c r="A69" s="89" t="s">
        <v>4</v>
      </c>
      <c r="B69" s="63"/>
      <c r="C69" s="14"/>
      <c r="D69" s="14"/>
      <c r="E69" s="14"/>
      <c r="F69" s="14"/>
      <c r="G69" s="14"/>
      <c r="H69" s="14"/>
      <c r="I69" s="14"/>
      <c r="J69" s="14"/>
      <c r="K69" s="14"/>
      <c r="L69" s="17"/>
    </row>
    <row r="70" spans="1:12" ht="16.5">
      <c r="A70" s="70" t="s">
        <v>5</v>
      </c>
      <c r="B70" s="63"/>
      <c r="C70" s="14"/>
      <c r="D70" s="14"/>
      <c r="E70" s="14"/>
      <c r="F70" s="14"/>
      <c r="G70" s="14"/>
      <c r="H70" s="14"/>
      <c r="I70" s="14"/>
      <c r="J70" s="14"/>
      <c r="K70" s="14"/>
      <c r="L70" s="17"/>
    </row>
    <row r="71" spans="1:12" ht="16.5" customHeight="1">
      <c r="A71" s="89" t="s">
        <v>14</v>
      </c>
      <c r="B71" s="43"/>
      <c r="C71" s="13">
        <f>D71+E71</f>
        <v>214</v>
      </c>
      <c r="D71" s="13">
        <f>SUM(D72:D73)</f>
        <v>214</v>
      </c>
      <c r="E71" s="13">
        <v>0</v>
      </c>
      <c r="F71" s="13">
        <f>G71+H71</f>
        <v>203</v>
      </c>
      <c r="G71" s="13">
        <f>SUM(G72:G73)</f>
        <v>203</v>
      </c>
      <c r="H71" s="13">
        <v>0</v>
      </c>
      <c r="I71" s="13">
        <f>J71+K71</f>
        <v>0</v>
      </c>
      <c r="J71" s="13">
        <v>0</v>
      </c>
      <c r="K71" s="13">
        <v>0</v>
      </c>
      <c r="L71" s="18"/>
    </row>
    <row r="72" spans="1:12" ht="64.5" customHeight="1">
      <c r="A72" s="94" t="s">
        <v>38</v>
      </c>
      <c r="B72" s="63"/>
      <c r="C72" s="13">
        <f>D72+E72</f>
        <v>205</v>
      </c>
      <c r="D72" s="13">
        <v>205</v>
      </c>
      <c r="E72" s="13">
        <v>0</v>
      </c>
      <c r="F72" s="13">
        <f>G72+H72</f>
        <v>181</v>
      </c>
      <c r="G72" s="13">
        <v>181</v>
      </c>
      <c r="H72" s="13">
        <v>0</v>
      </c>
      <c r="I72" s="13">
        <f>J72+K72</f>
        <v>0</v>
      </c>
      <c r="J72" s="13">
        <v>0</v>
      </c>
      <c r="K72" s="13">
        <v>0</v>
      </c>
      <c r="L72" s="16"/>
    </row>
    <row r="73" spans="1:12" ht="32.25" customHeight="1">
      <c r="A73" s="94" t="s">
        <v>35</v>
      </c>
      <c r="B73" s="63"/>
      <c r="C73" s="13">
        <f>D73+E73</f>
        <v>9</v>
      </c>
      <c r="D73" s="13">
        <v>9</v>
      </c>
      <c r="E73" s="13">
        <v>0</v>
      </c>
      <c r="F73" s="13">
        <f>G73+H73</f>
        <v>22</v>
      </c>
      <c r="G73" s="13">
        <f>2+6+2+1+11</f>
        <v>22</v>
      </c>
      <c r="H73" s="13">
        <v>0</v>
      </c>
      <c r="I73" s="13">
        <f>J73+K73</f>
        <v>0</v>
      </c>
      <c r="J73" s="13">
        <v>0</v>
      </c>
      <c r="K73" s="13">
        <v>0</v>
      </c>
      <c r="L73" s="16"/>
    </row>
    <row r="74" spans="1:12" ht="15">
      <c r="A74" s="70" t="s">
        <v>13</v>
      </c>
      <c r="B74" s="63"/>
      <c r="C74" s="27"/>
      <c r="D74" s="27"/>
      <c r="E74" s="27"/>
      <c r="F74" s="27"/>
      <c r="G74" s="27"/>
      <c r="H74" s="27"/>
      <c r="I74" s="27"/>
      <c r="J74" s="27"/>
      <c r="K74" s="27"/>
      <c r="L74" s="8"/>
    </row>
    <row r="75" spans="1:12" ht="43.5" customHeight="1">
      <c r="A75" s="76" t="s">
        <v>104</v>
      </c>
      <c r="B75" s="63"/>
      <c r="C75" s="20">
        <f>D75+E75</f>
        <v>532.7663551401869</v>
      </c>
      <c r="D75" s="20">
        <f>D68/D71</f>
        <v>532.7663551401869</v>
      </c>
      <c r="E75" s="20">
        <v>0</v>
      </c>
      <c r="F75" s="20">
        <f>G75+H75</f>
        <v>724.0935960591133</v>
      </c>
      <c r="G75" s="20">
        <f>G68/G71</f>
        <v>724.0935960591133</v>
      </c>
      <c r="H75" s="20">
        <v>0</v>
      </c>
      <c r="I75" s="20">
        <f>J75+K75</f>
        <v>0</v>
      </c>
      <c r="J75" s="20">
        <v>0</v>
      </c>
      <c r="K75" s="20">
        <v>0</v>
      </c>
      <c r="L75" s="8"/>
    </row>
    <row r="76" spans="1:12" ht="32.25" customHeight="1">
      <c r="A76" s="76" t="s">
        <v>51</v>
      </c>
      <c r="B76" s="63"/>
      <c r="C76" s="24">
        <f>D76+E76</f>
        <v>428.6829268292683</v>
      </c>
      <c r="D76" s="24">
        <f>87880/D72</f>
        <v>428.6829268292683</v>
      </c>
      <c r="E76" s="24">
        <v>0</v>
      </c>
      <c r="F76" s="24">
        <f>G76+H76</f>
        <v>412.31491712707185</v>
      </c>
      <c r="G76" s="24">
        <f>74629/G72</f>
        <v>412.31491712707185</v>
      </c>
      <c r="H76" s="24">
        <v>0</v>
      </c>
      <c r="I76" s="24">
        <f>J76+K76</f>
        <v>0</v>
      </c>
      <c r="J76" s="24">
        <v>0</v>
      </c>
      <c r="K76" s="24">
        <v>0</v>
      </c>
      <c r="L76" s="44"/>
    </row>
    <row r="77" spans="1:12" ht="32.25" customHeight="1">
      <c r="A77" s="76" t="s">
        <v>52</v>
      </c>
      <c r="B77" s="63"/>
      <c r="C77" s="20">
        <f>D77+E77</f>
        <v>2903.5555555555557</v>
      </c>
      <c r="D77" s="20">
        <f>26132/D73</f>
        <v>2903.5555555555557</v>
      </c>
      <c r="E77" s="24">
        <v>0</v>
      </c>
      <c r="F77" s="24">
        <f>G77+H77</f>
        <v>3289.181818181818</v>
      </c>
      <c r="G77" s="20">
        <f>72362/G73</f>
        <v>3289.181818181818</v>
      </c>
      <c r="H77" s="24">
        <v>0</v>
      </c>
      <c r="I77" s="24">
        <f>J77+K77</f>
        <v>0</v>
      </c>
      <c r="J77" s="24">
        <v>0</v>
      </c>
      <c r="K77" s="24">
        <v>0</v>
      </c>
      <c r="L77" s="44"/>
    </row>
    <row r="78" spans="1:12" ht="17.25" customHeight="1">
      <c r="A78" s="70" t="s">
        <v>15</v>
      </c>
      <c r="B78" s="63"/>
      <c r="C78" s="20"/>
      <c r="D78" s="20"/>
      <c r="E78" s="20"/>
      <c r="F78" s="20"/>
      <c r="G78" s="20"/>
      <c r="H78" s="20"/>
      <c r="I78" s="20"/>
      <c r="J78" s="20"/>
      <c r="K78" s="20"/>
      <c r="L78" s="8"/>
    </row>
    <row r="79" spans="1:12" ht="19.5" customHeight="1">
      <c r="A79" s="86" t="s">
        <v>19</v>
      </c>
      <c r="B79" s="63"/>
      <c r="C79" s="20">
        <f>D79+E79</f>
        <v>100</v>
      </c>
      <c r="D79" s="20">
        <v>100</v>
      </c>
      <c r="E79" s="20">
        <v>0</v>
      </c>
      <c r="F79" s="20">
        <f>G79+H79</f>
        <v>100</v>
      </c>
      <c r="G79" s="20">
        <v>100</v>
      </c>
      <c r="H79" s="20">
        <v>0</v>
      </c>
      <c r="I79" s="20">
        <f>J79+K79</f>
        <v>100</v>
      </c>
      <c r="J79" s="20">
        <v>100</v>
      </c>
      <c r="K79" s="20">
        <v>0</v>
      </c>
      <c r="L79" s="8"/>
    </row>
    <row r="80" spans="1:12" ht="27.75" customHeight="1">
      <c r="A80" s="87" t="s">
        <v>25</v>
      </c>
      <c r="B80" s="63"/>
      <c r="C80" s="45">
        <f>D80+E80</f>
        <v>0</v>
      </c>
      <c r="D80" s="45">
        <v>0</v>
      </c>
      <c r="E80" s="45">
        <v>0</v>
      </c>
      <c r="F80" s="45">
        <f>G80+H80</f>
        <v>128.9259025365751</v>
      </c>
      <c r="G80" s="45">
        <f>G68/D68*100</f>
        <v>128.9259025365751</v>
      </c>
      <c r="H80" s="45">
        <v>0</v>
      </c>
      <c r="I80" s="45">
        <f>J80+K80</f>
        <v>0</v>
      </c>
      <c r="J80" s="45">
        <v>0</v>
      </c>
      <c r="K80" s="45">
        <v>0</v>
      </c>
      <c r="L80" s="44"/>
    </row>
    <row r="81" spans="1:12" ht="15.75">
      <c r="A81" s="83" t="s">
        <v>124</v>
      </c>
      <c r="B81" s="23" t="s">
        <v>122</v>
      </c>
      <c r="C81" s="12"/>
      <c r="D81" s="12"/>
      <c r="E81" s="12"/>
      <c r="F81" s="12"/>
      <c r="G81" s="12"/>
      <c r="H81" s="12"/>
      <c r="I81" s="12"/>
      <c r="J81" s="12"/>
      <c r="K81" s="12"/>
      <c r="L81" s="17"/>
    </row>
    <row r="82" spans="1:13" ht="22.5" customHeight="1">
      <c r="A82" s="70" t="s">
        <v>37</v>
      </c>
      <c r="B82" s="63"/>
      <c r="C82" s="12"/>
      <c r="D82" s="12"/>
      <c r="E82" s="12"/>
      <c r="F82" s="12"/>
      <c r="G82" s="12"/>
      <c r="H82" s="12"/>
      <c r="I82" s="12"/>
      <c r="J82" s="12"/>
      <c r="K82" s="12"/>
      <c r="L82" s="17"/>
      <c r="M82" s="19"/>
    </row>
    <row r="83" spans="1:12" ht="20.25" customHeight="1">
      <c r="A83" s="144" t="s">
        <v>107</v>
      </c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6"/>
    </row>
    <row r="84" spans="1:12" ht="21" customHeight="1">
      <c r="A84" s="163" t="s">
        <v>108</v>
      </c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47"/>
    </row>
    <row r="85" spans="1:12" ht="19.5" customHeight="1">
      <c r="A85" s="88" t="s">
        <v>44</v>
      </c>
      <c r="B85" s="46"/>
      <c r="C85" s="48">
        <f aca="true" t="shared" si="0" ref="C85:K85">C86+C98</f>
        <v>747531</v>
      </c>
      <c r="D85" s="48">
        <f t="shared" si="0"/>
        <v>747531</v>
      </c>
      <c r="E85" s="48">
        <f t="shared" si="0"/>
        <v>0</v>
      </c>
      <c r="F85" s="48">
        <f t="shared" si="0"/>
        <v>936669</v>
      </c>
      <c r="G85" s="48">
        <f t="shared" si="0"/>
        <v>936669</v>
      </c>
      <c r="H85" s="48">
        <f t="shared" si="0"/>
        <v>0</v>
      </c>
      <c r="I85" s="48">
        <f t="shared" si="0"/>
        <v>392847</v>
      </c>
      <c r="J85" s="48">
        <f t="shared" si="0"/>
        <v>392847</v>
      </c>
      <c r="K85" s="48">
        <f t="shared" si="0"/>
        <v>0</v>
      </c>
      <c r="L85" s="68"/>
    </row>
    <row r="86" spans="1:13" ht="33" customHeight="1">
      <c r="A86" s="70" t="s">
        <v>27</v>
      </c>
      <c r="B86" s="63"/>
      <c r="C86" s="11">
        <f>E86+D86</f>
        <v>319620</v>
      </c>
      <c r="D86" s="11">
        <f>320820-1200</f>
        <v>319620</v>
      </c>
      <c r="E86" s="11">
        <v>0</v>
      </c>
      <c r="F86" s="11">
        <f>H86+G86</f>
        <v>367147</v>
      </c>
      <c r="G86" s="15">
        <v>367147</v>
      </c>
      <c r="H86" s="15">
        <f>E86*1.05</f>
        <v>0</v>
      </c>
      <c r="I86" s="11">
        <f>K86+J86</f>
        <v>392847</v>
      </c>
      <c r="J86" s="15">
        <v>392847</v>
      </c>
      <c r="K86" s="15">
        <f>H86*1.043</f>
        <v>0</v>
      </c>
      <c r="L86" s="40"/>
      <c r="M86" s="116"/>
    </row>
    <row r="87" spans="1:12" ht="18" customHeight="1">
      <c r="A87" s="89" t="s">
        <v>7</v>
      </c>
      <c r="B87" s="63"/>
      <c r="C87" s="14"/>
      <c r="D87" s="14"/>
      <c r="E87" s="14"/>
      <c r="F87" s="14"/>
      <c r="G87" s="14"/>
      <c r="H87" s="14"/>
      <c r="I87" s="14"/>
      <c r="J87" s="14"/>
      <c r="K87" s="14"/>
      <c r="L87" s="17"/>
    </row>
    <row r="88" spans="1:12" ht="16.5">
      <c r="A88" s="70" t="s">
        <v>8</v>
      </c>
      <c r="B88" s="63"/>
      <c r="C88" s="14"/>
      <c r="D88" s="14"/>
      <c r="E88" s="14"/>
      <c r="F88" s="14"/>
      <c r="G88" s="14"/>
      <c r="H88" s="14"/>
      <c r="I88" s="14"/>
      <c r="J88" s="14"/>
      <c r="K88" s="14"/>
      <c r="L88" s="16"/>
    </row>
    <row r="89" spans="1:15" s="9" customFormat="1" ht="19.5" customHeight="1">
      <c r="A89" s="89" t="s">
        <v>14</v>
      </c>
      <c r="B89" s="63"/>
      <c r="C89" s="13"/>
      <c r="D89" s="13"/>
      <c r="E89" s="13"/>
      <c r="F89" s="13"/>
      <c r="G89" s="13"/>
      <c r="H89" s="13"/>
      <c r="I89" s="13"/>
      <c r="J89" s="13"/>
      <c r="K89" s="13"/>
      <c r="L89" s="16"/>
      <c r="M89" s="18"/>
      <c r="O89" s="1"/>
    </row>
    <row r="90" spans="1:14" s="9" customFormat="1" ht="52.5" customHeight="1">
      <c r="A90" s="90" t="s">
        <v>85</v>
      </c>
      <c r="B90" s="63"/>
      <c r="C90" s="13">
        <f>D90+E90</f>
        <v>95</v>
      </c>
      <c r="D90" s="13">
        <v>95</v>
      </c>
      <c r="E90" s="13">
        <v>0</v>
      </c>
      <c r="F90" s="13">
        <f>G90+H90</f>
        <v>94</v>
      </c>
      <c r="G90" s="13">
        <f>92+2</f>
        <v>94</v>
      </c>
      <c r="H90" s="13">
        <v>0</v>
      </c>
      <c r="I90" s="13">
        <f>J90+K90</f>
        <v>94</v>
      </c>
      <c r="J90" s="13">
        <f>2+92</f>
        <v>94</v>
      </c>
      <c r="K90" s="13">
        <v>0</v>
      </c>
      <c r="L90" s="18"/>
      <c r="N90" s="1"/>
    </row>
    <row r="91" spans="1:14" s="9" customFormat="1" ht="16.5">
      <c r="A91" s="70" t="s">
        <v>13</v>
      </c>
      <c r="B91" s="63"/>
      <c r="C91" s="14"/>
      <c r="D91" s="14"/>
      <c r="E91" s="14"/>
      <c r="F91" s="14"/>
      <c r="G91" s="14"/>
      <c r="H91" s="14"/>
      <c r="I91" s="14"/>
      <c r="J91" s="14"/>
      <c r="K91" s="14"/>
      <c r="L91" s="17"/>
      <c r="N91" s="1"/>
    </row>
    <row r="92" spans="1:14" s="9" customFormat="1" ht="45" customHeight="1">
      <c r="A92" s="76" t="s">
        <v>39</v>
      </c>
      <c r="B92" s="63"/>
      <c r="C92" s="20">
        <f>D92+E92</f>
        <v>3364.4210526315787</v>
      </c>
      <c r="D92" s="20">
        <f>D86/D90</f>
        <v>3364.4210526315787</v>
      </c>
      <c r="E92" s="20">
        <v>0</v>
      </c>
      <c r="F92" s="20">
        <f>G92+H92</f>
        <v>3905.81914893617</v>
      </c>
      <c r="G92" s="21">
        <f>G86/G90</f>
        <v>3905.81914893617</v>
      </c>
      <c r="H92" s="20">
        <v>0</v>
      </c>
      <c r="I92" s="20">
        <f>J92+K92</f>
        <v>4179.223404255319</v>
      </c>
      <c r="J92" s="21">
        <f>J86/J90</f>
        <v>4179.223404255319</v>
      </c>
      <c r="K92" s="20">
        <v>0</v>
      </c>
      <c r="L92" s="16"/>
      <c r="N92" s="1"/>
    </row>
    <row r="93" spans="1:12" ht="26.25" customHeight="1">
      <c r="A93" s="4"/>
      <c r="B93" s="101"/>
      <c r="C93" s="26"/>
      <c r="D93" s="26"/>
      <c r="E93" s="26"/>
      <c r="F93" s="26"/>
      <c r="G93" s="26"/>
      <c r="H93" s="26"/>
      <c r="I93" s="148" t="s">
        <v>110</v>
      </c>
      <c r="J93" s="148"/>
      <c r="K93" s="148"/>
      <c r="L93" s="26"/>
    </row>
    <row r="94" spans="1:12" ht="14.25">
      <c r="A94" s="69">
        <v>1</v>
      </c>
      <c r="B94" s="28">
        <v>2</v>
      </c>
      <c r="C94" s="10">
        <v>3</v>
      </c>
      <c r="D94" s="10">
        <v>4</v>
      </c>
      <c r="E94" s="10">
        <v>5</v>
      </c>
      <c r="F94" s="10">
        <v>6</v>
      </c>
      <c r="G94" s="10">
        <v>7</v>
      </c>
      <c r="H94" s="10">
        <v>8</v>
      </c>
      <c r="I94" s="10">
        <v>9</v>
      </c>
      <c r="J94" s="10">
        <v>10</v>
      </c>
      <c r="K94" s="10">
        <v>11</v>
      </c>
      <c r="L94" s="3"/>
    </row>
    <row r="95" spans="1:14" s="9" customFormat="1" ht="15" customHeight="1">
      <c r="A95" s="70" t="s">
        <v>12</v>
      </c>
      <c r="B95" s="63"/>
      <c r="C95" s="14"/>
      <c r="D95" s="14"/>
      <c r="E95" s="14"/>
      <c r="F95" s="14"/>
      <c r="G95" s="14"/>
      <c r="H95" s="14"/>
      <c r="I95" s="14"/>
      <c r="J95" s="14"/>
      <c r="K95" s="14"/>
      <c r="L95" s="17"/>
      <c r="N95" s="1"/>
    </row>
    <row r="96" spans="1:14" s="9" customFormat="1" ht="17.25" customHeight="1">
      <c r="A96" s="87" t="s">
        <v>19</v>
      </c>
      <c r="B96" s="63"/>
      <c r="C96" s="20">
        <f>D96+E96</f>
        <v>100</v>
      </c>
      <c r="D96" s="20">
        <v>100</v>
      </c>
      <c r="E96" s="20">
        <v>0</v>
      </c>
      <c r="F96" s="20">
        <f>G96+H96</f>
        <v>100</v>
      </c>
      <c r="G96" s="20">
        <v>100</v>
      </c>
      <c r="H96" s="20">
        <v>0</v>
      </c>
      <c r="I96" s="20">
        <f>J96+K96</f>
        <v>100</v>
      </c>
      <c r="J96" s="20">
        <v>100</v>
      </c>
      <c r="K96" s="20">
        <v>0</v>
      </c>
      <c r="L96" s="8"/>
      <c r="N96" s="1"/>
    </row>
    <row r="97" spans="1:14" s="9" customFormat="1" ht="33" customHeight="1">
      <c r="A97" s="77" t="s">
        <v>26</v>
      </c>
      <c r="B97" s="63"/>
      <c r="C97" s="30">
        <f>D97+E97</f>
        <v>0</v>
      </c>
      <c r="D97" s="30">
        <v>0</v>
      </c>
      <c r="E97" s="30">
        <v>0</v>
      </c>
      <c r="F97" s="30">
        <f>G97+H97</f>
        <v>114.86984544146172</v>
      </c>
      <c r="G97" s="30">
        <f>G86/D86*100</f>
        <v>114.86984544146172</v>
      </c>
      <c r="H97" s="30">
        <v>0</v>
      </c>
      <c r="I97" s="30">
        <f>J97+K97</f>
        <v>106.99992101256446</v>
      </c>
      <c r="J97" s="30">
        <f>J86/G86*100</f>
        <v>106.99992101256446</v>
      </c>
      <c r="K97" s="30">
        <v>0</v>
      </c>
      <c r="L97" s="8"/>
      <c r="N97" s="1"/>
    </row>
    <row r="98" spans="1:12" ht="33" customHeight="1">
      <c r="A98" s="84" t="s">
        <v>22</v>
      </c>
      <c r="B98" s="63"/>
      <c r="C98" s="11">
        <f>E98+D98</f>
        <v>427911</v>
      </c>
      <c r="D98" s="11">
        <v>427911</v>
      </c>
      <c r="E98" s="11">
        <v>0</v>
      </c>
      <c r="F98" s="11">
        <f>H98+G98</f>
        <v>569522</v>
      </c>
      <c r="G98" s="15">
        <v>569522</v>
      </c>
      <c r="H98" s="15">
        <f>E98*1.05</f>
        <v>0</v>
      </c>
      <c r="I98" s="11">
        <f>K98+J98</f>
        <v>0</v>
      </c>
      <c r="J98" s="15">
        <v>0</v>
      </c>
      <c r="K98" s="15">
        <f>H98*1.043</f>
        <v>0</v>
      </c>
      <c r="L98" s="40"/>
    </row>
    <row r="99" spans="1:12" ht="17.25" customHeight="1">
      <c r="A99" s="89" t="s">
        <v>7</v>
      </c>
      <c r="B99" s="63"/>
      <c r="C99" s="12"/>
      <c r="D99" s="12"/>
      <c r="E99" s="12"/>
      <c r="F99" s="129"/>
      <c r="G99" s="129"/>
      <c r="H99" s="12"/>
      <c r="I99" s="12"/>
      <c r="J99" s="12"/>
      <c r="K99" s="12"/>
      <c r="L99" s="17"/>
    </row>
    <row r="100" spans="1:12" ht="15" customHeight="1">
      <c r="A100" s="70" t="s">
        <v>8</v>
      </c>
      <c r="B100" s="63"/>
      <c r="C100" s="12"/>
      <c r="D100" s="12"/>
      <c r="E100" s="12"/>
      <c r="F100" s="129"/>
      <c r="G100" s="129"/>
      <c r="H100" s="12"/>
      <c r="I100" s="12"/>
      <c r="J100" s="12"/>
      <c r="K100" s="12"/>
      <c r="L100" s="17"/>
    </row>
    <row r="101" spans="1:12" ht="23.25" customHeight="1">
      <c r="A101" s="89" t="s">
        <v>16</v>
      </c>
      <c r="B101" s="63"/>
      <c r="C101" s="13">
        <f>D101+E101</f>
        <v>223</v>
      </c>
      <c r="D101" s="13">
        <v>223</v>
      </c>
      <c r="E101" s="13">
        <v>0</v>
      </c>
      <c r="F101" s="13">
        <f>G101+H101</f>
        <v>265</v>
      </c>
      <c r="G101" s="13">
        <v>265</v>
      </c>
      <c r="H101" s="13">
        <v>0</v>
      </c>
      <c r="I101" s="13">
        <f>J101+K101</f>
        <v>0</v>
      </c>
      <c r="J101" s="13">
        <v>0</v>
      </c>
      <c r="K101" s="13">
        <v>0</v>
      </c>
      <c r="L101" s="18"/>
    </row>
    <row r="102" spans="1:12" ht="19.5" customHeight="1">
      <c r="A102" s="70" t="s">
        <v>13</v>
      </c>
      <c r="B102" s="63"/>
      <c r="C102" s="14"/>
      <c r="D102" s="14"/>
      <c r="E102" s="14"/>
      <c r="F102" s="14"/>
      <c r="G102" s="14"/>
      <c r="H102" s="14"/>
      <c r="I102" s="14"/>
      <c r="J102" s="14"/>
      <c r="K102" s="14"/>
      <c r="L102" s="17"/>
    </row>
    <row r="103" spans="1:12" ht="21" customHeight="1">
      <c r="A103" s="89" t="s">
        <v>17</v>
      </c>
      <c r="B103" s="63"/>
      <c r="C103" s="20">
        <f>D103+E103</f>
        <v>1918.8834080717488</v>
      </c>
      <c r="D103" s="20">
        <f>D98/D101</f>
        <v>1918.8834080717488</v>
      </c>
      <c r="E103" s="20">
        <v>0</v>
      </c>
      <c r="F103" s="20">
        <f>G103+H103</f>
        <v>2149.1396226415095</v>
      </c>
      <c r="G103" s="20">
        <f>G98/G101</f>
        <v>2149.1396226415095</v>
      </c>
      <c r="H103" s="20">
        <v>0</v>
      </c>
      <c r="I103" s="20">
        <f>J103+K103</f>
        <v>0</v>
      </c>
      <c r="J103" s="21">
        <v>0</v>
      </c>
      <c r="K103" s="20">
        <v>0</v>
      </c>
      <c r="L103" s="8"/>
    </row>
    <row r="104" spans="1:12" ht="18.75" customHeight="1">
      <c r="A104" s="70" t="s">
        <v>12</v>
      </c>
      <c r="B104" s="63"/>
      <c r="C104" s="12"/>
      <c r="D104" s="12"/>
      <c r="E104" s="12"/>
      <c r="F104" s="129"/>
      <c r="G104" s="129"/>
      <c r="H104" s="12"/>
      <c r="I104" s="12"/>
      <c r="J104" s="12"/>
      <c r="K104" s="12"/>
      <c r="L104" s="17"/>
    </row>
    <row r="105" spans="1:12" ht="33.75" customHeight="1">
      <c r="A105" s="87" t="s">
        <v>26</v>
      </c>
      <c r="B105" s="63"/>
      <c r="C105" s="30">
        <f>D105+E105</f>
        <v>0</v>
      </c>
      <c r="D105" s="30">
        <v>0</v>
      </c>
      <c r="E105" s="30">
        <v>0</v>
      </c>
      <c r="F105" s="30">
        <f>G105+H105</f>
        <v>133.0935638485573</v>
      </c>
      <c r="G105" s="30">
        <f>G98/D98*100</f>
        <v>133.0935638485573</v>
      </c>
      <c r="H105" s="30">
        <v>0</v>
      </c>
      <c r="I105" s="30">
        <f>J105+K105</f>
        <v>0</v>
      </c>
      <c r="J105" s="30">
        <v>0</v>
      </c>
      <c r="K105" s="30">
        <v>0</v>
      </c>
      <c r="L105" s="8"/>
    </row>
    <row r="106" spans="1:13" ht="29.25" customHeight="1">
      <c r="A106" s="70" t="s">
        <v>29</v>
      </c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2"/>
      <c r="M106" s="19"/>
    </row>
    <row r="107" spans="1:12" ht="36" customHeight="1">
      <c r="A107" s="145" t="s">
        <v>41</v>
      </c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51"/>
    </row>
    <row r="108" spans="1:12" ht="33" customHeight="1">
      <c r="A108" s="143" t="s">
        <v>42</v>
      </c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52"/>
    </row>
    <row r="109" spans="1:12" ht="21" customHeight="1">
      <c r="A109" s="78" t="s">
        <v>44</v>
      </c>
      <c r="B109" s="53"/>
      <c r="C109" s="54">
        <f>D109+E109</f>
        <v>1625540</v>
      </c>
      <c r="D109" s="54">
        <f>D111+D120+D132</f>
        <v>1625540</v>
      </c>
      <c r="E109" s="54">
        <f>E111+E120</f>
        <v>0</v>
      </c>
      <c r="F109" s="54">
        <f>G109+H109</f>
        <v>2202440</v>
      </c>
      <c r="G109" s="54">
        <f>G111+G120+G132+G141</f>
        <v>2202440</v>
      </c>
      <c r="H109" s="54">
        <f>H111+H120</f>
        <v>0</v>
      </c>
      <c r="I109" s="54">
        <f>J109+K109</f>
        <v>0</v>
      </c>
      <c r="J109" s="54">
        <f>J111+J120</f>
        <v>0</v>
      </c>
      <c r="K109" s="54">
        <f>K111+K120</f>
        <v>0</v>
      </c>
      <c r="L109" s="52"/>
    </row>
    <row r="110" spans="1:12" ht="21" customHeight="1">
      <c r="A110" s="66" t="s">
        <v>87</v>
      </c>
      <c r="B110" s="130" t="s">
        <v>88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52"/>
    </row>
    <row r="111" spans="1:12" ht="73.5" customHeight="1">
      <c r="A111" s="103" t="s">
        <v>46</v>
      </c>
      <c r="B111" s="63"/>
      <c r="C111" s="15">
        <f>D111+E111</f>
        <v>294840</v>
      </c>
      <c r="D111" s="15">
        <f>116424+178416</f>
        <v>294840</v>
      </c>
      <c r="E111" s="15">
        <v>0</v>
      </c>
      <c r="F111" s="15">
        <f>G111+H111</f>
        <v>408240</v>
      </c>
      <c r="G111" s="11">
        <f>294840+113400</f>
        <v>408240</v>
      </c>
      <c r="H111" s="15">
        <f>E111*1.05</f>
        <v>0</v>
      </c>
      <c r="I111" s="15">
        <f>J111+K111</f>
        <v>0</v>
      </c>
      <c r="J111" s="15">
        <v>0</v>
      </c>
      <c r="K111" s="15">
        <f>H111*1.043</f>
        <v>0</v>
      </c>
      <c r="L111" s="25"/>
    </row>
    <row r="112" spans="1:12" ht="15">
      <c r="A112" s="50" t="s">
        <v>4</v>
      </c>
      <c r="B112" s="50"/>
      <c r="C112" s="55"/>
      <c r="D112" s="55"/>
      <c r="E112" s="55"/>
      <c r="F112" s="55"/>
      <c r="G112" s="55"/>
      <c r="H112" s="55"/>
      <c r="I112" s="55"/>
      <c r="J112" s="55"/>
      <c r="K112" s="55"/>
      <c r="L112" s="56"/>
    </row>
    <row r="113" spans="1:14" s="9" customFormat="1" ht="15">
      <c r="A113" s="73" t="s">
        <v>5</v>
      </c>
      <c r="B113" s="50"/>
      <c r="C113" s="55"/>
      <c r="D113" s="55"/>
      <c r="E113" s="55"/>
      <c r="F113" s="55"/>
      <c r="G113" s="55"/>
      <c r="H113" s="55"/>
      <c r="I113" s="55"/>
      <c r="J113" s="55"/>
      <c r="K113" s="55"/>
      <c r="L113" s="56"/>
      <c r="N113" s="1"/>
    </row>
    <row r="114" spans="1:14" s="9" customFormat="1" ht="77.25" customHeight="1">
      <c r="A114" s="77" t="s">
        <v>45</v>
      </c>
      <c r="B114" s="50"/>
      <c r="C114" s="57">
        <f>D114+E114</f>
        <v>150</v>
      </c>
      <c r="D114" s="57">
        <f>70+80</f>
        <v>150</v>
      </c>
      <c r="E114" s="57">
        <v>0</v>
      </c>
      <c r="F114" s="57">
        <f>+G114</f>
        <v>150</v>
      </c>
      <c r="G114" s="57">
        <v>150</v>
      </c>
      <c r="H114" s="57">
        <v>0</v>
      </c>
      <c r="I114" s="57">
        <f>J114+K114</f>
        <v>0</v>
      </c>
      <c r="J114" s="57">
        <v>0</v>
      </c>
      <c r="K114" s="57">
        <v>0</v>
      </c>
      <c r="L114" s="56"/>
      <c r="N114" s="1"/>
    </row>
    <row r="115" spans="1:14" s="9" customFormat="1" ht="21" customHeight="1">
      <c r="A115" s="86" t="s">
        <v>30</v>
      </c>
      <c r="B115" s="50"/>
      <c r="C115" s="57">
        <f>D115+E115</f>
        <v>252</v>
      </c>
      <c r="D115" s="57">
        <v>252</v>
      </c>
      <c r="E115" s="57">
        <v>0</v>
      </c>
      <c r="F115" s="57">
        <f>+G115</f>
        <v>252</v>
      </c>
      <c r="G115" s="57">
        <v>252</v>
      </c>
      <c r="H115" s="57">
        <v>0</v>
      </c>
      <c r="I115" s="57">
        <f>J115+K115</f>
        <v>0</v>
      </c>
      <c r="J115" s="57">
        <v>0</v>
      </c>
      <c r="K115" s="57">
        <v>0</v>
      </c>
      <c r="L115" s="56"/>
      <c r="N115" s="1"/>
    </row>
    <row r="116" spans="1:14" s="9" customFormat="1" ht="15" customHeight="1">
      <c r="A116" s="81" t="s">
        <v>13</v>
      </c>
      <c r="B116" s="50"/>
      <c r="C116" s="57"/>
      <c r="D116" s="57"/>
      <c r="E116" s="57"/>
      <c r="F116" s="57"/>
      <c r="G116" s="57"/>
      <c r="H116" s="57"/>
      <c r="I116" s="57"/>
      <c r="J116" s="57"/>
      <c r="K116" s="57"/>
      <c r="L116" s="56"/>
      <c r="N116" s="1"/>
    </row>
    <row r="117" spans="1:14" s="9" customFormat="1" ht="17.25" customHeight="1">
      <c r="A117" s="82" t="s">
        <v>32</v>
      </c>
      <c r="B117" s="50"/>
      <c r="C117" s="21">
        <f>D117+E117</f>
        <v>7.8</v>
      </c>
      <c r="D117" s="21">
        <v>7.8</v>
      </c>
      <c r="E117" s="21">
        <v>0</v>
      </c>
      <c r="F117" s="21">
        <f>+G117</f>
        <v>10.8</v>
      </c>
      <c r="G117" s="21">
        <v>10.8</v>
      </c>
      <c r="H117" s="21">
        <v>0</v>
      </c>
      <c r="I117" s="21">
        <f>J117+K117</f>
        <v>0</v>
      </c>
      <c r="J117" s="21">
        <v>0</v>
      </c>
      <c r="K117" s="21">
        <v>0</v>
      </c>
      <c r="L117" s="56"/>
      <c r="N117" s="1"/>
    </row>
    <row r="118" spans="1:14" s="9" customFormat="1" ht="17.25" customHeight="1">
      <c r="A118" s="70" t="s">
        <v>12</v>
      </c>
      <c r="B118" s="50"/>
      <c r="C118" s="21"/>
      <c r="D118" s="21"/>
      <c r="E118" s="21"/>
      <c r="F118" s="21"/>
      <c r="G118" s="21"/>
      <c r="H118" s="21"/>
      <c r="I118" s="21"/>
      <c r="J118" s="21"/>
      <c r="K118" s="21"/>
      <c r="L118" s="56"/>
      <c r="N118" s="1"/>
    </row>
    <row r="119" spans="1:14" s="9" customFormat="1" ht="17.25" customHeight="1">
      <c r="A119" s="77" t="s">
        <v>34</v>
      </c>
      <c r="B119" s="50"/>
      <c r="C119" s="62">
        <f>D119+E119</f>
        <v>0</v>
      </c>
      <c r="D119" s="62">
        <v>0</v>
      </c>
      <c r="E119" s="62">
        <v>0</v>
      </c>
      <c r="F119" s="62">
        <f>+G119</f>
        <v>138.46153846153845</v>
      </c>
      <c r="G119" s="62">
        <f>G111/D111*100</f>
        <v>138.46153846153845</v>
      </c>
      <c r="H119" s="62">
        <v>0</v>
      </c>
      <c r="I119" s="62">
        <f>J119+K119</f>
        <v>0</v>
      </c>
      <c r="J119" s="62">
        <v>0</v>
      </c>
      <c r="K119" s="62">
        <v>0</v>
      </c>
      <c r="L119" s="56"/>
      <c r="N119" s="1"/>
    </row>
    <row r="120" spans="1:15" s="9" customFormat="1" ht="75" customHeight="1">
      <c r="A120" s="103" t="s">
        <v>47</v>
      </c>
      <c r="B120" s="50"/>
      <c r="C120" s="15">
        <f>D120+E120</f>
        <v>1285200</v>
      </c>
      <c r="D120" s="15">
        <f>635040+650160</f>
        <v>1285200</v>
      </c>
      <c r="E120" s="15">
        <v>0</v>
      </c>
      <c r="F120" s="15">
        <f>G120+H120</f>
        <v>1663200</v>
      </c>
      <c r="G120" s="15">
        <f>1285200+378000</f>
        <v>1663200</v>
      </c>
      <c r="H120" s="15">
        <v>0</v>
      </c>
      <c r="I120" s="15">
        <f>J120+K120</f>
        <v>0</v>
      </c>
      <c r="J120" s="15">
        <v>0</v>
      </c>
      <c r="K120" s="15">
        <v>0</v>
      </c>
      <c r="L120" s="16"/>
      <c r="M120" s="56"/>
      <c r="O120" s="1"/>
    </row>
    <row r="121" spans="1:12" ht="17.25" customHeight="1">
      <c r="A121" s="50" t="s">
        <v>4</v>
      </c>
      <c r="B121" s="50"/>
      <c r="C121" s="21"/>
      <c r="D121" s="21"/>
      <c r="E121" s="21"/>
      <c r="F121" s="21"/>
      <c r="G121" s="21"/>
      <c r="H121" s="21"/>
      <c r="I121" s="21"/>
      <c r="J121" s="21"/>
      <c r="K121" s="21"/>
      <c r="L121" s="56"/>
    </row>
    <row r="122" spans="1:12" ht="26.25" customHeight="1">
      <c r="A122" s="4"/>
      <c r="B122" s="101"/>
      <c r="C122" s="26"/>
      <c r="D122" s="26"/>
      <c r="E122" s="26"/>
      <c r="F122" s="26"/>
      <c r="G122" s="26"/>
      <c r="H122" s="26"/>
      <c r="I122" s="159" t="s">
        <v>110</v>
      </c>
      <c r="J122" s="159"/>
      <c r="K122" s="159"/>
      <c r="L122" s="26"/>
    </row>
    <row r="123" spans="1:12" ht="14.25">
      <c r="A123" s="69">
        <v>1</v>
      </c>
      <c r="B123" s="28">
        <v>2</v>
      </c>
      <c r="C123" s="10">
        <v>3</v>
      </c>
      <c r="D123" s="10">
        <v>4</v>
      </c>
      <c r="E123" s="10">
        <v>5</v>
      </c>
      <c r="F123" s="10">
        <v>6</v>
      </c>
      <c r="G123" s="10">
        <v>7</v>
      </c>
      <c r="H123" s="10">
        <v>8</v>
      </c>
      <c r="I123" s="10">
        <v>9</v>
      </c>
      <c r="J123" s="10">
        <v>10</v>
      </c>
      <c r="K123" s="10">
        <v>11</v>
      </c>
      <c r="L123" s="3"/>
    </row>
    <row r="124" spans="1:12" ht="17.25" customHeight="1">
      <c r="A124" s="73" t="s">
        <v>5</v>
      </c>
      <c r="B124" s="50"/>
      <c r="C124" s="21"/>
      <c r="D124" s="21"/>
      <c r="E124" s="21"/>
      <c r="F124" s="21"/>
      <c r="G124" s="21"/>
      <c r="H124" s="21"/>
      <c r="I124" s="21"/>
      <c r="J124" s="21"/>
      <c r="K124" s="21"/>
      <c r="L124" s="56"/>
    </row>
    <row r="125" spans="1:12" ht="59.25" customHeight="1">
      <c r="A125" s="77" t="s">
        <v>33</v>
      </c>
      <c r="B125" s="50"/>
      <c r="C125" s="57">
        <f>D125+E125</f>
        <v>500</v>
      </c>
      <c r="D125" s="57">
        <f>280+220</f>
        <v>500</v>
      </c>
      <c r="E125" s="57">
        <v>0</v>
      </c>
      <c r="F125" s="57">
        <f>G125+H125</f>
        <v>500</v>
      </c>
      <c r="G125" s="57">
        <v>500</v>
      </c>
      <c r="H125" s="57">
        <v>0</v>
      </c>
      <c r="I125" s="58">
        <f>J125+K125</f>
        <v>0</v>
      </c>
      <c r="J125" s="58">
        <v>0</v>
      </c>
      <c r="K125" s="58">
        <v>0</v>
      </c>
      <c r="L125" s="56"/>
    </row>
    <row r="126" spans="1:12" ht="17.25" customHeight="1">
      <c r="A126" s="86" t="s">
        <v>30</v>
      </c>
      <c r="B126" s="50"/>
      <c r="C126" s="57">
        <f>D126+E126</f>
        <v>252</v>
      </c>
      <c r="D126" s="57">
        <v>252</v>
      </c>
      <c r="E126" s="57">
        <v>0</v>
      </c>
      <c r="F126" s="57">
        <f>G126+H126</f>
        <v>252</v>
      </c>
      <c r="G126" s="57">
        <v>252</v>
      </c>
      <c r="H126" s="57">
        <v>0</v>
      </c>
      <c r="I126" s="58">
        <f>J126+K126</f>
        <v>0</v>
      </c>
      <c r="J126" s="58">
        <v>0</v>
      </c>
      <c r="K126" s="58">
        <v>0</v>
      </c>
      <c r="L126" s="56"/>
    </row>
    <row r="127" spans="1:12" ht="17.25" customHeight="1">
      <c r="A127" s="81" t="s">
        <v>13</v>
      </c>
      <c r="B127" s="50"/>
      <c r="C127" s="21"/>
      <c r="D127" s="21"/>
      <c r="E127" s="21"/>
      <c r="F127" s="57">
        <f>G127+H127</f>
        <v>0</v>
      </c>
      <c r="G127" s="57"/>
      <c r="H127" s="57"/>
      <c r="I127" s="21"/>
      <c r="J127" s="21"/>
      <c r="K127" s="21"/>
      <c r="L127" s="56"/>
    </row>
    <row r="128" spans="1:12" ht="17.25" customHeight="1">
      <c r="A128" s="82" t="s">
        <v>32</v>
      </c>
      <c r="B128" s="50"/>
      <c r="C128" s="21">
        <f>D128+E128</f>
        <v>10.2</v>
      </c>
      <c r="D128" s="21">
        <v>10.2</v>
      </c>
      <c r="E128" s="21">
        <v>0</v>
      </c>
      <c r="F128" s="59">
        <f>G128+H128</f>
        <v>13.2</v>
      </c>
      <c r="G128" s="21">
        <v>13.2</v>
      </c>
      <c r="H128" s="21">
        <v>0</v>
      </c>
      <c r="I128" s="21">
        <f>J128+K128</f>
        <v>0</v>
      </c>
      <c r="J128" s="21">
        <v>0</v>
      </c>
      <c r="K128" s="21">
        <v>0</v>
      </c>
      <c r="L128" s="56"/>
    </row>
    <row r="129" spans="1:12" ht="17.25" customHeight="1">
      <c r="A129" s="70" t="s">
        <v>12</v>
      </c>
      <c r="B129" s="50"/>
      <c r="C129" s="21"/>
      <c r="D129" s="21"/>
      <c r="E129" s="21"/>
      <c r="F129" s="59"/>
      <c r="G129" s="21"/>
      <c r="H129" s="21"/>
      <c r="I129" s="21"/>
      <c r="J129" s="21"/>
      <c r="K129" s="21"/>
      <c r="L129" s="56"/>
    </row>
    <row r="130" spans="1:12" ht="17.25" customHeight="1">
      <c r="A130" s="77" t="s">
        <v>34</v>
      </c>
      <c r="B130" s="50"/>
      <c r="C130" s="64">
        <f>D130+E130</f>
        <v>0</v>
      </c>
      <c r="D130" s="64">
        <v>0</v>
      </c>
      <c r="E130" s="64">
        <v>0</v>
      </c>
      <c r="F130" s="64">
        <f>G130+H130</f>
        <v>129.41176470588235</v>
      </c>
      <c r="G130" s="64">
        <f>G120/D120*100</f>
        <v>129.41176470588235</v>
      </c>
      <c r="H130" s="64">
        <v>0</v>
      </c>
      <c r="I130" s="64">
        <f>J130+K130</f>
        <v>0</v>
      </c>
      <c r="J130" s="64">
        <v>0</v>
      </c>
      <c r="K130" s="64">
        <v>0</v>
      </c>
      <c r="L130" s="56"/>
    </row>
    <row r="131" spans="1:12" ht="12" customHeight="1">
      <c r="A131" s="117"/>
      <c r="B131" s="101"/>
      <c r="C131" s="32"/>
      <c r="D131" s="32"/>
      <c r="E131" s="32"/>
      <c r="F131" s="32"/>
      <c r="G131" s="32"/>
      <c r="H131" s="32"/>
      <c r="I131" s="32"/>
      <c r="J131" s="32"/>
      <c r="K131" s="32"/>
      <c r="L131" s="32"/>
    </row>
    <row r="132" spans="1:14" s="9" customFormat="1" ht="73.5" customHeight="1">
      <c r="A132" s="104" t="s">
        <v>115</v>
      </c>
      <c r="B132" s="50"/>
      <c r="C132" s="15">
        <f>D132+E132</f>
        <v>45500</v>
      </c>
      <c r="D132" s="15">
        <v>45500</v>
      </c>
      <c r="E132" s="15">
        <v>0</v>
      </c>
      <c r="F132" s="15">
        <f>G132+H132</f>
        <v>45500</v>
      </c>
      <c r="G132" s="15">
        <v>45500</v>
      </c>
      <c r="H132" s="15">
        <v>0</v>
      </c>
      <c r="I132" s="15">
        <f>J132+K132</f>
        <v>0</v>
      </c>
      <c r="J132" s="15">
        <v>0</v>
      </c>
      <c r="K132" s="15">
        <v>0</v>
      </c>
      <c r="L132" s="56"/>
      <c r="N132" s="1"/>
    </row>
    <row r="133" spans="1:14" s="9" customFormat="1" ht="17.25" customHeight="1">
      <c r="A133" s="77" t="s">
        <v>4</v>
      </c>
      <c r="B133" s="50"/>
      <c r="C133" s="64"/>
      <c r="D133" s="64"/>
      <c r="E133" s="64"/>
      <c r="F133" s="64"/>
      <c r="G133" s="64"/>
      <c r="H133" s="64"/>
      <c r="I133" s="64"/>
      <c r="J133" s="64"/>
      <c r="K133" s="64"/>
      <c r="L133" s="56"/>
      <c r="N133" s="1"/>
    </row>
    <row r="134" spans="1:14" s="9" customFormat="1" ht="17.25" customHeight="1">
      <c r="A134" s="72" t="s">
        <v>5</v>
      </c>
      <c r="B134" s="50"/>
      <c r="C134" s="64"/>
      <c r="D134" s="64"/>
      <c r="E134" s="64"/>
      <c r="F134" s="64"/>
      <c r="G134" s="64"/>
      <c r="H134" s="64"/>
      <c r="I134" s="64"/>
      <c r="J134" s="64"/>
      <c r="K134" s="64"/>
      <c r="L134" s="56"/>
      <c r="N134" s="1"/>
    </row>
    <row r="135" spans="1:14" s="9" customFormat="1" ht="76.5" customHeight="1">
      <c r="A135" s="90" t="s">
        <v>65</v>
      </c>
      <c r="B135" s="50"/>
      <c r="C135" s="29">
        <f>D135+E135</f>
        <v>650</v>
      </c>
      <c r="D135" s="29">
        <v>650</v>
      </c>
      <c r="E135" s="29">
        <v>0</v>
      </c>
      <c r="F135" s="29">
        <f>G135+H135</f>
        <v>650</v>
      </c>
      <c r="G135" s="29">
        <v>650</v>
      </c>
      <c r="H135" s="29">
        <v>0</v>
      </c>
      <c r="I135" s="29">
        <f>J135+K135</f>
        <v>0</v>
      </c>
      <c r="J135" s="29">
        <v>0</v>
      </c>
      <c r="K135" s="29">
        <v>0</v>
      </c>
      <c r="L135" s="56"/>
      <c r="N135" s="1"/>
    </row>
    <row r="136" spans="1:14" s="9" customFormat="1" ht="17.25" customHeight="1">
      <c r="A136" s="72" t="s">
        <v>13</v>
      </c>
      <c r="B136" s="50"/>
      <c r="C136" s="64"/>
      <c r="D136" s="64"/>
      <c r="E136" s="64"/>
      <c r="F136" s="64"/>
      <c r="G136" s="64"/>
      <c r="H136" s="64"/>
      <c r="I136" s="64"/>
      <c r="J136" s="64"/>
      <c r="K136" s="64"/>
      <c r="L136" s="56"/>
      <c r="N136" s="1"/>
    </row>
    <row r="137" spans="1:14" s="9" customFormat="1" ht="17.25" customHeight="1">
      <c r="A137" s="77" t="s">
        <v>66</v>
      </c>
      <c r="B137" s="50"/>
      <c r="C137" s="64">
        <f>D137+E137</f>
        <v>70</v>
      </c>
      <c r="D137" s="64">
        <v>70</v>
      </c>
      <c r="E137" s="64">
        <v>0</v>
      </c>
      <c r="F137" s="64">
        <f>G137+H137</f>
        <v>70</v>
      </c>
      <c r="G137" s="64">
        <f>+G132/G135</f>
        <v>70</v>
      </c>
      <c r="H137" s="64">
        <v>0</v>
      </c>
      <c r="I137" s="64">
        <f>J137+K137</f>
        <v>0</v>
      </c>
      <c r="J137" s="64">
        <v>0</v>
      </c>
      <c r="K137" s="64">
        <v>0</v>
      </c>
      <c r="L137" s="56"/>
      <c r="N137" s="1"/>
    </row>
    <row r="138" spans="1:14" s="9" customFormat="1" ht="17.25" customHeight="1">
      <c r="A138" s="84" t="s">
        <v>12</v>
      </c>
      <c r="B138" s="50"/>
      <c r="C138" s="64"/>
      <c r="D138" s="64"/>
      <c r="E138" s="64"/>
      <c r="F138" s="64"/>
      <c r="G138" s="64"/>
      <c r="H138" s="64"/>
      <c r="I138" s="64"/>
      <c r="J138" s="64"/>
      <c r="K138" s="64"/>
      <c r="L138" s="56"/>
      <c r="N138" s="1"/>
    </row>
    <row r="139" spans="1:14" s="9" customFormat="1" ht="17.25" customHeight="1">
      <c r="A139" s="77" t="s">
        <v>34</v>
      </c>
      <c r="B139" s="50"/>
      <c r="C139" s="64">
        <v>0</v>
      </c>
      <c r="D139" s="64">
        <v>0</v>
      </c>
      <c r="E139" s="64">
        <v>0</v>
      </c>
      <c r="F139" s="64">
        <f>+G139</f>
        <v>100</v>
      </c>
      <c r="G139" s="64">
        <f>G132/D132*100</f>
        <v>100</v>
      </c>
      <c r="H139" s="64">
        <v>0</v>
      </c>
      <c r="I139" s="64">
        <v>0</v>
      </c>
      <c r="J139" s="64">
        <v>0</v>
      </c>
      <c r="K139" s="64">
        <v>0</v>
      </c>
      <c r="L139" s="56"/>
      <c r="N139" s="1"/>
    </row>
    <row r="140" spans="1:14" s="9" customFormat="1" ht="17.25" customHeight="1">
      <c r="A140" s="66" t="s">
        <v>138</v>
      </c>
      <c r="B140" s="130" t="s">
        <v>139</v>
      </c>
      <c r="C140" s="64"/>
      <c r="D140" s="64"/>
      <c r="E140" s="64"/>
      <c r="F140" s="64"/>
      <c r="G140" s="64"/>
      <c r="H140" s="64"/>
      <c r="I140" s="64"/>
      <c r="J140" s="64"/>
      <c r="K140" s="64"/>
      <c r="L140" s="56"/>
      <c r="N140" s="1"/>
    </row>
    <row r="141" spans="1:14" s="9" customFormat="1" ht="54.75" customHeight="1">
      <c r="A141" s="142" t="s">
        <v>140</v>
      </c>
      <c r="B141" s="50"/>
      <c r="C141" s="15">
        <f>D141+E141</f>
        <v>0</v>
      </c>
      <c r="D141" s="15">
        <v>0</v>
      </c>
      <c r="E141" s="15">
        <v>0</v>
      </c>
      <c r="F141" s="15">
        <f>G141+H141</f>
        <v>85500</v>
      </c>
      <c r="G141" s="15">
        <v>85500</v>
      </c>
      <c r="H141" s="15">
        <v>0</v>
      </c>
      <c r="I141" s="15">
        <f>J141+K141</f>
        <v>0</v>
      </c>
      <c r="J141" s="15">
        <v>0</v>
      </c>
      <c r="K141" s="15">
        <v>0</v>
      </c>
      <c r="L141" s="56"/>
      <c r="N141" s="1"/>
    </row>
    <row r="142" spans="1:14" s="9" customFormat="1" ht="17.25" customHeight="1">
      <c r="A142" s="77" t="s">
        <v>4</v>
      </c>
      <c r="B142" s="50"/>
      <c r="C142" s="64"/>
      <c r="D142" s="64"/>
      <c r="E142" s="64"/>
      <c r="F142" s="64"/>
      <c r="G142" s="64"/>
      <c r="H142" s="64"/>
      <c r="I142" s="64"/>
      <c r="J142" s="64"/>
      <c r="K142" s="64"/>
      <c r="L142" s="56"/>
      <c r="N142" s="1"/>
    </row>
    <row r="143" spans="1:14" s="9" customFormat="1" ht="17.25" customHeight="1">
      <c r="A143" s="72" t="s">
        <v>5</v>
      </c>
      <c r="B143" s="50"/>
      <c r="C143" s="64"/>
      <c r="D143" s="64"/>
      <c r="E143" s="64"/>
      <c r="F143" s="64"/>
      <c r="G143" s="64"/>
      <c r="H143" s="64"/>
      <c r="I143" s="64"/>
      <c r="J143" s="64"/>
      <c r="K143" s="64"/>
      <c r="L143" s="56"/>
      <c r="N143" s="1"/>
    </row>
    <row r="144" spans="1:14" s="9" customFormat="1" ht="94.5" customHeight="1">
      <c r="A144" s="90" t="s">
        <v>141</v>
      </c>
      <c r="B144" s="50"/>
      <c r="C144" s="29">
        <f>D144+E144</f>
        <v>0</v>
      </c>
      <c r="D144" s="29">
        <v>0</v>
      </c>
      <c r="E144" s="29">
        <v>0</v>
      </c>
      <c r="F144" s="29">
        <f>G144+H144</f>
        <v>6</v>
      </c>
      <c r="G144" s="29">
        <v>6</v>
      </c>
      <c r="H144" s="29">
        <v>0</v>
      </c>
      <c r="I144" s="29">
        <f>J144+K144</f>
        <v>0</v>
      </c>
      <c r="J144" s="29">
        <v>0</v>
      </c>
      <c r="K144" s="29">
        <v>0</v>
      </c>
      <c r="L144" s="56"/>
      <c r="N144" s="1"/>
    </row>
    <row r="145" spans="1:14" s="9" customFormat="1" ht="90.75" customHeight="1">
      <c r="A145" s="90" t="s">
        <v>144</v>
      </c>
      <c r="B145" s="50"/>
      <c r="C145" s="29">
        <f>D145+E145</f>
        <v>0</v>
      </c>
      <c r="D145" s="29">
        <v>0</v>
      </c>
      <c r="E145" s="29">
        <v>0</v>
      </c>
      <c r="F145" s="29">
        <f>G145+H145</f>
        <v>21</v>
      </c>
      <c r="G145" s="29">
        <v>21</v>
      </c>
      <c r="H145" s="29">
        <v>0</v>
      </c>
      <c r="I145" s="29">
        <f>J145+K145</f>
        <v>0</v>
      </c>
      <c r="J145" s="29">
        <v>0</v>
      </c>
      <c r="K145" s="29">
        <v>0</v>
      </c>
      <c r="L145" s="56"/>
      <c r="N145" s="1"/>
    </row>
    <row r="146" spans="1:14" s="9" customFormat="1" ht="17.25" customHeight="1">
      <c r="A146" s="86" t="s">
        <v>30</v>
      </c>
      <c r="B146" s="50"/>
      <c r="C146" s="29">
        <f>D146+E146</f>
        <v>0</v>
      </c>
      <c r="D146" s="29">
        <v>0</v>
      </c>
      <c r="E146" s="29">
        <v>0</v>
      </c>
      <c r="F146" s="29">
        <f>G146+H146</f>
        <v>150</v>
      </c>
      <c r="G146" s="29">
        <v>150</v>
      </c>
      <c r="H146" s="29">
        <v>0</v>
      </c>
      <c r="I146" s="29">
        <f>J146+K146</f>
        <v>0</v>
      </c>
      <c r="J146" s="29">
        <v>0</v>
      </c>
      <c r="K146" s="29">
        <v>0</v>
      </c>
      <c r="L146" s="56"/>
      <c r="N146" s="1"/>
    </row>
    <row r="147" spans="1:14" s="9" customFormat="1" ht="17.25" customHeight="1">
      <c r="A147" s="72" t="s">
        <v>13</v>
      </c>
      <c r="B147" s="50"/>
      <c r="C147" s="64"/>
      <c r="D147" s="64"/>
      <c r="E147" s="64"/>
      <c r="F147" s="64"/>
      <c r="G147" s="64"/>
      <c r="H147" s="64"/>
      <c r="I147" s="64"/>
      <c r="J147" s="64"/>
      <c r="K147" s="64"/>
      <c r="L147" s="56"/>
      <c r="N147" s="1"/>
    </row>
    <row r="148" spans="1:14" s="9" customFormat="1" ht="17.25" customHeight="1">
      <c r="A148" s="82" t="s">
        <v>142</v>
      </c>
      <c r="B148" s="50"/>
      <c r="C148" s="64">
        <f>D148+E148</f>
        <v>0</v>
      </c>
      <c r="D148" s="64">
        <v>0</v>
      </c>
      <c r="E148" s="64">
        <v>0</v>
      </c>
      <c r="F148" s="64">
        <f>G148+H148</f>
        <v>18</v>
      </c>
      <c r="G148" s="64">
        <v>18</v>
      </c>
      <c r="H148" s="64">
        <v>0</v>
      </c>
      <c r="I148" s="64">
        <f>J148+K148</f>
        <v>0</v>
      </c>
      <c r="J148" s="64">
        <v>0</v>
      </c>
      <c r="K148" s="64">
        <v>0</v>
      </c>
      <c r="L148" s="56"/>
      <c r="N148" s="1"/>
    </row>
    <row r="149" spans="1:12" ht="26.25" customHeight="1">
      <c r="A149" s="4"/>
      <c r="B149" s="101"/>
      <c r="C149" s="26"/>
      <c r="D149" s="26"/>
      <c r="E149" s="26"/>
      <c r="F149" s="26"/>
      <c r="G149" s="26"/>
      <c r="H149" s="26"/>
      <c r="I149" s="159" t="s">
        <v>110</v>
      </c>
      <c r="J149" s="159"/>
      <c r="K149" s="159"/>
      <c r="L149" s="26"/>
    </row>
    <row r="150" spans="1:12" ht="14.25">
      <c r="A150" s="69">
        <v>1</v>
      </c>
      <c r="B150" s="28">
        <v>2</v>
      </c>
      <c r="C150" s="10">
        <v>3</v>
      </c>
      <c r="D150" s="10">
        <v>4</v>
      </c>
      <c r="E150" s="10">
        <v>5</v>
      </c>
      <c r="F150" s="10">
        <v>6</v>
      </c>
      <c r="G150" s="10">
        <v>7</v>
      </c>
      <c r="H150" s="10">
        <v>8</v>
      </c>
      <c r="I150" s="10">
        <v>9</v>
      </c>
      <c r="J150" s="10">
        <v>10</v>
      </c>
      <c r="K150" s="10">
        <v>11</v>
      </c>
      <c r="L150" s="3"/>
    </row>
    <row r="151" spans="1:14" s="9" customFormat="1" ht="33" customHeight="1">
      <c r="A151" s="82" t="s">
        <v>143</v>
      </c>
      <c r="B151" s="50"/>
      <c r="C151" s="64">
        <f>D151+E151</f>
        <v>0</v>
      </c>
      <c r="D151" s="64">
        <v>0</v>
      </c>
      <c r="E151" s="64">
        <v>0</v>
      </c>
      <c r="F151" s="64">
        <f>G151+H151</f>
        <v>22</v>
      </c>
      <c r="G151" s="64">
        <v>22</v>
      </c>
      <c r="H151" s="64">
        <v>0</v>
      </c>
      <c r="I151" s="64">
        <f>J151+K151</f>
        <v>0</v>
      </c>
      <c r="J151" s="64">
        <v>0</v>
      </c>
      <c r="K151" s="64">
        <v>0</v>
      </c>
      <c r="L151" s="56"/>
      <c r="N151" s="1"/>
    </row>
    <row r="152" spans="1:14" s="9" customFormat="1" ht="17.25" customHeight="1">
      <c r="A152" s="84" t="s">
        <v>12</v>
      </c>
      <c r="B152" s="50"/>
      <c r="C152" s="64"/>
      <c r="D152" s="64"/>
      <c r="E152" s="64"/>
      <c r="F152" s="64"/>
      <c r="G152" s="64"/>
      <c r="H152" s="64"/>
      <c r="I152" s="64"/>
      <c r="J152" s="64"/>
      <c r="K152" s="64"/>
      <c r="L152" s="56"/>
      <c r="N152" s="1"/>
    </row>
    <row r="153" spans="1:14" s="9" customFormat="1" ht="17.25" customHeight="1">
      <c r="A153" s="77" t="s">
        <v>34</v>
      </c>
      <c r="B153" s="50"/>
      <c r="C153" s="64">
        <f>D153+E153</f>
        <v>0</v>
      </c>
      <c r="D153" s="64">
        <v>0</v>
      </c>
      <c r="E153" s="64">
        <v>0</v>
      </c>
      <c r="F153" s="64">
        <f>G153+H153</f>
        <v>0</v>
      </c>
      <c r="G153" s="64">
        <v>0</v>
      </c>
      <c r="H153" s="64">
        <v>0</v>
      </c>
      <c r="I153" s="64">
        <f>J153+K153</f>
        <v>0</v>
      </c>
      <c r="J153" s="64">
        <v>0</v>
      </c>
      <c r="K153" s="64">
        <v>0</v>
      </c>
      <c r="L153" s="56"/>
      <c r="N153" s="1"/>
    </row>
    <row r="154" spans="1:12" ht="33" customHeight="1">
      <c r="A154" s="84" t="s">
        <v>31</v>
      </c>
      <c r="B154" s="63"/>
      <c r="C154" s="31"/>
      <c r="D154" s="31"/>
      <c r="E154" s="31"/>
      <c r="F154" s="31"/>
      <c r="G154" s="31"/>
      <c r="H154" s="31"/>
      <c r="I154" s="31"/>
      <c r="J154" s="31"/>
      <c r="K154" s="31"/>
      <c r="L154" s="32"/>
    </row>
    <row r="155" spans="1:12" ht="39.75" customHeight="1">
      <c r="A155" s="145" t="s">
        <v>80</v>
      </c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51"/>
    </row>
    <row r="156" spans="1:12" ht="34.5" customHeight="1">
      <c r="A156" s="152" t="s">
        <v>81</v>
      </c>
      <c r="B156" s="152"/>
      <c r="C156" s="152"/>
      <c r="D156" s="152"/>
      <c r="E156" s="152"/>
      <c r="F156" s="152"/>
      <c r="G156" s="152"/>
      <c r="H156" s="152"/>
      <c r="I156" s="152"/>
      <c r="J156" s="152"/>
      <c r="K156" s="152"/>
      <c r="L156" s="52"/>
    </row>
    <row r="157" spans="1:12" ht="18.75" customHeight="1">
      <c r="A157" s="78" t="s">
        <v>6</v>
      </c>
      <c r="B157" s="53"/>
      <c r="C157" s="54">
        <f>D157+E157</f>
        <v>4748227</v>
      </c>
      <c r="D157" s="54">
        <f>D159+D194+D176+D185</f>
        <v>4748227</v>
      </c>
      <c r="E157" s="54">
        <f>E159+E194</f>
        <v>0</v>
      </c>
      <c r="F157" s="54">
        <f>G157+H157</f>
        <v>7161370</v>
      </c>
      <c r="G157" s="54">
        <f>+G159+G176+G185+G194</f>
        <v>7161370</v>
      </c>
      <c r="H157" s="79">
        <v>0</v>
      </c>
      <c r="I157" s="79">
        <f>J157+K157</f>
        <v>0</v>
      </c>
      <c r="J157" s="79">
        <v>0</v>
      </c>
      <c r="K157" s="79">
        <v>0</v>
      </c>
      <c r="L157" s="52"/>
    </row>
    <row r="158" spans="1:12" ht="18.75" customHeight="1">
      <c r="A158" s="66" t="s">
        <v>89</v>
      </c>
      <c r="B158" s="130" t="s">
        <v>90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2"/>
    </row>
    <row r="159" spans="1:12" ht="85.5" customHeight="1">
      <c r="A159" s="105" t="s">
        <v>79</v>
      </c>
      <c r="B159" s="63"/>
      <c r="C159" s="15">
        <f>D159+E159</f>
        <v>1470000</v>
      </c>
      <c r="D159" s="15">
        <f>857500+612500</f>
        <v>1470000</v>
      </c>
      <c r="E159" s="15">
        <v>0</v>
      </c>
      <c r="F159" s="15">
        <f>G159</f>
        <v>3113880</v>
      </c>
      <c r="G159" s="15">
        <f>1602300+1511580</f>
        <v>3113880</v>
      </c>
      <c r="H159" s="15">
        <f>E159*1.05</f>
        <v>0</v>
      </c>
      <c r="I159" s="15">
        <f>J159+K159</f>
        <v>0</v>
      </c>
      <c r="J159" s="15">
        <v>0</v>
      </c>
      <c r="K159" s="15">
        <f>H159*1.043</f>
        <v>0</v>
      </c>
      <c r="L159" s="25"/>
    </row>
    <row r="160" spans="1:12" ht="15">
      <c r="A160" s="50" t="s">
        <v>4</v>
      </c>
      <c r="B160" s="50"/>
      <c r="C160" s="55"/>
      <c r="D160" s="55"/>
      <c r="E160" s="55"/>
      <c r="F160" s="55"/>
      <c r="G160" s="55"/>
      <c r="H160" s="55"/>
      <c r="I160" s="55"/>
      <c r="J160" s="55"/>
      <c r="K160" s="55"/>
      <c r="L160" s="56"/>
    </row>
    <row r="161" spans="1:12" ht="15">
      <c r="A161" s="73" t="s">
        <v>5</v>
      </c>
      <c r="B161" s="50"/>
      <c r="C161" s="55"/>
      <c r="D161" s="55"/>
      <c r="E161" s="55"/>
      <c r="F161" s="55"/>
      <c r="G161" s="55"/>
      <c r="H161" s="55"/>
      <c r="I161" s="55"/>
      <c r="J161" s="55"/>
      <c r="K161" s="55"/>
      <c r="L161" s="56"/>
    </row>
    <row r="162" spans="1:12" ht="90" customHeight="1">
      <c r="A162" s="77" t="s">
        <v>69</v>
      </c>
      <c r="B162" s="50"/>
      <c r="C162" s="57">
        <f>D162+E162</f>
        <v>1200</v>
      </c>
      <c r="D162" s="57">
        <f>300+400+500</f>
        <v>1200</v>
      </c>
      <c r="E162" s="57">
        <v>0</v>
      </c>
      <c r="F162" s="57">
        <f>G162</f>
        <v>1200</v>
      </c>
      <c r="G162" s="57">
        <v>1200</v>
      </c>
      <c r="H162" s="57">
        <v>0</v>
      </c>
      <c r="I162" s="57">
        <f>J162+K162</f>
        <v>0</v>
      </c>
      <c r="J162" s="57">
        <v>0</v>
      </c>
      <c r="K162" s="57">
        <v>0</v>
      </c>
      <c r="L162" s="56"/>
    </row>
    <row r="163" spans="1:12" ht="75" customHeight="1">
      <c r="A163" s="77" t="s">
        <v>70</v>
      </c>
      <c r="B163" s="50"/>
      <c r="C163" s="57">
        <v>0</v>
      </c>
      <c r="D163" s="57">
        <v>0</v>
      </c>
      <c r="E163" s="57">
        <v>0</v>
      </c>
      <c r="F163" s="57">
        <f>+G163</f>
        <v>15</v>
      </c>
      <c r="G163" s="57">
        <v>15</v>
      </c>
      <c r="H163" s="57">
        <v>0</v>
      </c>
      <c r="I163" s="57">
        <v>0</v>
      </c>
      <c r="J163" s="57">
        <v>0</v>
      </c>
      <c r="K163" s="57">
        <v>0</v>
      </c>
      <c r="L163" s="56"/>
    </row>
    <row r="164" spans="1:12" ht="76.5" customHeight="1">
      <c r="A164" s="77" t="s">
        <v>71</v>
      </c>
      <c r="B164" s="50"/>
      <c r="C164" s="57">
        <v>0</v>
      </c>
      <c r="D164" s="57">
        <v>0</v>
      </c>
      <c r="E164" s="57">
        <v>0</v>
      </c>
      <c r="F164" s="57">
        <f>+G164</f>
        <v>40</v>
      </c>
      <c r="G164" s="57">
        <v>40</v>
      </c>
      <c r="H164" s="57">
        <v>0</v>
      </c>
      <c r="I164" s="57">
        <v>0</v>
      </c>
      <c r="J164" s="57">
        <v>0</v>
      </c>
      <c r="K164" s="57">
        <v>0</v>
      </c>
      <c r="L164" s="56"/>
    </row>
    <row r="165" spans="1:12" ht="12" customHeight="1">
      <c r="A165" s="117"/>
      <c r="B165" s="101"/>
      <c r="C165" s="32"/>
      <c r="D165" s="32"/>
      <c r="E165" s="32"/>
      <c r="F165" s="32"/>
      <c r="G165" s="32"/>
      <c r="H165" s="32"/>
      <c r="I165" s="32"/>
      <c r="J165" s="32"/>
      <c r="K165" s="32"/>
      <c r="L165" s="32"/>
    </row>
    <row r="166" spans="1:12" ht="33.75" customHeight="1">
      <c r="A166" s="80" t="s">
        <v>68</v>
      </c>
      <c r="B166" s="50"/>
      <c r="C166" s="57">
        <f>D166+E166</f>
        <v>175</v>
      </c>
      <c r="D166" s="57">
        <v>175</v>
      </c>
      <c r="E166" s="57">
        <v>0</v>
      </c>
      <c r="F166" s="57">
        <f>G166</f>
        <v>175</v>
      </c>
      <c r="G166" s="57">
        <v>175</v>
      </c>
      <c r="H166" s="57">
        <v>0</v>
      </c>
      <c r="I166" s="57">
        <f>J166+K166</f>
        <v>0</v>
      </c>
      <c r="J166" s="57">
        <v>0</v>
      </c>
      <c r="K166" s="57">
        <v>0</v>
      </c>
      <c r="L166" s="56"/>
    </row>
    <row r="167" spans="1:12" ht="28.5" customHeight="1">
      <c r="A167" s="80" t="s">
        <v>67</v>
      </c>
      <c r="B167" s="50"/>
      <c r="C167" s="57">
        <v>0</v>
      </c>
      <c r="D167" s="57">
        <v>0</v>
      </c>
      <c r="E167" s="57">
        <v>0</v>
      </c>
      <c r="F167" s="57">
        <f>+G167</f>
        <v>252</v>
      </c>
      <c r="G167" s="57">
        <v>252</v>
      </c>
      <c r="H167" s="57">
        <v>0</v>
      </c>
      <c r="I167" s="57">
        <v>0</v>
      </c>
      <c r="J167" s="57">
        <v>0</v>
      </c>
      <c r="K167" s="57">
        <v>0</v>
      </c>
      <c r="L167" s="56"/>
    </row>
    <row r="168" spans="1:12" ht="15" customHeight="1">
      <c r="A168" s="81" t="s">
        <v>13</v>
      </c>
      <c r="B168" s="50"/>
      <c r="C168" s="57"/>
      <c r="D168" s="57"/>
      <c r="E168" s="57"/>
      <c r="F168" s="57"/>
      <c r="G168" s="57"/>
      <c r="H168" s="57"/>
      <c r="I168" s="57"/>
      <c r="J168" s="57"/>
      <c r="K168" s="57"/>
      <c r="L168" s="56"/>
    </row>
    <row r="169" spans="1:12" ht="44.25" customHeight="1">
      <c r="A169" s="82" t="s">
        <v>72</v>
      </c>
      <c r="B169" s="50"/>
      <c r="C169" s="21">
        <f>D169+E169</f>
        <v>7</v>
      </c>
      <c r="D169" s="21">
        <v>7</v>
      </c>
      <c r="E169" s="21">
        <v>0</v>
      </c>
      <c r="F169" s="21">
        <f>G169</f>
        <v>14</v>
      </c>
      <c r="G169" s="21">
        <v>14</v>
      </c>
      <c r="H169" s="21">
        <v>0</v>
      </c>
      <c r="I169" s="21">
        <f>J169+K169</f>
        <v>0</v>
      </c>
      <c r="J169" s="21">
        <v>0</v>
      </c>
      <c r="K169" s="21">
        <v>0</v>
      </c>
      <c r="L169" s="16"/>
    </row>
    <row r="170" spans="1:12" ht="33.75" customHeight="1">
      <c r="A170" s="82" t="s">
        <v>73</v>
      </c>
      <c r="B170" s="50"/>
      <c r="C170" s="21">
        <v>0</v>
      </c>
      <c r="D170" s="21">
        <v>0</v>
      </c>
      <c r="E170" s="21">
        <v>0</v>
      </c>
      <c r="F170" s="21">
        <f>+G170</f>
        <v>10.8</v>
      </c>
      <c r="G170" s="21">
        <v>10.8</v>
      </c>
      <c r="H170" s="21">
        <v>0</v>
      </c>
      <c r="I170" s="21">
        <v>0</v>
      </c>
      <c r="J170" s="21">
        <v>0</v>
      </c>
      <c r="K170" s="21">
        <v>0</v>
      </c>
      <c r="L170" s="16"/>
    </row>
    <row r="171" spans="1:12" ht="26.25" customHeight="1">
      <c r="A171" s="4"/>
      <c r="B171" s="101"/>
      <c r="C171" s="26"/>
      <c r="D171" s="26"/>
      <c r="E171" s="26"/>
      <c r="F171" s="26"/>
      <c r="G171" s="26"/>
      <c r="H171" s="26"/>
      <c r="I171" s="159" t="s">
        <v>110</v>
      </c>
      <c r="J171" s="159"/>
      <c r="K171" s="159"/>
      <c r="L171" s="26"/>
    </row>
    <row r="172" spans="1:12" ht="14.25">
      <c r="A172" s="69">
        <v>1</v>
      </c>
      <c r="B172" s="28">
        <v>2</v>
      </c>
      <c r="C172" s="10">
        <v>3</v>
      </c>
      <c r="D172" s="10">
        <v>4</v>
      </c>
      <c r="E172" s="10">
        <v>5</v>
      </c>
      <c r="F172" s="10">
        <v>6</v>
      </c>
      <c r="G172" s="10">
        <v>7</v>
      </c>
      <c r="H172" s="10">
        <v>8</v>
      </c>
      <c r="I172" s="10">
        <v>9</v>
      </c>
      <c r="J172" s="10">
        <v>10</v>
      </c>
      <c r="K172" s="10">
        <v>11</v>
      </c>
      <c r="L172" s="3"/>
    </row>
    <row r="173" spans="1:12" ht="33.75" customHeight="1">
      <c r="A173" s="82" t="s">
        <v>74</v>
      </c>
      <c r="B173" s="50"/>
      <c r="C173" s="21">
        <v>0</v>
      </c>
      <c r="D173" s="21">
        <v>0</v>
      </c>
      <c r="E173" s="21">
        <v>0</v>
      </c>
      <c r="F173" s="21">
        <f>+G173</f>
        <v>13.2</v>
      </c>
      <c r="G173" s="21">
        <v>13.2</v>
      </c>
      <c r="H173" s="21">
        <v>0</v>
      </c>
      <c r="I173" s="21">
        <v>0</v>
      </c>
      <c r="J173" s="21">
        <v>0</v>
      </c>
      <c r="K173" s="21">
        <v>0</v>
      </c>
      <c r="L173" s="16"/>
    </row>
    <row r="174" spans="1:12" ht="16.5" customHeight="1">
      <c r="A174" s="70" t="s">
        <v>12</v>
      </c>
      <c r="B174" s="50"/>
      <c r="C174" s="21"/>
      <c r="D174" s="21"/>
      <c r="E174" s="21"/>
      <c r="F174" s="21"/>
      <c r="G174" s="21"/>
      <c r="H174" s="21"/>
      <c r="I174" s="21"/>
      <c r="J174" s="21"/>
      <c r="K174" s="21"/>
      <c r="L174" s="16"/>
    </row>
    <row r="175" spans="1:12" ht="16.5" customHeight="1">
      <c r="A175" s="77" t="s">
        <v>34</v>
      </c>
      <c r="B175" s="50"/>
      <c r="C175" s="62">
        <f>D175+E175</f>
        <v>0</v>
      </c>
      <c r="D175" s="62">
        <v>0</v>
      </c>
      <c r="E175" s="62">
        <v>0</v>
      </c>
      <c r="F175" s="62">
        <f>G175+H175</f>
        <v>211.82857142857142</v>
      </c>
      <c r="G175" s="62">
        <f>G159/D159*100</f>
        <v>211.82857142857142</v>
      </c>
      <c r="H175" s="62">
        <v>0</v>
      </c>
      <c r="I175" s="62">
        <f>J175+K175</f>
        <v>0</v>
      </c>
      <c r="J175" s="62">
        <v>0</v>
      </c>
      <c r="K175" s="62">
        <v>0</v>
      </c>
      <c r="L175" s="16"/>
    </row>
    <row r="176" spans="1:14" s="9" customFormat="1" ht="88.5" customHeight="1">
      <c r="A176" s="104" t="s">
        <v>116</v>
      </c>
      <c r="B176" s="50"/>
      <c r="C176" s="15">
        <f>D176+E176</f>
        <v>97370</v>
      </c>
      <c r="D176" s="15">
        <v>97370</v>
      </c>
      <c r="E176" s="15">
        <v>0</v>
      </c>
      <c r="F176" s="15">
        <f>G176+H176</f>
        <v>105000</v>
      </c>
      <c r="G176" s="15">
        <v>105000</v>
      </c>
      <c r="H176" s="15">
        <v>0</v>
      </c>
      <c r="I176" s="15">
        <f>J176+K176</f>
        <v>0</v>
      </c>
      <c r="J176" s="15">
        <v>0</v>
      </c>
      <c r="K176" s="15">
        <v>0</v>
      </c>
      <c r="L176" s="56"/>
      <c r="N176" s="1"/>
    </row>
    <row r="177" spans="1:14" s="9" customFormat="1" ht="17.25" customHeight="1">
      <c r="A177" s="77" t="s">
        <v>4</v>
      </c>
      <c r="B177" s="50"/>
      <c r="C177" s="64"/>
      <c r="D177" s="64"/>
      <c r="E177" s="64"/>
      <c r="F177" s="64"/>
      <c r="G177" s="64"/>
      <c r="H177" s="64"/>
      <c r="I177" s="64"/>
      <c r="J177" s="64"/>
      <c r="K177" s="64"/>
      <c r="L177" s="56"/>
      <c r="N177" s="1"/>
    </row>
    <row r="178" spans="1:14" s="9" customFormat="1" ht="17.25" customHeight="1">
      <c r="A178" s="72" t="s">
        <v>5</v>
      </c>
      <c r="B178" s="50"/>
      <c r="C178" s="64"/>
      <c r="D178" s="64"/>
      <c r="E178" s="64"/>
      <c r="F178" s="64"/>
      <c r="G178" s="64"/>
      <c r="H178" s="64"/>
      <c r="I178" s="64"/>
      <c r="J178" s="64"/>
      <c r="K178" s="64"/>
      <c r="L178" s="56"/>
      <c r="N178" s="1"/>
    </row>
    <row r="179" spans="1:14" s="9" customFormat="1" ht="86.25" customHeight="1">
      <c r="A179" s="90" t="s">
        <v>117</v>
      </c>
      <c r="B179" s="50"/>
      <c r="C179" s="125">
        <f>D179+E179</f>
        <v>1391</v>
      </c>
      <c r="D179" s="125">
        <v>1391</v>
      </c>
      <c r="E179" s="29">
        <v>0</v>
      </c>
      <c r="F179" s="125">
        <f>G179+H179</f>
        <v>1500</v>
      </c>
      <c r="G179" s="125">
        <v>1500</v>
      </c>
      <c r="H179" s="29">
        <v>0</v>
      </c>
      <c r="I179" s="29">
        <f>J179+K179</f>
        <v>0</v>
      </c>
      <c r="J179" s="29">
        <v>0</v>
      </c>
      <c r="K179" s="29">
        <v>0</v>
      </c>
      <c r="L179" s="56"/>
      <c r="N179" s="1"/>
    </row>
    <row r="180" spans="1:14" s="9" customFormat="1" ht="17.25" customHeight="1">
      <c r="A180" s="72" t="s">
        <v>13</v>
      </c>
      <c r="B180" s="50"/>
      <c r="C180" s="64"/>
      <c r="D180" s="64"/>
      <c r="E180" s="64"/>
      <c r="F180" s="64"/>
      <c r="G180" s="64"/>
      <c r="H180" s="64"/>
      <c r="I180" s="64"/>
      <c r="J180" s="64"/>
      <c r="K180" s="64"/>
      <c r="L180" s="56"/>
      <c r="N180" s="1"/>
    </row>
    <row r="181" spans="1:14" s="9" customFormat="1" ht="17.25" customHeight="1">
      <c r="A181" s="77" t="s">
        <v>66</v>
      </c>
      <c r="B181" s="50"/>
      <c r="C181" s="64">
        <f>D181+E181</f>
        <v>70</v>
      </c>
      <c r="D181" s="64">
        <v>70</v>
      </c>
      <c r="E181" s="64">
        <v>0</v>
      </c>
      <c r="F181" s="64">
        <f>G181+H181</f>
        <v>70</v>
      </c>
      <c r="G181" s="64">
        <f>+G176/G179</f>
        <v>70</v>
      </c>
      <c r="H181" s="64">
        <v>0</v>
      </c>
      <c r="I181" s="64">
        <f>J181+K181</f>
        <v>0</v>
      </c>
      <c r="J181" s="64">
        <v>0</v>
      </c>
      <c r="K181" s="64">
        <v>0</v>
      </c>
      <c r="L181" s="56"/>
      <c r="N181" s="1"/>
    </row>
    <row r="182" spans="1:14" s="9" customFormat="1" ht="17.25" customHeight="1">
      <c r="A182" s="84" t="s">
        <v>12</v>
      </c>
      <c r="B182" s="50"/>
      <c r="C182" s="64"/>
      <c r="D182" s="64"/>
      <c r="E182" s="64"/>
      <c r="F182" s="64"/>
      <c r="G182" s="64"/>
      <c r="H182" s="64"/>
      <c r="I182" s="64"/>
      <c r="J182" s="64"/>
      <c r="K182" s="64"/>
      <c r="L182" s="56"/>
      <c r="N182" s="1"/>
    </row>
    <row r="183" spans="1:14" s="9" customFormat="1" ht="17.25" customHeight="1">
      <c r="A183" s="77" t="s">
        <v>34</v>
      </c>
      <c r="B183" s="50"/>
      <c r="C183" s="64">
        <v>0</v>
      </c>
      <c r="D183" s="64">
        <v>0</v>
      </c>
      <c r="E183" s="64">
        <v>0</v>
      </c>
      <c r="F183" s="64">
        <f>+G183</f>
        <v>107.83608914450036</v>
      </c>
      <c r="G183" s="64">
        <f>G176/D176*100</f>
        <v>107.83608914450036</v>
      </c>
      <c r="H183" s="64">
        <v>0</v>
      </c>
      <c r="I183" s="64">
        <v>0</v>
      </c>
      <c r="J183" s="64">
        <v>0</v>
      </c>
      <c r="K183" s="64">
        <v>0</v>
      </c>
      <c r="L183" s="56"/>
      <c r="N183" s="1"/>
    </row>
    <row r="184" spans="1:14" s="9" customFormat="1" ht="17.25" customHeight="1">
      <c r="A184" s="83" t="s">
        <v>91</v>
      </c>
      <c r="B184" s="130" t="s">
        <v>112</v>
      </c>
      <c r="C184" s="64"/>
      <c r="D184" s="64"/>
      <c r="E184" s="64"/>
      <c r="F184" s="64"/>
      <c r="G184" s="64"/>
      <c r="H184" s="64"/>
      <c r="I184" s="64"/>
      <c r="J184" s="64"/>
      <c r="K184" s="64"/>
      <c r="L184" s="56"/>
      <c r="N184" s="1"/>
    </row>
    <row r="185" spans="1:14" s="9" customFormat="1" ht="73.5" customHeight="1">
      <c r="A185" s="104" t="s">
        <v>75</v>
      </c>
      <c r="B185" s="50" t="s">
        <v>113</v>
      </c>
      <c r="C185" s="15">
        <f>D185+E185</f>
        <v>490</v>
      </c>
      <c r="D185" s="15">
        <v>490</v>
      </c>
      <c r="E185" s="15">
        <v>0</v>
      </c>
      <c r="F185" s="15">
        <f>G185+H185</f>
        <v>490</v>
      </c>
      <c r="G185" s="15">
        <v>490</v>
      </c>
      <c r="H185" s="15">
        <v>0</v>
      </c>
      <c r="I185" s="15">
        <f>J185+K185</f>
        <v>0</v>
      </c>
      <c r="J185" s="15">
        <v>0</v>
      </c>
      <c r="K185" s="15">
        <v>0</v>
      </c>
      <c r="L185" s="56"/>
      <c r="N185" s="1"/>
    </row>
    <row r="186" spans="1:14" s="9" customFormat="1" ht="22.5" customHeight="1">
      <c r="A186" s="77" t="s">
        <v>4</v>
      </c>
      <c r="B186" s="50"/>
      <c r="C186" s="64"/>
      <c r="D186" s="64"/>
      <c r="E186" s="64"/>
      <c r="F186" s="64"/>
      <c r="G186" s="64"/>
      <c r="H186" s="64"/>
      <c r="I186" s="64"/>
      <c r="J186" s="64"/>
      <c r="K186" s="64"/>
      <c r="L186" s="56"/>
      <c r="N186" s="1"/>
    </row>
    <row r="187" spans="1:14" s="9" customFormat="1" ht="20.25" customHeight="1">
      <c r="A187" s="72" t="s">
        <v>5</v>
      </c>
      <c r="B187" s="50"/>
      <c r="C187" s="64"/>
      <c r="D187" s="64"/>
      <c r="E187" s="64"/>
      <c r="F187" s="64"/>
      <c r="G187" s="64"/>
      <c r="H187" s="64"/>
      <c r="I187" s="64"/>
      <c r="J187" s="64"/>
      <c r="K187" s="64"/>
      <c r="L187" s="56"/>
      <c r="N187" s="1"/>
    </row>
    <row r="188" spans="1:14" s="9" customFormat="1" ht="89.25" customHeight="1">
      <c r="A188" s="90" t="s">
        <v>76</v>
      </c>
      <c r="B188" s="50"/>
      <c r="C188" s="29">
        <f>D188+E188</f>
        <v>7</v>
      </c>
      <c r="D188" s="29">
        <v>7</v>
      </c>
      <c r="E188" s="29">
        <v>0</v>
      </c>
      <c r="F188" s="29">
        <f>G188+H188</f>
        <v>7</v>
      </c>
      <c r="G188" s="29">
        <v>7</v>
      </c>
      <c r="H188" s="29">
        <v>0</v>
      </c>
      <c r="I188" s="29">
        <f>J188+K188</f>
        <v>0</v>
      </c>
      <c r="J188" s="29">
        <v>0</v>
      </c>
      <c r="K188" s="29">
        <v>0</v>
      </c>
      <c r="L188" s="56"/>
      <c r="N188" s="1"/>
    </row>
    <row r="189" spans="1:14" s="9" customFormat="1" ht="17.25" customHeight="1">
      <c r="A189" s="72" t="s">
        <v>13</v>
      </c>
      <c r="B189" s="50"/>
      <c r="C189" s="64"/>
      <c r="D189" s="64"/>
      <c r="E189" s="64"/>
      <c r="F189" s="64"/>
      <c r="G189" s="64"/>
      <c r="H189" s="64"/>
      <c r="I189" s="64"/>
      <c r="J189" s="64"/>
      <c r="K189" s="64"/>
      <c r="L189" s="56"/>
      <c r="N189" s="1"/>
    </row>
    <row r="190" spans="1:14" s="9" customFormat="1" ht="17.25" customHeight="1">
      <c r="A190" s="77" t="s">
        <v>66</v>
      </c>
      <c r="B190" s="50"/>
      <c r="C190" s="64">
        <f>D190+E190</f>
        <v>70</v>
      </c>
      <c r="D190" s="64">
        <v>70</v>
      </c>
      <c r="E190" s="64">
        <v>0</v>
      </c>
      <c r="F190" s="64">
        <f>G190+H190</f>
        <v>70</v>
      </c>
      <c r="G190" s="64">
        <f>+G185/G188</f>
        <v>70</v>
      </c>
      <c r="H190" s="64">
        <v>0</v>
      </c>
      <c r="I190" s="64">
        <f>J190+K190</f>
        <v>0</v>
      </c>
      <c r="J190" s="64">
        <v>0</v>
      </c>
      <c r="K190" s="64">
        <v>0</v>
      </c>
      <c r="L190" s="56"/>
      <c r="N190" s="1"/>
    </row>
    <row r="191" spans="1:14" s="9" customFormat="1" ht="17.25" customHeight="1">
      <c r="A191" s="84" t="s">
        <v>12</v>
      </c>
      <c r="B191" s="50"/>
      <c r="C191" s="64"/>
      <c r="D191" s="64"/>
      <c r="E191" s="64"/>
      <c r="F191" s="64"/>
      <c r="G191" s="64"/>
      <c r="H191" s="64"/>
      <c r="I191" s="64"/>
      <c r="J191" s="64"/>
      <c r="K191" s="64"/>
      <c r="L191" s="56"/>
      <c r="N191" s="1"/>
    </row>
    <row r="192" spans="1:14" s="9" customFormat="1" ht="17.25" customHeight="1">
      <c r="A192" s="77" t="s">
        <v>34</v>
      </c>
      <c r="B192" s="50"/>
      <c r="C192" s="64">
        <v>0</v>
      </c>
      <c r="D192" s="64">
        <v>0</v>
      </c>
      <c r="E192" s="64">
        <v>0</v>
      </c>
      <c r="F192" s="64">
        <f>+G192</f>
        <v>100</v>
      </c>
      <c r="G192" s="64">
        <f>G185/D185*100</f>
        <v>100</v>
      </c>
      <c r="H192" s="64">
        <v>0</v>
      </c>
      <c r="I192" s="64">
        <v>0</v>
      </c>
      <c r="J192" s="64">
        <v>0</v>
      </c>
      <c r="K192" s="64">
        <v>0</v>
      </c>
      <c r="L192" s="56"/>
      <c r="N192" s="1"/>
    </row>
    <row r="193" spans="1:12" ht="22.5" customHeight="1">
      <c r="A193" s="131" t="s">
        <v>92</v>
      </c>
      <c r="B193" s="130" t="s">
        <v>93</v>
      </c>
      <c r="C193" s="21"/>
      <c r="D193" s="21"/>
      <c r="E193" s="21"/>
      <c r="F193" s="21"/>
      <c r="G193" s="21"/>
      <c r="H193" s="21"/>
      <c r="I193" s="21"/>
      <c r="J193" s="21"/>
      <c r="K193" s="21"/>
      <c r="L193" s="56"/>
    </row>
    <row r="194" spans="1:11" ht="48.75" customHeight="1">
      <c r="A194" s="84" t="s">
        <v>77</v>
      </c>
      <c r="B194" s="63"/>
      <c r="C194" s="11">
        <f>D194+E194</f>
        <v>3180367</v>
      </c>
      <c r="D194" s="11">
        <v>3180367</v>
      </c>
      <c r="E194" s="11">
        <v>0</v>
      </c>
      <c r="F194" s="11">
        <f>+G194</f>
        <v>3942000</v>
      </c>
      <c r="G194" s="11">
        <v>3942000</v>
      </c>
      <c r="H194" s="11">
        <v>0</v>
      </c>
      <c r="I194" s="11">
        <f>J194+K194</f>
        <v>0</v>
      </c>
      <c r="J194" s="11">
        <v>0</v>
      </c>
      <c r="K194" s="11">
        <v>0</v>
      </c>
    </row>
    <row r="195" spans="1:12" ht="10.5" customHeight="1">
      <c r="A195" s="118"/>
      <c r="B195" s="102"/>
      <c r="C195" s="96"/>
      <c r="D195" s="96"/>
      <c r="E195" s="96"/>
      <c r="F195" s="96"/>
      <c r="G195" s="96"/>
      <c r="H195" s="96"/>
      <c r="I195" s="96"/>
      <c r="J195" s="96"/>
      <c r="K195" s="96"/>
      <c r="L195" s="18"/>
    </row>
    <row r="196" spans="1:11" ht="15">
      <c r="A196" s="50" t="s">
        <v>4</v>
      </c>
      <c r="B196" s="63"/>
      <c r="C196" s="63"/>
      <c r="D196" s="63"/>
      <c r="E196" s="63"/>
      <c r="F196" s="63"/>
      <c r="G196" s="63"/>
      <c r="H196" s="63"/>
      <c r="I196" s="63"/>
      <c r="J196" s="63"/>
      <c r="K196" s="63"/>
    </row>
    <row r="197" spans="1:11" ht="14.25">
      <c r="A197" s="73" t="s">
        <v>5</v>
      </c>
      <c r="B197" s="63"/>
      <c r="C197" s="63"/>
      <c r="D197" s="63"/>
      <c r="E197" s="63"/>
      <c r="F197" s="63"/>
      <c r="G197" s="63"/>
      <c r="H197" s="63"/>
      <c r="I197" s="63"/>
      <c r="J197" s="63"/>
      <c r="K197" s="63"/>
    </row>
    <row r="198" spans="1:11" ht="51" customHeight="1">
      <c r="A198" s="99" t="s">
        <v>63</v>
      </c>
      <c r="B198" s="63"/>
      <c r="C198" s="49">
        <f>D198+E198</f>
        <v>5</v>
      </c>
      <c r="D198" s="49">
        <v>5</v>
      </c>
      <c r="E198" s="49">
        <v>0</v>
      </c>
      <c r="F198" s="49">
        <f>+G198</f>
        <v>8</v>
      </c>
      <c r="G198" s="49">
        <v>8</v>
      </c>
      <c r="H198" s="49">
        <v>0</v>
      </c>
      <c r="I198" s="49">
        <f>J198+K198</f>
        <v>0</v>
      </c>
      <c r="J198" s="49">
        <v>0</v>
      </c>
      <c r="K198" s="49">
        <v>0</v>
      </c>
    </row>
    <row r="199" spans="1:12" ht="26.25" customHeight="1">
      <c r="A199" s="4"/>
      <c r="B199" s="101"/>
      <c r="C199" s="26"/>
      <c r="D199" s="26"/>
      <c r="E199" s="26"/>
      <c r="F199" s="26"/>
      <c r="G199" s="26"/>
      <c r="H199" s="26"/>
      <c r="I199" s="159" t="s">
        <v>110</v>
      </c>
      <c r="J199" s="159"/>
      <c r="K199" s="159"/>
      <c r="L199" s="26"/>
    </row>
    <row r="200" spans="1:12" ht="14.25">
      <c r="A200" s="69">
        <v>1</v>
      </c>
      <c r="B200" s="28">
        <v>2</v>
      </c>
      <c r="C200" s="10">
        <v>3</v>
      </c>
      <c r="D200" s="10">
        <v>4</v>
      </c>
      <c r="E200" s="10">
        <v>5</v>
      </c>
      <c r="F200" s="10">
        <v>6</v>
      </c>
      <c r="G200" s="10">
        <v>7</v>
      </c>
      <c r="H200" s="10">
        <v>8</v>
      </c>
      <c r="I200" s="10">
        <v>9</v>
      </c>
      <c r="J200" s="10">
        <v>10</v>
      </c>
      <c r="K200" s="10">
        <v>11</v>
      </c>
      <c r="L200" s="3"/>
    </row>
    <row r="201" spans="1:11" ht="43.5" customHeight="1">
      <c r="A201" s="99" t="s">
        <v>78</v>
      </c>
      <c r="B201" s="63"/>
      <c r="C201" s="49">
        <f>D201+E201</f>
        <v>630</v>
      </c>
      <c r="D201" s="49">
        <v>630</v>
      </c>
      <c r="E201" s="49">
        <v>0</v>
      </c>
      <c r="F201" s="49">
        <f>+G201</f>
        <v>700</v>
      </c>
      <c r="G201" s="49">
        <v>700</v>
      </c>
      <c r="H201" s="49">
        <v>0</v>
      </c>
      <c r="I201" s="49">
        <f>J201+K201</f>
        <v>0</v>
      </c>
      <c r="J201" s="49">
        <v>0</v>
      </c>
      <c r="K201" s="49">
        <v>0</v>
      </c>
    </row>
    <row r="202" spans="1:11" ht="22.5" customHeight="1">
      <c r="A202" s="70" t="s">
        <v>13</v>
      </c>
      <c r="B202" s="63"/>
      <c r="C202" s="60"/>
      <c r="D202" s="60"/>
      <c r="E202" s="60"/>
      <c r="F202" s="60"/>
      <c r="G202" s="60"/>
      <c r="H202" s="60"/>
      <c r="I202" s="60"/>
      <c r="J202" s="60"/>
      <c r="K202" s="60"/>
    </row>
    <row r="203" spans="1:11" ht="54.75" customHeight="1">
      <c r="A203" s="85" t="s">
        <v>64</v>
      </c>
      <c r="B203" s="63"/>
      <c r="C203" s="20">
        <f>D203+E203</f>
        <v>9328</v>
      </c>
      <c r="D203" s="20">
        <v>9328</v>
      </c>
      <c r="E203" s="20">
        <v>0</v>
      </c>
      <c r="F203" s="20">
        <f>+G203</f>
        <v>11500</v>
      </c>
      <c r="G203" s="20">
        <v>11500</v>
      </c>
      <c r="H203" s="20">
        <v>0</v>
      </c>
      <c r="I203" s="20">
        <f>J203+K203</f>
        <v>0</v>
      </c>
      <c r="J203" s="20">
        <v>0</v>
      </c>
      <c r="K203" s="20">
        <v>0</v>
      </c>
    </row>
    <row r="204" spans="1:11" ht="31.5" customHeight="1">
      <c r="A204" s="85" t="s">
        <v>56</v>
      </c>
      <c r="B204" s="63"/>
      <c r="C204" s="20">
        <f>D204+E204</f>
        <v>4974.17</v>
      </c>
      <c r="D204" s="20">
        <v>4974.17</v>
      </c>
      <c r="E204" s="20">
        <v>0</v>
      </c>
      <c r="F204" s="20">
        <f>+G204</f>
        <v>5500</v>
      </c>
      <c r="G204" s="20">
        <v>5500</v>
      </c>
      <c r="H204" s="20">
        <v>0</v>
      </c>
      <c r="I204" s="20">
        <f>J204+K204</f>
        <v>0</v>
      </c>
      <c r="J204" s="20">
        <v>0</v>
      </c>
      <c r="K204" s="20">
        <v>0</v>
      </c>
    </row>
    <row r="205" spans="1:11" ht="15" customHeight="1">
      <c r="A205" s="70" t="s">
        <v>12</v>
      </c>
      <c r="B205" s="63"/>
      <c r="C205" s="63"/>
      <c r="D205" s="63"/>
      <c r="E205" s="63"/>
      <c r="F205" s="63"/>
      <c r="G205" s="63"/>
      <c r="H205" s="63"/>
      <c r="I205" s="63"/>
      <c r="J205" s="63"/>
      <c r="K205" s="63"/>
    </row>
    <row r="206" spans="1:11" ht="16.5">
      <c r="A206" s="77" t="s">
        <v>34</v>
      </c>
      <c r="B206" s="63"/>
      <c r="C206" s="65">
        <f>D206+E206</f>
        <v>0</v>
      </c>
      <c r="D206" s="65">
        <v>0</v>
      </c>
      <c r="E206" s="65">
        <v>0</v>
      </c>
      <c r="F206" s="65">
        <f>G206+H206</f>
        <v>123.94795946505546</v>
      </c>
      <c r="G206" s="65">
        <f>G194/D194*100</f>
        <v>123.94795946505546</v>
      </c>
      <c r="H206" s="65">
        <v>0</v>
      </c>
      <c r="I206" s="65">
        <f>J206+K206</f>
        <v>0</v>
      </c>
      <c r="J206" s="65">
        <v>0</v>
      </c>
      <c r="K206" s="65">
        <v>0</v>
      </c>
    </row>
    <row r="207" spans="1:12" ht="21.75" customHeight="1">
      <c r="A207" s="83" t="s">
        <v>106</v>
      </c>
      <c r="B207" s="23" t="s">
        <v>111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7"/>
    </row>
    <row r="208" spans="1:13" ht="31.5" customHeight="1">
      <c r="A208" s="70" t="s">
        <v>37</v>
      </c>
      <c r="B208" s="63"/>
      <c r="C208" s="12"/>
      <c r="D208" s="12"/>
      <c r="E208" s="12"/>
      <c r="F208" s="12"/>
      <c r="G208" s="12"/>
      <c r="H208" s="12"/>
      <c r="I208" s="12"/>
      <c r="J208" s="12"/>
      <c r="K208" s="12"/>
      <c r="L208" s="17"/>
      <c r="M208" s="19"/>
    </row>
    <row r="209" spans="1:12" ht="60" customHeight="1">
      <c r="A209" s="156" t="s">
        <v>134</v>
      </c>
      <c r="B209" s="157"/>
      <c r="C209" s="157"/>
      <c r="D209" s="157"/>
      <c r="E209" s="157"/>
      <c r="F209" s="157"/>
      <c r="G209" s="157"/>
      <c r="H209" s="157"/>
      <c r="I209" s="157"/>
      <c r="J209" s="157"/>
      <c r="K209" s="158"/>
      <c r="L209" s="137"/>
    </row>
    <row r="210" spans="1:12" ht="49.5" customHeight="1">
      <c r="A210" s="153" t="s">
        <v>133</v>
      </c>
      <c r="B210" s="154"/>
      <c r="C210" s="154"/>
      <c r="D210" s="154"/>
      <c r="E210" s="154"/>
      <c r="F210" s="154"/>
      <c r="G210" s="154"/>
      <c r="H210" s="154"/>
      <c r="I210" s="154"/>
      <c r="J210" s="154"/>
      <c r="K210" s="155"/>
      <c r="L210" s="47"/>
    </row>
    <row r="211" spans="1:12" ht="28.5" customHeight="1">
      <c r="A211" s="78" t="s">
        <v>44</v>
      </c>
      <c r="B211" s="141"/>
      <c r="C211" s="11">
        <f>D211+E211</f>
        <v>0</v>
      </c>
      <c r="D211" s="11">
        <v>0</v>
      </c>
      <c r="E211" s="11">
        <f>E86+E98</f>
        <v>0</v>
      </c>
      <c r="F211" s="11">
        <f>H211+G211</f>
        <v>546380</v>
      </c>
      <c r="G211" s="15">
        <f>473840+72540</f>
        <v>546380</v>
      </c>
      <c r="H211" s="15">
        <f>E211*1.05</f>
        <v>0</v>
      </c>
      <c r="I211" s="11">
        <f>J211+K211</f>
        <v>0</v>
      </c>
      <c r="J211" s="11">
        <v>0</v>
      </c>
      <c r="K211" s="11">
        <f>K86+K98</f>
        <v>0</v>
      </c>
      <c r="L211" s="68"/>
    </row>
    <row r="212" spans="1:11" s="9" customFormat="1" ht="31.5" customHeight="1">
      <c r="A212" s="83" t="s">
        <v>94</v>
      </c>
      <c r="B212" s="130" t="s">
        <v>95</v>
      </c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1:12" s="9" customFormat="1" ht="21" customHeight="1">
      <c r="A213" s="150" t="s">
        <v>59</v>
      </c>
      <c r="B213" s="150"/>
      <c r="C213" s="150"/>
      <c r="D213" s="150"/>
      <c r="E213" s="150"/>
      <c r="F213" s="150"/>
      <c r="G213" s="150"/>
      <c r="H213" s="150"/>
      <c r="I213" s="150"/>
      <c r="J213" s="150"/>
      <c r="K213" s="150"/>
      <c r="L213" s="42"/>
    </row>
    <row r="214" spans="1:14" ht="24.75" customHeight="1">
      <c r="A214" s="165" t="s">
        <v>57</v>
      </c>
      <c r="B214" s="165"/>
      <c r="C214" s="165"/>
      <c r="D214" s="165"/>
      <c r="E214" s="165"/>
      <c r="F214" s="165"/>
      <c r="G214" s="165"/>
      <c r="H214" s="165"/>
      <c r="I214" s="165"/>
      <c r="J214" s="165"/>
      <c r="K214" s="165"/>
      <c r="L214" s="71"/>
      <c r="N214" s="9"/>
    </row>
    <row r="215" spans="1:14" s="9" customFormat="1" ht="31.5" customHeight="1">
      <c r="A215" s="72" t="s">
        <v>58</v>
      </c>
      <c r="B215" s="38"/>
      <c r="C215" s="11">
        <f>E215+D215</f>
        <v>536500</v>
      </c>
      <c r="D215" s="11">
        <v>536500</v>
      </c>
      <c r="E215" s="11">
        <v>0</v>
      </c>
      <c r="F215" s="11">
        <f>H215+G215</f>
        <v>562235</v>
      </c>
      <c r="G215" s="15">
        <v>562235</v>
      </c>
      <c r="H215" s="15">
        <f>E215*1.05</f>
        <v>0</v>
      </c>
      <c r="I215" s="11">
        <f>K215+J215</f>
        <v>0</v>
      </c>
      <c r="J215" s="15">
        <v>0</v>
      </c>
      <c r="K215" s="15">
        <f>H215*1.043</f>
        <v>0</v>
      </c>
      <c r="L215" s="16"/>
      <c r="N215" s="1"/>
    </row>
    <row r="216" spans="1:14" s="9" customFormat="1" ht="18" customHeight="1">
      <c r="A216" s="50" t="s">
        <v>4</v>
      </c>
      <c r="B216" s="100"/>
      <c r="C216" s="12"/>
      <c r="D216" s="12"/>
      <c r="E216" s="12"/>
      <c r="F216" s="12"/>
      <c r="G216" s="12"/>
      <c r="H216" s="12"/>
      <c r="I216" s="12"/>
      <c r="J216" s="12"/>
      <c r="K216" s="12"/>
      <c r="L216" s="17"/>
      <c r="N216" s="1"/>
    </row>
    <row r="217" spans="1:14" s="9" customFormat="1" ht="15">
      <c r="A217" s="73" t="s">
        <v>5</v>
      </c>
      <c r="B217" s="100"/>
      <c r="C217" s="12"/>
      <c r="D217" s="12"/>
      <c r="E217" s="12"/>
      <c r="F217" s="12"/>
      <c r="G217" s="12"/>
      <c r="H217" s="12"/>
      <c r="I217" s="12"/>
      <c r="J217" s="12"/>
      <c r="K217" s="12"/>
      <c r="L217" s="17"/>
      <c r="N217" s="1"/>
    </row>
    <row r="218" spans="1:14" s="9" customFormat="1" ht="33.75" customHeight="1">
      <c r="A218" s="74" t="s">
        <v>83</v>
      </c>
      <c r="B218" s="100"/>
      <c r="C218" s="13">
        <f aca="true" t="shared" si="1" ref="C218:C224">D218+E218</f>
        <v>918</v>
      </c>
      <c r="D218" s="49">
        <f>D219+D220+D221+D223+D224</f>
        <v>918</v>
      </c>
      <c r="E218" s="13">
        <v>0</v>
      </c>
      <c r="F218" s="49">
        <f aca="true" t="shared" si="2" ref="F218:F224">G218+H218</f>
        <v>1434</v>
      </c>
      <c r="G218" s="49">
        <f>G219+G220+G221+G222+G223+G224</f>
        <v>1434</v>
      </c>
      <c r="H218" s="13">
        <v>0</v>
      </c>
      <c r="I218" s="13">
        <f aca="true" t="shared" si="3" ref="I218:I224">J218+K218</f>
        <v>0</v>
      </c>
      <c r="J218" s="13">
        <v>0</v>
      </c>
      <c r="K218" s="13">
        <v>0</v>
      </c>
      <c r="L218" s="18"/>
      <c r="M218" s="149"/>
      <c r="N218" s="1"/>
    </row>
    <row r="219" spans="1:14" s="9" customFormat="1" ht="33.75" customHeight="1">
      <c r="A219" s="140" t="s">
        <v>96</v>
      </c>
      <c r="B219" s="100"/>
      <c r="C219" s="13">
        <f t="shared" si="1"/>
        <v>524</v>
      </c>
      <c r="D219" s="49">
        <v>524</v>
      </c>
      <c r="E219" s="49">
        <v>0</v>
      </c>
      <c r="F219" s="49">
        <f t="shared" si="2"/>
        <v>601</v>
      </c>
      <c r="G219" s="49">
        <v>601</v>
      </c>
      <c r="H219" s="49">
        <v>0</v>
      </c>
      <c r="I219" s="49">
        <f t="shared" si="3"/>
        <v>0</v>
      </c>
      <c r="J219" s="49">
        <v>0</v>
      </c>
      <c r="K219" s="49">
        <v>0</v>
      </c>
      <c r="L219" s="18"/>
      <c r="M219" s="149"/>
      <c r="N219" s="1"/>
    </row>
    <row r="220" spans="1:14" s="9" customFormat="1" ht="33.75" customHeight="1">
      <c r="A220" s="140" t="s">
        <v>97</v>
      </c>
      <c r="B220" s="100"/>
      <c r="C220" s="13">
        <f t="shared" si="1"/>
        <v>20</v>
      </c>
      <c r="D220" s="49">
        <v>20</v>
      </c>
      <c r="E220" s="49">
        <v>0</v>
      </c>
      <c r="F220" s="49">
        <f t="shared" si="2"/>
        <v>20</v>
      </c>
      <c r="G220" s="49">
        <v>20</v>
      </c>
      <c r="H220" s="49">
        <v>0</v>
      </c>
      <c r="I220" s="49">
        <f t="shared" si="3"/>
        <v>0</v>
      </c>
      <c r="J220" s="49">
        <v>0</v>
      </c>
      <c r="K220" s="49">
        <v>0</v>
      </c>
      <c r="L220" s="18"/>
      <c r="M220" s="149"/>
      <c r="N220" s="1"/>
    </row>
    <row r="221" spans="1:14" s="9" customFormat="1" ht="45.75" customHeight="1">
      <c r="A221" s="140" t="s">
        <v>125</v>
      </c>
      <c r="B221" s="100"/>
      <c r="C221" s="13">
        <f t="shared" si="1"/>
        <v>184</v>
      </c>
      <c r="D221" s="49">
        <v>184</v>
      </c>
      <c r="E221" s="49">
        <v>0</v>
      </c>
      <c r="F221" s="49">
        <f t="shared" si="2"/>
        <v>172</v>
      </c>
      <c r="G221" s="49">
        <v>172</v>
      </c>
      <c r="H221" s="49">
        <v>0</v>
      </c>
      <c r="I221" s="49">
        <f t="shared" si="3"/>
        <v>0</v>
      </c>
      <c r="J221" s="49">
        <v>0</v>
      </c>
      <c r="K221" s="49">
        <v>0</v>
      </c>
      <c r="L221" s="18"/>
      <c r="M221" s="149"/>
      <c r="N221" s="1"/>
    </row>
    <row r="222" spans="1:14" s="9" customFormat="1" ht="45.75" customHeight="1">
      <c r="A222" s="140" t="s">
        <v>126</v>
      </c>
      <c r="B222" s="100"/>
      <c r="C222" s="13">
        <f t="shared" si="1"/>
        <v>0</v>
      </c>
      <c r="D222" s="49">
        <v>0</v>
      </c>
      <c r="E222" s="49">
        <v>0</v>
      </c>
      <c r="F222" s="49">
        <f t="shared" si="2"/>
        <v>445</v>
      </c>
      <c r="G222" s="49">
        <v>445</v>
      </c>
      <c r="H222" s="49">
        <v>0</v>
      </c>
      <c r="I222" s="49">
        <f t="shared" si="3"/>
        <v>0</v>
      </c>
      <c r="J222" s="49">
        <v>0</v>
      </c>
      <c r="K222" s="49">
        <v>0</v>
      </c>
      <c r="L222" s="18"/>
      <c r="M222" s="149"/>
      <c r="N222" s="1"/>
    </row>
    <row r="223" spans="1:14" s="9" customFormat="1" ht="32.25" customHeight="1">
      <c r="A223" s="140" t="s">
        <v>127</v>
      </c>
      <c r="B223" s="100"/>
      <c r="C223" s="13">
        <f t="shared" si="1"/>
        <v>100</v>
      </c>
      <c r="D223" s="49">
        <v>100</v>
      </c>
      <c r="E223" s="49">
        <v>0</v>
      </c>
      <c r="F223" s="49">
        <f t="shared" si="2"/>
        <v>100</v>
      </c>
      <c r="G223" s="49">
        <v>100</v>
      </c>
      <c r="H223" s="49">
        <v>0</v>
      </c>
      <c r="I223" s="49">
        <f t="shared" si="3"/>
        <v>0</v>
      </c>
      <c r="J223" s="49">
        <v>0</v>
      </c>
      <c r="K223" s="49">
        <v>0</v>
      </c>
      <c r="L223" s="18"/>
      <c r="M223" s="149"/>
      <c r="N223" s="1"/>
    </row>
    <row r="224" spans="1:14" s="9" customFormat="1" ht="36" customHeight="1">
      <c r="A224" s="140" t="s">
        <v>128</v>
      </c>
      <c r="B224" s="100"/>
      <c r="C224" s="13">
        <f t="shared" si="1"/>
        <v>90</v>
      </c>
      <c r="D224" s="49">
        <v>90</v>
      </c>
      <c r="E224" s="49">
        <v>0</v>
      </c>
      <c r="F224" s="49">
        <f t="shared" si="2"/>
        <v>96</v>
      </c>
      <c r="G224" s="49">
        <v>96</v>
      </c>
      <c r="H224" s="49">
        <v>0</v>
      </c>
      <c r="I224" s="49">
        <f t="shared" si="3"/>
        <v>0</v>
      </c>
      <c r="J224" s="49">
        <v>0</v>
      </c>
      <c r="K224" s="49">
        <v>0</v>
      </c>
      <c r="L224" s="18"/>
      <c r="M224" s="149"/>
      <c r="N224" s="1"/>
    </row>
    <row r="225" spans="1:13" ht="26.25" customHeight="1">
      <c r="A225" s="4"/>
      <c r="B225" s="101"/>
      <c r="C225" s="26"/>
      <c r="D225" s="26"/>
      <c r="E225" s="26"/>
      <c r="F225" s="26"/>
      <c r="G225" s="26"/>
      <c r="H225" s="26"/>
      <c r="I225" s="159" t="s">
        <v>110</v>
      </c>
      <c r="J225" s="159"/>
      <c r="K225" s="159"/>
      <c r="L225" s="26"/>
      <c r="M225" s="149"/>
    </row>
    <row r="226" spans="1:13" ht="14.25">
      <c r="A226" s="69">
        <v>1</v>
      </c>
      <c r="B226" s="28">
        <v>2</v>
      </c>
      <c r="C226" s="10">
        <v>3</v>
      </c>
      <c r="D226" s="10">
        <v>4</v>
      </c>
      <c r="E226" s="10">
        <v>5</v>
      </c>
      <c r="F226" s="10">
        <v>6</v>
      </c>
      <c r="G226" s="10">
        <v>7</v>
      </c>
      <c r="H226" s="10">
        <v>8</v>
      </c>
      <c r="I226" s="10">
        <v>9</v>
      </c>
      <c r="J226" s="10">
        <v>10</v>
      </c>
      <c r="K226" s="10">
        <v>11</v>
      </c>
      <c r="L226" s="3"/>
      <c r="M226" s="149"/>
    </row>
    <row r="227" spans="1:14" s="9" customFormat="1" ht="17.25" customHeight="1">
      <c r="A227" s="75" t="s">
        <v>13</v>
      </c>
      <c r="B227" s="100"/>
      <c r="C227" s="14"/>
      <c r="D227" s="14"/>
      <c r="E227" s="14"/>
      <c r="F227" s="14"/>
      <c r="G227" s="14"/>
      <c r="H227" s="14"/>
      <c r="I227" s="14"/>
      <c r="J227" s="14"/>
      <c r="K227" s="14"/>
      <c r="L227" s="17"/>
      <c r="M227" s="149"/>
      <c r="N227" s="1"/>
    </row>
    <row r="228" spans="1:14" s="9" customFormat="1" ht="30">
      <c r="A228" s="76" t="s">
        <v>84</v>
      </c>
      <c r="B228" s="100"/>
      <c r="C228" s="20">
        <f aca="true" t="shared" si="4" ref="C228:C234">D228+E228</f>
        <v>584.4226579520697</v>
      </c>
      <c r="D228" s="20">
        <f>D215/D218</f>
        <v>584.4226579520697</v>
      </c>
      <c r="E228" s="20">
        <v>0</v>
      </c>
      <c r="F228" s="20">
        <f aca="true" t="shared" si="5" ref="F228:F234">G228+H228</f>
        <v>392.0746164574617</v>
      </c>
      <c r="G228" s="20">
        <f>G215/G218</f>
        <v>392.0746164574617</v>
      </c>
      <c r="H228" s="20">
        <v>0</v>
      </c>
      <c r="I228" s="20">
        <f aca="true" t="shared" si="6" ref="I228:I234">J228+K228</f>
        <v>0</v>
      </c>
      <c r="J228" s="21">
        <v>0</v>
      </c>
      <c r="K228" s="20">
        <v>0</v>
      </c>
      <c r="L228" s="8"/>
      <c r="N228" s="1"/>
    </row>
    <row r="229" spans="1:14" s="127" customFormat="1" ht="33.75" customHeight="1">
      <c r="A229" s="140" t="s">
        <v>98</v>
      </c>
      <c r="B229" s="126"/>
      <c r="C229" s="20">
        <f t="shared" si="4"/>
        <v>455.293893129771</v>
      </c>
      <c r="D229" s="20">
        <f>238574/D219</f>
        <v>455.293893129771</v>
      </c>
      <c r="E229" s="20">
        <v>0</v>
      </c>
      <c r="F229" s="20">
        <f t="shared" si="5"/>
        <v>286.063227953411</v>
      </c>
      <c r="G229" s="20">
        <f>171924/G219</f>
        <v>286.063227953411</v>
      </c>
      <c r="H229" s="20">
        <v>0</v>
      </c>
      <c r="I229" s="20">
        <f t="shared" si="6"/>
        <v>0</v>
      </c>
      <c r="J229" s="20">
        <v>0</v>
      </c>
      <c r="K229" s="20">
        <v>0</v>
      </c>
      <c r="L229" s="18"/>
      <c r="N229" s="128"/>
    </row>
    <row r="230" spans="1:14" s="127" customFormat="1" ht="36" customHeight="1">
      <c r="A230" s="140" t="s">
        <v>99</v>
      </c>
      <c r="B230" s="126"/>
      <c r="C230" s="20">
        <f t="shared" si="4"/>
        <v>2917.2</v>
      </c>
      <c r="D230" s="20">
        <f>58344/D220</f>
        <v>2917.2</v>
      </c>
      <c r="E230" s="20">
        <v>0</v>
      </c>
      <c r="F230" s="20">
        <f t="shared" si="5"/>
        <v>252.5</v>
      </c>
      <c r="G230" s="20">
        <f>5050/G220</f>
        <v>252.5</v>
      </c>
      <c r="H230" s="20">
        <v>0</v>
      </c>
      <c r="I230" s="20">
        <f t="shared" si="6"/>
        <v>0</v>
      </c>
      <c r="J230" s="20">
        <v>0</v>
      </c>
      <c r="K230" s="20">
        <v>0</v>
      </c>
      <c r="L230" s="18"/>
      <c r="N230" s="128"/>
    </row>
    <row r="231" spans="1:14" s="127" customFormat="1" ht="46.5" customHeight="1">
      <c r="A231" s="140" t="s">
        <v>129</v>
      </c>
      <c r="B231" s="126"/>
      <c r="C231" s="20">
        <f t="shared" si="4"/>
        <v>326.2608695652174</v>
      </c>
      <c r="D231" s="20">
        <f>60032/D221</f>
        <v>326.2608695652174</v>
      </c>
      <c r="E231" s="20">
        <v>0</v>
      </c>
      <c r="F231" s="20">
        <f t="shared" si="5"/>
        <v>381.80232558139534</v>
      </c>
      <c r="G231" s="20">
        <f>65670/G221</f>
        <v>381.80232558139534</v>
      </c>
      <c r="H231" s="20">
        <v>0</v>
      </c>
      <c r="I231" s="20">
        <f t="shared" si="6"/>
        <v>0</v>
      </c>
      <c r="J231" s="20">
        <v>0</v>
      </c>
      <c r="K231" s="20">
        <v>0</v>
      </c>
      <c r="L231" s="18"/>
      <c r="N231" s="128"/>
    </row>
    <row r="232" spans="1:14" s="127" customFormat="1" ht="45" customHeight="1">
      <c r="A232" s="140" t="s">
        <v>130</v>
      </c>
      <c r="B232" s="126"/>
      <c r="C232" s="20">
        <f t="shared" si="4"/>
        <v>0</v>
      </c>
      <c r="D232" s="20">
        <v>0</v>
      </c>
      <c r="E232" s="20">
        <v>0</v>
      </c>
      <c r="F232" s="20">
        <f t="shared" si="5"/>
        <v>452.56404494382025</v>
      </c>
      <c r="G232" s="20">
        <f>201391/G222</f>
        <v>452.56404494382025</v>
      </c>
      <c r="H232" s="20">
        <v>0</v>
      </c>
      <c r="I232" s="20">
        <f t="shared" si="6"/>
        <v>0</v>
      </c>
      <c r="J232" s="20">
        <v>0</v>
      </c>
      <c r="K232" s="20">
        <v>0</v>
      </c>
      <c r="L232" s="18"/>
      <c r="N232" s="128"/>
    </row>
    <row r="233" spans="1:14" s="127" customFormat="1" ht="38.25" customHeight="1">
      <c r="A233" s="140" t="s">
        <v>131</v>
      </c>
      <c r="B233" s="126"/>
      <c r="C233" s="20">
        <f t="shared" si="4"/>
        <v>18</v>
      </c>
      <c r="D233" s="20">
        <f>1800/D223</f>
        <v>18</v>
      </c>
      <c r="E233" s="20">
        <v>0</v>
      </c>
      <c r="F233" s="20">
        <f t="shared" si="5"/>
        <v>30</v>
      </c>
      <c r="G233" s="20">
        <f>3000/G223</f>
        <v>30</v>
      </c>
      <c r="H233" s="20">
        <v>0</v>
      </c>
      <c r="I233" s="20">
        <f t="shared" si="6"/>
        <v>0</v>
      </c>
      <c r="J233" s="20">
        <v>0</v>
      </c>
      <c r="K233" s="20">
        <v>0</v>
      </c>
      <c r="L233" s="18"/>
      <c r="N233" s="128"/>
    </row>
    <row r="234" spans="1:14" s="127" customFormat="1" ht="33.75" customHeight="1">
      <c r="A234" s="140" t="s">
        <v>132</v>
      </c>
      <c r="B234" s="126"/>
      <c r="C234" s="20">
        <f t="shared" si="4"/>
        <v>1975</v>
      </c>
      <c r="D234" s="20">
        <f>177750/D224</f>
        <v>1975</v>
      </c>
      <c r="E234" s="20">
        <v>0</v>
      </c>
      <c r="F234" s="20">
        <f t="shared" si="5"/>
        <v>1200</v>
      </c>
      <c r="G234" s="20">
        <f>115200/G224</f>
        <v>1200</v>
      </c>
      <c r="H234" s="20">
        <v>0</v>
      </c>
      <c r="I234" s="20">
        <f t="shared" si="6"/>
        <v>0</v>
      </c>
      <c r="J234" s="20">
        <v>0</v>
      </c>
      <c r="K234" s="20">
        <v>0</v>
      </c>
      <c r="L234" s="18"/>
      <c r="N234" s="128"/>
    </row>
    <row r="235" spans="1:14" s="9" customFormat="1" ht="16.5">
      <c r="A235" s="70" t="s">
        <v>12</v>
      </c>
      <c r="B235" s="100"/>
      <c r="C235" s="20"/>
      <c r="D235" s="20"/>
      <c r="E235" s="20"/>
      <c r="F235" s="20"/>
      <c r="G235" s="21"/>
      <c r="H235" s="20"/>
      <c r="I235" s="20"/>
      <c r="J235" s="21"/>
      <c r="K235" s="20"/>
      <c r="L235" s="8"/>
      <c r="N235" s="1"/>
    </row>
    <row r="236" spans="1:14" s="9" customFormat="1" ht="26.25" customHeight="1">
      <c r="A236" s="77" t="s">
        <v>34</v>
      </c>
      <c r="B236" s="100"/>
      <c r="C236" s="30">
        <f>D236+E236</f>
        <v>0</v>
      </c>
      <c r="D236" s="30">
        <v>0</v>
      </c>
      <c r="E236" s="30">
        <v>0</v>
      </c>
      <c r="F236" s="30">
        <f>G236+H236</f>
        <v>104.79683131407269</v>
      </c>
      <c r="G236" s="62">
        <f>G215/D215*100</f>
        <v>104.79683131407269</v>
      </c>
      <c r="H236" s="30">
        <v>0</v>
      </c>
      <c r="I236" s="30">
        <f>J236+K236</f>
        <v>0</v>
      </c>
      <c r="J236" s="62">
        <v>0</v>
      </c>
      <c r="K236" s="30">
        <v>0</v>
      </c>
      <c r="L236" s="8"/>
      <c r="N236" s="1"/>
    </row>
    <row r="237" spans="1:12" ht="26.25" customHeight="1">
      <c r="A237" s="122"/>
      <c r="B237" s="102"/>
      <c r="C237" s="123"/>
      <c r="D237" s="123"/>
      <c r="E237" s="123"/>
      <c r="F237" s="123"/>
      <c r="G237" s="124"/>
      <c r="H237" s="123"/>
      <c r="I237" s="123"/>
      <c r="J237" s="124"/>
      <c r="K237" s="123"/>
      <c r="L237" s="8"/>
    </row>
    <row r="238" spans="1:12" ht="26.25" customHeight="1">
      <c r="A238" s="138" t="s">
        <v>146</v>
      </c>
      <c r="B238" s="102"/>
      <c r="C238" s="123"/>
      <c r="D238" s="123"/>
      <c r="E238" s="123"/>
      <c r="F238" s="123"/>
      <c r="G238" s="124"/>
      <c r="H238" s="67"/>
      <c r="I238" s="139" t="s">
        <v>147</v>
      </c>
      <c r="J238" s="124"/>
      <c r="K238" s="123"/>
      <c r="L238" s="8"/>
    </row>
    <row r="239" spans="1:12" ht="14.25" customHeight="1">
      <c r="A239" s="122"/>
      <c r="B239" s="102"/>
      <c r="C239" s="123"/>
      <c r="D239" s="123"/>
      <c r="E239" s="123"/>
      <c r="F239" s="123"/>
      <c r="G239" s="124"/>
      <c r="H239" s="123"/>
      <c r="I239" s="123"/>
      <c r="J239" s="124"/>
      <c r="K239" s="123"/>
      <c r="L239" s="8"/>
    </row>
    <row r="240" spans="1:15" ht="15.75">
      <c r="A240" s="121" t="s">
        <v>82</v>
      </c>
      <c r="L240" s="67"/>
      <c r="M240" s="67"/>
      <c r="N240" s="67"/>
      <c r="O240" s="67"/>
    </row>
    <row r="241" spans="1:15" s="107" customFormat="1" ht="18.75">
      <c r="A241" s="107" t="s">
        <v>136</v>
      </c>
      <c r="B241" s="106"/>
      <c r="F241" s="106"/>
      <c r="G241" s="106"/>
      <c r="H241" s="106"/>
      <c r="L241" s="106"/>
      <c r="M241" s="106"/>
      <c r="N241" s="1"/>
      <c r="O241" s="106"/>
    </row>
    <row r="242" spans="2:15" s="119" customFormat="1" ht="12.75">
      <c r="B242" s="120"/>
      <c r="F242" s="120"/>
      <c r="G242" s="120"/>
      <c r="H242" s="120"/>
      <c r="L242" s="120"/>
      <c r="M242" s="120"/>
      <c r="N242" s="1"/>
      <c r="O242" s="120"/>
    </row>
  </sheetData>
  <sheetProtection/>
  <mergeCells count="39">
    <mergeCell ref="I171:K171"/>
    <mergeCell ref="I199:K199"/>
    <mergeCell ref="I225:K225"/>
    <mergeCell ref="A214:K214"/>
    <mergeCell ref="H2:K2"/>
    <mergeCell ref="D9:E9"/>
    <mergeCell ref="A7:A10"/>
    <mergeCell ref="C9:C10"/>
    <mergeCell ref="I60:K60"/>
    <mergeCell ref="A209:K209"/>
    <mergeCell ref="I122:K122"/>
    <mergeCell ref="H1:K1"/>
    <mergeCell ref="A5:K5"/>
    <mergeCell ref="G9:H9"/>
    <mergeCell ref="I7:K8"/>
    <mergeCell ref="A16:K16"/>
    <mergeCell ref="A84:K84"/>
    <mergeCell ref="A15:K15"/>
    <mergeCell ref="I149:K149"/>
    <mergeCell ref="M218:M227"/>
    <mergeCell ref="F9:F10"/>
    <mergeCell ref="M23:M24"/>
    <mergeCell ref="A66:K66"/>
    <mergeCell ref="A67:K67"/>
    <mergeCell ref="A213:K213"/>
    <mergeCell ref="A17:A19"/>
    <mergeCell ref="A156:K156"/>
    <mergeCell ref="A155:K155"/>
    <mergeCell ref="A210:K210"/>
    <mergeCell ref="A108:K108"/>
    <mergeCell ref="A83:K83"/>
    <mergeCell ref="A107:K107"/>
    <mergeCell ref="I9:I10"/>
    <mergeCell ref="J9:K9"/>
    <mergeCell ref="B7:B10"/>
    <mergeCell ref="C7:E8"/>
    <mergeCell ref="F7:H8"/>
    <mergeCell ref="I36:K36"/>
    <mergeCell ref="I93:K93"/>
  </mergeCells>
  <printOptions horizontalCentered="1"/>
  <pageMargins left="0.7874015748031497" right="0.7874015748031497" top="0.9448818897637796" bottom="0.5118110236220472" header="0.5118110236220472" footer="0.3937007874015748"/>
  <pageSetup horizontalDpi="600" verticalDpi="600" orientation="landscape" paperSize="9" scale="58" r:id="rId1"/>
  <rowBreaks count="8" manualBreakCount="8">
    <brk id="35" max="11" man="1"/>
    <brk id="59" max="11" man="1"/>
    <brk id="92" max="11" man="1"/>
    <brk id="121" max="11" man="1"/>
    <brk id="148" max="11" man="1"/>
    <brk id="170" max="11" man="1"/>
    <brk id="198" max="11" man="1"/>
    <brk id="224" max="11" man="1"/>
  </rowBreaks>
  <colBreaks count="1" manualBreakCount="1">
    <brk id="12" max="2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2018-03-15T09:41:49Z</cp:lastPrinted>
  <dcterms:created xsi:type="dcterms:W3CDTF">1996-10-08T23:32:33Z</dcterms:created>
  <dcterms:modified xsi:type="dcterms:W3CDTF">2018-03-29T15:50:15Z</dcterms:modified>
  <cp:category/>
  <cp:version/>
  <cp:contentType/>
  <cp:contentStatus/>
</cp:coreProperties>
</file>