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6552" tabRatio="44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Лист1!$A$1:$O$109</definedName>
    <definedName name="_xlnm.Print_Area" localSheetId="1">Лист2!$A$1:$Q$20</definedName>
  </definedNames>
  <calcPr calcId="152511"/>
</workbook>
</file>

<file path=xl/calcChain.xml><?xml version="1.0" encoding="utf-8"?>
<calcChain xmlns="http://schemas.openxmlformats.org/spreadsheetml/2006/main">
  <c r="G57" i="1" l="1"/>
  <c r="G102" i="1" s="1"/>
  <c r="E57" i="1"/>
  <c r="D57" i="1"/>
  <c r="J48" i="1" l="1"/>
  <c r="H48" i="1" s="1"/>
  <c r="J45" i="1"/>
  <c r="J16" i="1"/>
  <c r="J10" i="1" l="1"/>
  <c r="J56" i="1" l="1"/>
  <c r="J54" i="1" l="1"/>
  <c r="H23" i="1"/>
  <c r="H45" i="1"/>
  <c r="J57" i="1" l="1"/>
  <c r="I26" i="1" l="1"/>
  <c r="I54" i="1" s="1"/>
  <c r="I57" i="1" s="1"/>
  <c r="C51" i="1"/>
  <c r="H49" i="1"/>
  <c r="H22" i="1"/>
  <c r="H21" i="1"/>
  <c r="H20" i="1"/>
  <c r="H19" i="1"/>
  <c r="H18" i="1"/>
  <c r="H17" i="1"/>
  <c r="H35" i="1"/>
  <c r="C28" i="1"/>
  <c r="C27" i="1"/>
  <c r="C26" i="1"/>
  <c r="C25" i="1"/>
  <c r="C24" i="1"/>
  <c r="C22" i="1"/>
  <c r="C21" i="1"/>
  <c r="C19" i="1"/>
  <c r="C18" i="1"/>
  <c r="C17" i="1"/>
  <c r="H36" i="1"/>
  <c r="K13" i="1"/>
  <c r="H13" i="1" l="1"/>
  <c r="H26" i="1"/>
  <c r="H28" i="1"/>
  <c r="H27" i="1"/>
  <c r="H25" i="1"/>
  <c r="H24" i="1"/>
  <c r="H43" i="1" l="1"/>
  <c r="H41" i="1"/>
  <c r="H40" i="1"/>
  <c r="H39" i="1"/>
  <c r="M10" i="1" l="1"/>
  <c r="M57" i="1" s="1"/>
  <c r="H56" i="1" l="1"/>
  <c r="M54" i="1"/>
  <c r="M102" i="1" s="1"/>
  <c r="H10" i="1"/>
  <c r="H53" i="1"/>
  <c r="C53" i="1"/>
  <c r="K51" i="1"/>
  <c r="K57" i="1" s="1"/>
  <c r="C49" i="1"/>
  <c r="C48" i="1"/>
  <c r="K54" i="1" l="1"/>
  <c r="H54" i="1" s="1"/>
  <c r="H57" i="1" s="1"/>
  <c r="K56" i="1"/>
  <c r="H51" i="1"/>
  <c r="C45" i="1"/>
  <c r="C44" i="1"/>
  <c r="C43" i="1"/>
  <c r="C41" i="1"/>
  <c r="C40" i="1"/>
  <c r="C39" i="1"/>
  <c r="H37" i="1"/>
  <c r="C37" i="1"/>
  <c r="C36" i="1"/>
  <c r="C35" i="1"/>
  <c r="H34" i="1"/>
  <c r="C34" i="1"/>
  <c r="H33" i="1"/>
  <c r="C33" i="1"/>
  <c r="H32" i="1"/>
  <c r="C32" i="1"/>
  <c r="H31" i="1"/>
  <c r="C31" i="1"/>
  <c r="H30" i="1"/>
  <c r="C30" i="1"/>
  <c r="H29" i="1"/>
  <c r="C29" i="1"/>
  <c r="H16" i="1"/>
  <c r="C23" i="1" l="1"/>
  <c r="C20" i="1"/>
  <c r="E101" i="1"/>
  <c r="K101" i="1"/>
  <c r="H99" i="1"/>
  <c r="H96" i="1"/>
  <c r="H98" i="1"/>
  <c r="C99" i="1"/>
  <c r="C98" i="1"/>
  <c r="C101" i="1" s="1"/>
  <c r="C96" i="1"/>
  <c r="J91" i="1"/>
  <c r="E91" i="1"/>
  <c r="H90" i="1"/>
  <c r="H91" i="1" s="1"/>
  <c r="C90" i="1"/>
  <c r="C91" i="1" s="1"/>
  <c r="J70" i="1"/>
  <c r="K87" i="1"/>
  <c r="H86" i="1"/>
  <c r="H85" i="1"/>
  <c r="H84" i="1"/>
  <c r="H83" i="1"/>
  <c r="H81" i="1"/>
  <c r="H80" i="1"/>
  <c r="H79" i="1"/>
  <c r="E87" i="1"/>
  <c r="H101" i="1" l="1"/>
  <c r="J87" i="1"/>
  <c r="H87" i="1" s="1"/>
  <c r="C86" i="1"/>
  <c r="C85" i="1"/>
  <c r="C84" i="1"/>
  <c r="C83" i="1"/>
  <c r="C81" i="1"/>
  <c r="C80" i="1"/>
  <c r="C79" i="1"/>
  <c r="C87" i="1" l="1"/>
  <c r="K75" i="1"/>
  <c r="K102" i="1" s="1"/>
  <c r="I75" i="1"/>
  <c r="I102" i="1" s="1"/>
  <c r="J75" i="1"/>
  <c r="J102" i="1" s="1"/>
  <c r="H67" i="1" l="1"/>
  <c r="H66" i="1"/>
  <c r="H65" i="1"/>
  <c r="H64" i="1"/>
  <c r="H63" i="1"/>
  <c r="H62" i="1"/>
  <c r="H61" i="1" l="1"/>
  <c r="H70" i="1"/>
  <c r="H73" i="1"/>
  <c r="H74" i="1"/>
  <c r="H72" i="1"/>
  <c r="H71" i="1"/>
  <c r="D75" i="1"/>
  <c r="D102" i="1" s="1"/>
  <c r="E75" i="1"/>
  <c r="E102" i="1" s="1"/>
  <c r="C74" i="1"/>
  <c r="H75" i="1" l="1"/>
  <c r="H102" i="1" s="1"/>
  <c r="C73" i="1"/>
  <c r="C72" i="1"/>
  <c r="C71" i="1"/>
  <c r="C70" i="1"/>
  <c r="C67" i="1"/>
  <c r="C66" i="1"/>
  <c r="C65" i="1"/>
  <c r="C64" i="1"/>
  <c r="C63" i="1"/>
  <c r="C62" i="1"/>
  <c r="C61" i="1"/>
  <c r="C75" i="1" l="1"/>
  <c r="C16" i="1"/>
  <c r="C13" i="1"/>
  <c r="C10" i="1"/>
  <c r="C57" i="1" l="1"/>
  <c r="C102" i="1" s="1"/>
  <c r="C54" i="1"/>
</calcChain>
</file>

<file path=xl/sharedStrings.xml><?xml version="1.0" encoding="utf-8"?>
<sst xmlns="http://schemas.openxmlformats.org/spreadsheetml/2006/main" count="293" uniqueCount="259">
  <si>
    <t>№</t>
  </si>
  <si>
    <t>з/п</t>
  </si>
  <si>
    <t>Заходи</t>
  </si>
  <si>
    <t>Планові обсяги фінансування відповідно до Програми, тис. грн.</t>
  </si>
  <si>
    <t>Хід виконання заходів (результативні показники виконання Програми)</t>
  </si>
  <si>
    <t>Усього</t>
  </si>
  <si>
    <t>Держ. бюджет</t>
  </si>
  <si>
    <t>Інші джерела фінансування (благодійні внески)</t>
  </si>
  <si>
    <t>Міський бюджет</t>
  </si>
  <si>
    <t>Кількісні  пок (кв м, од ламп  та ін</t>
  </si>
  <si>
    <t>Економія, нат пок (Гкал, кВтгод, м3)</t>
  </si>
  <si>
    <t>Спец. фонд</t>
  </si>
  <si>
    <t>Загал. фонд</t>
  </si>
  <si>
    <t>Фактичні обсяги фінансування, тис. грн.</t>
  </si>
  <si>
    <t>1.2.</t>
  </si>
  <si>
    <r>
      <rPr>
        <sz val="11"/>
        <color rgb="FF000000"/>
        <rFont val="Times New Roman"/>
        <family val="1"/>
        <charset val="204"/>
      </rPr>
      <t xml:space="preserve">Енергетичне обстеження будівель  ФБ №№ 4,11, ДМШ №1  </t>
    </r>
    <r>
      <rPr>
        <sz val="11"/>
        <color theme="1"/>
        <rFont val="Times New Roman"/>
        <family val="1"/>
        <charset val="204"/>
      </rPr>
      <t>із</t>
    </r>
    <r>
      <rPr>
        <sz val="11"/>
        <color rgb="FF000000"/>
        <rFont val="Times New Roman"/>
        <family val="1"/>
        <charset val="204"/>
      </rPr>
      <t xml:space="preserve"> використанням тепловізора та розробка енергозберігаючих заходів</t>
    </r>
  </si>
  <si>
    <t>Проведення освітніх заходів з енергозбереження для бюджетних закладів та установ, населення м. Суми</t>
  </si>
  <si>
    <t>4.1.</t>
  </si>
  <si>
    <t>Проведення освітніх заходів  в навчально-виховних, лікувально-профілактичних закладах та закладах культури м. Суми, розміщення інформації в ЗМІ</t>
  </si>
  <si>
    <t xml:space="preserve">Проведення Днів Сталої енергії
у місті Суми
Проведення Днів Сталої енергії
у місті Суми
м. Суми
</t>
  </si>
  <si>
    <t>Разом</t>
  </si>
  <si>
    <t>Депутатські кошти</t>
  </si>
  <si>
    <t>№ з/п</t>
  </si>
  <si>
    <t>Заміна ламп розжарювання на енергоефективні освітлювальні прилади в навчально-виховних закладах</t>
  </si>
  <si>
    <t>ССШ №№ 1, 7, 17, ЗОШ №№ 6, 22</t>
  </si>
  <si>
    <t>Капітальний ремонт будівлі (заміна віконних блоків)</t>
  </si>
  <si>
    <t>ССШ № 1, ЗОШ № 6</t>
  </si>
  <si>
    <t>ЗОШ № 21</t>
  </si>
  <si>
    <t>ЗОШ № 27</t>
  </si>
  <si>
    <t>ДНЗ № 20</t>
  </si>
  <si>
    <t>Галузь "Охорона здоров'я"</t>
  </si>
  <si>
    <t>КУ "Сумська міська дитяча клінічна лікарня Святої Зінаїди"</t>
  </si>
  <si>
    <t>КУ "Сумська міська клінічна лікарня № 4"</t>
  </si>
  <si>
    <t>КУ "Сумська міська клінічна лікарня № 5"</t>
  </si>
  <si>
    <t>КУ "Сумська міська клінічна стоматологічна поліклініка"</t>
  </si>
  <si>
    <t>КУ "Сумська міська клінічна лікарня № 1"</t>
  </si>
  <si>
    <t>КУ "Сумський міський клінічний пологовий будинок Пресвятої Діви Марії"</t>
  </si>
  <si>
    <t>КУ "СМКЛ № 4"</t>
  </si>
  <si>
    <t>Поліклініка КУ "СМКЛ № 4" по вул. Ковпака, 7</t>
  </si>
  <si>
    <t>Всього по галузі "Охорона здоров'я"</t>
  </si>
  <si>
    <t xml:space="preserve">Інші джерела фінансування </t>
  </si>
  <si>
    <t>ДМШ № 1</t>
  </si>
  <si>
    <t>ДМШ № 3</t>
  </si>
  <si>
    <t>ДМШ № 2</t>
  </si>
  <si>
    <t>ДМШ № 4</t>
  </si>
  <si>
    <t>Дитяча художня школа ім. М.Г. Лисенка</t>
  </si>
  <si>
    <t>14.1 Придбання твердопаливного котла для бібліотеки-філії № 5</t>
  </si>
  <si>
    <t>Разом по галузі "Культура і мистецтво"</t>
  </si>
  <si>
    <t xml:space="preserve">Замінено 304 од неефективних освітлювальні прилади на  світлодіодні </t>
  </si>
  <si>
    <t xml:space="preserve">Замінено 485 од неефективних освітлювальних приладів на  світлодіодні </t>
  </si>
  <si>
    <t xml:space="preserve">Замінено 12 од.  неефективних освітлювальних приладів на  світлодіодні </t>
  </si>
  <si>
    <t xml:space="preserve">Замінено 553 неефективні освітлювальні прилади на  світлодіодні </t>
  </si>
  <si>
    <t>Інформаційно-просвітнитницькі заходи у сфері енергозбереження та підвищення енергоефективності та інші заходи</t>
  </si>
  <si>
    <t>ДНЗ № 23</t>
  </si>
  <si>
    <t>ДНЗ № 33</t>
  </si>
  <si>
    <t>ЗОШ № 23</t>
  </si>
  <si>
    <t>Гімназія № 1</t>
  </si>
  <si>
    <t>ЗОШ № 4</t>
  </si>
  <si>
    <t>ЗОШ № 18</t>
  </si>
  <si>
    <t>ДНЗ № 21</t>
  </si>
  <si>
    <t>ПДЮ</t>
  </si>
  <si>
    <t>ССШ №№ 1, 7, 17, ЗОШ №№ 6, 22, ДНЗ №№ 2,7,14,21,22,23</t>
  </si>
  <si>
    <t>Разом по галузі "Освіта"</t>
  </si>
  <si>
    <t>Замінено 40 кв м віконних блоків</t>
  </si>
  <si>
    <t xml:space="preserve">в т ч </t>
  </si>
  <si>
    <t>257,8 обл кошти</t>
  </si>
  <si>
    <t>Разом по Програмі</t>
  </si>
  <si>
    <t>спец ф 3% співфі 273,96, спец фонд МБ 3271,92</t>
  </si>
  <si>
    <t>Кошти на виконання заходу не замовлялися головним розпорядником коштів</t>
  </si>
  <si>
    <t>Реалізація заходу заплановано на 2018 рік</t>
  </si>
  <si>
    <t>Виконано. Сплачено послуги з обслуговування Сумським державним університетом сайту "Сумської міської системи моніторингу теплоспоживання будівель" для ССШ №№ 1, 7, 17, ЗОШ №№ 6, 22, ДНЗ №№ 21, 22, 23</t>
  </si>
  <si>
    <t>Економія теплової енергії очікується в наступному опалювальному періоді</t>
  </si>
  <si>
    <t>Виконано. Проведено закупку та встановлення теплообчислювачів, модемів, модулів для дистанційного збору та передачі показників теплоспоживання в ДНЗ №№ 2, 7, 14, 21, 22</t>
  </si>
  <si>
    <t>Економія електричної енергії очікується в наступному звітному періоді</t>
  </si>
  <si>
    <t>Економія електричної енергії очікується у наступному звітному періоді</t>
  </si>
  <si>
    <t>Економія теплової енергії очікується у наступному звітному періоді</t>
  </si>
  <si>
    <t>Виконано. Замінено 32,4 кв м віконних блоків</t>
  </si>
  <si>
    <t>Виконано. Замінено 459,14 кв м віконних блоків в дитячій поліклініці № 2 по вул І. Сірка, 3</t>
  </si>
  <si>
    <t>Виконано. Замінено 4,18 кв м віконних блоків</t>
  </si>
  <si>
    <t>Економія теплової енергії  очіується у наступному звітному періоді</t>
  </si>
  <si>
    <t>Виконано. Здійснено сплату членських внесків Асоціації "Енергоефективні міста України"</t>
  </si>
  <si>
    <t>Виготовлено інформаційний пакет «План дій сталого енергетичного розвитку міста Суми» у кількості 20 одиниць</t>
  </si>
  <si>
    <t>Виконано. Утеплено 616,4 кв м фасаду</t>
  </si>
  <si>
    <t>Виконано. Утеплено 556 кв м фасаду</t>
  </si>
  <si>
    <t>Виконано. Утеплено 183 кв м фасаду</t>
  </si>
  <si>
    <t>Виконано. Придбано резервний котел "ТИВЕР-КТ 24 Е"</t>
  </si>
  <si>
    <t xml:space="preserve">Виконано. Замінено 562,84 кв м віконних блоків. </t>
  </si>
  <si>
    <t>Виконано. Замінено 182 кв м віконних блоків в поліклінічному відділенні № 1 по вул. Труда, 3</t>
  </si>
  <si>
    <t xml:space="preserve">Виконано. Замінено 15 од.  неефективних освітлювальних приладів на  світлодіодні </t>
  </si>
  <si>
    <t xml:space="preserve">Виконано. Замінено 258 од неефективних освітлювальних приладів на  світлодіодні </t>
  </si>
  <si>
    <t xml:space="preserve">Виконано. Замінено 946 неефективні освітлювальні прилади на  світлодіодні </t>
  </si>
  <si>
    <t>Не виконано</t>
  </si>
  <si>
    <t>Виконано. Замінено 475,38 кв м віконних блоків, 3,67 кв м дверних блоків, утеплено 2032,16 кв м зовнішніх стін</t>
  </si>
  <si>
    <t>Виконано. Замінено 335 світлодіодних ламп,  утеплено 2340,9 кв м даху, частково виконано роботи по встановленню системи вентиляції, встановлено систему автоматичного погодного регулювання тепла</t>
  </si>
  <si>
    <t>Економія очікується в наступному звітному періоді</t>
  </si>
  <si>
    <t xml:space="preserve">Виконано. У ДНЗ № 22  замінено віконні блоки (254,51 кв. м) та двері (11,61 кв. м), утеплено фасад (3013,04 кв м) та  в  ССШ № 29 утеплено фасад площею 3156,05 кв. м </t>
  </si>
  <si>
    <t>Виконано. Проведено заміну неефективнх освітлювальних приладів на світлодіодні у кількості 1985 од.</t>
  </si>
  <si>
    <t xml:space="preserve">Виконано. Замінено 642,33 кв м віконних блоків </t>
  </si>
  <si>
    <t>Виконано.Замінено 141,24 кв м віконних блоків</t>
  </si>
  <si>
    <t>Виконано. Замінено 112,93 кв м віконних блоків</t>
  </si>
  <si>
    <t>Виконано. Замінено 336,4 кв м віконних блоків</t>
  </si>
  <si>
    <t>Виконано.  Замінено 653,9 кв м віконних блоків</t>
  </si>
  <si>
    <t>Виконано. Замінено 610 кв м віконних блоків</t>
  </si>
  <si>
    <t>Виконано. Замінено 620 кв м віконних блоків</t>
  </si>
  <si>
    <t>Виконано. Замінено 41,96 кв м віконних блоків</t>
  </si>
  <si>
    <t>Виконано. Замінено 183,15 кв м віконних блоків</t>
  </si>
  <si>
    <t>Виконано. Замінено 127 кв м віконних блоків</t>
  </si>
  <si>
    <t>Виконано. Замінено 279,92 кв м віконних блоків</t>
  </si>
  <si>
    <t>Виконано. Замінено 131,77 кв м віконних блоків</t>
  </si>
  <si>
    <t>Виконано. Замінено 399,26 кв м віконних блоків</t>
  </si>
  <si>
    <t>Виконано. Замінено 47,33 кв м віконних блоки</t>
  </si>
  <si>
    <t xml:space="preserve"> Виконано. Замінено 26,92 кв м віконних блоки</t>
  </si>
  <si>
    <t>Виконано. Замінено 73,3 кв м віконних блоків</t>
  </si>
  <si>
    <t>Виконано. Замінено 9,45 кв м віконних блоків</t>
  </si>
  <si>
    <t>Виконано. Замінено 80,2 кв м віконних блоки</t>
  </si>
  <si>
    <t>Виконано. Утеплено 455 кв м зовнішніх стін</t>
  </si>
  <si>
    <t xml:space="preserve">Виконано. Розроблено проектно-кошторисну документацію на проведення капітального ремонту будівлі </t>
  </si>
  <si>
    <t>Виконано. Проведено екпрес-енергообстеження будівель закладів ДНЗ №№ 2, 7, 14, 21, 22, 23 та  навчання користувачів  "Сумської міської системи моніторингу теплоспоживання будівель" відповідальних осіб за ефективне споживання енергоресурсів в ДНЗ №№ 21, 22, 23</t>
  </si>
  <si>
    <t>Виконано. У рамках проекту "Школа енергії - 2", що фінансувався Німецьким товариством міжнародного співробітництва (GIZ) GmbH  для ЗОШ № 5 було передано у безкоштовне використання децентралізовані приточно-витяжні рекуператори PRANA-200 C у кількості 14 одиниць потужністю 40 Вт.</t>
  </si>
  <si>
    <t>Економія теплової енергії очікується в наступному звітному періоді</t>
  </si>
  <si>
    <t>Економія теплової енергії очікується в наступному звітному періоді. Завершення робіт планується у 2018 році</t>
  </si>
  <si>
    <t>Виконано. Утеплено 335 кв м фасаду будівлі</t>
  </si>
  <si>
    <t>Галузь "Культура і мистецтво"</t>
  </si>
  <si>
    <t>Короткий опис виконаних заходів</t>
  </si>
  <si>
    <t xml:space="preserve">Економічний ефект від упровадження заходів </t>
  </si>
  <si>
    <t>Інформація про  виконання заходів Програми</t>
  </si>
  <si>
    <t>Виготовлено інвестиційне техніко-економічне обґрунтування проекту "Підвищення енергоефективності в навчальних закладах міста Суми" в рамках технічної допомоги проекту USAID "Муніципальна енергетична реформа в Україні"</t>
  </si>
  <si>
    <t>Галузь "Освіта"</t>
  </si>
  <si>
    <t>1. Підвищення енергоефективності в бюджетній сфері міста Суми</t>
  </si>
  <si>
    <t>2. Модернізація систем освітлення</t>
  </si>
  <si>
    <t>3. Термомодернізація будівель</t>
  </si>
  <si>
    <t>4. Термомодернізація будівлі та модернізація інженерних мереж</t>
  </si>
  <si>
    <t>6. Впровадження автоматизованої системи моніторингу енергоспоживання в бюджетній сфері</t>
  </si>
  <si>
    <t>7. Модернізація системи вентиляції</t>
  </si>
  <si>
    <t>8. Модернізація систем освітлення</t>
  </si>
  <si>
    <t>9. Термомодернізація будівель</t>
  </si>
  <si>
    <t>13. Термомодернізація будівель</t>
  </si>
  <si>
    <t>Галузь "Соціальний захист та соціальне забезпечення"</t>
  </si>
  <si>
    <t>15. Термомодернізація будівель</t>
  </si>
  <si>
    <t>17. Створення та функціонування системи енергетичного менеджменту</t>
  </si>
  <si>
    <t>17.1.</t>
  </si>
  <si>
    <t>Упровадження системи енергетичного менеджменту відповідно до ISO 50001 в бюджетній сфері міста Суми</t>
  </si>
  <si>
    <t>18. Участь у Добровільному об'єднанні органів місцевого самоврядування - Асоціації "Енергоефективні міста України"</t>
  </si>
  <si>
    <t>19. Популяризація ідеї сталого енергетичного розвитку міста</t>
  </si>
  <si>
    <t>Виконано. 20-27 квітня 2017 року у КУ ЗОШ № 5 пройшли  шкільні дні енергії в рамках  проекту «Школа Енергії 2.0» за підтримки Асоціації «Енергоефективні міста України» у співпраці з Сумською міською  радою</t>
  </si>
  <si>
    <t>2.1</t>
  </si>
  <si>
    <t>3.1</t>
  </si>
  <si>
    <t>Виконано. Замінено 625,8 кв м віконних блоків, 8,1 кв м дверних блоків, утеплено  дах площею 1937 кв м</t>
  </si>
  <si>
    <t>Виконано. У рамках проекту "Школа енергії - 2", що виконувався  Проектом "Створення енергетичних агенств в Україні", на замовлення  Німецького товариства міжнародного співробітництва (GIZ) GmbH  для ЗОШ № 5 було передано у безкоштовне використання матеріали для утеплення 750 кв м покрівлі, а саме: базальтовий утеплювач (щільність 35-45 кг/куб м, коефіцієнт теплопровідності матеріалу 0,045 Вт/(м К), загальна товщина 200 мм), гідро-вітрозахисна мембрана (тришарова, щільність від 90 г/кв м), пароізоляційна мембрана (поверхнева щільність 80 г/кв м, паропроникність- 1 г/квм 24 год)</t>
  </si>
  <si>
    <t>Виконано частково. Розроблено проектно-кошторисні документації для ССШ №№ 1, 7, 17, ЗОШ №№ 4, 13, 18,  ДНЗ №№ 14, 29, Спеціальної школи</t>
  </si>
  <si>
    <t>ДНЗ №№ 2, 7, 14, 21, 22,23</t>
  </si>
  <si>
    <t>По головному розпоряднику управління освіти і науки Сумської міської ради</t>
  </si>
  <si>
    <t>По головному розпоряднику управління капітального будівництва та дорожнього господарства Сумської міської ради</t>
  </si>
  <si>
    <t>Економія електричної енергії склала 62,5 МВт∙год</t>
  </si>
  <si>
    <t>Економія електричної енергії  склала 4,1 МВтгод</t>
  </si>
  <si>
    <t>Встановлення ламп виконано в грудні 2017 року, економія електричної енергії очікується в наступному звітному періоді</t>
  </si>
  <si>
    <t>Виконано. Замінено 32,9 кв м віконних блоки</t>
  </si>
  <si>
    <t>Виконано. Замінено 41,622 кв м віконних блоки</t>
  </si>
  <si>
    <t>Виконано частково. Замінено 6 кв м віконних блоків в бібліотеці-філії № 4</t>
  </si>
  <si>
    <t>1.1</t>
  </si>
  <si>
    <t>1.2</t>
  </si>
  <si>
    <t>Підвищення енергоефективності в дошкільних навчальних закладах міста Суми</t>
  </si>
  <si>
    <t>Покращення енергоефективності в освітніх закладах (утеплення зовнішніх огороджуючих конструкій ССШ № 29 по вул. Заливній, 25, ДНЗ №22 "Джерельце")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</si>
  <si>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</si>
  <si>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</si>
  <si>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</si>
  <si>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</si>
  <si>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</si>
  <si>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</si>
  <si>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</si>
  <si>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</si>
  <si>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</si>
  <si>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</si>
  <si>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 Капітальний ремонт будівлі Сумського дошкільного навчального закладу (ясла-садок) № 5 "Снігуронька", м. Суми, Сумської області, вул. Герасима Кондратьєва, 142</t>
  </si>
  <si>
    <t>Придбання енергозберігаючих віконних блоків для ДНЗ № 15</t>
  </si>
  <si>
    <t xml:space="preserve"> Придбання енергозберігаючих віконних блоків для ДНЗ № 31</t>
  </si>
  <si>
    <t xml:space="preserve"> Придбання енергозберігаючих віконних блоків для ЗОШ № 13</t>
  </si>
  <si>
    <t>Придбання та встановлення віконних та дверних блоків у ЗОШ № 15</t>
  </si>
  <si>
    <t>Придбання віконних блоків для ДНЗ № 35</t>
  </si>
  <si>
    <t xml:space="preserve"> Придбання та встановлення віконних блоків у ССШ № 3</t>
  </si>
  <si>
    <t xml:space="preserve"> Капітальний ремонт будівлі (утеплення фасаду) ССШ № 1</t>
  </si>
  <si>
    <t xml:space="preserve"> Капітальний ремонт будівлі (утеплення фасаду) ССШ № 10</t>
  </si>
  <si>
    <t xml:space="preserve"> Капітальний ремонт покрівлі (утеплення) ЗОШ № 5</t>
  </si>
  <si>
    <t>4.1</t>
  </si>
  <si>
    <t>4.2</t>
  </si>
  <si>
    <t>4.3</t>
  </si>
  <si>
    <t xml:space="preserve"> Реконструкція - термомодернізація будівлі та модернізація інженерних мереж ССШ № 25</t>
  </si>
  <si>
    <t xml:space="preserve"> Реконструкція -термомодернізація будівлі та модернізація інженерних мереж ЗОШ № 24</t>
  </si>
  <si>
    <t>Реконструкція -термомодернізація будівлі НВК ДНЗ № 16</t>
  </si>
  <si>
    <t>5.1</t>
  </si>
  <si>
    <t>5.2</t>
  </si>
  <si>
    <t>5.3</t>
  </si>
  <si>
    <t xml:space="preserve"> Заміна та встановлення нового обладнання для впровадження системи моніторингу теплоспоживання на об'єктах галузі "Освіта"</t>
  </si>
  <si>
    <t>6.1</t>
  </si>
  <si>
    <t>6.2</t>
  </si>
  <si>
    <t>6.3</t>
  </si>
  <si>
    <t>7.1</t>
  </si>
  <si>
    <t>Заміна ламп розжарювання на енергоефективні освітлювальні прилади в лікувально-профілактичних закладах</t>
  </si>
  <si>
    <t>9.1</t>
  </si>
  <si>
    <t>9.2</t>
  </si>
  <si>
    <t>9.3</t>
  </si>
  <si>
    <t>13.</t>
  </si>
  <si>
    <t>13.2</t>
  </si>
  <si>
    <t>13.4</t>
  </si>
  <si>
    <t>14.1</t>
  </si>
  <si>
    <t>15.1</t>
  </si>
  <si>
    <t>18.</t>
  </si>
  <si>
    <t>Сплата членських внесків органами місцевого самоврядування Асоціації "Енергоефективні міста України"</t>
  </si>
  <si>
    <t>19.2</t>
  </si>
  <si>
    <t>19.1</t>
  </si>
  <si>
    <t>19.3</t>
  </si>
  <si>
    <t xml:space="preserve"> Виготовлення інформаційного пакету "План дій сталого енергетичного розвитку міста Суми"</t>
  </si>
  <si>
    <t>Проведення конкурсів, відкритих уроків з питань енергозбереження, тижня енергоефективності</t>
  </si>
  <si>
    <t xml:space="preserve"> Проведення Днів Сталої енергії у місті Суми</t>
  </si>
  <si>
    <t xml:space="preserve">Виконано. Проведено 7 навчальних тренінгів з питань впровадження системи енергетичного менеджменту відповідно до ISO 50001:2011 для керівництва міста та представників бюджетних закладів та установ в рамках проекту USAID "Муніципальна енергетична реформа в Україні". Рішенням Сумської міської ради від 26.07.17 № 2375-МР затверджено Концепцію Концепції запровадження системи енергетичного менеджменту в бюджетній сфері міста Суми відповідно до національного стандарту України ДСТУ ISO 50001:2014
</t>
  </si>
  <si>
    <t>8.1</t>
  </si>
  <si>
    <r>
      <t>Економія електричної енергії  склала 37,8 тис. кВт</t>
    </r>
    <r>
      <rPr>
        <sz val="20"/>
        <color theme="1"/>
        <rFont val="Calibri"/>
        <family val="2"/>
        <charset val="204"/>
      </rPr>
      <t>∙</t>
    </r>
    <r>
      <rPr>
        <sz val="20"/>
        <color theme="1"/>
        <rFont val="Times New Roman"/>
        <family val="1"/>
        <charset val="204"/>
      </rPr>
      <t>год</t>
    </r>
  </si>
  <si>
    <t>Оплата послуг з побудови та створення системи моніторингу теплоспоживання на об'єктах галузі "Освіта"</t>
  </si>
  <si>
    <t xml:space="preserve"> Капітальний ремонт будівель (заміна віконних блоків)</t>
  </si>
  <si>
    <t xml:space="preserve"> Придбання енергозберігаючих віконних блоків для КУ "Сумська міська клінічна стоматологічна поліклініка"</t>
  </si>
  <si>
    <t xml:space="preserve"> Заміна віконних блоків в КУ "Сумський міський клінічний пологовий будинок Пресвятої Діви Марії"</t>
  </si>
  <si>
    <t>Придбання віконних блоків для бібліотек філій №№ 1, 3, 4, 16, 18</t>
  </si>
  <si>
    <t>Капітальний ремонт будівель (утеплення фасаду)</t>
  </si>
  <si>
    <t xml:space="preserve"> Капітальний ремонт будівлі (утеплення фасаду) Центру реінтеграції бездомних осіб</t>
  </si>
  <si>
    <t>5. Модернізація систем опалення</t>
  </si>
  <si>
    <t>Економія електричної енергії  склала 35,6 МВт∙год</t>
  </si>
  <si>
    <t xml:space="preserve">
4. Напрями діяльності та завдання Програми підвищення енергоефективності в бюджетній сфері міста Суми на 2017–2019 роки за 2017 рік
</t>
  </si>
  <si>
    <t>Разом по галузі "Соціальний захист та соціальне забезпечення"</t>
  </si>
  <si>
    <t>* від показників споживання 2015 року</t>
  </si>
  <si>
    <t>Економія теплової енергії від базового року склала 73,1 МВтгод</t>
  </si>
  <si>
    <t>Економія теплової енергії від базового року склала 24,8 МВтгод</t>
  </si>
  <si>
    <t>Економія теплової енергії від базового року склала 33,6 МВтгод</t>
  </si>
  <si>
    <t>Економія теплової енергії від базового року склала 1,6 МВтгод</t>
  </si>
  <si>
    <t>Економія теплової енергії від базового року* склала                              282,1 МВтгод</t>
  </si>
  <si>
    <t xml:space="preserve">Економія теплової енергії від базового року* склала                      39 МВтгод </t>
  </si>
  <si>
    <t>Економія теплової енергії від базового року* склала                          35,7 МВтгод</t>
  </si>
  <si>
    <t>Економія теплової енергії від базового року*  склала                            23,3 МВтгод</t>
  </si>
  <si>
    <t>Економія теплової енергії від базового року* склала                          122 МВтгод</t>
  </si>
  <si>
    <t>Економія теплової енергії від базового року* склала                               12,7 МВтгод</t>
  </si>
  <si>
    <t>Економія теплової енергії від базового року* склала                             72,8 МВтгод</t>
  </si>
  <si>
    <t>Проведено загальноміський захід «Дні Сталої енергії в місті Суми» (виготовлено та придбано банер, канцелярські набор для учасників конференції з логотипом та назвою заходу: сувенірна продукція для делегацій, учасників міжнародних проектів, забезпечено організацію проведення заходу)</t>
  </si>
  <si>
    <t>Економія теплової енергії від базового року* склала 7 МВтгод</t>
  </si>
  <si>
    <t>Економія теплової енергії від базового року* склала 21,4 МВтгод</t>
  </si>
  <si>
    <t>Економія теплової енергії від базового року* склала                         32,1 МВтгод</t>
  </si>
  <si>
    <t>Економія теплової енергії від базового року* склала 36 МВтгод</t>
  </si>
  <si>
    <t>Економія теплової енергії від базового року* склала 3,1 МВтгод</t>
  </si>
  <si>
    <t xml:space="preserve">Економія теплової енергії від базового року* склала 19,3 МВтгод </t>
  </si>
  <si>
    <t xml:space="preserve">Економія теплової енергії від базового року* склала                                11,6 МВтгод </t>
  </si>
  <si>
    <t>Економія теплової енергії від базового року* склала 19,7 МВтгод</t>
  </si>
  <si>
    <t>Економія теплової енергії від базового року* склала 5,6 МВтгод</t>
  </si>
  <si>
    <t>Секретар Сумської міської ради</t>
  </si>
  <si>
    <t>Виконавець: Липова С.А.</t>
  </si>
  <si>
    <t>А.В. Баранов</t>
  </si>
  <si>
    <t>Реконструкція будівлі комунальної установи "Сумський дошкільний навчальний заклад № 27 "Світанок" по вул. Червонопрапорна, 23 (заміна віконних блоків на енергозберігаючі, дообладнання газової котельні котлом, що працює на поновлювальних джерелах енергії (біомаса)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</si>
  <si>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І-ІІІ ступенів № 11 по вул Шишкіна, 12"</t>
  </si>
  <si>
    <t>Капітальний ремонт теплопунктів (облаштування системи автоматичного регулювання споживання тепла)</t>
  </si>
  <si>
    <t>Моніторинг теплоспоживання будівель установ та закладів галузі "Освіта"</t>
  </si>
  <si>
    <t>Придбання та встановлення рекуператорів у ЗОШ № 5</t>
  </si>
  <si>
    <t>КУ "Центр первинної медико-санітарної допомоги № 3                       м. Суми"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</si>
</sst>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sz val="20"/>
      <color theme="1"/>
      <name val="Calibri"/>
      <family val="2"/>
      <charset val="204"/>
    </font>
    <font>
      <sz val="26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79"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6" fillId="0" borderId="0" xfId="0" applyNumberFormat="1" applyFont="1" applyFill="1"/>
    <xf numFmtId="164" fontId="9" fillId="0" borderId="0" xfId="0" applyNumberFormat="1" applyFont="1" applyFill="1" applyAlignment="1">
      <alignment horizontal="right" vertical="center"/>
    </xf>
    <xf numFmtId="164" fontId="6" fillId="0" borderId="12" xfId="0" applyNumberFormat="1" applyFont="1" applyFill="1" applyBorder="1"/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top"/>
    </xf>
    <xf numFmtId="164" fontId="6" fillId="0" borderId="12" xfId="0" applyNumberFormat="1" applyFont="1" applyFill="1" applyBorder="1"/>
    <xf numFmtId="164" fontId="8" fillId="0" borderId="0" xfId="0" applyNumberFormat="1" applyFont="1" applyFill="1"/>
    <xf numFmtId="164" fontId="6" fillId="0" borderId="22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/>
    <xf numFmtId="164" fontId="1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164" fontId="1" fillId="0" borderId="0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top" wrapText="1"/>
    </xf>
    <xf numFmtId="164" fontId="1" fillId="0" borderId="20" xfId="0" applyNumberFormat="1" applyFont="1" applyFill="1" applyBorder="1" applyAlignment="1">
      <alignment horizontal="justify" vertical="center" wrapText="1"/>
    </xf>
    <xf numFmtId="164" fontId="11" fillId="0" borderId="12" xfId="0" applyNumberFormat="1" applyFont="1" applyFill="1" applyBorder="1"/>
    <xf numFmtId="164" fontId="1" fillId="0" borderId="12" xfId="0" applyNumberFormat="1" applyFont="1" applyFill="1" applyBorder="1" applyAlignment="1">
      <alignment horizontal="justify" vertical="center" wrapText="1"/>
    </xf>
    <xf numFmtId="2" fontId="1" fillId="0" borderId="12" xfId="1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horizontal="justify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wrapText="1"/>
    </xf>
    <xf numFmtId="2" fontId="11" fillId="0" borderId="12" xfId="0" applyNumberFormat="1" applyFont="1" applyFill="1" applyBorder="1" applyAlignment="1">
      <alignment vertical="center"/>
    </xf>
    <xf numFmtId="2" fontId="11" fillId="0" borderId="0" xfId="0" applyNumberFormat="1" applyFont="1" applyFill="1" applyAlignment="1">
      <alignment vertical="center"/>
    </xf>
    <xf numFmtId="2" fontId="1" fillId="0" borderId="12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justify" vertical="top" wrapText="1"/>
    </xf>
    <xf numFmtId="164" fontId="1" fillId="0" borderId="20" xfId="0" applyNumberFormat="1" applyFont="1" applyFill="1" applyBorder="1" applyAlignment="1">
      <alignment horizontal="justify" vertical="top" wrapText="1"/>
    </xf>
    <xf numFmtId="164" fontId="1" fillId="0" borderId="12" xfId="0" applyNumberFormat="1" applyFont="1" applyFill="1" applyBorder="1" applyAlignment="1">
      <alignment horizontal="justify" vertical="top"/>
    </xf>
    <xf numFmtId="2" fontId="1" fillId="0" borderId="12" xfId="0" applyNumberFormat="1" applyFont="1" applyFill="1" applyBorder="1" applyAlignment="1">
      <alignment horizontal="justify" vertical="center" wrapText="1"/>
    </xf>
    <xf numFmtId="2" fontId="1" fillId="0" borderId="12" xfId="1" applyNumberFormat="1" applyFont="1" applyFill="1" applyBorder="1" applyAlignment="1">
      <alignment horizontal="justify" vertical="center" wrapText="1"/>
    </xf>
    <xf numFmtId="2" fontId="1" fillId="0" borderId="12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 horizontal="justify" vertical="center" wrapText="1"/>
    </xf>
    <xf numFmtId="164" fontId="14" fillId="0" borderId="12" xfId="0" applyNumberFormat="1" applyFont="1" applyFill="1" applyBorder="1" applyAlignment="1">
      <alignment horizontal="justify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vertical="center" wrapText="1"/>
    </xf>
    <xf numFmtId="164" fontId="11" fillId="0" borderId="12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vertical="top" wrapText="1"/>
    </xf>
    <xf numFmtId="164" fontId="14" fillId="0" borderId="20" xfId="0" applyNumberFormat="1" applyFont="1" applyFill="1" applyBorder="1" applyAlignment="1">
      <alignment vertical="top" wrapText="1"/>
    </xf>
    <xf numFmtId="164" fontId="15" fillId="0" borderId="12" xfId="0" applyNumberFormat="1" applyFont="1" applyFill="1" applyBorder="1"/>
    <xf numFmtId="2" fontId="11" fillId="0" borderId="12" xfId="0" applyNumberFormat="1" applyFont="1" applyFill="1" applyBorder="1" applyAlignment="1">
      <alignment wrapText="1"/>
    </xf>
    <xf numFmtId="164" fontId="11" fillId="0" borderId="20" xfId="0" applyNumberFormat="1" applyFont="1" applyFill="1" applyBorder="1" applyAlignment="1">
      <alignment wrapText="1"/>
    </xf>
    <xf numFmtId="2" fontId="11" fillId="0" borderId="12" xfId="0" applyNumberFormat="1" applyFont="1" applyFill="1" applyBorder="1"/>
    <xf numFmtId="2" fontId="1" fillId="0" borderId="12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/>
    <xf numFmtId="2" fontId="14" fillId="0" borderId="12" xfId="1" applyNumberFormat="1" applyFont="1" applyFill="1" applyBorder="1" applyAlignment="1">
      <alignment horizontal="center" vertical="center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164" fontId="1" fillId="0" borderId="12" xfId="1" applyNumberFormat="1" applyFont="1" applyFill="1" applyBorder="1" applyAlignment="1">
      <alignment horizontal="center" vertical="center" wrapText="1"/>
    </xf>
    <xf numFmtId="164" fontId="14" fillId="0" borderId="12" xfId="1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left" vertical="top" wrapText="1"/>
    </xf>
    <xf numFmtId="164" fontId="14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center" vertical="top" wrapText="1"/>
    </xf>
    <xf numFmtId="2" fontId="14" fillId="0" borderId="12" xfId="0" applyNumberFormat="1" applyFont="1" applyFill="1" applyBorder="1" applyAlignment="1">
      <alignment horizontal="center" vertical="top" wrapText="1"/>
    </xf>
    <xf numFmtId="164" fontId="11" fillId="0" borderId="12" xfId="0" applyNumberFormat="1" applyFont="1" applyFill="1" applyBorder="1" applyAlignment="1">
      <alignment vertical="top"/>
    </xf>
    <xf numFmtId="164" fontId="14" fillId="0" borderId="12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Fill="1" applyAlignment="1">
      <alignment textRotation="180"/>
    </xf>
    <xf numFmtId="164" fontId="12" fillId="0" borderId="0" xfId="0" applyNumberFormat="1" applyFont="1" applyFill="1" applyAlignment="1">
      <alignment vertical="center" textRotation="180"/>
    </xf>
    <xf numFmtId="164" fontId="13" fillId="0" borderId="0" xfId="0" applyNumberFormat="1" applyFont="1" applyFill="1" applyAlignment="1">
      <alignment textRotation="180"/>
    </xf>
    <xf numFmtId="49" fontId="18" fillId="0" borderId="0" xfId="0" applyNumberFormat="1" applyFont="1" applyFill="1" applyAlignment="1">
      <alignment textRotation="180"/>
    </xf>
    <xf numFmtId="1" fontId="12" fillId="0" borderId="0" xfId="0" applyNumberFormat="1" applyFont="1" applyFill="1" applyAlignment="1">
      <alignment textRotation="180"/>
    </xf>
    <xf numFmtId="1" fontId="12" fillId="0" borderId="0" xfId="0" applyNumberFormat="1" applyFont="1" applyFill="1" applyAlignment="1">
      <alignment vertical="center" textRotation="180"/>
    </xf>
    <xf numFmtId="164" fontId="6" fillId="0" borderId="19" xfId="0" applyNumberFormat="1" applyFont="1" applyFill="1" applyBorder="1"/>
    <xf numFmtId="164" fontId="12" fillId="0" borderId="0" xfId="0" applyNumberFormat="1" applyFont="1" applyFill="1" applyBorder="1" applyAlignment="1">
      <alignment textRotation="180"/>
    </xf>
    <xf numFmtId="164" fontId="1" fillId="0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vertical="top" wrapText="1"/>
    </xf>
    <xf numFmtId="2" fontId="14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justify" vertical="center" wrapText="1"/>
    </xf>
    <xf numFmtId="1" fontId="0" fillId="0" borderId="0" xfId="0" applyNumberFormat="1" applyBorder="1" applyAlignment="1">
      <alignment vertical="top" textRotation="180"/>
    </xf>
    <xf numFmtId="164" fontId="19" fillId="0" borderId="0" xfId="0" applyNumberFormat="1" applyFont="1" applyFill="1"/>
    <xf numFmtId="164" fontId="19" fillId="0" borderId="0" xfId="0" applyNumberFormat="1" applyFont="1" applyFill="1" applyAlignment="1">
      <alignment textRotation="180"/>
    </xf>
    <xf numFmtId="164" fontId="21" fillId="0" borderId="0" xfId="0" applyNumberFormat="1" applyFont="1" applyFill="1" applyBorder="1" applyAlignment="1">
      <alignment vertical="top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textRotation="180"/>
    </xf>
    <xf numFmtId="164" fontId="22" fillId="0" borderId="22" xfId="0" applyNumberFormat="1" applyFont="1" applyFill="1" applyBorder="1"/>
    <xf numFmtId="164" fontId="22" fillId="0" borderId="12" xfId="0" applyNumberFormat="1" applyFont="1" applyFill="1" applyBorder="1"/>
    <xf numFmtId="49" fontId="10" fillId="0" borderId="0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Fill="1" applyBorder="1" applyAlignment="1">
      <alignment horizontal="right" wrapText="1"/>
    </xf>
    <xf numFmtId="0" fontId="22" fillId="0" borderId="0" xfId="0" applyFont="1" applyAlignment="1"/>
    <xf numFmtId="164" fontId="14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/>
    <xf numFmtId="0" fontId="11" fillId="0" borderId="22" xfId="0" applyFont="1" applyBorder="1" applyAlignment="1"/>
    <xf numFmtId="164" fontId="14" fillId="0" borderId="18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/>
    <xf numFmtId="0" fontId="15" fillId="0" borderId="19" xfId="0" applyFont="1" applyBorder="1" applyAlignment="1"/>
    <xf numFmtId="164" fontId="14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 wrapText="1"/>
    </xf>
    <xf numFmtId="164" fontId="15" fillId="0" borderId="21" xfId="0" applyNumberFormat="1" applyFont="1" applyFill="1" applyBorder="1" applyAlignment="1">
      <alignment wrapText="1"/>
    </xf>
    <xf numFmtId="164" fontId="20" fillId="0" borderId="0" xfId="0" applyNumberFormat="1" applyFont="1" applyFill="1" applyAlignment="1">
      <alignment wrapText="1"/>
    </xf>
    <xf numFmtId="0" fontId="20" fillId="0" borderId="0" xfId="0" applyFont="1" applyAlignment="1"/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4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/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164" fontId="11" fillId="0" borderId="14" xfId="0" applyNumberFormat="1" applyFont="1" applyFill="1" applyBorder="1" applyAlignment="1">
      <alignment wrapText="1"/>
    </xf>
    <xf numFmtId="164" fontId="11" fillId="0" borderId="15" xfId="0" applyNumberFormat="1" applyFont="1" applyFill="1" applyBorder="1" applyAlignment="1">
      <alignment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textRotation="90" wrapText="1"/>
    </xf>
    <xf numFmtId="164" fontId="1" fillId="0" borderId="15" xfId="0" applyNumberFormat="1" applyFont="1" applyFill="1" applyBorder="1" applyAlignment="1">
      <alignment horizontal="center" vertical="center" textRotation="90" wrapText="1"/>
    </xf>
    <xf numFmtId="164" fontId="1" fillId="0" borderId="16" xfId="0" applyNumberFormat="1" applyFont="1" applyFill="1" applyBorder="1" applyAlignment="1">
      <alignment horizontal="center" vertical="center" textRotation="90" wrapText="1"/>
    </xf>
    <xf numFmtId="164" fontId="1" fillId="0" borderId="17" xfId="0" applyNumberFormat="1" applyFont="1" applyFill="1" applyBorder="1" applyAlignment="1">
      <alignment horizontal="center" vertical="center" textRotation="90" wrapText="1"/>
    </xf>
    <xf numFmtId="164" fontId="1" fillId="0" borderId="18" xfId="0" applyNumberFormat="1" applyFont="1" applyFill="1" applyBorder="1" applyAlignment="1">
      <alignment horizontal="center" vertical="center" textRotation="90" wrapText="1"/>
    </xf>
    <xf numFmtId="164" fontId="1" fillId="0" borderId="19" xfId="0" applyNumberFormat="1" applyFont="1" applyFill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vertical="top" textRotation="180"/>
    </xf>
    <xf numFmtId="1" fontId="0" fillId="0" borderId="24" xfId="0" applyNumberFormat="1" applyBorder="1" applyAlignment="1">
      <alignment vertical="top" textRotation="180"/>
    </xf>
    <xf numFmtId="0" fontId="11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/>
    <xf numFmtId="164" fontId="5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vertical="center" wrapText="1"/>
    </xf>
    <xf numFmtId="2" fontId="1" fillId="0" borderId="12" xfId="1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164" fontId="10" fillId="0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164" fontId="1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justify" vertical="center" wrapText="1"/>
    </xf>
    <xf numFmtId="2" fontId="14" fillId="0" borderId="0" xfId="0" applyNumberFormat="1" applyFont="1" applyFill="1" applyAlignment="1">
      <alignment horizontal="justify" vertical="center"/>
    </xf>
    <xf numFmtId="2" fontId="14" fillId="0" borderId="15" xfId="0" applyNumberFormat="1" applyFont="1" applyFill="1" applyBorder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view="pageBreakPreview" zoomScale="40" zoomScaleSheetLayoutView="40" workbookViewId="0">
      <pane ySplit="8" topLeftCell="A104" activePane="bottomLeft" state="frozen"/>
      <selection pane="bottomLeft" activeCell="B66" sqref="B66"/>
    </sheetView>
  </sheetViews>
  <sheetFormatPr defaultRowHeight="21" x14ac:dyDescent="0.4"/>
  <cols>
    <col min="1" max="1" width="10.44140625" style="9" customWidth="1"/>
    <col min="2" max="2" width="52" style="9" customWidth="1"/>
    <col min="3" max="3" width="16.21875" style="9" customWidth="1"/>
    <col min="4" max="4" width="15.6640625" style="9" customWidth="1"/>
    <col min="5" max="5" width="15.88671875" style="9" customWidth="1"/>
    <col min="6" max="6" width="2" style="9" hidden="1" customWidth="1"/>
    <col min="7" max="7" width="15.109375" style="9" customWidth="1"/>
    <col min="8" max="8" width="18.6640625" style="9" customWidth="1"/>
    <col min="9" max="9" width="16.21875" style="9" customWidth="1"/>
    <col min="10" max="10" width="17" style="9" customWidth="1"/>
    <col min="11" max="11" width="14" style="9" customWidth="1"/>
    <col min="12" max="12" width="13" style="9" customWidth="1"/>
    <col min="13" max="13" width="16" style="9" customWidth="1"/>
    <col min="14" max="14" width="81.5546875" style="9" customWidth="1"/>
    <col min="15" max="15" width="56.6640625" style="9" customWidth="1"/>
    <col min="16" max="16" width="10.44140625" style="9" customWidth="1"/>
    <col min="17" max="16384" width="8.88671875" style="9"/>
  </cols>
  <sheetData>
    <row r="1" spans="1:16" ht="15" customHeight="1" x14ac:dyDescent="0.4">
      <c r="N1" s="10"/>
    </row>
    <row r="2" spans="1:16" s="95" customFormat="1" ht="54" customHeight="1" x14ac:dyDescent="0.6">
      <c r="B2" s="116" t="s">
        <v>226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96"/>
    </row>
    <row r="3" spans="1:16" ht="15" customHeight="1" x14ac:dyDescent="0.4">
      <c r="P3" s="79"/>
    </row>
    <row r="4" spans="1:16" ht="66.599999999999994" customHeight="1" x14ac:dyDescent="0.4">
      <c r="A4" s="118" t="s">
        <v>22</v>
      </c>
      <c r="B4" s="128" t="s">
        <v>2</v>
      </c>
      <c r="C4" s="128" t="s">
        <v>3</v>
      </c>
      <c r="D4" s="128"/>
      <c r="E4" s="128"/>
      <c r="F4" s="128"/>
      <c r="G4" s="128"/>
      <c r="H4" s="128" t="s">
        <v>13</v>
      </c>
      <c r="I4" s="128"/>
      <c r="J4" s="128"/>
      <c r="K4" s="128"/>
      <c r="L4" s="128"/>
      <c r="M4" s="128"/>
      <c r="N4" s="130" t="s">
        <v>125</v>
      </c>
      <c r="O4" s="137"/>
      <c r="P4" s="79"/>
    </row>
    <row r="5" spans="1:16" ht="74.25" customHeight="1" x14ac:dyDescent="0.4">
      <c r="A5" s="126"/>
      <c r="B5" s="128"/>
      <c r="C5" s="129" t="s">
        <v>5</v>
      </c>
      <c r="D5" s="129" t="s">
        <v>6</v>
      </c>
      <c r="E5" s="133" t="s">
        <v>8</v>
      </c>
      <c r="F5" s="134"/>
      <c r="G5" s="131" t="s">
        <v>40</v>
      </c>
      <c r="H5" s="129" t="s">
        <v>5</v>
      </c>
      <c r="I5" s="129" t="s">
        <v>6</v>
      </c>
      <c r="J5" s="128" t="s">
        <v>8</v>
      </c>
      <c r="K5" s="128"/>
      <c r="L5" s="128"/>
      <c r="M5" s="129" t="s">
        <v>40</v>
      </c>
      <c r="N5" s="130" t="s">
        <v>123</v>
      </c>
      <c r="O5" s="118" t="s">
        <v>124</v>
      </c>
      <c r="P5" s="79"/>
    </row>
    <row r="6" spans="1:16" ht="128.4" customHeight="1" x14ac:dyDescent="0.4">
      <c r="A6" s="127"/>
      <c r="B6" s="128"/>
      <c r="C6" s="129"/>
      <c r="D6" s="129"/>
      <c r="E6" s="135"/>
      <c r="F6" s="136"/>
      <c r="G6" s="132"/>
      <c r="H6" s="129"/>
      <c r="I6" s="129"/>
      <c r="J6" s="27" t="s">
        <v>11</v>
      </c>
      <c r="K6" s="27" t="s">
        <v>12</v>
      </c>
      <c r="L6" s="27" t="s">
        <v>21</v>
      </c>
      <c r="M6" s="129"/>
      <c r="N6" s="130"/>
      <c r="O6" s="119"/>
      <c r="P6" s="79"/>
    </row>
    <row r="7" spans="1:16" ht="34.200000000000003" customHeight="1" x14ac:dyDescent="0.4">
      <c r="A7" s="105" t="s">
        <v>127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79"/>
    </row>
    <row r="8" spans="1:16" ht="32.25" customHeight="1" x14ac:dyDescent="0.5">
      <c r="A8" s="105" t="s">
        <v>128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  <c r="P8" s="79"/>
    </row>
    <row r="9" spans="1:16" ht="168.6" customHeight="1" x14ac:dyDescent="0.5">
      <c r="A9" s="28" t="s">
        <v>159</v>
      </c>
      <c r="B9" s="29" t="s">
        <v>161</v>
      </c>
      <c r="C9" s="30">
        <v>0</v>
      </c>
      <c r="D9" s="30"/>
      <c r="E9" s="145"/>
      <c r="F9" s="145"/>
      <c r="G9" s="30"/>
      <c r="H9" s="30">
        <v>0</v>
      </c>
      <c r="I9" s="31"/>
      <c r="J9" s="31"/>
      <c r="K9" s="31"/>
      <c r="L9" s="31"/>
      <c r="M9" s="31"/>
      <c r="N9" s="32" t="s">
        <v>126</v>
      </c>
      <c r="O9" s="33"/>
      <c r="P9" s="79"/>
    </row>
    <row r="10" spans="1:16" ht="183" customHeight="1" x14ac:dyDescent="0.4">
      <c r="A10" s="28" t="s">
        <v>160</v>
      </c>
      <c r="B10" s="34" t="s">
        <v>162</v>
      </c>
      <c r="C10" s="35">
        <f>SUM(D10:G10)</f>
        <v>6846</v>
      </c>
      <c r="D10" s="35"/>
      <c r="E10" s="146">
        <v>2500</v>
      </c>
      <c r="F10" s="146"/>
      <c r="G10" s="35">
        <v>4346</v>
      </c>
      <c r="H10" s="36">
        <f>J10+M10</f>
        <v>5454.6</v>
      </c>
      <c r="I10" s="36"/>
      <c r="J10" s="36">
        <f>1591.1+121</f>
        <v>1712.1</v>
      </c>
      <c r="K10" s="36"/>
      <c r="L10" s="36"/>
      <c r="M10" s="36">
        <f>3023.5+719</f>
        <v>3742.5</v>
      </c>
      <c r="N10" s="32" t="s">
        <v>95</v>
      </c>
      <c r="O10" s="37" t="s">
        <v>233</v>
      </c>
      <c r="P10" s="82">
        <v>3</v>
      </c>
    </row>
    <row r="11" spans="1:16" ht="34.799999999999997" customHeight="1" x14ac:dyDescent="0.4">
      <c r="A11" s="105" t="s">
        <v>129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79"/>
    </row>
    <row r="12" spans="1:16" ht="139.19999999999999" customHeight="1" x14ac:dyDescent="0.4">
      <c r="A12" s="38" t="s">
        <v>145</v>
      </c>
      <c r="B12" s="39" t="s">
        <v>23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79"/>
    </row>
    <row r="13" spans="1:16" ht="91.2" customHeight="1" x14ac:dyDescent="0.4">
      <c r="A13" s="41"/>
      <c r="B13" s="24" t="s">
        <v>24</v>
      </c>
      <c r="C13" s="36">
        <f>E13</f>
        <v>413.5</v>
      </c>
      <c r="D13" s="36"/>
      <c r="E13" s="36">
        <v>413.5</v>
      </c>
      <c r="F13" s="36"/>
      <c r="G13" s="36"/>
      <c r="H13" s="36">
        <f>K13</f>
        <v>413.34500000000003</v>
      </c>
      <c r="I13" s="36"/>
      <c r="J13" s="36"/>
      <c r="K13" s="36">
        <f>176.235+96.93+91.2+44.3+4.68</f>
        <v>413.34500000000003</v>
      </c>
      <c r="L13" s="36"/>
      <c r="M13" s="36"/>
      <c r="N13" s="42" t="s">
        <v>96</v>
      </c>
      <c r="O13" s="31" t="s">
        <v>234</v>
      </c>
      <c r="P13" s="79"/>
    </row>
    <row r="14" spans="1:16" ht="33" customHeight="1" x14ac:dyDescent="0.5">
      <c r="A14" s="105" t="s">
        <v>130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5"/>
      <c r="P14" s="79"/>
    </row>
    <row r="15" spans="1:16" ht="83.4" customHeight="1" x14ac:dyDescent="0.5">
      <c r="A15" s="38" t="s">
        <v>146</v>
      </c>
      <c r="B15" s="24" t="s">
        <v>25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79"/>
    </row>
    <row r="16" spans="1:16" ht="72" customHeight="1" x14ac:dyDescent="0.45">
      <c r="A16" s="41"/>
      <c r="B16" s="41" t="s">
        <v>26</v>
      </c>
      <c r="C16" s="36">
        <f>E16</f>
        <v>1557.36</v>
      </c>
      <c r="D16" s="36"/>
      <c r="E16" s="36">
        <v>1557.36</v>
      </c>
      <c r="F16" s="36"/>
      <c r="G16" s="36"/>
      <c r="H16" s="36">
        <f>J16</f>
        <v>1554.922</v>
      </c>
      <c r="I16" s="36"/>
      <c r="J16" s="36">
        <f>1215.7939+339.1281</f>
        <v>1554.922</v>
      </c>
      <c r="K16" s="36"/>
      <c r="L16" s="36"/>
      <c r="M16" s="36"/>
      <c r="N16" s="42" t="s">
        <v>97</v>
      </c>
      <c r="O16" s="43" t="s">
        <v>235</v>
      </c>
      <c r="P16" s="79"/>
    </row>
    <row r="17" spans="1:16" ht="78.599999999999994" customHeight="1" x14ac:dyDescent="0.4">
      <c r="A17" s="41"/>
      <c r="B17" s="41" t="s">
        <v>27</v>
      </c>
      <c r="C17" s="36">
        <f>D17+E17</f>
        <v>309</v>
      </c>
      <c r="D17" s="36">
        <v>300</v>
      </c>
      <c r="E17" s="36">
        <v>9</v>
      </c>
      <c r="F17" s="36"/>
      <c r="G17" s="44"/>
      <c r="H17" s="36">
        <f t="shared" ref="H17:H22" si="0">I17+J17</f>
        <v>303.75068999999996</v>
      </c>
      <c r="I17" s="36">
        <v>294.90816999999998</v>
      </c>
      <c r="J17" s="36">
        <v>8.8425200000000004</v>
      </c>
      <c r="K17" s="36"/>
      <c r="L17" s="36"/>
      <c r="M17" s="36"/>
      <c r="N17" s="42" t="s">
        <v>98</v>
      </c>
      <c r="O17" s="34" t="s">
        <v>75</v>
      </c>
      <c r="P17" s="79"/>
    </row>
    <row r="18" spans="1:16" ht="81" customHeight="1" x14ac:dyDescent="0.4">
      <c r="A18" s="41"/>
      <c r="B18" s="41" t="s">
        <v>28</v>
      </c>
      <c r="C18" s="36">
        <f>D18+E18</f>
        <v>309</v>
      </c>
      <c r="D18" s="36">
        <v>300</v>
      </c>
      <c r="E18" s="36">
        <v>9</v>
      </c>
      <c r="F18" s="36"/>
      <c r="G18" s="45"/>
      <c r="H18" s="36">
        <f t="shared" si="0"/>
        <v>297.2</v>
      </c>
      <c r="I18" s="36">
        <v>288.2</v>
      </c>
      <c r="J18" s="36">
        <v>9</v>
      </c>
      <c r="K18" s="36"/>
      <c r="L18" s="36"/>
      <c r="M18" s="36"/>
      <c r="N18" s="42" t="s">
        <v>99</v>
      </c>
      <c r="O18" s="34" t="s">
        <v>75</v>
      </c>
      <c r="P18" s="79"/>
    </row>
    <row r="19" spans="1:16" ht="91.2" customHeight="1" x14ac:dyDescent="0.4">
      <c r="A19" s="41"/>
      <c r="B19" s="41" t="s">
        <v>29</v>
      </c>
      <c r="C19" s="36">
        <f>D19+E19</f>
        <v>849.75</v>
      </c>
      <c r="D19" s="36">
        <v>825</v>
      </c>
      <c r="E19" s="36">
        <v>24.75</v>
      </c>
      <c r="F19" s="36"/>
      <c r="G19" s="44"/>
      <c r="H19" s="36">
        <f t="shared" si="0"/>
        <v>821.76</v>
      </c>
      <c r="I19" s="36">
        <v>797.83</v>
      </c>
      <c r="J19" s="36">
        <v>23.93</v>
      </c>
      <c r="K19" s="36"/>
      <c r="L19" s="36"/>
      <c r="M19" s="36"/>
      <c r="N19" s="42" t="s">
        <v>100</v>
      </c>
      <c r="O19" s="31" t="s">
        <v>236</v>
      </c>
      <c r="P19" s="79"/>
    </row>
    <row r="20" spans="1:16" ht="84" customHeight="1" x14ac:dyDescent="0.45">
      <c r="A20" s="41"/>
      <c r="B20" s="41" t="s">
        <v>53</v>
      </c>
      <c r="C20" s="36">
        <f>E20+D20</f>
        <v>1498.74</v>
      </c>
      <c r="D20" s="36">
        <v>1395</v>
      </c>
      <c r="E20" s="36">
        <v>103.74</v>
      </c>
      <c r="F20" s="36"/>
      <c r="G20" s="44"/>
      <c r="H20" s="36">
        <f t="shared" si="0"/>
        <v>1497.79</v>
      </c>
      <c r="I20" s="36">
        <v>1394.11</v>
      </c>
      <c r="J20" s="36">
        <v>103.68</v>
      </c>
      <c r="K20" s="36"/>
      <c r="L20" s="36"/>
      <c r="M20" s="36"/>
      <c r="N20" s="42" t="s">
        <v>101</v>
      </c>
      <c r="O20" s="43" t="s">
        <v>237</v>
      </c>
      <c r="P20" s="79"/>
    </row>
    <row r="21" spans="1:16" ht="78" customHeight="1" x14ac:dyDescent="0.45">
      <c r="A21" s="41"/>
      <c r="B21" s="41" t="s">
        <v>54</v>
      </c>
      <c r="C21" s="36">
        <f>D21+E21</f>
        <v>1499.45</v>
      </c>
      <c r="D21" s="36">
        <v>1390</v>
      </c>
      <c r="E21" s="36">
        <v>109.45</v>
      </c>
      <c r="F21" s="36"/>
      <c r="G21" s="44"/>
      <c r="H21" s="36">
        <f t="shared" si="0"/>
        <v>1498.5</v>
      </c>
      <c r="I21" s="36">
        <v>1390</v>
      </c>
      <c r="J21" s="36">
        <v>108.5</v>
      </c>
      <c r="K21" s="36"/>
      <c r="L21" s="36"/>
      <c r="M21" s="36"/>
      <c r="N21" s="42" t="s">
        <v>102</v>
      </c>
      <c r="O21" s="43" t="s">
        <v>239</v>
      </c>
      <c r="P21" s="79"/>
    </row>
    <row r="22" spans="1:16" ht="84" customHeight="1" x14ac:dyDescent="0.45">
      <c r="A22" s="41"/>
      <c r="B22" s="41" t="s">
        <v>55</v>
      </c>
      <c r="C22" s="36">
        <f>D22+E22</f>
        <v>1431.7</v>
      </c>
      <c r="D22" s="36">
        <v>1390</v>
      </c>
      <c r="E22" s="36">
        <v>41.7</v>
      </c>
      <c r="F22" s="36"/>
      <c r="G22" s="44"/>
      <c r="H22" s="36">
        <f t="shared" si="0"/>
        <v>1429.27</v>
      </c>
      <c r="I22" s="36">
        <v>1387.6</v>
      </c>
      <c r="J22" s="36">
        <v>41.67</v>
      </c>
      <c r="K22" s="36"/>
      <c r="L22" s="36"/>
      <c r="M22" s="36"/>
      <c r="N22" s="42" t="s">
        <v>103</v>
      </c>
      <c r="O22" s="43" t="s">
        <v>238</v>
      </c>
      <c r="P22" s="79"/>
    </row>
    <row r="23" spans="1:16" ht="82.8" customHeight="1" x14ac:dyDescent="0.4">
      <c r="A23" s="41"/>
      <c r="B23" s="41" t="s">
        <v>56</v>
      </c>
      <c r="C23" s="36">
        <f>E23</f>
        <v>80.5</v>
      </c>
      <c r="D23" s="36"/>
      <c r="E23" s="36">
        <v>80.5</v>
      </c>
      <c r="F23" s="36"/>
      <c r="G23" s="46"/>
      <c r="H23" s="36">
        <f>J23</f>
        <v>79.691000000000003</v>
      </c>
      <c r="I23" s="36"/>
      <c r="J23" s="36">
        <v>79.691000000000003</v>
      </c>
      <c r="K23" s="46"/>
      <c r="L23" s="46"/>
      <c r="M23" s="46"/>
      <c r="N23" s="42" t="s">
        <v>104</v>
      </c>
      <c r="O23" s="37" t="s">
        <v>119</v>
      </c>
      <c r="P23" s="83">
        <v>4</v>
      </c>
    </row>
    <row r="24" spans="1:16" ht="81.599999999999994" customHeight="1" x14ac:dyDescent="0.4">
      <c r="A24" s="41"/>
      <c r="B24" s="41" t="s">
        <v>57</v>
      </c>
      <c r="C24" s="47">
        <f>D24+E24</f>
        <v>515</v>
      </c>
      <c r="D24" s="36">
        <v>500</v>
      </c>
      <c r="E24" s="36">
        <v>15</v>
      </c>
      <c r="F24" s="36"/>
      <c r="G24" s="44"/>
      <c r="H24" s="36">
        <f>I24+J24</f>
        <v>512.74</v>
      </c>
      <c r="I24" s="36">
        <v>500</v>
      </c>
      <c r="J24" s="36">
        <v>12.74</v>
      </c>
      <c r="K24" s="36"/>
      <c r="L24" s="36"/>
      <c r="M24" s="36"/>
      <c r="N24" s="42" t="s">
        <v>105</v>
      </c>
      <c r="O24" s="37" t="s">
        <v>119</v>
      </c>
      <c r="P24" s="79"/>
    </row>
    <row r="25" spans="1:16" ht="79.8" customHeight="1" x14ac:dyDescent="0.4">
      <c r="A25" s="41"/>
      <c r="B25" s="41" t="s">
        <v>58</v>
      </c>
      <c r="C25" s="47">
        <f>D25+E25</f>
        <v>316.29499999999996</v>
      </c>
      <c r="D25" s="36">
        <v>307.08499999999998</v>
      </c>
      <c r="E25" s="36">
        <v>9.2100000000000009</v>
      </c>
      <c r="F25" s="36"/>
      <c r="G25" s="44"/>
      <c r="H25" s="36">
        <f>I25+J25</f>
        <v>315.80599999999998</v>
      </c>
      <c r="I25" s="36">
        <v>307.08999999999997</v>
      </c>
      <c r="J25" s="36">
        <v>8.7159999999999993</v>
      </c>
      <c r="K25" s="36"/>
      <c r="L25" s="36"/>
      <c r="M25" s="36"/>
      <c r="N25" s="42" t="s">
        <v>106</v>
      </c>
      <c r="O25" s="37" t="s">
        <v>119</v>
      </c>
      <c r="P25" s="79"/>
    </row>
    <row r="26" spans="1:16" ht="82.2" customHeight="1" x14ac:dyDescent="0.4">
      <c r="A26" s="41"/>
      <c r="B26" s="41" t="s">
        <v>59</v>
      </c>
      <c r="C26" s="47">
        <f>D26+E26</f>
        <v>1493.5</v>
      </c>
      <c r="D26" s="36">
        <v>1450</v>
      </c>
      <c r="E26" s="36">
        <v>43.5</v>
      </c>
      <c r="F26" s="36"/>
      <c r="G26" s="44"/>
      <c r="H26" s="36">
        <f>I26+J26</f>
        <v>1477.87</v>
      </c>
      <c r="I26" s="36">
        <f>739.58+695.25</f>
        <v>1434.83</v>
      </c>
      <c r="J26" s="36">
        <v>43.04</v>
      </c>
      <c r="K26" s="36"/>
      <c r="L26" s="36"/>
      <c r="M26" s="36"/>
      <c r="N26" s="42" t="s">
        <v>107</v>
      </c>
      <c r="O26" s="37" t="s">
        <v>119</v>
      </c>
      <c r="P26" s="79"/>
    </row>
    <row r="27" spans="1:16" ht="86.4" customHeight="1" x14ac:dyDescent="0.4">
      <c r="A27" s="41"/>
      <c r="B27" s="41" t="s">
        <v>60</v>
      </c>
      <c r="C27" s="47">
        <f>D27+E27</f>
        <v>309</v>
      </c>
      <c r="D27" s="36">
        <v>300</v>
      </c>
      <c r="E27" s="36">
        <v>9</v>
      </c>
      <c r="F27" s="36"/>
      <c r="G27" s="44"/>
      <c r="H27" s="36">
        <f>I27+J27</f>
        <v>309</v>
      </c>
      <c r="I27" s="36">
        <v>300</v>
      </c>
      <c r="J27" s="36">
        <v>9</v>
      </c>
      <c r="K27" s="36"/>
      <c r="L27" s="36"/>
      <c r="M27" s="36"/>
      <c r="N27" s="42" t="s">
        <v>108</v>
      </c>
      <c r="O27" s="31" t="s">
        <v>249</v>
      </c>
      <c r="P27" s="79"/>
    </row>
    <row r="28" spans="1:16" ht="159.6" customHeight="1" x14ac:dyDescent="0.4">
      <c r="A28" s="28" t="s">
        <v>163</v>
      </c>
      <c r="B28" s="24" t="s">
        <v>173</v>
      </c>
      <c r="C28" s="36">
        <f>D28+E28</f>
        <v>1060.9000000000001</v>
      </c>
      <c r="D28" s="36">
        <v>1030</v>
      </c>
      <c r="E28" s="36">
        <v>30.9</v>
      </c>
      <c r="F28" s="36"/>
      <c r="G28" s="36"/>
      <c r="H28" s="36">
        <f>I28+J28</f>
        <v>1042.22</v>
      </c>
      <c r="I28" s="36">
        <v>1021.12</v>
      </c>
      <c r="J28" s="36">
        <v>21.1</v>
      </c>
      <c r="K28" s="36"/>
      <c r="L28" s="36"/>
      <c r="M28" s="36"/>
      <c r="N28" s="42" t="s">
        <v>109</v>
      </c>
      <c r="O28" s="31" t="s">
        <v>119</v>
      </c>
      <c r="P28" s="79"/>
    </row>
    <row r="29" spans="1:16" ht="90" customHeight="1" x14ac:dyDescent="0.4">
      <c r="A29" s="28" t="s">
        <v>164</v>
      </c>
      <c r="B29" s="34" t="s">
        <v>174</v>
      </c>
      <c r="C29" s="36">
        <f>E29+G29</f>
        <v>125</v>
      </c>
      <c r="D29" s="36"/>
      <c r="E29" s="36">
        <v>75</v>
      </c>
      <c r="F29" s="36"/>
      <c r="G29" s="36">
        <v>50</v>
      </c>
      <c r="H29" s="36">
        <f>K29+M29</f>
        <v>125</v>
      </c>
      <c r="I29" s="36"/>
      <c r="J29" s="36"/>
      <c r="K29" s="36">
        <v>75</v>
      </c>
      <c r="L29" s="36"/>
      <c r="M29" s="36">
        <v>50</v>
      </c>
      <c r="N29" s="42" t="s">
        <v>110</v>
      </c>
      <c r="O29" s="31" t="s">
        <v>71</v>
      </c>
      <c r="P29" s="79"/>
    </row>
    <row r="30" spans="1:16" ht="90" customHeight="1" x14ac:dyDescent="0.4">
      <c r="A30" s="28" t="s">
        <v>165</v>
      </c>
      <c r="B30" s="24" t="s">
        <v>175</v>
      </c>
      <c r="C30" s="36">
        <f>G30</f>
        <v>50</v>
      </c>
      <c r="D30" s="36"/>
      <c r="E30" s="36"/>
      <c r="F30" s="36"/>
      <c r="G30" s="36">
        <v>50</v>
      </c>
      <c r="H30" s="36">
        <f>M30</f>
        <v>50</v>
      </c>
      <c r="I30" s="36"/>
      <c r="J30" s="36"/>
      <c r="K30" s="36"/>
      <c r="L30" s="36"/>
      <c r="M30" s="36">
        <v>50</v>
      </c>
      <c r="N30" s="42" t="s">
        <v>63</v>
      </c>
      <c r="O30" s="31" t="s">
        <v>119</v>
      </c>
      <c r="P30" s="79"/>
    </row>
    <row r="31" spans="1:16" ht="90" customHeight="1" x14ac:dyDescent="0.4">
      <c r="A31" s="28" t="s">
        <v>166</v>
      </c>
      <c r="B31" s="24" t="s">
        <v>176</v>
      </c>
      <c r="C31" s="36">
        <f>G31</f>
        <v>50</v>
      </c>
      <c r="D31" s="36"/>
      <c r="E31" s="36"/>
      <c r="F31" s="36"/>
      <c r="G31" s="36">
        <v>50</v>
      </c>
      <c r="H31" s="36">
        <f>M31</f>
        <v>50</v>
      </c>
      <c r="I31" s="36"/>
      <c r="J31" s="36"/>
      <c r="K31" s="36"/>
      <c r="L31" s="36"/>
      <c r="M31" s="36">
        <v>50</v>
      </c>
      <c r="N31" s="42" t="s">
        <v>111</v>
      </c>
      <c r="O31" s="30" t="s">
        <v>248</v>
      </c>
      <c r="P31" s="79"/>
    </row>
    <row r="32" spans="1:16" ht="85.8" customHeight="1" x14ac:dyDescent="0.45">
      <c r="A32" s="28" t="s">
        <v>167</v>
      </c>
      <c r="B32" s="24" t="s">
        <v>177</v>
      </c>
      <c r="C32" s="48">
        <f>G32</f>
        <v>98.6</v>
      </c>
      <c r="D32" s="48"/>
      <c r="E32" s="48"/>
      <c r="F32" s="48"/>
      <c r="G32" s="36">
        <v>98.6</v>
      </c>
      <c r="H32" s="36">
        <f>M32</f>
        <v>98</v>
      </c>
      <c r="I32" s="36"/>
      <c r="J32" s="36"/>
      <c r="K32" s="36"/>
      <c r="L32" s="36"/>
      <c r="M32" s="36">
        <v>98</v>
      </c>
      <c r="N32" s="42" t="s">
        <v>112</v>
      </c>
      <c r="O32" s="43" t="s">
        <v>229</v>
      </c>
      <c r="P32" s="79"/>
    </row>
    <row r="33" spans="1:16" ht="72" customHeight="1" x14ac:dyDescent="0.45">
      <c r="A33" s="28" t="s">
        <v>168</v>
      </c>
      <c r="B33" s="24" t="s">
        <v>178</v>
      </c>
      <c r="C33" s="48">
        <f>G33</f>
        <v>9.8079999999999998</v>
      </c>
      <c r="D33" s="48"/>
      <c r="E33" s="48"/>
      <c r="F33" s="48"/>
      <c r="G33" s="46">
        <v>9.8079999999999998</v>
      </c>
      <c r="H33" s="46">
        <f>L33+M33</f>
        <v>9.81</v>
      </c>
      <c r="I33" s="46"/>
      <c r="J33" s="46"/>
      <c r="K33" s="46"/>
      <c r="L33" s="46"/>
      <c r="M33" s="46">
        <v>9.81</v>
      </c>
      <c r="N33" s="42" t="s">
        <v>113</v>
      </c>
      <c r="O33" s="43" t="s">
        <v>119</v>
      </c>
      <c r="P33" s="79"/>
    </row>
    <row r="34" spans="1:16" ht="71.400000000000006" customHeight="1" x14ac:dyDescent="0.45">
      <c r="A34" s="28" t="s">
        <v>169</v>
      </c>
      <c r="B34" s="24" t="s">
        <v>179</v>
      </c>
      <c r="C34" s="48">
        <f>E34</f>
        <v>180</v>
      </c>
      <c r="D34" s="48"/>
      <c r="E34" s="48">
        <v>180</v>
      </c>
      <c r="F34" s="48"/>
      <c r="G34" s="36"/>
      <c r="H34" s="36">
        <f>J34+K34</f>
        <v>180</v>
      </c>
      <c r="I34" s="36"/>
      <c r="J34" s="36"/>
      <c r="K34" s="36">
        <v>180</v>
      </c>
      <c r="L34" s="36"/>
      <c r="M34" s="36"/>
      <c r="N34" s="42" t="s">
        <v>114</v>
      </c>
      <c r="O34" s="43" t="s">
        <v>119</v>
      </c>
      <c r="P34" s="79"/>
    </row>
    <row r="35" spans="1:16" ht="116.4" customHeight="1" x14ac:dyDescent="0.4">
      <c r="A35" s="28" t="s">
        <v>170</v>
      </c>
      <c r="B35" s="24" t="s">
        <v>180</v>
      </c>
      <c r="C35" s="48">
        <f>E35</f>
        <v>970</v>
      </c>
      <c r="D35" s="48"/>
      <c r="E35" s="48">
        <v>970</v>
      </c>
      <c r="F35" s="48"/>
      <c r="G35" s="36"/>
      <c r="H35" s="36">
        <f>J35</f>
        <v>969.31</v>
      </c>
      <c r="I35" s="36"/>
      <c r="J35" s="36">
        <v>969.31</v>
      </c>
      <c r="K35" s="36"/>
      <c r="L35" s="36"/>
      <c r="M35" s="36"/>
      <c r="N35" s="42" t="s">
        <v>115</v>
      </c>
      <c r="O35" s="34" t="s">
        <v>120</v>
      </c>
      <c r="P35" s="83">
        <v>5</v>
      </c>
    </row>
    <row r="36" spans="1:16" ht="85.8" customHeight="1" x14ac:dyDescent="0.4">
      <c r="A36" s="28" t="s">
        <v>171</v>
      </c>
      <c r="B36" s="24" t="s">
        <v>181</v>
      </c>
      <c r="C36" s="48">
        <f>E36</f>
        <v>13.5</v>
      </c>
      <c r="D36" s="48"/>
      <c r="E36" s="48">
        <v>13.5</v>
      </c>
      <c r="F36" s="48"/>
      <c r="G36" s="48"/>
      <c r="H36" s="48">
        <f>J36</f>
        <v>13.47</v>
      </c>
      <c r="I36" s="48"/>
      <c r="J36" s="48">
        <v>13.47</v>
      </c>
      <c r="K36" s="46"/>
      <c r="L36" s="46"/>
      <c r="M36" s="46"/>
      <c r="N36" s="42" t="s">
        <v>116</v>
      </c>
      <c r="O36" s="49" t="s">
        <v>69</v>
      </c>
      <c r="P36" s="79"/>
    </row>
    <row r="37" spans="1:16" ht="373.8" customHeight="1" x14ac:dyDescent="0.4">
      <c r="A37" s="28" t="s">
        <v>172</v>
      </c>
      <c r="B37" s="24" t="s">
        <v>182</v>
      </c>
      <c r="C37" s="48">
        <f>E37+G37</f>
        <v>337</v>
      </c>
      <c r="D37" s="48"/>
      <c r="E37" s="48">
        <v>200</v>
      </c>
      <c r="F37" s="48"/>
      <c r="G37" s="36">
        <v>137</v>
      </c>
      <c r="H37" s="36">
        <f>J37+M37</f>
        <v>194.2</v>
      </c>
      <c r="I37" s="36"/>
      <c r="J37" s="36">
        <v>194.2</v>
      </c>
      <c r="K37" s="36"/>
      <c r="L37" s="36"/>
      <c r="M37" s="36">
        <v>0</v>
      </c>
      <c r="N37" s="50" t="s">
        <v>148</v>
      </c>
      <c r="O37" s="49" t="s">
        <v>94</v>
      </c>
      <c r="P37" s="79"/>
    </row>
    <row r="38" spans="1:16" ht="40.200000000000003" customHeight="1" x14ac:dyDescent="0.5">
      <c r="A38" s="105" t="s">
        <v>131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4"/>
      <c r="P38" s="79"/>
    </row>
    <row r="39" spans="1:16" ht="104.4" customHeight="1" x14ac:dyDescent="0.4">
      <c r="A39" s="28" t="s">
        <v>183</v>
      </c>
      <c r="B39" s="24" t="s">
        <v>186</v>
      </c>
      <c r="C39" s="48">
        <f t="shared" ref="C39:C49" si="1">E39</f>
        <v>5244</v>
      </c>
      <c r="D39" s="48"/>
      <c r="E39" s="48">
        <v>5244</v>
      </c>
      <c r="F39" s="48"/>
      <c r="G39" s="36"/>
      <c r="H39" s="36">
        <f>J39</f>
        <v>4672.8</v>
      </c>
      <c r="I39" s="36"/>
      <c r="J39" s="36">
        <v>4672.8</v>
      </c>
      <c r="K39" s="36"/>
      <c r="L39" s="36"/>
      <c r="M39" s="36"/>
      <c r="N39" s="50" t="s">
        <v>147</v>
      </c>
      <c r="O39" s="51" t="s">
        <v>94</v>
      </c>
      <c r="P39" s="79"/>
    </row>
    <row r="40" spans="1:16" ht="150" customHeight="1" x14ac:dyDescent="0.4">
      <c r="A40" s="28" t="s">
        <v>184</v>
      </c>
      <c r="B40" s="24" t="s">
        <v>187</v>
      </c>
      <c r="C40" s="48">
        <f t="shared" si="1"/>
        <v>7300</v>
      </c>
      <c r="D40" s="48"/>
      <c r="E40" s="48">
        <v>7300</v>
      </c>
      <c r="F40" s="48"/>
      <c r="G40" s="36"/>
      <c r="H40" s="36">
        <f>J40</f>
        <v>7193.7</v>
      </c>
      <c r="I40" s="36"/>
      <c r="J40" s="36">
        <v>7193.7</v>
      </c>
      <c r="K40" s="36"/>
      <c r="L40" s="36"/>
      <c r="M40" s="36"/>
      <c r="N40" s="32" t="s">
        <v>93</v>
      </c>
      <c r="O40" s="34" t="s">
        <v>230</v>
      </c>
      <c r="P40" s="79"/>
    </row>
    <row r="41" spans="1:16" ht="94.2" customHeight="1" x14ac:dyDescent="0.4">
      <c r="A41" s="28" t="s">
        <v>185</v>
      </c>
      <c r="B41" s="24" t="s">
        <v>188</v>
      </c>
      <c r="C41" s="48">
        <f t="shared" si="1"/>
        <v>3980</v>
      </c>
      <c r="D41" s="48"/>
      <c r="E41" s="48">
        <v>3980</v>
      </c>
      <c r="F41" s="48"/>
      <c r="G41" s="36"/>
      <c r="H41" s="36">
        <f>J41</f>
        <v>3929.1</v>
      </c>
      <c r="I41" s="36"/>
      <c r="J41" s="36">
        <v>3929.1</v>
      </c>
      <c r="K41" s="36"/>
      <c r="L41" s="36"/>
      <c r="M41" s="36"/>
      <c r="N41" s="32" t="s">
        <v>92</v>
      </c>
      <c r="O41" s="31" t="s">
        <v>119</v>
      </c>
      <c r="P41" s="79"/>
    </row>
    <row r="42" spans="1:16" ht="36.6" customHeight="1" x14ac:dyDescent="0.5">
      <c r="A42" s="105" t="s">
        <v>224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4"/>
      <c r="P42" s="79"/>
    </row>
    <row r="43" spans="1:16" ht="283.8" customHeight="1" x14ac:dyDescent="0.4">
      <c r="A43" s="28" t="s">
        <v>189</v>
      </c>
      <c r="B43" s="34" t="s">
        <v>253</v>
      </c>
      <c r="C43" s="48">
        <f t="shared" si="1"/>
        <v>50</v>
      </c>
      <c r="D43" s="48"/>
      <c r="E43" s="48">
        <v>50</v>
      </c>
      <c r="F43" s="48"/>
      <c r="G43" s="36"/>
      <c r="H43" s="36">
        <f>J43</f>
        <v>0</v>
      </c>
      <c r="I43" s="36"/>
      <c r="J43" s="36">
        <v>0</v>
      </c>
      <c r="K43" s="36"/>
      <c r="L43" s="36"/>
      <c r="M43" s="36"/>
      <c r="N43" s="42" t="s">
        <v>91</v>
      </c>
      <c r="O43" s="31" t="s">
        <v>68</v>
      </c>
      <c r="P43" s="84">
        <v>6</v>
      </c>
    </row>
    <row r="44" spans="1:16" ht="260.39999999999998" customHeight="1" x14ac:dyDescent="0.4">
      <c r="A44" s="28" t="s">
        <v>190</v>
      </c>
      <c r="B44" s="34" t="s">
        <v>254</v>
      </c>
      <c r="C44" s="48">
        <f t="shared" si="1"/>
        <v>50</v>
      </c>
      <c r="D44" s="48"/>
      <c r="E44" s="48">
        <v>50</v>
      </c>
      <c r="F44" s="48"/>
      <c r="G44" s="36"/>
      <c r="H44" s="36">
        <v>0</v>
      </c>
      <c r="I44" s="36"/>
      <c r="J44" s="36">
        <v>0</v>
      </c>
      <c r="K44" s="36"/>
      <c r="L44" s="36"/>
      <c r="M44" s="36"/>
      <c r="N44" s="42" t="s">
        <v>91</v>
      </c>
      <c r="O44" s="31" t="s">
        <v>68</v>
      </c>
      <c r="P44" s="79"/>
    </row>
    <row r="45" spans="1:16" ht="147" customHeight="1" x14ac:dyDescent="0.4">
      <c r="A45" s="28" t="s">
        <v>191</v>
      </c>
      <c r="B45" s="34" t="s">
        <v>255</v>
      </c>
      <c r="C45" s="52">
        <f t="shared" si="1"/>
        <v>1150.0999999999999</v>
      </c>
      <c r="D45" s="52"/>
      <c r="E45" s="52">
        <v>1150.0999999999999</v>
      </c>
      <c r="F45" s="52"/>
      <c r="G45" s="52"/>
      <c r="H45" s="52">
        <f>J45</f>
        <v>334.03071999999997</v>
      </c>
      <c r="I45" s="52"/>
      <c r="J45" s="53">
        <f>25.2396+43.092+69.23632+25.2396+43.092+25.2396+43.092+34.56+25.2396</f>
        <v>334.03071999999997</v>
      </c>
      <c r="K45" s="52"/>
      <c r="L45" s="52"/>
      <c r="M45" s="52"/>
      <c r="N45" s="50" t="s">
        <v>149</v>
      </c>
      <c r="O45" s="31" t="s">
        <v>69</v>
      </c>
      <c r="P45" s="79"/>
    </row>
    <row r="46" spans="1:16" ht="37.200000000000003" customHeight="1" x14ac:dyDescent="0.5">
      <c r="A46" s="105" t="s">
        <v>132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5"/>
      <c r="P46" s="79"/>
    </row>
    <row r="47" spans="1:16" ht="180.6" customHeight="1" x14ac:dyDescent="0.5">
      <c r="A47" s="28" t="s">
        <v>193</v>
      </c>
      <c r="B47" s="34" t="s">
        <v>192</v>
      </c>
      <c r="C47" s="48"/>
      <c r="D47" s="48"/>
      <c r="E47" s="48"/>
      <c r="F47" s="48"/>
      <c r="G47" s="46"/>
      <c r="H47" s="46"/>
      <c r="I47" s="46"/>
      <c r="J47" s="46"/>
      <c r="K47" s="46"/>
      <c r="L47" s="46"/>
      <c r="M47" s="46"/>
      <c r="N47" s="42" t="s">
        <v>72</v>
      </c>
      <c r="O47" s="33"/>
      <c r="P47" s="79"/>
    </row>
    <row r="48" spans="1:16" ht="31.2" customHeight="1" x14ac:dyDescent="0.5">
      <c r="A48" s="41"/>
      <c r="B48" s="41" t="s">
        <v>150</v>
      </c>
      <c r="C48" s="48">
        <f t="shared" si="1"/>
        <v>200</v>
      </c>
      <c r="D48" s="48"/>
      <c r="E48" s="48">
        <v>200</v>
      </c>
      <c r="F48" s="48"/>
      <c r="G48" s="36"/>
      <c r="H48" s="36">
        <f>J48+K48</f>
        <v>198.6</v>
      </c>
      <c r="I48" s="36"/>
      <c r="J48" s="36">
        <f>117</f>
        <v>117</v>
      </c>
      <c r="K48" s="36">
        <v>81.599999999999994</v>
      </c>
      <c r="L48" s="36"/>
      <c r="M48" s="36"/>
      <c r="N48" s="42"/>
      <c r="O48" s="33"/>
      <c r="P48" s="79"/>
    </row>
    <row r="49" spans="1:16" ht="202.8" customHeight="1" x14ac:dyDescent="0.5">
      <c r="A49" s="28" t="s">
        <v>194</v>
      </c>
      <c r="B49" s="34" t="s">
        <v>217</v>
      </c>
      <c r="C49" s="48">
        <f t="shared" si="1"/>
        <v>36</v>
      </c>
      <c r="D49" s="48"/>
      <c r="E49" s="48">
        <v>36</v>
      </c>
      <c r="F49" s="48"/>
      <c r="G49" s="36"/>
      <c r="H49" s="36">
        <f>K49</f>
        <v>34</v>
      </c>
      <c r="I49" s="36"/>
      <c r="J49" s="36"/>
      <c r="K49" s="36">
        <v>34</v>
      </c>
      <c r="L49" s="36"/>
      <c r="M49" s="36"/>
      <c r="N49" s="55" t="s">
        <v>117</v>
      </c>
      <c r="O49" s="33"/>
      <c r="P49" s="83">
        <v>7</v>
      </c>
    </row>
    <row r="50" spans="1:16" ht="94.95" customHeight="1" x14ac:dyDescent="0.5">
      <c r="A50" s="28" t="s">
        <v>195</v>
      </c>
      <c r="B50" s="34" t="s">
        <v>256</v>
      </c>
      <c r="C50" s="48"/>
      <c r="D50" s="48"/>
      <c r="E50" s="48"/>
      <c r="F50" s="48"/>
      <c r="G50" s="46"/>
      <c r="H50" s="46"/>
      <c r="I50" s="46"/>
      <c r="J50" s="46"/>
      <c r="K50" s="46"/>
      <c r="L50" s="46"/>
      <c r="M50" s="46"/>
      <c r="N50" s="42"/>
      <c r="O50" s="33"/>
      <c r="P50" s="79"/>
    </row>
    <row r="51" spans="1:16" ht="130.80000000000001" customHeight="1" x14ac:dyDescent="0.5">
      <c r="A51" s="28"/>
      <c r="B51" s="34" t="s">
        <v>61</v>
      </c>
      <c r="C51" s="48">
        <f>E51</f>
        <v>37</v>
      </c>
      <c r="D51" s="48"/>
      <c r="E51" s="48">
        <v>37</v>
      </c>
      <c r="F51" s="48"/>
      <c r="G51" s="36"/>
      <c r="H51" s="36">
        <f>K51</f>
        <v>13.6</v>
      </c>
      <c r="I51" s="36"/>
      <c r="J51" s="36"/>
      <c r="K51" s="36">
        <f>3.4+3.4+3.4+3.4</f>
        <v>13.6</v>
      </c>
      <c r="L51" s="36"/>
      <c r="M51" s="36"/>
      <c r="N51" s="32" t="s">
        <v>70</v>
      </c>
      <c r="O51" s="33"/>
      <c r="P51" s="79"/>
    </row>
    <row r="52" spans="1:16" ht="39" customHeight="1" x14ac:dyDescent="0.5">
      <c r="A52" s="105" t="s">
        <v>133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79"/>
    </row>
    <row r="53" spans="1:16" ht="192" customHeight="1" x14ac:dyDescent="0.4">
      <c r="A53" s="28" t="s">
        <v>196</v>
      </c>
      <c r="B53" s="34" t="s">
        <v>257</v>
      </c>
      <c r="C53" s="52">
        <f>E53+G53</f>
        <v>120</v>
      </c>
      <c r="D53" s="52"/>
      <c r="E53" s="52">
        <v>20</v>
      </c>
      <c r="F53" s="52"/>
      <c r="G53" s="52">
        <v>100</v>
      </c>
      <c r="H53" s="52">
        <f>K53+M53</f>
        <v>19.899999999999999</v>
      </c>
      <c r="I53" s="52"/>
      <c r="J53" s="52"/>
      <c r="K53" s="52">
        <v>19.899999999999999</v>
      </c>
      <c r="L53" s="52"/>
      <c r="M53" s="52">
        <v>0</v>
      </c>
      <c r="N53" s="32" t="s">
        <v>118</v>
      </c>
      <c r="O53" s="49" t="s">
        <v>75</v>
      </c>
      <c r="P53" s="79"/>
    </row>
    <row r="54" spans="1:16" ht="92.25" customHeight="1" x14ac:dyDescent="0.5">
      <c r="A54" s="41"/>
      <c r="B54" s="56" t="s">
        <v>151</v>
      </c>
      <c r="C54" s="57">
        <f>SUM(C13:C53)-C39-C40-C41-C44-C43-G53-G37</f>
        <v>14783.703000000001</v>
      </c>
      <c r="D54" s="57"/>
      <c r="E54" s="57"/>
      <c r="F54" s="57"/>
      <c r="G54" s="57"/>
      <c r="H54" s="57">
        <f>I54+J54+K54+257.8</f>
        <v>13843.77541</v>
      </c>
      <c r="I54" s="57">
        <f>SUM(I17:I53)</f>
        <v>9115.6881700000013</v>
      </c>
      <c r="J54" s="57">
        <f>J16+J17+J18+J19+J20+J21+J22+J23+J24+J25+J26+J27+J28+J35+J36+J37+J45+J48</f>
        <v>3652.8422399999999</v>
      </c>
      <c r="K54" s="57">
        <f>SUM(K10:K53)</f>
        <v>817.44500000000005</v>
      </c>
      <c r="L54" s="57"/>
      <c r="M54" s="57">
        <f>SUM(M10:M53)-M10</f>
        <v>257.80999999999995</v>
      </c>
      <c r="N54" s="42"/>
      <c r="O54" s="33"/>
      <c r="P54" s="79"/>
    </row>
    <row r="55" spans="1:16" ht="110.4" hidden="1" customHeight="1" x14ac:dyDescent="0.5">
      <c r="A55" s="41"/>
      <c r="B55" s="34" t="s">
        <v>64</v>
      </c>
      <c r="C55" s="52"/>
      <c r="D55" s="52"/>
      <c r="E55" s="52"/>
      <c r="F55" s="52"/>
      <c r="G55" s="52"/>
      <c r="H55" s="46"/>
      <c r="I55" s="52"/>
      <c r="J55" s="52" t="s">
        <v>67</v>
      </c>
      <c r="K55" s="52"/>
      <c r="L55" s="52"/>
      <c r="M55" s="52" t="s">
        <v>65</v>
      </c>
      <c r="N55" s="42"/>
      <c r="O55" s="33"/>
      <c r="P55" s="79"/>
    </row>
    <row r="56" spans="1:16" s="12" customFormat="1" ht="121.8" customHeight="1" x14ac:dyDescent="0.3">
      <c r="A56" s="41"/>
      <c r="B56" s="56" t="s">
        <v>152</v>
      </c>
      <c r="C56" s="52"/>
      <c r="D56" s="52"/>
      <c r="E56" s="52"/>
      <c r="F56" s="52"/>
      <c r="G56" s="52"/>
      <c r="H56" s="36">
        <f>J56+M10</f>
        <v>21250.2</v>
      </c>
      <c r="I56" s="52"/>
      <c r="J56" s="47">
        <f>J39+J40+J41+J10</f>
        <v>17507.7</v>
      </c>
      <c r="K56" s="47">
        <f>K13+K29+K34+K48+K49+K51+K53</f>
        <v>817.44500000000005</v>
      </c>
      <c r="L56" s="52"/>
      <c r="M56" s="52"/>
      <c r="N56" s="58"/>
      <c r="O56" s="59"/>
      <c r="P56" s="80"/>
    </row>
    <row r="57" spans="1:16" s="15" customFormat="1" ht="39.6" customHeight="1" x14ac:dyDescent="0.5">
      <c r="A57" s="60"/>
      <c r="B57" s="60" t="s">
        <v>62</v>
      </c>
      <c r="C57" s="176">
        <f>C10+C12+C13+C16+C17+C18+C19+C20+C21+C22+C23+C24+C25+C26+C27+C28+C29+C30+C31+C32+C33+C34+C35+C36+C37+C39+C40+C41+C43+C44+C45+C48+C49+C51+C53</f>
        <v>38490.703000000001</v>
      </c>
      <c r="D57" s="176">
        <f>SUM(D10:D37)</f>
        <v>9187.0849999999991</v>
      </c>
      <c r="E57" s="176">
        <f>SUM(E10:E55)</f>
        <v>24462.21</v>
      </c>
      <c r="F57" s="176"/>
      <c r="G57" s="176">
        <f>SUM(G10:G55)</f>
        <v>4841.4080000000004</v>
      </c>
      <c r="H57" s="176">
        <f>H56+H54</f>
        <v>35093.975409999999</v>
      </c>
      <c r="I57" s="177">
        <f>I54</f>
        <v>9115.6881700000013</v>
      </c>
      <c r="J57" s="178">
        <f>J56+J54</f>
        <v>21160.542240000002</v>
      </c>
      <c r="K57" s="178">
        <f>SUM(K13:K53)</f>
        <v>817.44500000000005</v>
      </c>
      <c r="L57" s="176"/>
      <c r="M57" s="176">
        <f>SUM(M9:M53)</f>
        <v>4000.31</v>
      </c>
      <c r="N57" s="62"/>
      <c r="O57" s="63"/>
      <c r="P57" s="81"/>
    </row>
    <row r="58" spans="1:16" ht="31.8" customHeight="1" x14ac:dyDescent="0.5">
      <c r="A58" s="41"/>
      <c r="B58" s="105" t="s">
        <v>30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33"/>
      <c r="P58" s="79"/>
    </row>
    <row r="59" spans="1:16" ht="31.8" customHeight="1" x14ac:dyDescent="0.5">
      <c r="A59" s="105" t="s">
        <v>134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79"/>
    </row>
    <row r="60" spans="1:16" ht="147" customHeight="1" x14ac:dyDescent="0.5">
      <c r="A60" s="28" t="s">
        <v>215</v>
      </c>
      <c r="B60" s="56" t="s">
        <v>197</v>
      </c>
      <c r="C60" s="48"/>
      <c r="D60" s="48"/>
      <c r="E60" s="48"/>
      <c r="F60" s="64"/>
      <c r="G60" s="64"/>
      <c r="H60" s="64"/>
      <c r="I60" s="64"/>
      <c r="J60" s="64"/>
      <c r="K60" s="64"/>
      <c r="L60" s="64"/>
      <c r="M60" s="64"/>
      <c r="N60" s="65"/>
      <c r="O60" s="33"/>
      <c r="P60" s="79"/>
    </row>
    <row r="61" spans="1:16" ht="88.2" customHeight="1" x14ac:dyDescent="0.5">
      <c r="A61" s="41"/>
      <c r="B61" s="34" t="s">
        <v>31</v>
      </c>
      <c r="C61" s="35">
        <f t="shared" ref="C61:C67" si="2">E61</f>
        <v>80</v>
      </c>
      <c r="D61" s="35"/>
      <c r="E61" s="35">
        <v>80</v>
      </c>
      <c r="F61" s="64"/>
      <c r="G61" s="64"/>
      <c r="H61" s="48">
        <f t="shared" ref="H61:H67" si="3">K61</f>
        <v>79.5</v>
      </c>
      <c r="I61" s="48"/>
      <c r="J61" s="66"/>
      <c r="K61" s="48">
        <v>79.5</v>
      </c>
      <c r="L61" s="64"/>
      <c r="M61" s="64"/>
      <c r="N61" s="50" t="s">
        <v>90</v>
      </c>
      <c r="O61" s="31" t="s">
        <v>74</v>
      </c>
      <c r="P61" s="79"/>
    </row>
    <row r="62" spans="1:16" ht="78" customHeight="1" x14ac:dyDescent="0.5">
      <c r="A62" s="41"/>
      <c r="B62" s="34" t="s">
        <v>32</v>
      </c>
      <c r="C62" s="36">
        <f t="shared" si="2"/>
        <v>27.2</v>
      </c>
      <c r="D62" s="36"/>
      <c r="E62" s="36">
        <v>27.2</v>
      </c>
      <c r="F62" s="54"/>
      <c r="G62" s="54"/>
      <c r="H62" s="48">
        <f t="shared" si="3"/>
        <v>27.2</v>
      </c>
      <c r="I62" s="48"/>
      <c r="J62" s="66"/>
      <c r="K62" s="48">
        <v>27.2</v>
      </c>
      <c r="L62" s="54"/>
      <c r="M62" s="54"/>
      <c r="N62" s="50" t="s">
        <v>49</v>
      </c>
      <c r="O62" s="31" t="s">
        <v>155</v>
      </c>
      <c r="P62" s="83">
        <v>8</v>
      </c>
    </row>
    <row r="63" spans="1:16" ht="70.8" customHeight="1" x14ac:dyDescent="0.5">
      <c r="A63" s="41"/>
      <c r="B63" s="34" t="s">
        <v>33</v>
      </c>
      <c r="C63" s="36">
        <f t="shared" si="2"/>
        <v>12.5</v>
      </c>
      <c r="D63" s="36"/>
      <c r="E63" s="36">
        <v>12.5</v>
      </c>
      <c r="F63" s="48"/>
      <c r="G63" s="46"/>
      <c r="H63" s="48">
        <f t="shared" si="3"/>
        <v>12.493</v>
      </c>
      <c r="I63" s="48"/>
      <c r="J63" s="66"/>
      <c r="K63" s="48">
        <v>12.493</v>
      </c>
      <c r="L63" s="46"/>
      <c r="M63" s="46"/>
      <c r="N63" s="42" t="s">
        <v>48</v>
      </c>
      <c r="O63" s="31" t="s">
        <v>216</v>
      </c>
      <c r="P63" s="79"/>
    </row>
    <row r="64" spans="1:16" ht="99.6" customHeight="1" x14ac:dyDescent="0.5">
      <c r="A64" s="41"/>
      <c r="B64" s="34" t="s">
        <v>34</v>
      </c>
      <c r="C64" s="36">
        <f t="shared" si="2"/>
        <v>1.4</v>
      </c>
      <c r="D64" s="36"/>
      <c r="E64" s="36">
        <v>1.4</v>
      </c>
      <c r="F64" s="48"/>
      <c r="G64" s="46"/>
      <c r="H64" s="48">
        <f t="shared" si="3"/>
        <v>1.4</v>
      </c>
      <c r="I64" s="48"/>
      <c r="J64" s="66"/>
      <c r="K64" s="48">
        <v>1.4</v>
      </c>
      <c r="L64" s="46"/>
      <c r="M64" s="46"/>
      <c r="N64" s="50" t="s">
        <v>50</v>
      </c>
      <c r="O64" s="31" t="s">
        <v>73</v>
      </c>
      <c r="P64" s="79"/>
    </row>
    <row r="65" spans="1:16" ht="81.599999999999994" customHeight="1" x14ac:dyDescent="0.5">
      <c r="A65" s="41"/>
      <c r="B65" s="34" t="s">
        <v>35</v>
      </c>
      <c r="C65" s="36">
        <f t="shared" si="2"/>
        <v>56.2</v>
      </c>
      <c r="D65" s="36"/>
      <c r="E65" s="36">
        <v>56.2</v>
      </c>
      <c r="F65" s="48"/>
      <c r="G65" s="46"/>
      <c r="H65" s="48">
        <f t="shared" si="3"/>
        <v>56.2</v>
      </c>
      <c r="I65" s="48"/>
      <c r="J65" s="66"/>
      <c r="K65" s="48">
        <v>56.2</v>
      </c>
      <c r="L65" s="46"/>
      <c r="M65" s="46"/>
      <c r="N65" s="50" t="s">
        <v>51</v>
      </c>
      <c r="O65" s="43" t="s">
        <v>225</v>
      </c>
      <c r="P65" s="79"/>
    </row>
    <row r="66" spans="1:16" ht="90.6" customHeight="1" x14ac:dyDescent="0.5">
      <c r="A66" s="41"/>
      <c r="B66" s="34" t="s">
        <v>36</v>
      </c>
      <c r="C66" s="36">
        <f t="shared" si="2"/>
        <v>18.7</v>
      </c>
      <c r="D66" s="36"/>
      <c r="E66" s="36">
        <v>18.7</v>
      </c>
      <c r="F66" s="48"/>
      <c r="G66" s="46"/>
      <c r="H66" s="48">
        <f t="shared" si="3"/>
        <v>18.7</v>
      </c>
      <c r="I66" s="48"/>
      <c r="J66" s="66"/>
      <c r="K66" s="48">
        <v>18.7</v>
      </c>
      <c r="L66" s="46"/>
      <c r="M66" s="46"/>
      <c r="N66" s="50" t="s">
        <v>89</v>
      </c>
      <c r="O66" s="43" t="s">
        <v>153</v>
      </c>
      <c r="P66" s="79"/>
    </row>
    <row r="67" spans="1:16" ht="79.8" customHeight="1" x14ac:dyDescent="0.5">
      <c r="A67" s="41"/>
      <c r="B67" s="34" t="s">
        <v>258</v>
      </c>
      <c r="C67" s="48">
        <f t="shared" si="2"/>
        <v>1.5</v>
      </c>
      <c r="D67" s="48"/>
      <c r="E67" s="48">
        <v>1.5</v>
      </c>
      <c r="F67" s="48"/>
      <c r="G67" s="46"/>
      <c r="H67" s="48">
        <f t="shared" si="3"/>
        <v>1.4950000000000001</v>
      </c>
      <c r="I67" s="48"/>
      <c r="J67" s="66"/>
      <c r="K67" s="48">
        <v>1.4950000000000001</v>
      </c>
      <c r="L67" s="46"/>
      <c r="M67" s="46"/>
      <c r="N67" s="50" t="s">
        <v>88</v>
      </c>
      <c r="O67" s="31" t="s">
        <v>154</v>
      </c>
      <c r="P67" s="79"/>
    </row>
    <row r="68" spans="1:16" ht="47.4" customHeight="1" x14ac:dyDescent="0.5">
      <c r="A68" s="108" t="s">
        <v>135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10"/>
      <c r="P68" s="79"/>
    </row>
    <row r="69" spans="1:16" ht="66.599999999999994" customHeight="1" x14ac:dyDescent="0.5">
      <c r="A69" s="28" t="s">
        <v>198</v>
      </c>
      <c r="B69" s="56" t="s">
        <v>218</v>
      </c>
      <c r="C69" s="48"/>
      <c r="D69" s="48"/>
      <c r="E69" s="48"/>
      <c r="F69" s="48"/>
      <c r="G69" s="46"/>
      <c r="H69" s="46"/>
      <c r="I69" s="46"/>
      <c r="J69" s="46"/>
      <c r="K69" s="46"/>
      <c r="L69" s="46"/>
      <c r="M69" s="46"/>
      <c r="N69" s="42"/>
      <c r="O69" s="33"/>
      <c r="P69" s="79"/>
    </row>
    <row r="70" spans="1:16" ht="73.2" customHeight="1" x14ac:dyDescent="0.5">
      <c r="A70" s="28"/>
      <c r="B70" s="34" t="s">
        <v>37</v>
      </c>
      <c r="C70" s="48">
        <f>E70</f>
        <v>500</v>
      </c>
      <c r="D70" s="48"/>
      <c r="E70" s="67">
        <v>500</v>
      </c>
      <c r="F70" s="48"/>
      <c r="G70" s="46"/>
      <c r="H70" s="67">
        <f>J70</f>
        <v>495.18</v>
      </c>
      <c r="I70" s="68"/>
      <c r="J70" s="48">
        <f>495.18</f>
        <v>495.18</v>
      </c>
      <c r="K70" s="46"/>
      <c r="L70" s="46"/>
      <c r="M70" s="46"/>
      <c r="N70" s="50" t="s">
        <v>87</v>
      </c>
      <c r="O70" s="43" t="s">
        <v>75</v>
      </c>
      <c r="P70" s="79"/>
    </row>
    <row r="71" spans="1:16" ht="79.2" customHeight="1" x14ac:dyDescent="0.45">
      <c r="A71" s="28"/>
      <c r="B71" s="34" t="s">
        <v>38</v>
      </c>
      <c r="C71" s="67">
        <f>D71+E71</f>
        <v>1442</v>
      </c>
      <c r="D71" s="67">
        <v>1400</v>
      </c>
      <c r="E71" s="67">
        <v>42</v>
      </c>
      <c r="F71" s="48"/>
      <c r="G71" s="46"/>
      <c r="H71" s="48">
        <f>I71+J71</f>
        <v>1418.6899999999998</v>
      </c>
      <c r="I71" s="48">
        <v>1377.37</v>
      </c>
      <c r="J71" s="48">
        <v>41.32</v>
      </c>
      <c r="K71" s="46"/>
      <c r="L71" s="46"/>
      <c r="M71" s="46"/>
      <c r="N71" s="42" t="s">
        <v>86</v>
      </c>
      <c r="O71" s="43" t="s">
        <v>75</v>
      </c>
      <c r="P71" s="79"/>
    </row>
    <row r="72" spans="1:16" ht="73.2" customHeight="1" x14ac:dyDescent="0.5">
      <c r="A72" s="28"/>
      <c r="B72" s="34" t="s">
        <v>31</v>
      </c>
      <c r="C72" s="67">
        <f>E72</f>
        <v>700</v>
      </c>
      <c r="D72" s="67"/>
      <c r="E72" s="67">
        <v>700</v>
      </c>
      <c r="F72" s="48"/>
      <c r="G72" s="46"/>
      <c r="H72" s="67">
        <f>J72</f>
        <v>700</v>
      </c>
      <c r="I72" s="68"/>
      <c r="J72" s="67">
        <v>700</v>
      </c>
      <c r="K72" s="46"/>
      <c r="L72" s="46"/>
      <c r="M72" s="46"/>
      <c r="N72" s="42" t="s">
        <v>77</v>
      </c>
      <c r="O72" s="34" t="s">
        <v>231</v>
      </c>
      <c r="P72" s="79"/>
    </row>
    <row r="73" spans="1:16" ht="129.6" customHeight="1" x14ac:dyDescent="0.5">
      <c r="A73" s="28" t="s">
        <v>199</v>
      </c>
      <c r="B73" s="56" t="s">
        <v>219</v>
      </c>
      <c r="C73" s="67">
        <f>E73</f>
        <v>60.25</v>
      </c>
      <c r="D73" s="67"/>
      <c r="E73" s="67">
        <v>60.25</v>
      </c>
      <c r="F73" s="48"/>
      <c r="G73" s="46"/>
      <c r="H73" s="48">
        <f>K73</f>
        <v>60.25</v>
      </c>
      <c r="I73" s="48"/>
      <c r="J73" s="66"/>
      <c r="K73" s="48">
        <v>60.25</v>
      </c>
      <c r="L73" s="46"/>
      <c r="M73" s="46"/>
      <c r="N73" s="42" t="s">
        <v>76</v>
      </c>
      <c r="O73" s="49" t="s">
        <v>232</v>
      </c>
      <c r="P73" s="79"/>
    </row>
    <row r="74" spans="1:16" ht="122.4" customHeight="1" x14ac:dyDescent="0.5">
      <c r="A74" s="28" t="s">
        <v>200</v>
      </c>
      <c r="B74" s="56" t="s">
        <v>220</v>
      </c>
      <c r="C74" s="67">
        <f>E74</f>
        <v>6.4</v>
      </c>
      <c r="D74" s="67"/>
      <c r="E74" s="67">
        <v>6.4</v>
      </c>
      <c r="F74" s="48"/>
      <c r="G74" s="46"/>
      <c r="H74" s="48">
        <f>K74</f>
        <v>6.3</v>
      </c>
      <c r="I74" s="48"/>
      <c r="J74" s="66"/>
      <c r="K74" s="48">
        <v>6.3</v>
      </c>
      <c r="L74" s="46"/>
      <c r="M74" s="46"/>
      <c r="N74" s="42" t="s">
        <v>78</v>
      </c>
      <c r="O74" s="31" t="s">
        <v>79</v>
      </c>
      <c r="P74" s="79"/>
    </row>
    <row r="75" spans="1:16" ht="49.2" customHeight="1" x14ac:dyDescent="0.5">
      <c r="A75" s="28"/>
      <c r="B75" s="56" t="s">
        <v>39</v>
      </c>
      <c r="C75" s="67">
        <f>SUM(C61:C74)</f>
        <v>2906.15</v>
      </c>
      <c r="D75" s="67">
        <f>D71</f>
        <v>1400</v>
      </c>
      <c r="E75" s="67">
        <f>SUM(E61:E74)</f>
        <v>1506.15</v>
      </c>
      <c r="F75" s="48"/>
      <c r="G75" s="46"/>
      <c r="H75" s="46">
        <f>SUM(H61:H74)</f>
        <v>2877.4079999999999</v>
      </c>
      <c r="I75" s="46">
        <f>I71</f>
        <v>1377.37</v>
      </c>
      <c r="J75" s="46">
        <f>SUM(J61:J74)</f>
        <v>1236.5</v>
      </c>
      <c r="K75" s="46">
        <f>SUM(K61:K74)</f>
        <v>263.53800000000001</v>
      </c>
      <c r="L75" s="46"/>
      <c r="M75" s="46"/>
      <c r="N75" s="42"/>
      <c r="O75" s="33"/>
      <c r="P75" s="79"/>
    </row>
    <row r="76" spans="1:16" ht="24.6" customHeight="1" x14ac:dyDescent="0.5">
      <c r="A76" s="105" t="s">
        <v>122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33"/>
      <c r="P76" s="79"/>
    </row>
    <row r="77" spans="1:16" ht="37.200000000000003" customHeight="1" x14ac:dyDescent="0.5">
      <c r="A77" s="105" t="s">
        <v>136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7"/>
      <c r="P77" s="83">
        <v>9</v>
      </c>
    </row>
    <row r="78" spans="1:16" ht="66.599999999999994" customHeight="1" x14ac:dyDescent="0.5">
      <c r="A78" s="41" t="s">
        <v>201</v>
      </c>
      <c r="B78" s="56" t="s">
        <v>218</v>
      </c>
      <c r="C78" s="67"/>
      <c r="D78" s="67"/>
      <c r="E78" s="67"/>
      <c r="F78" s="48"/>
      <c r="G78" s="46"/>
      <c r="H78" s="46"/>
      <c r="I78" s="46"/>
      <c r="J78" s="46"/>
      <c r="K78" s="46"/>
      <c r="L78" s="46"/>
      <c r="M78" s="46"/>
      <c r="N78" s="42"/>
      <c r="O78" s="33"/>
      <c r="P78" s="79"/>
    </row>
    <row r="79" spans="1:16" ht="78.599999999999994" customHeight="1" x14ac:dyDescent="0.4">
      <c r="A79" s="28"/>
      <c r="B79" s="34" t="s">
        <v>41</v>
      </c>
      <c r="C79" s="67">
        <f>E79</f>
        <v>88</v>
      </c>
      <c r="D79" s="67"/>
      <c r="E79" s="67">
        <v>88</v>
      </c>
      <c r="F79" s="48"/>
      <c r="G79" s="46"/>
      <c r="H79" s="46">
        <f>J79</f>
        <v>86.67</v>
      </c>
      <c r="I79" s="46"/>
      <c r="J79" s="46">
        <v>86.67</v>
      </c>
      <c r="K79" s="46"/>
      <c r="L79" s="46"/>
      <c r="M79" s="46"/>
      <c r="N79" s="42" t="s">
        <v>156</v>
      </c>
      <c r="O79" s="34" t="s">
        <v>247</v>
      </c>
      <c r="P79" s="79"/>
    </row>
    <row r="80" spans="1:16" ht="49.8" customHeight="1" x14ac:dyDescent="0.4">
      <c r="A80" s="28"/>
      <c r="B80" s="34" t="s">
        <v>42</v>
      </c>
      <c r="C80" s="67">
        <f>E80</f>
        <v>113.5</v>
      </c>
      <c r="D80" s="67"/>
      <c r="E80" s="67">
        <v>113.5</v>
      </c>
      <c r="F80" s="48"/>
      <c r="G80" s="46"/>
      <c r="H80" s="46">
        <f>J80</f>
        <v>108.75</v>
      </c>
      <c r="I80" s="46"/>
      <c r="J80" s="46">
        <v>108.75</v>
      </c>
      <c r="K80" s="46"/>
      <c r="L80" s="46"/>
      <c r="M80" s="46"/>
      <c r="N80" s="42" t="s">
        <v>157</v>
      </c>
      <c r="O80" s="34" t="s">
        <v>246</v>
      </c>
      <c r="P80" s="79"/>
    </row>
    <row r="81" spans="1:16" ht="86.4" customHeight="1" x14ac:dyDescent="0.5">
      <c r="A81" s="28" t="s">
        <v>202</v>
      </c>
      <c r="B81" s="56" t="s">
        <v>221</v>
      </c>
      <c r="C81" s="67">
        <f>E81</f>
        <v>105</v>
      </c>
      <c r="D81" s="67"/>
      <c r="E81" s="67">
        <v>105</v>
      </c>
      <c r="F81" s="48"/>
      <c r="G81" s="46"/>
      <c r="H81" s="46">
        <f>K81</f>
        <v>20</v>
      </c>
      <c r="I81" s="46"/>
      <c r="J81" s="68"/>
      <c r="K81" s="46">
        <v>20</v>
      </c>
      <c r="L81" s="46"/>
      <c r="M81" s="46"/>
      <c r="N81" s="42" t="s">
        <v>158</v>
      </c>
      <c r="O81" s="34" t="s">
        <v>245</v>
      </c>
      <c r="P81" s="79"/>
    </row>
    <row r="82" spans="1:16" ht="66.599999999999994" customHeight="1" x14ac:dyDescent="0.5">
      <c r="A82" s="28" t="s">
        <v>203</v>
      </c>
      <c r="B82" s="56" t="s">
        <v>222</v>
      </c>
      <c r="C82" s="67"/>
      <c r="D82" s="67"/>
      <c r="E82" s="67"/>
      <c r="F82" s="48"/>
      <c r="G82" s="46"/>
      <c r="H82" s="46"/>
      <c r="I82" s="46"/>
      <c r="J82" s="46"/>
      <c r="K82" s="46"/>
      <c r="L82" s="46"/>
      <c r="M82" s="46"/>
      <c r="N82" s="42"/>
      <c r="O82" s="33"/>
      <c r="P82" s="79"/>
    </row>
    <row r="83" spans="1:16" ht="76.8" customHeight="1" x14ac:dyDescent="0.4">
      <c r="A83" s="28"/>
      <c r="B83" s="34" t="s">
        <v>43</v>
      </c>
      <c r="C83" s="67">
        <f>E83</f>
        <v>781.4</v>
      </c>
      <c r="D83" s="67"/>
      <c r="E83" s="67">
        <v>781.4</v>
      </c>
      <c r="F83" s="48"/>
      <c r="G83" s="46"/>
      <c r="H83" s="46">
        <f>J83</f>
        <v>781.37</v>
      </c>
      <c r="I83" s="46"/>
      <c r="J83" s="46">
        <v>781.37</v>
      </c>
      <c r="K83" s="46"/>
      <c r="L83" s="46"/>
      <c r="M83" s="46"/>
      <c r="N83" s="42" t="s">
        <v>82</v>
      </c>
      <c r="O83" s="34" t="s">
        <v>243</v>
      </c>
      <c r="P83" s="79"/>
    </row>
    <row r="84" spans="1:16" ht="56.4" customHeight="1" x14ac:dyDescent="0.4">
      <c r="A84" s="28"/>
      <c r="B84" s="34" t="s">
        <v>44</v>
      </c>
      <c r="C84" s="67">
        <f>E84</f>
        <v>544.1</v>
      </c>
      <c r="D84" s="67"/>
      <c r="E84" s="67">
        <v>544.1</v>
      </c>
      <c r="F84" s="48"/>
      <c r="G84" s="46"/>
      <c r="H84" s="46">
        <f>J84</f>
        <v>537.02</v>
      </c>
      <c r="I84" s="46"/>
      <c r="J84" s="46">
        <v>537.02</v>
      </c>
      <c r="K84" s="46"/>
      <c r="L84" s="46"/>
      <c r="M84" s="46"/>
      <c r="N84" s="42" t="s">
        <v>83</v>
      </c>
      <c r="O84" s="34" t="s">
        <v>244</v>
      </c>
      <c r="P84" s="79"/>
    </row>
    <row r="85" spans="1:16" ht="75" customHeight="1" x14ac:dyDescent="0.4">
      <c r="A85" s="28"/>
      <c r="B85" s="34" t="s">
        <v>45</v>
      </c>
      <c r="C85" s="67">
        <f>E85</f>
        <v>250</v>
      </c>
      <c r="D85" s="67"/>
      <c r="E85" s="67">
        <v>250</v>
      </c>
      <c r="F85" s="48"/>
      <c r="G85" s="46"/>
      <c r="H85" s="46">
        <f>J85</f>
        <v>247.49</v>
      </c>
      <c r="I85" s="46"/>
      <c r="J85" s="46">
        <v>247.49</v>
      </c>
      <c r="K85" s="46"/>
      <c r="L85" s="46"/>
      <c r="M85" s="46"/>
      <c r="N85" s="42" t="s">
        <v>84</v>
      </c>
      <c r="O85" s="34" t="s">
        <v>242</v>
      </c>
      <c r="P85" s="79"/>
    </row>
    <row r="86" spans="1:16" ht="72.599999999999994" customHeight="1" x14ac:dyDescent="0.5">
      <c r="A86" s="28" t="s">
        <v>204</v>
      </c>
      <c r="B86" s="56" t="s">
        <v>46</v>
      </c>
      <c r="C86" s="67">
        <f>E86</f>
        <v>25</v>
      </c>
      <c r="D86" s="67"/>
      <c r="E86" s="67">
        <v>25</v>
      </c>
      <c r="F86" s="48"/>
      <c r="G86" s="48"/>
      <c r="H86" s="48">
        <f>J86</f>
        <v>18.8</v>
      </c>
      <c r="I86" s="48"/>
      <c r="J86" s="48">
        <v>18.8</v>
      </c>
      <c r="K86" s="48"/>
      <c r="L86" s="48"/>
      <c r="M86" s="48"/>
      <c r="N86" s="42" t="s">
        <v>85</v>
      </c>
      <c r="O86" s="33"/>
      <c r="P86" s="79"/>
    </row>
    <row r="87" spans="1:16" ht="49.2" customHeight="1" x14ac:dyDescent="0.5">
      <c r="A87" s="28"/>
      <c r="B87" s="56" t="s">
        <v>47</v>
      </c>
      <c r="C87" s="69">
        <f>SUM(C79:C86)</f>
        <v>1907</v>
      </c>
      <c r="D87" s="69"/>
      <c r="E87" s="69">
        <f>SUM(E79:E86)</f>
        <v>1907</v>
      </c>
      <c r="F87" s="57"/>
      <c r="G87" s="57"/>
      <c r="H87" s="57">
        <f>J87+K87</f>
        <v>1800.1</v>
      </c>
      <c r="I87" s="57"/>
      <c r="J87" s="57">
        <f>SUM(J79:J86)</f>
        <v>1780.1</v>
      </c>
      <c r="K87" s="57">
        <f>K81</f>
        <v>20</v>
      </c>
      <c r="L87" s="46"/>
      <c r="M87" s="46"/>
      <c r="N87" s="42"/>
      <c r="O87" s="33"/>
      <c r="P87" s="79"/>
    </row>
    <row r="88" spans="1:16" ht="29.4" customHeight="1" x14ac:dyDescent="0.5">
      <c r="A88" s="105" t="s">
        <v>137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33"/>
      <c r="P88" s="79"/>
    </row>
    <row r="89" spans="1:16" ht="29.4" customHeight="1" x14ac:dyDescent="0.4">
      <c r="A89" s="70"/>
      <c r="B89" s="111" t="s">
        <v>138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3"/>
      <c r="P89" s="79"/>
    </row>
    <row r="90" spans="1:16" ht="135.6" customHeight="1" x14ac:dyDescent="0.4">
      <c r="A90" s="28" t="s">
        <v>205</v>
      </c>
      <c r="B90" s="56" t="s">
        <v>223</v>
      </c>
      <c r="C90" s="71">
        <f>E90</f>
        <v>390</v>
      </c>
      <c r="D90" s="71"/>
      <c r="E90" s="71">
        <v>390</v>
      </c>
      <c r="F90" s="41"/>
      <c r="G90" s="41"/>
      <c r="H90" s="41">
        <f>J90</f>
        <v>300</v>
      </c>
      <c r="I90" s="41"/>
      <c r="J90" s="41">
        <v>300</v>
      </c>
      <c r="K90" s="31"/>
      <c r="L90" s="31"/>
      <c r="M90" s="31"/>
      <c r="N90" s="42" t="s">
        <v>121</v>
      </c>
      <c r="O90" s="49" t="s">
        <v>241</v>
      </c>
      <c r="P90" s="79"/>
    </row>
    <row r="91" spans="1:16" ht="70.2" customHeight="1" x14ac:dyDescent="0.5">
      <c r="A91" s="41"/>
      <c r="B91" s="56" t="s">
        <v>227</v>
      </c>
      <c r="C91" s="72">
        <f>C90</f>
        <v>390</v>
      </c>
      <c r="D91" s="72"/>
      <c r="E91" s="72">
        <f>E90</f>
        <v>390</v>
      </c>
      <c r="F91" s="60"/>
      <c r="G91" s="60"/>
      <c r="H91" s="60">
        <f>H90</f>
        <v>300</v>
      </c>
      <c r="I91" s="60"/>
      <c r="J91" s="60">
        <f>J90</f>
        <v>300</v>
      </c>
      <c r="K91" s="31"/>
      <c r="L91" s="31"/>
      <c r="M91" s="31"/>
      <c r="N91" s="42"/>
      <c r="O91" s="33"/>
      <c r="P91" s="79"/>
    </row>
    <row r="92" spans="1:16" ht="31.8" customHeight="1" x14ac:dyDescent="0.5">
      <c r="A92" s="105" t="s">
        <v>52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07"/>
      <c r="P92" s="79"/>
    </row>
    <row r="93" spans="1:16" ht="31.8" customHeight="1" x14ac:dyDescent="0.4">
      <c r="A93" s="70"/>
      <c r="B93" s="111" t="s">
        <v>139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4"/>
      <c r="P93" s="79"/>
    </row>
    <row r="94" spans="1:16" ht="322.2" customHeight="1" x14ac:dyDescent="0.4">
      <c r="A94" s="73" t="s">
        <v>140</v>
      </c>
      <c r="B94" s="21" t="s">
        <v>141</v>
      </c>
      <c r="C94" s="60">
        <v>0</v>
      </c>
      <c r="D94" s="60"/>
      <c r="E94" s="60"/>
      <c r="F94" s="60"/>
      <c r="G94" s="60"/>
      <c r="H94" s="60">
        <v>0</v>
      </c>
      <c r="I94" s="60"/>
      <c r="J94" s="60"/>
      <c r="K94" s="60"/>
      <c r="L94" s="60"/>
      <c r="M94" s="60"/>
      <c r="N94" s="49" t="s">
        <v>214</v>
      </c>
      <c r="O94" s="60"/>
      <c r="P94" s="83">
        <v>10</v>
      </c>
    </row>
    <row r="95" spans="1:16" ht="37.799999999999997" customHeight="1" x14ac:dyDescent="0.4">
      <c r="A95" s="105" t="s">
        <v>142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37"/>
      <c r="P95" s="79"/>
    </row>
    <row r="96" spans="1:16" ht="147" customHeight="1" x14ac:dyDescent="0.5">
      <c r="A96" s="28" t="s">
        <v>206</v>
      </c>
      <c r="B96" s="56" t="s">
        <v>207</v>
      </c>
      <c r="C96" s="69">
        <f>E96</f>
        <v>50</v>
      </c>
      <c r="D96" s="69"/>
      <c r="E96" s="69">
        <v>50</v>
      </c>
      <c r="F96" s="57"/>
      <c r="G96" s="57"/>
      <c r="H96" s="57">
        <f>K96</f>
        <v>50</v>
      </c>
      <c r="I96" s="57"/>
      <c r="J96" s="57"/>
      <c r="K96" s="57">
        <v>50</v>
      </c>
      <c r="L96" s="46"/>
      <c r="M96" s="46"/>
      <c r="N96" s="42" t="s">
        <v>80</v>
      </c>
      <c r="O96" s="33"/>
      <c r="P96" s="79"/>
    </row>
    <row r="97" spans="1:17" ht="42.6" customHeight="1" x14ac:dyDescent="0.5">
      <c r="A97" s="105" t="s">
        <v>143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23"/>
      <c r="P97" s="79"/>
    </row>
    <row r="98" spans="1:17" ht="222.6" customHeight="1" x14ac:dyDescent="0.5">
      <c r="A98" s="28" t="s">
        <v>209</v>
      </c>
      <c r="B98" s="73" t="s">
        <v>213</v>
      </c>
      <c r="C98" s="69">
        <f>E98</f>
        <v>50</v>
      </c>
      <c r="D98" s="69"/>
      <c r="E98" s="69">
        <v>50</v>
      </c>
      <c r="F98" s="57"/>
      <c r="G98" s="57"/>
      <c r="H98" s="57">
        <f>K98</f>
        <v>46.194000000000003</v>
      </c>
      <c r="I98" s="57"/>
      <c r="J98" s="57"/>
      <c r="K98" s="57">
        <v>46.194000000000003</v>
      </c>
      <c r="L98" s="46"/>
      <c r="M98" s="46"/>
      <c r="N98" s="32" t="s">
        <v>240</v>
      </c>
      <c r="O98" s="33"/>
      <c r="P98" s="79"/>
    </row>
    <row r="99" spans="1:17" ht="124.2" customHeight="1" x14ac:dyDescent="0.5">
      <c r="A99" s="28" t="s">
        <v>208</v>
      </c>
      <c r="B99" s="74" t="s">
        <v>211</v>
      </c>
      <c r="C99" s="69">
        <f>E99</f>
        <v>50</v>
      </c>
      <c r="D99" s="69"/>
      <c r="E99" s="69">
        <v>50</v>
      </c>
      <c r="F99" s="57"/>
      <c r="G99" s="57"/>
      <c r="H99" s="57">
        <f>K99</f>
        <v>14.4</v>
      </c>
      <c r="I99" s="57"/>
      <c r="J99" s="57"/>
      <c r="K99" s="57">
        <v>14.4</v>
      </c>
      <c r="L99" s="46"/>
      <c r="M99" s="46"/>
      <c r="N99" s="32" t="s">
        <v>81</v>
      </c>
      <c r="O99" s="33"/>
      <c r="P99" s="79"/>
    </row>
    <row r="100" spans="1:17" ht="162" customHeight="1" x14ac:dyDescent="0.5">
      <c r="A100" s="28" t="s">
        <v>210</v>
      </c>
      <c r="B100" s="56" t="s">
        <v>212</v>
      </c>
      <c r="C100" s="69">
        <v>0</v>
      </c>
      <c r="D100" s="69"/>
      <c r="E100" s="69"/>
      <c r="F100" s="57"/>
      <c r="G100" s="57"/>
      <c r="H100" s="57">
        <v>0</v>
      </c>
      <c r="I100" s="57"/>
      <c r="J100" s="57"/>
      <c r="K100" s="57"/>
      <c r="L100" s="46"/>
      <c r="M100" s="46"/>
      <c r="N100" s="32" t="s">
        <v>144</v>
      </c>
      <c r="O100" s="33"/>
      <c r="P100" s="79"/>
    </row>
    <row r="101" spans="1:17" s="13" customFormat="1" ht="31.2" customHeight="1" x14ac:dyDescent="0.3">
      <c r="A101" s="75"/>
      <c r="B101" s="73" t="s">
        <v>20</v>
      </c>
      <c r="C101" s="76">
        <f>C99+C98+C96</f>
        <v>150</v>
      </c>
      <c r="D101" s="76"/>
      <c r="E101" s="76">
        <f>E99+E98+E96</f>
        <v>150</v>
      </c>
      <c r="F101" s="76"/>
      <c r="G101" s="76"/>
      <c r="H101" s="76">
        <f>H99+H98+H96</f>
        <v>110.59399999999999</v>
      </c>
      <c r="I101" s="76"/>
      <c r="J101" s="76"/>
      <c r="K101" s="76">
        <f>K99+K98+K96</f>
        <v>110.59399999999999</v>
      </c>
      <c r="L101" s="46"/>
      <c r="M101" s="46"/>
      <c r="N101" s="42"/>
      <c r="O101" s="77"/>
      <c r="P101" s="138">
        <v>11</v>
      </c>
    </row>
    <row r="102" spans="1:17" s="13" customFormat="1" ht="81.599999999999994" customHeight="1" x14ac:dyDescent="0.3">
      <c r="A102" s="75"/>
      <c r="B102" s="73" t="s">
        <v>66</v>
      </c>
      <c r="C102" s="78">
        <f>C57+C75+C87+C91+C98+C96+C99</f>
        <v>43843.853000000003</v>
      </c>
      <c r="D102" s="76">
        <f>D57+D75</f>
        <v>10587.084999999999</v>
      </c>
      <c r="E102" s="76">
        <f>E57+E75+E87+E90+E98+E99+E96</f>
        <v>28415.360000000001</v>
      </c>
      <c r="F102" s="76"/>
      <c r="G102" s="76">
        <f>G57</f>
        <v>4841.4080000000004</v>
      </c>
      <c r="H102" s="78">
        <f>H57+H75+H87+H91+H101</f>
        <v>40182.077409999998</v>
      </c>
      <c r="I102" s="76">
        <f>I75+I54</f>
        <v>10493.05817</v>
      </c>
      <c r="J102" s="76">
        <f>J91+J87+J75+J57</f>
        <v>24477.142240000001</v>
      </c>
      <c r="K102" s="76">
        <f>K101+K87+K75+K54</f>
        <v>1211.577</v>
      </c>
      <c r="L102" s="46"/>
      <c r="M102" s="61">
        <f>M54+M10</f>
        <v>4000.31</v>
      </c>
      <c r="N102" s="31"/>
      <c r="O102" s="34"/>
      <c r="P102" s="139"/>
    </row>
    <row r="103" spans="1:17" s="13" customFormat="1" ht="34.200000000000003" customHeight="1" x14ac:dyDescent="0.3">
      <c r="A103" s="87"/>
      <c r="B103" s="88"/>
      <c r="C103" s="89"/>
      <c r="D103" s="90"/>
      <c r="E103" s="90"/>
      <c r="F103" s="90"/>
      <c r="G103" s="90"/>
      <c r="H103" s="89"/>
      <c r="I103" s="90"/>
      <c r="J103" s="90"/>
      <c r="K103" s="90"/>
      <c r="L103" s="91"/>
      <c r="M103" s="92"/>
      <c r="N103" s="26"/>
      <c r="O103" s="93"/>
      <c r="P103" s="94"/>
    </row>
    <row r="104" spans="1:17" s="13" customFormat="1" ht="43.8" customHeight="1" x14ac:dyDescent="0.3">
      <c r="A104" s="87"/>
      <c r="B104" s="155" t="s">
        <v>228</v>
      </c>
      <c r="C104" s="156"/>
      <c r="D104" s="156"/>
      <c r="E104" s="90"/>
      <c r="F104" s="90"/>
      <c r="G104" s="90"/>
      <c r="H104" s="89"/>
      <c r="I104" s="90"/>
      <c r="J104" s="90"/>
      <c r="K104" s="90"/>
      <c r="L104" s="91"/>
      <c r="M104" s="92"/>
      <c r="N104" s="26"/>
      <c r="O104" s="93"/>
      <c r="P104" s="94"/>
    </row>
    <row r="105" spans="1:17" ht="45" customHeight="1" x14ac:dyDescent="0.4">
      <c r="A105" s="17"/>
      <c r="B105" s="18"/>
      <c r="C105" s="17"/>
      <c r="D105" s="17"/>
      <c r="E105" s="144"/>
      <c r="F105" s="144"/>
      <c r="G105" s="17"/>
      <c r="H105" s="18"/>
      <c r="I105" s="18"/>
      <c r="J105" s="18"/>
      <c r="K105" s="18"/>
      <c r="L105" s="18"/>
      <c r="M105" s="18"/>
      <c r="N105" s="18"/>
      <c r="O105" s="19"/>
      <c r="P105" s="86"/>
    </row>
    <row r="106" spans="1:17" s="101" customFormat="1" ht="36.6" x14ac:dyDescent="0.7">
      <c r="A106" s="97"/>
      <c r="B106" s="147" t="s">
        <v>250</v>
      </c>
      <c r="C106" s="148"/>
      <c r="D106" s="148"/>
      <c r="E106" s="98"/>
      <c r="F106" s="98"/>
      <c r="G106" s="97"/>
      <c r="H106" s="97"/>
      <c r="I106" s="97"/>
      <c r="J106" s="97"/>
      <c r="K106" s="97"/>
      <c r="L106" s="97"/>
      <c r="M106" s="97"/>
      <c r="N106" s="103" t="s">
        <v>252</v>
      </c>
      <c r="O106" s="104"/>
      <c r="P106" s="99"/>
      <c r="Q106" s="100"/>
    </row>
    <row r="107" spans="1:17" s="14" customFormat="1" ht="31.8" customHeight="1" x14ac:dyDescent="0.4">
      <c r="A107" s="18"/>
      <c r="B107" s="147"/>
      <c r="C107" s="148"/>
      <c r="D107" s="148"/>
      <c r="E107" s="17"/>
      <c r="F107" s="17"/>
      <c r="G107" s="18"/>
      <c r="H107" s="18"/>
      <c r="I107" s="18"/>
      <c r="J107" s="18"/>
      <c r="K107" s="18"/>
      <c r="L107" s="18"/>
      <c r="M107" s="18"/>
      <c r="N107" s="18"/>
      <c r="O107" s="19"/>
      <c r="P107" s="86"/>
      <c r="Q107" s="16"/>
    </row>
    <row r="108" spans="1:17" s="11" customFormat="1" ht="30" customHeight="1" x14ac:dyDescent="0.55000000000000004">
      <c r="A108" s="18"/>
      <c r="B108" s="149" t="s">
        <v>251</v>
      </c>
      <c r="C108" s="150"/>
      <c r="D108" s="17"/>
      <c r="E108" s="17"/>
      <c r="F108" s="17"/>
      <c r="G108" s="18"/>
      <c r="H108" s="18"/>
      <c r="I108" s="18"/>
      <c r="J108" s="18"/>
      <c r="K108" s="18"/>
      <c r="L108" s="18"/>
      <c r="M108" s="18"/>
      <c r="N108" s="18"/>
      <c r="O108" s="19"/>
      <c r="P108" s="86"/>
      <c r="Q108" s="16"/>
    </row>
    <row r="109" spans="1:17" s="11" customFormat="1" ht="28.2" x14ac:dyDescent="0.4">
      <c r="A109" s="18"/>
      <c r="B109" s="102"/>
      <c r="C109" s="22"/>
      <c r="D109" s="20"/>
      <c r="E109" s="20"/>
      <c r="F109" s="20"/>
      <c r="G109" s="18"/>
      <c r="H109" s="18"/>
      <c r="I109" s="18"/>
      <c r="J109" s="18"/>
      <c r="K109" s="18"/>
      <c r="L109" s="18"/>
      <c r="M109" s="18"/>
      <c r="N109" s="18"/>
      <c r="O109" s="19"/>
      <c r="P109" s="86"/>
      <c r="Q109" s="16"/>
    </row>
    <row r="110" spans="1:17" s="11" customFormat="1" x14ac:dyDescent="0.4">
      <c r="A110" s="18"/>
      <c r="B110" s="18"/>
      <c r="C110" s="22"/>
      <c r="D110" s="20"/>
      <c r="E110" s="20"/>
      <c r="F110" s="20"/>
      <c r="G110" s="18"/>
      <c r="H110" s="18"/>
      <c r="I110" s="18"/>
      <c r="J110" s="18"/>
      <c r="K110" s="18"/>
      <c r="L110" s="18"/>
      <c r="M110" s="18"/>
      <c r="N110" s="18"/>
      <c r="O110" s="19"/>
      <c r="P110" s="23"/>
      <c r="Q110" s="16"/>
    </row>
    <row r="111" spans="1:17" s="11" customFormat="1" x14ac:dyDescent="0.4">
      <c r="A111" s="18"/>
      <c r="B111" s="18"/>
      <c r="C111" s="22"/>
      <c r="D111" s="20"/>
      <c r="E111" s="20"/>
      <c r="F111" s="20"/>
      <c r="G111" s="18"/>
      <c r="H111" s="18"/>
      <c r="I111" s="18"/>
      <c r="J111" s="18"/>
      <c r="K111" s="18"/>
      <c r="L111" s="18"/>
      <c r="M111" s="18"/>
      <c r="N111" s="18"/>
      <c r="O111" s="19"/>
      <c r="P111" s="85"/>
    </row>
    <row r="112" spans="1:17" s="11" customFormat="1" x14ac:dyDescent="0.4">
      <c r="A112" s="18"/>
      <c r="B112" s="18"/>
      <c r="C112" s="18"/>
      <c r="D112" s="18"/>
      <c r="E112" s="142"/>
      <c r="F112" s="143"/>
      <c r="G112" s="18"/>
      <c r="H112" s="18"/>
      <c r="I112" s="18"/>
      <c r="J112" s="18"/>
      <c r="K112" s="18"/>
      <c r="L112" s="18"/>
      <c r="M112" s="18"/>
      <c r="N112" s="18"/>
      <c r="O112" s="19"/>
      <c r="P112" s="16"/>
    </row>
    <row r="113" spans="1:16" s="11" customFormat="1" x14ac:dyDescent="0.4">
      <c r="A113" s="18"/>
      <c r="B113" s="18"/>
      <c r="C113" s="18"/>
      <c r="D113" s="18"/>
      <c r="E113" s="18"/>
      <c r="F113" s="19"/>
      <c r="G113" s="18"/>
      <c r="H113" s="18"/>
      <c r="I113" s="18"/>
      <c r="J113" s="18"/>
      <c r="K113" s="18"/>
      <c r="L113" s="18"/>
      <c r="M113" s="18"/>
      <c r="N113" s="18"/>
      <c r="O113" s="19"/>
      <c r="P113" s="16"/>
    </row>
    <row r="114" spans="1:16" s="11" customFormat="1" x14ac:dyDescent="0.4">
      <c r="A114" s="18"/>
      <c r="B114" s="18"/>
      <c r="C114" s="18"/>
      <c r="D114" s="18"/>
      <c r="E114" s="142"/>
      <c r="F114" s="142"/>
      <c r="G114" s="18"/>
      <c r="H114" s="18"/>
      <c r="I114" s="18"/>
      <c r="J114" s="18"/>
      <c r="K114" s="18"/>
      <c r="L114" s="18"/>
      <c r="M114" s="18"/>
      <c r="N114" s="18"/>
      <c r="O114" s="19"/>
      <c r="P114" s="16"/>
    </row>
    <row r="115" spans="1:16" x14ac:dyDescent="0.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6" x14ac:dyDescent="0.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</sheetData>
  <mergeCells count="45">
    <mergeCell ref="E112:F112"/>
    <mergeCell ref="E114:F114"/>
    <mergeCell ref="E105:F105"/>
    <mergeCell ref="E9:F9"/>
    <mergeCell ref="E10:F10"/>
    <mergeCell ref="B58:N58"/>
    <mergeCell ref="A76:N76"/>
    <mergeCell ref="A88:N88"/>
    <mergeCell ref="B106:D107"/>
    <mergeCell ref="B108:C108"/>
    <mergeCell ref="A11:O11"/>
    <mergeCell ref="A14:O14"/>
    <mergeCell ref="A38:O38"/>
    <mergeCell ref="A42:O42"/>
    <mergeCell ref="A52:O52"/>
    <mergeCell ref="B104:D104"/>
    <mergeCell ref="H5:H6"/>
    <mergeCell ref="I5:I6"/>
    <mergeCell ref="E5:F6"/>
    <mergeCell ref="N4:O4"/>
    <mergeCell ref="P101:P102"/>
    <mergeCell ref="A95:O95"/>
    <mergeCell ref="A97:O97"/>
    <mergeCell ref="B2:O2"/>
    <mergeCell ref="O5:O6"/>
    <mergeCell ref="A7:O7"/>
    <mergeCell ref="A8:O8"/>
    <mergeCell ref="A46:O46"/>
    <mergeCell ref="A4:A6"/>
    <mergeCell ref="J5:L5"/>
    <mergeCell ref="M5:M6"/>
    <mergeCell ref="N5:N6"/>
    <mergeCell ref="B4:B6"/>
    <mergeCell ref="C4:G4"/>
    <mergeCell ref="H4:M4"/>
    <mergeCell ref="C5:C6"/>
    <mergeCell ref="D5:D6"/>
    <mergeCell ref="G5:G6"/>
    <mergeCell ref="N106:O106"/>
    <mergeCell ref="A59:O59"/>
    <mergeCell ref="A68:O68"/>
    <mergeCell ref="A77:O77"/>
    <mergeCell ref="B89:O89"/>
    <mergeCell ref="B93:O93"/>
    <mergeCell ref="A92:O92"/>
  </mergeCells>
  <pageMargins left="0.70866141732283472" right="1.1023622047244095" top="0.74803149606299213" bottom="0.74803149606299213" header="0.19685039370078741" footer="0.31496062992125984"/>
  <pageSetup paperSize="9" scale="35" orientation="landscape" horizontalDpi="180" verticalDpi="180" r:id="rId1"/>
  <rowBreaks count="8" manualBreakCount="8">
    <brk id="16" max="14" man="1"/>
    <brk id="28" max="14" man="1"/>
    <brk id="37" max="14" man="1"/>
    <brk id="44" max="14" man="1"/>
    <brk id="53" max="14" man="1"/>
    <brk id="67" max="14" man="1"/>
    <brk id="82" max="14" man="1"/>
    <brk id="9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="75" zoomScaleSheetLayoutView="75" workbookViewId="0">
      <selection activeCell="A4" sqref="A4:O4"/>
    </sheetView>
  </sheetViews>
  <sheetFormatPr defaultRowHeight="14.4" x14ac:dyDescent="0.3"/>
  <cols>
    <col min="9" max="9" width="9.109375" customWidth="1"/>
  </cols>
  <sheetData>
    <row r="1" spans="1:15" ht="25.8" thickBot="1" x14ac:dyDescent="0.35">
      <c r="A1" s="3" t="s">
        <v>0</v>
      </c>
      <c r="B1" s="169" t="s">
        <v>2</v>
      </c>
      <c r="C1" s="165" t="s">
        <v>3</v>
      </c>
      <c r="D1" s="172"/>
      <c r="E1" s="172"/>
      <c r="F1" s="172"/>
      <c r="G1" s="168"/>
      <c r="H1" s="165" t="s">
        <v>13</v>
      </c>
      <c r="I1" s="172"/>
      <c r="J1" s="172"/>
      <c r="K1" s="172"/>
      <c r="L1" s="172"/>
      <c r="M1" s="168"/>
      <c r="N1" s="165" t="s">
        <v>4</v>
      </c>
      <c r="O1" s="168"/>
    </row>
    <row r="2" spans="1:15" ht="25.8" thickBot="1" x14ac:dyDescent="0.35">
      <c r="A2" s="4" t="s">
        <v>1</v>
      </c>
      <c r="B2" s="170"/>
      <c r="C2" s="169" t="s">
        <v>5</v>
      </c>
      <c r="D2" s="169" t="s">
        <v>6</v>
      </c>
      <c r="E2" s="173" t="s">
        <v>8</v>
      </c>
      <c r="F2" s="174"/>
      <c r="G2" s="169" t="s">
        <v>7</v>
      </c>
      <c r="H2" s="160" t="s">
        <v>5</v>
      </c>
      <c r="I2" s="160" t="s">
        <v>6</v>
      </c>
      <c r="J2" s="157" t="s">
        <v>8</v>
      </c>
      <c r="K2" s="158"/>
      <c r="L2" s="159"/>
      <c r="M2" s="160" t="s">
        <v>7</v>
      </c>
      <c r="N2" s="160" t="s">
        <v>9</v>
      </c>
      <c r="O2" s="160" t="s">
        <v>10</v>
      </c>
    </row>
    <row r="3" spans="1:15" ht="101.4" thickBot="1" x14ac:dyDescent="0.35">
      <c r="A3" s="1"/>
      <c r="B3" s="171"/>
      <c r="C3" s="171"/>
      <c r="D3" s="171"/>
      <c r="E3" s="175"/>
      <c r="F3" s="164"/>
      <c r="G3" s="171"/>
      <c r="H3" s="161"/>
      <c r="I3" s="161"/>
      <c r="J3" s="2" t="s">
        <v>11</v>
      </c>
      <c r="K3" s="2" t="s">
        <v>12</v>
      </c>
      <c r="L3" s="2"/>
      <c r="M3" s="161"/>
      <c r="N3" s="161"/>
      <c r="O3" s="161"/>
    </row>
    <row r="4" spans="1:15" ht="28.5" customHeight="1" thickBot="1" x14ac:dyDescent="0.35">
      <c r="A4" s="165" t="s">
        <v>19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235.8" thickBot="1" x14ac:dyDescent="0.35">
      <c r="A5" s="6" t="s">
        <v>14</v>
      </c>
      <c r="B5" s="7" t="s">
        <v>15</v>
      </c>
      <c r="C5" s="5">
        <v>30</v>
      </c>
      <c r="D5" s="5"/>
      <c r="E5" s="165">
        <v>30</v>
      </c>
      <c r="F5" s="168"/>
      <c r="G5" s="2"/>
      <c r="H5" s="2"/>
      <c r="I5" s="2"/>
      <c r="J5" s="2"/>
      <c r="K5" s="2"/>
      <c r="L5" s="2"/>
      <c r="M5" s="2"/>
      <c r="N5" s="2"/>
      <c r="O5" s="2"/>
    </row>
    <row r="6" spans="1:15" ht="15" thickBot="1" x14ac:dyDescent="0.35">
      <c r="A6" s="162" t="s">
        <v>16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4"/>
    </row>
    <row r="7" spans="1:15" ht="215.4" thickBot="1" x14ac:dyDescent="0.35">
      <c r="A7" s="1" t="s">
        <v>17</v>
      </c>
      <c r="B7" s="8" t="s">
        <v>18</v>
      </c>
      <c r="C7" s="2"/>
      <c r="D7" s="2"/>
      <c r="E7" s="157"/>
      <c r="F7" s="159"/>
      <c r="G7" s="2"/>
      <c r="H7" s="2"/>
      <c r="I7" s="2"/>
      <c r="J7" s="2"/>
      <c r="K7" s="2"/>
      <c r="L7" s="2"/>
      <c r="M7" s="2"/>
      <c r="N7" s="2"/>
      <c r="O7" s="2"/>
    </row>
    <row r="8" spans="1:15" ht="25.8" thickBot="1" x14ac:dyDescent="0.35">
      <c r="A8" s="1"/>
      <c r="B8" s="2"/>
      <c r="C8" s="2"/>
      <c r="D8" s="2"/>
      <c r="E8" s="157"/>
      <c r="F8" s="159"/>
      <c r="G8" s="2"/>
      <c r="H8" s="2"/>
      <c r="I8" s="2"/>
      <c r="J8" s="2"/>
      <c r="K8" s="2"/>
      <c r="L8" s="2"/>
      <c r="M8" s="2"/>
      <c r="N8" s="2"/>
      <c r="O8" s="2"/>
    </row>
    <row r="9" spans="1:15" ht="25.8" thickBot="1" x14ac:dyDescent="0.35">
      <c r="A9" s="1"/>
      <c r="B9" s="2"/>
      <c r="C9" s="2"/>
      <c r="D9" s="2"/>
      <c r="E9" s="157"/>
      <c r="F9" s="159"/>
      <c r="G9" s="2"/>
      <c r="H9" s="2"/>
      <c r="I9" s="2"/>
      <c r="J9" s="2"/>
      <c r="K9" s="2"/>
      <c r="L9" s="2"/>
      <c r="M9" s="2"/>
      <c r="N9" s="2"/>
      <c r="O9" s="2"/>
    </row>
    <row r="10" spans="1:15" ht="25.8" thickBot="1" x14ac:dyDescent="0.35">
      <c r="A10" s="1"/>
      <c r="B10" s="2"/>
      <c r="C10" s="2"/>
      <c r="D10" s="2"/>
      <c r="E10" s="157"/>
      <c r="F10" s="159"/>
      <c r="G10" s="2"/>
      <c r="H10" s="2"/>
      <c r="I10" s="2"/>
      <c r="J10" s="2"/>
      <c r="K10" s="2"/>
      <c r="L10" s="2"/>
      <c r="M10" s="2"/>
      <c r="N10" s="2"/>
      <c r="O10" s="2"/>
    </row>
    <row r="11" spans="1:15" ht="25.8" thickBot="1" x14ac:dyDescent="0.35">
      <c r="A11" s="1"/>
      <c r="B11" s="2"/>
      <c r="C11" s="2"/>
      <c r="D11" s="2"/>
      <c r="E11" s="157"/>
      <c r="F11" s="159"/>
      <c r="G11" s="2"/>
      <c r="H11" s="2"/>
      <c r="I11" s="2"/>
      <c r="J11" s="2"/>
      <c r="K11" s="2"/>
      <c r="L11" s="2"/>
      <c r="M11" s="2"/>
      <c r="N11" s="2"/>
      <c r="O11" s="2"/>
    </row>
    <row r="12" spans="1:15" ht="25.8" thickBot="1" x14ac:dyDescent="0.35">
      <c r="A12" s="1"/>
      <c r="B12" s="2"/>
      <c r="C12" s="2"/>
      <c r="D12" s="2"/>
      <c r="E12" s="157"/>
      <c r="F12" s="159"/>
      <c r="G12" s="2"/>
      <c r="H12" s="2"/>
      <c r="I12" s="2"/>
      <c r="J12" s="2"/>
      <c r="K12" s="2"/>
      <c r="L12" s="2"/>
      <c r="M12" s="2"/>
      <c r="N12" s="2"/>
      <c r="O12" s="2"/>
    </row>
    <row r="13" spans="1:15" ht="25.8" thickBot="1" x14ac:dyDescent="0.35">
      <c r="A13" s="1"/>
      <c r="B13" s="2"/>
      <c r="C13" s="2"/>
      <c r="D13" s="2"/>
      <c r="E13" s="157"/>
      <c r="F13" s="159"/>
      <c r="G13" s="2"/>
      <c r="H13" s="2"/>
      <c r="I13" s="2"/>
      <c r="J13" s="2"/>
      <c r="K13" s="2"/>
      <c r="L13" s="2"/>
      <c r="M13" s="2"/>
      <c r="N13" s="2"/>
      <c r="O13" s="2"/>
    </row>
    <row r="14" spans="1:15" ht="25.8" thickBot="1" x14ac:dyDescent="0.35">
      <c r="A14" s="1"/>
      <c r="B14" s="2"/>
      <c r="C14" s="2"/>
      <c r="D14" s="2"/>
      <c r="E14" s="157"/>
      <c r="F14" s="159"/>
      <c r="G14" s="2"/>
      <c r="H14" s="2"/>
      <c r="I14" s="2"/>
      <c r="J14" s="2"/>
      <c r="K14" s="2"/>
      <c r="L14" s="2"/>
      <c r="M14" s="2"/>
      <c r="N14" s="2"/>
      <c r="O14" s="2"/>
    </row>
    <row r="15" spans="1:15" ht="25.8" thickBot="1" x14ac:dyDescent="0.35">
      <c r="A15" s="1"/>
      <c r="B15" s="2"/>
      <c r="C15" s="2"/>
      <c r="D15" s="2"/>
      <c r="E15" s="157"/>
      <c r="F15" s="159"/>
      <c r="G15" s="2"/>
      <c r="H15" s="2"/>
      <c r="I15" s="2"/>
      <c r="J15" s="2"/>
      <c r="K15" s="2"/>
      <c r="L15" s="2"/>
      <c r="M15" s="2"/>
      <c r="N15" s="2"/>
      <c r="O15" s="2"/>
    </row>
    <row r="16" spans="1:15" ht="25.8" thickBot="1" x14ac:dyDescent="0.35">
      <c r="A16" s="1"/>
      <c r="B16" s="2"/>
      <c r="C16" s="2"/>
      <c r="D16" s="2"/>
      <c r="E16" s="157"/>
      <c r="F16" s="159"/>
      <c r="G16" s="2"/>
      <c r="H16" s="2"/>
      <c r="I16" s="2"/>
      <c r="J16" s="2"/>
      <c r="K16" s="2"/>
      <c r="L16" s="2"/>
      <c r="M16" s="2"/>
      <c r="N16" s="2"/>
      <c r="O16" s="2"/>
    </row>
    <row r="17" spans="1:15" ht="25.8" thickBot="1" x14ac:dyDescent="0.35">
      <c r="A17" s="1"/>
      <c r="B17" s="2"/>
      <c r="C17" s="2"/>
      <c r="D17" s="2"/>
      <c r="E17" s="157"/>
      <c r="F17" s="159"/>
      <c r="G17" s="2"/>
      <c r="H17" s="2"/>
      <c r="I17" s="2"/>
      <c r="J17" s="2"/>
      <c r="K17" s="2"/>
      <c r="L17" s="2"/>
      <c r="M17" s="2"/>
      <c r="N17" s="2"/>
      <c r="O17" s="2"/>
    </row>
    <row r="18" spans="1:15" ht="25.8" thickBot="1" x14ac:dyDescent="0.35">
      <c r="A18" s="1"/>
      <c r="B18" s="2"/>
      <c r="C18" s="2"/>
      <c r="D18" s="2"/>
      <c r="E18" s="157"/>
      <c r="F18" s="159"/>
      <c r="G18" s="2"/>
      <c r="H18" s="2"/>
      <c r="I18" s="2"/>
      <c r="J18" s="2"/>
      <c r="K18" s="2"/>
      <c r="L18" s="2"/>
      <c r="M18" s="2"/>
      <c r="N18" s="2"/>
      <c r="O18" s="2"/>
    </row>
    <row r="19" spans="1:15" ht="25.8" thickBot="1" x14ac:dyDescent="0.35">
      <c r="A19" s="1"/>
      <c r="B19" s="2"/>
      <c r="C19" s="2"/>
      <c r="D19" s="2"/>
      <c r="E19" s="157"/>
      <c r="F19" s="159"/>
      <c r="G19" s="2"/>
      <c r="H19" s="2"/>
      <c r="I19" s="2"/>
      <c r="J19" s="2"/>
      <c r="K19" s="2"/>
      <c r="L19" s="2"/>
      <c r="M19" s="2"/>
      <c r="N19" s="2"/>
      <c r="O19" s="2"/>
    </row>
    <row r="20" spans="1:15" ht="25.8" thickBot="1" x14ac:dyDescent="0.35">
      <c r="A20" s="1"/>
      <c r="B20" s="2"/>
      <c r="C20" s="2"/>
      <c r="D20" s="2"/>
      <c r="E20" s="157"/>
      <c r="F20" s="159"/>
      <c r="G20" s="2"/>
      <c r="H20" s="2"/>
      <c r="I20" s="2"/>
      <c r="J20" s="2"/>
      <c r="K20" s="2"/>
      <c r="L20" s="2"/>
      <c r="M20" s="2"/>
      <c r="N20" s="2"/>
      <c r="O20" s="2"/>
    </row>
  </sheetData>
  <mergeCells count="31">
    <mergeCell ref="H2:H3"/>
    <mergeCell ref="I2:I3"/>
    <mergeCell ref="E18:F18"/>
    <mergeCell ref="E19:F19"/>
    <mergeCell ref="E20:F20"/>
    <mergeCell ref="E12:F12"/>
    <mergeCell ref="E13:F13"/>
    <mergeCell ref="E14:F14"/>
    <mergeCell ref="E15:F15"/>
    <mergeCell ref="E16:F16"/>
    <mergeCell ref="E17:F17"/>
    <mergeCell ref="E11:F11"/>
    <mergeCell ref="E8:F8"/>
    <mergeCell ref="E9:F9"/>
    <mergeCell ref="E10:F10"/>
    <mergeCell ref="J2:L2"/>
    <mergeCell ref="M2:M3"/>
    <mergeCell ref="N2:N3"/>
    <mergeCell ref="A6:O6"/>
    <mergeCell ref="E7:F7"/>
    <mergeCell ref="O2:O3"/>
    <mergeCell ref="A4:O4"/>
    <mergeCell ref="E5:F5"/>
    <mergeCell ref="B1:B3"/>
    <mergeCell ref="C1:G1"/>
    <mergeCell ref="H1:M1"/>
    <mergeCell ref="N1:O1"/>
    <mergeCell ref="C2:C3"/>
    <mergeCell ref="D2:D3"/>
    <mergeCell ref="E2:F3"/>
    <mergeCell ref="G2:G3"/>
  </mergeCells>
  <pageMargins left="0.7" right="0.7" top="0.75" bottom="0.75" header="0.3" footer="0.3"/>
  <pageSetup paperSize="9" scale="5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2018-03-29T08:29:35Z</dcterms:modified>
</cp:coreProperties>
</file>