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2019'!$A$1:$L$106</definedName>
  </definedNames>
  <calcPr fullCalcOnLoad="1"/>
</workbook>
</file>

<file path=xl/sharedStrings.xml><?xml version="1.0" encoding="utf-8"?>
<sst xmlns="http://schemas.openxmlformats.org/spreadsheetml/2006/main" count="201" uniqueCount="106">
  <si>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</si>
  <si>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</si>
  <si>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</si>
  <si>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</si>
  <si>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</si>
  <si>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</si>
  <si>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</si>
  <si>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</si>
  <si>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</si>
  <si>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</si>
  <si>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</si>
  <si>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</si>
  <si>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</si>
  <si>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</si>
  <si>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</si>
  <si>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</si>
  <si>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</si>
  <si>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</si>
  <si>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</si>
  <si>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</si>
  <si>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</si>
  <si>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</si>
  <si>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</si>
  <si>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</si>
  <si>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</si>
  <si>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</si>
  <si>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</si>
  <si>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</si>
  <si>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</si>
  <si>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</si>
  <si>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</si>
  <si>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</si>
  <si>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</si>
  <si>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</si>
  <si>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</si>
  <si>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</si>
  <si>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</si>
  <si>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</si>
  <si>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 xml:space="preserve">до міської програми "Соціальна підтримка учасників антитерористичної операції та членів їх сімей" на 2017-2019 роки" </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</si>
  <si>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</si>
  <si>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</si>
  <si>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</si>
  <si>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</si>
  <si>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</si>
  <si>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</si>
  <si>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</si>
  <si>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</si>
  <si>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</si>
  <si>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</si>
  <si>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</si>
  <si>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</si>
  <si>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</si>
  <si>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</si>
  <si>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</si>
  <si>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</si>
  <si>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</si>
  <si>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</si>
  <si>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</si>
  <si>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</si>
  <si>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</si>
  <si>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</si>
  <si>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</si>
  <si>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</si>
  <si>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</si>
  <si>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</si>
  <si>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</si>
  <si>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</si>
  <si>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</si>
  <si>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</si>
  <si>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</si>
  <si>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</si>
  <si>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</si>
  <si>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</si>
  <si>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</si>
  <si>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</si>
  <si>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</si>
  <si>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</si>
  <si>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</si>
  <si>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</si>
  <si>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</si>
  <si>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</si>
  <si>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</si>
  <si>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</si>
  <si>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</si>
  <si>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</si>
  <si>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</si>
  <si>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</si>
  <si>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</si>
  <si>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</si>
  <si>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</si>
  <si>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</si>
  <si>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</si>
  <si>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</si>
  <si>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</si>
  <si>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</si>
  <si>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</si>
  <si>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</si>
  <si>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</si>
  <si>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</si>
  <si>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t>КПКВК 0712152 Інші програми та заходи у сфері охорони здоров'я (пільгове зубне протезування)</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</si>
  <si>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</si>
  <si>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</si>
  <si>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Сумський міський голова</t>
  </si>
  <si>
    <t>О.М. Лисенко</t>
  </si>
  <si>
    <t xml:space="preserve">Виконавець: </t>
  </si>
  <si>
    <t>______________  Масік Т.О.</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</si>
</sst>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54">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4" fontId="6"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6"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10" fillId="0" borderId="0" xfId="0" applyFont="1" applyFill="1" applyAlignment="1">
      <alignment horizontal="center" vertical="center"/>
    </xf>
    <xf numFmtId="0" fontId="70" fillId="0" borderId="0" xfId="0" applyFont="1" applyFill="1" applyAlignment="1">
      <alignment horizontal="left" vertical="center"/>
    </xf>
    <xf numFmtId="0" fontId="71" fillId="0" borderId="0" xfId="0" applyFont="1" applyFill="1" applyAlignment="1">
      <alignment horizontal="left"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8" fillId="0" borderId="0" xfId="0" applyNumberFormat="1" applyFont="1" applyFill="1" applyBorder="1" applyAlignment="1">
      <alignment horizontal="center" vertical="center" wrapText="1"/>
    </xf>
    <xf numFmtId="4" fontId="78" fillId="0" borderId="15" xfId="0" applyNumberFormat="1" applyFont="1" applyFill="1" applyBorder="1" applyAlignment="1">
      <alignment horizontal="center" vertical="center" wrapText="1"/>
    </xf>
    <xf numFmtId="0" fontId="77" fillId="32" borderId="10" xfId="0" applyFont="1" applyFill="1" applyBorder="1" applyAlignment="1">
      <alignment horizontal="left" vertical="top" wrapText="1"/>
    </xf>
    <xf numFmtId="0" fontId="6" fillId="32" borderId="12" xfId="0"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4" xfId="0" applyFont="1" applyFill="1" applyBorder="1" applyAlignment="1">
      <alignment horizontal="left" vertical="center" wrapText="1"/>
    </xf>
    <xf numFmtId="4" fontId="13"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7" fillId="32"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3"/>
  <sheetViews>
    <sheetView tabSelected="1" view="pageBreakPreview" zoomScale="90" zoomScaleSheetLayoutView="90" workbookViewId="0" topLeftCell="A96">
      <selection activeCell="J91" sqref="J91"/>
    </sheetView>
  </sheetViews>
  <sheetFormatPr defaultColWidth="9.140625" defaultRowHeight="12.75"/>
  <cols>
    <col min="1" max="1" width="49.28125" style="8" customWidth="1"/>
    <col min="2" max="2" width="10.14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4.14062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5" t="s">
        <v>23</v>
      </c>
      <c r="K1" s="125"/>
      <c r="L1" s="125"/>
      <c r="O1" s="3"/>
    </row>
    <row r="2" spans="4:15" s="8" customFormat="1" ht="120.75" customHeight="1">
      <c r="D2" s="46"/>
      <c r="I2" s="59"/>
      <c r="J2" s="119" t="s">
        <v>38</v>
      </c>
      <c r="K2" s="119"/>
      <c r="L2" s="119"/>
      <c r="M2" s="4"/>
      <c r="O2" s="3"/>
    </row>
    <row r="3" spans="9:15" s="8" customFormat="1" ht="18.75">
      <c r="I3" s="60"/>
      <c r="J3" s="126"/>
      <c r="K3" s="127"/>
      <c r="L3" s="127"/>
      <c r="O3" s="3"/>
    </row>
    <row r="4" spans="3:15" s="8" customFormat="1" ht="12.75">
      <c r="C4" s="46"/>
      <c r="D4" s="46"/>
      <c r="E4" s="46"/>
      <c r="F4" s="46"/>
      <c r="G4" s="46"/>
      <c r="H4" s="46"/>
      <c r="I4" s="61"/>
      <c r="J4" s="61"/>
      <c r="K4" s="61"/>
      <c r="L4" s="58"/>
      <c r="O4" s="3"/>
    </row>
    <row r="5" spans="1:15" s="8" customFormat="1" ht="54.75" customHeight="1">
      <c r="A5" s="129" t="s">
        <v>75</v>
      </c>
      <c r="B5" s="129"/>
      <c r="C5" s="129"/>
      <c r="D5" s="129"/>
      <c r="E5" s="129"/>
      <c r="F5" s="129"/>
      <c r="G5" s="129"/>
      <c r="H5" s="129"/>
      <c r="I5" s="129"/>
      <c r="J5" s="129"/>
      <c r="K5" s="129"/>
      <c r="L5" s="129"/>
      <c r="M5" s="9"/>
      <c r="O5" s="3"/>
    </row>
    <row r="6" spans="1:15" s="8" customFormat="1" ht="15" customHeight="1">
      <c r="A6" s="5" t="s">
        <v>5</v>
      </c>
      <c r="I6" s="58"/>
      <c r="J6" s="58"/>
      <c r="K6" s="58"/>
      <c r="L6" s="114" t="s">
        <v>2</v>
      </c>
      <c r="O6" s="3"/>
    </row>
    <row r="7" spans="1:15" s="8" customFormat="1" ht="18.75" customHeight="1">
      <c r="A7" s="130" t="s">
        <v>22</v>
      </c>
      <c r="B7" s="130" t="s">
        <v>13</v>
      </c>
      <c r="C7" s="122" t="s">
        <v>15</v>
      </c>
      <c r="D7" s="122"/>
      <c r="E7" s="122"/>
      <c r="F7" s="122" t="s">
        <v>91</v>
      </c>
      <c r="G7" s="122"/>
      <c r="H7" s="122"/>
      <c r="I7" s="128" t="s">
        <v>92</v>
      </c>
      <c r="J7" s="128"/>
      <c r="K7" s="128"/>
      <c r="L7" s="123" t="s">
        <v>10</v>
      </c>
      <c r="M7" s="6"/>
      <c r="O7" s="3"/>
    </row>
    <row r="8" spans="1:15" s="8" customFormat="1" ht="33" customHeight="1">
      <c r="A8" s="130"/>
      <c r="B8" s="130"/>
      <c r="C8" s="124" t="s">
        <v>6</v>
      </c>
      <c r="D8" s="130" t="s">
        <v>0</v>
      </c>
      <c r="E8" s="130"/>
      <c r="F8" s="124" t="s">
        <v>6</v>
      </c>
      <c r="G8" s="130" t="s">
        <v>0</v>
      </c>
      <c r="H8" s="130"/>
      <c r="I8" s="120" t="s">
        <v>6</v>
      </c>
      <c r="J8" s="123" t="s">
        <v>0</v>
      </c>
      <c r="K8" s="123"/>
      <c r="L8" s="123"/>
      <c r="M8" s="6"/>
      <c r="O8" s="3"/>
    </row>
    <row r="9" spans="1:15" s="8" customFormat="1" ht="75.75" customHeight="1">
      <c r="A9" s="130"/>
      <c r="B9" s="130"/>
      <c r="C9" s="124"/>
      <c r="D9" s="34" t="s">
        <v>7</v>
      </c>
      <c r="E9" s="34" t="s">
        <v>8</v>
      </c>
      <c r="F9" s="124"/>
      <c r="G9" s="34" t="s">
        <v>7</v>
      </c>
      <c r="H9" s="34" t="s">
        <v>8</v>
      </c>
      <c r="I9" s="120"/>
      <c r="J9" s="112" t="s">
        <v>7</v>
      </c>
      <c r="K9" s="112" t="s">
        <v>8</v>
      </c>
      <c r="L9" s="123"/>
      <c r="M9" s="6"/>
      <c r="O9" s="3"/>
    </row>
    <row r="10" spans="1:15" s="8" customFormat="1" ht="14.25" customHeight="1">
      <c r="A10" s="35">
        <v>1</v>
      </c>
      <c r="B10" s="35">
        <v>2</v>
      </c>
      <c r="C10" s="35">
        <v>3</v>
      </c>
      <c r="D10" s="35">
        <v>4</v>
      </c>
      <c r="E10" s="35">
        <v>5</v>
      </c>
      <c r="F10" s="35">
        <v>6</v>
      </c>
      <c r="G10" s="36">
        <v>7</v>
      </c>
      <c r="H10" s="35">
        <v>8</v>
      </c>
      <c r="I10" s="103">
        <v>9</v>
      </c>
      <c r="J10" s="105">
        <v>10</v>
      </c>
      <c r="K10" s="105">
        <v>11</v>
      </c>
      <c r="L10" s="105">
        <v>12</v>
      </c>
      <c r="M10" s="10"/>
      <c r="O10" s="3"/>
    </row>
    <row r="11" spans="1:20" s="8" customFormat="1" ht="38.25" customHeight="1">
      <c r="A11" s="37" t="s">
        <v>19</v>
      </c>
      <c r="B11" s="16"/>
      <c r="C11" s="28">
        <f>D11+E11</f>
        <v>32425454</v>
      </c>
      <c r="D11" s="28">
        <f>D15+D46+D54+D64+D75+D94+D91</f>
        <v>32425454</v>
      </c>
      <c r="E11" s="28">
        <f>E15+E46+E54+E64+E75+E94+E91</f>
        <v>0</v>
      </c>
      <c r="F11" s="28">
        <f>G11+H11</f>
        <v>37500491</v>
      </c>
      <c r="G11" s="28">
        <f>G15+G46+G54+G64+G75+G94+G91</f>
        <v>37500491</v>
      </c>
      <c r="H11" s="28">
        <f>H15+H46+H54+H64+H75+H94+H91</f>
        <v>0</v>
      </c>
      <c r="I11" s="93">
        <f>J11+K11</f>
        <v>35350974</v>
      </c>
      <c r="J11" s="93">
        <f>J15+J46+J54+J64+J75+J94+J91</f>
        <v>35350974</v>
      </c>
      <c r="K11" s="93">
        <f>K15+K46+K54+K64+K75+K94+K91</f>
        <v>0</v>
      </c>
      <c r="L11" s="113"/>
      <c r="M11" s="33"/>
      <c r="O11" s="3"/>
      <c r="P11" s="46">
        <f>C11+F11+I11</f>
        <v>105276919</v>
      </c>
      <c r="R11" s="46">
        <f>D11+E11</f>
        <v>32425454</v>
      </c>
      <c r="S11" s="46">
        <f>G11+H11</f>
        <v>37500491</v>
      </c>
      <c r="T11" s="46">
        <f>J11+K11</f>
        <v>35350974</v>
      </c>
    </row>
    <row r="12" spans="1:15" s="8" customFormat="1" ht="21.75" customHeight="1">
      <c r="A12" s="121" t="s">
        <v>28</v>
      </c>
      <c r="B12" s="121"/>
      <c r="C12" s="121"/>
      <c r="D12" s="121"/>
      <c r="E12" s="121"/>
      <c r="F12" s="121"/>
      <c r="G12" s="121"/>
      <c r="H12" s="121"/>
      <c r="I12" s="121"/>
      <c r="J12" s="121"/>
      <c r="K12" s="121"/>
      <c r="L12" s="121"/>
      <c r="M12" s="12"/>
      <c r="O12" s="3"/>
    </row>
    <row r="13" spans="1:15" s="8" customFormat="1" ht="34.5" customHeight="1">
      <c r="A13" s="138" t="s">
        <v>39</v>
      </c>
      <c r="B13" s="138"/>
      <c r="C13" s="138"/>
      <c r="D13" s="138"/>
      <c r="E13" s="138"/>
      <c r="F13" s="138"/>
      <c r="G13" s="138"/>
      <c r="H13" s="138"/>
      <c r="I13" s="138"/>
      <c r="J13" s="138"/>
      <c r="K13" s="138"/>
      <c r="L13" s="138"/>
      <c r="M13" s="13"/>
      <c r="O13" s="3"/>
    </row>
    <row r="14" spans="1:15" s="8" customFormat="1" ht="20.25" customHeight="1">
      <c r="A14" s="140" t="s">
        <v>9</v>
      </c>
      <c r="B14" s="140"/>
      <c r="C14" s="140"/>
      <c r="D14" s="140"/>
      <c r="E14" s="140"/>
      <c r="F14" s="140"/>
      <c r="G14" s="140"/>
      <c r="H14" s="140"/>
      <c r="I14" s="140"/>
      <c r="J14" s="140"/>
      <c r="K14" s="140"/>
      <c r="L14" s="140"/>
      <c r="M14" s="14"/>
      <c r="O14" s="3"/>
    </row>
    <row r="15" spans="1:15" s="8" customFormat="1" ht="32.25" customHeight="1">
      <c r="A15" s="38" t="s">
        <v>18</v>
      </c>
      <c r="B15" s="26"/>
      <c r="C15" s="27">
        <f>D15+E15</f>
        <v>24653644</v>
      </c>
      <c r="D15" s="27">
        <f>D16+D35+D40+D41+D42</f>
        <v>24653644</v>
      </c>
      <c r="E15" s="27">
        <f>E16+E35+E40</f>
        <v>0</v>
      </c>
      <c r="F15" s="28">
        <f>G15+H15</f>
        <v>25476191</v>
      </c>
      <c r="G15" s="27">
        <f>G16+G35+G40+G41+G42</f>
        <v>25476191</v>
      </c>
      <c r="H15" s="28">
        <f>H16+H35+H40</f>
        <v>0</v>
      </c>
      <c r="I15" s="93">
        <f>J15+K15</f>
        <v>24132866</v>
      </c>
      <c r="J15" s="97">
        <f>J16+J35+J40+J41+J42</f>
        <v>24132866</v>
      </c>
      <c r="K15" s="93">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3617570</v>
      </c>
      <c r="G16" s="28">
        <f>G17+G18+G19+G22+G23+G24+G27+G28+G25+G29+G26+G30+G31+G32</f>
        <v>3617570</v>
      </c>
      <c r="H16" s="28">
        <f>H17+H18+H19+H22+H23+H24+H27+H28+H25+H29</f>
        <v>0</v>
      </c>
      <c r="I16" s="93">
        <f>J16+K16</f>
        <v>2098400</v>
      </c>
      <c r="J16" s="93">
        <f>J17+J18+J19+J22+J23+J24+J27+J28+J25+J29+J26+J30+J31+J32</f>
        <v>2098400</v>
      </c>
      <c r="K16" s="93">
        <f>K17+K18+K19+K22+K23+K24+K27+K28+K25+K29</f>
        <v>0</v>
      </c>
      <c r="L16" s="52"/>
      <c r="M16" s="15"/>
      <c r="O16" s="3"/>
    </row>
    <row r="17" spans="1:15" s="8" customFormat="1" ht="66" customHeight="1">
      <c r="A17" s="43" t="s">
        <v>40</v>
      </c>
      <c r="B17" s="1" t="s">
        <v>4</v>
      </c>
      <c r="C17" s="27">
        <f>D17+E17</f>
        <v>660000</v>
      </c>
      <c r="D17" s="30">
        <f>300000+360000</f>
        <v>660000</v>
      </c>
      <c r="E17" s="30">
        <v>0</v>
      </c>
      <c r="F17" s="28">
        <f>G17+H17</f>
        <v>550000</v>
      </c>
      <c r="G17" s="29">
        <f>550000</f>
        <v>550000</v>
      </c>
      <c r="H17" s="29">
        <v>0</v>
      </c>
      <c r="I17" s="93">
        <f>J17+K17</f>
        <v>600000</v>
      </c>
      <c r="J17" s="94">
        <v>600000</v>
      </c>
      <c r="K17" s="94">
        <v>0</v>
      </c>
      <c r="L17" s="95" t="s">
        <v>100</v>
      </c>
      <c r="M17" s="15"/>
      <c r="O17" s="3"/>
    </row>
    <row r="18" spans="1:15" s="8" customFormat="1" ht="54" customHeight="1">
      <c r="A18" s="62" t="s">
        <v>41</v>
      </c>
      <c r="B18" s="1" t="s">
        <v>4</v>
      </c>
      <c r="C18" s="27">
        <f>D18+E18</f>
        <v>909000</v>
      </c>
      <c r="D18" s="30">
        <v>909000</v>
      </c>
      <c r="E18" s="30">
        <v>0</v>
      </c>
      <c r="F18" s="28">
        <f>G18+H18</f>
        <v>820000</v>
      </c>
      <c r="G18" s="29">
        <f>733000+112000-25000</f>
        <v>820000</v>
      </c>
      <c r="H18" s="29">
        <v>0</v>
      </c>
      <c r="I18" s="93">
        <f>J18+K18</f>
        <v>515000</v>
      </c>
      <c r="J18" s="94">
        <v>515000</v>
      </c>
      <c r="K18" s="94">
        <v>0</v>
      </c>
      <c r="L18" s="95" t="s">
        <v>100</v>
      </c>
      <c r="M18" s="15"/>
      <c r="O18" s="3"/>
    </row>
    <row r="19" spans="1:15" s="8" customFormat="1" ht="45" customHeight="1">
      <c r="A19" s="62" t="s">
        <v>42</v>
      </c>
      <c r="B19" s="1" t="s">
        <v>4</v>
      </c>
      <c r="C19" s="28">
        <f aca="true" t="shared" si="0" ref="C19:C30">D19+E19</f>
        <v>60000</v>
      </c>
      <c r="D19" s="29">
        <v>60000</v>
      </c>
      <c r="E19" s="63">
        <v>0</v>
      </c>
      <c r="F19" s="28">
        <f aca="true" t="shared" si="1" ref="F19:F30">G19+H19</f>
        <v>60000</v>
      </c>
      <c r="G19" s="29">
        <v>60000</v>
      </c>
      <c r="H19" s="30">
        <v>0</v>
      </c>
      <c r="I19" s="93">
        <f aca="true" t="shared" si="2" ref="I19:I30">J19+K19</f>
        <v>60000</v>
      </c>
      <c r="J19" s="94">
        <v>60000</v>
      </c>
      <c r="K19" s="96">
        <v>0</v>
      </c>
      <c r="L19" s="95" t="s">
        <v>100</v>
      </c>
      <c r="M19" s="20"/>
      <c r="O19" s="3"/>
    </row>
    <row r="20" spans="1:16" s="8" customFormat="1" ht="19.5" customHeight="1">
      <c r="A20" s="99"/>
      <c r="B20" s="100"/>
      <c r="C20" s="101"/>
      <c r="D20" s="102"/>
      <c r="E20" s="102"/>
      <c r="F20" s="101"/>
      <c r="G20" s="102"/>
      <c r="H20" s="102"/>
      <c r="I20" s="101"/>
      <c r="J20" s="141" t="s">
        <v>24</v>
      </c>
      <c r="K20" s="141"/>
      <c r="L20" s="141"/>
      <c r="M20" s="31"/>
      <c r="N20" s="32"/>
      <c r="O20" s="3"/>
      <c r="P20" s="46"/>
    </row>
    <row r="21" spans="1:16" s="8" customFormat="1" ht="18.75" customHeight="1">
      <c r="A21" s="103">
        <v>1</v>
      </c>
      <c r="B21" s="103">
        <v>2</v>
      </c>
      <c r="C21" s="103">
        <v>3</v>
      </c>
      <c r="D21" s="103">
        <v>4</v>
      </c>
      <c r="E21" s="103">
        <v>5</v>
      </c>
      <c r="F21" s="103">
        <v>6</v>
      </c>
      <c r="G21" s="104">
        <v>7</v>
      </c>
      <c r="H21" s="103">
        <v>8</v>
      </c>
      <c r="I21" s="103">
        <v>9</v>
      </c>
      <c r="J21" s="105">
        <v>10</v>
      </c>
      <c r="K21" s="105">
        <v>11</v>
      </c>
      <c r="L21" s="105">
        <v>12</v>
      </c>
      <c r="M21" s="31"/>
      <c r="N21" s="32"/>
      <c r="O21" s="3"/>
      <c r="P21" s="46"/>
    </row>
    <row r="22" spans="1:15" s="8" customFormat="1" ht="41.25" customHeight="1">
      <c r="A22" s="43" t="s">
        <v>43</v>
      </c>
      <c r="B22" s="1" t="s">
        <v>4</v>
      </c>
      <c r="C22" s="28">
        <f t="shared" si="0"/>
        <v>7200</v>
      </c>
      <c r="D22" s="29">
        <f>6000+1200</f>
        <v>7200</v>
      </c>
      <c r="E22" s="63">
        <v>0</v>
      </c>
      <c r="F22" s="28">
        <f t="shared" si="1"/>
        <v>22770</v>
      </c>
      <c r="G22" s="29">
        <f>12000+36000-25230</f>
        <v>22770</v>
      </c>
      <c r="H22" s="30">
        <v>0</v>
      </c>
      <c r="I22" s="93">
        <f t="shared" si="2"/>
        <v>27000</v>
      </c>
      <c r="J22" s="94">
        <v>27000</v>
      </c>
      <c r="K22" s="96">
        <v>0</v>
      </c>
      <c r="L22" s="95" t="s">
        <v>100</v>
      </c>
      <c r="M22" s="20"/>
      <c r="O22" s="3"/>
    </row>
    <row r="23" spans="1:15" s="8" customFormat="1" ht="55.5" customHeight="1">
      <c r="A23" s="62" t="s">
        <v>44</v>
      </c>
      <c r="B23" s="1" t="s">
        <v>4</v>
      </c>
      <c r="C23" s="28">
        <f t="shared" si="0"/>
        <v>490000</v>
      </c>
      <c r="D23" s="29">
        <v>490000</v>
      </c>
      <c r="E23" s="63">
        <v>0</v>
      </c>
      <c r="F23" s="28">
        <f t="shared" si="1"/>
        <v>150000</v>
      </c>
      <c r="G23" s="29">
        <v>150000</v>
      </c>
      <c r="H23" s="30">
        <v>0</v>
      </c>
      <c r="I23" s="93">
        <f t="shared" si="2"/>
        <v>160000</v>
      </c>
      <c r="J23" s="94">
        <v>160000</v>
      </c>
      <c r="K23" s="96">
        <v>0</v>
      </c>
      <c r="L23" s="95" t="s">
        <v>100</v>
      </c>
      <c r="M23" s="20"/>
      <c r="O23" s="3"/>
    </row>
    <row r="24" spans="1:15" s="8" customFormat="1" ht="42.75" customHeight="1">
      <c r="A24" s="62" t="s">
        <v>45</v>
      </c>
      <c r="B24" s="1" t="s">
        <v>4</v>
      </c>
      <c r="C24" s="28">
        <f>D24+E24</f>
        <v>38000</v>
      </c>
      <c r="D24" s="29">
        <v>38000</v>
      </c>
      <c r="E24" s="63">
        <v>0</v>
      </c>
      <c r="F24" s="28">
        <f>G24+H24</f>
        <v>38000</v>
      </c>
      <c r="G24" s="29">
        <v>38000</v>
      </c>
      <c r="H24" s="30">
        <v>0</v>
      </c>
      <c r="I24" s="93">
        <f>J24+K24</f>
        <v>38000</v>
      </c>
      <c r="J24" s="94">
        <v>38000</v>
      </c>
      <c r="K24" s="96">
        <v>0</v>
      </c>
      <c r="L24" s="95" t="s">
        <v>100</v>
      </c>
      <c r="M24" s="10"/>
      <c r="O24" s="3"/>
    </row>
    <row r="25" spans="1:18" s="8" customFormat="1" ht="60.75" customHeight="1">
      <c r="A25" s="62" t="s">
        <v>46</v>
      </c>
      <c r="B25" s="1" t="s">
        <v>4</v>
      </c>
      <c r="C25" s="28">
        <f>D25+E25</f>
        <v>0</v>
      </c>
      <c r="D25" s="29">
        <v>0</v>
      </c>
      <c r="E25" s="63">
        <v>0</v>
      </c>
      <c r="F25" s="28">
        <f>G25+H25</f>
        <v>19000</v>
      </c>
      <c r="G25" s="29">
        <v>19000</v>
      </c>
      <c r="H25" s="30">
        <v>0</v>
      </c>
      <c r="I25" s="93">
        <f>J25+K25</f>
        <v>19000</v>
      </c>
      <c r="J25" s="94">
        <v>19000</v>
      </c>
      <c r="K25" s="96">
        <v>0</v>
      </c>
      <c r="L25" s="95" t="s">
        <v>100</v>
      </c>
      <c r="M25" s="10"/>
      <c r="O25" s="3"/>
      <c r="R25" s="40"/>
    </row>
    <row r="26" spans="1:18" s="8" customFormat="1" ht="44.25" customHeight="1">
      <c r="A26" s="62" t="s">
        <v>47</v>
      </c>
      <c r="B26" s="1" t="s">
        <v>4</v>
      </c>
      <c r="C26" s="28">
        <f>D26+E26</f>
        <v>0</v>
      </c>
      <c r="D26" s="29">
        <v>0</v>
      </c>
      <c r="E26" s="63">
        <v>0</v>
      </c>
      <c r="F26" s="28">
        <f>G26+H26</f>
        <v>0</v>
      </c>
      <c r="G26" s="29">
        <v>0</v>
      </c>
      <c r="H26" s="63">
        <v>0</v>
      </c>
      <c r="I26" s="93">
        <f>J26+K26</f>
        <v>18000</v>
      </c>
      <c r="J26" s="94">
        <v>18000</v>
      </c>
      <c r="K26" s="96">
        <v>0</v>
      </c>
      <c r="L26" s="95" t="s">
        <v>100</v>
      </c>
      <c r="M26" s="10"/>
      <c r="O26" s="3"/>
      <c r="R26" s="40"/>
    </row>
    <row r="27" spans="1:15" s="8" customFormat="1" ht="66" customHeight="1">
      <c r="A27" s="62" t="s">
        <v>48</v>
      </c>
      <c r="B27" s="1" t="s">
        <v>4</v>
      </c>
      <c r="C27" s="28">
        <f t="shared" si="0"/>
        <v>25000</v>
      </c>
      <c r="D27" s="29">
        <v>25000</v>
      </c>
      <c r="E27" s="63">
        <v>0</v>
      </c>
      <c r="F27" s="28">
        <f t="shared" si="1"/>
        <v>42800</v>
      </c>
      <c r="G27" s="29">
        <v>42800</v>
      </c>
      <c r="H27" s="30">
        <v>0</v>
      </c>
      <c r="I27" s="93">
        <f t="shared" si="2"/>
        <v>46400</v>
      </c>
      <c r="J27" s="94">
        <v>46400</v>
      </c>
      <c r="K27" s="96">
        <v>0</v>
      </c>
      <c r="L27" s="95" t="s">
        <v>100</v>
      </c>
      <c r="M27" s="10"/>
      <c r="O27" s="3"/>
    </row>
    <row r="28" spans="1:18" s="8" customFormat="1" ht="91.5" customHeight="1">
      <c r="A28" s="43" t="s">
        <v>49</v>
      </c>
      <c r="B28" s="1" t="s">
        <v>4</v>
      </c>
      <c r="C28" s="28">
        <f t="shared" si="0"/>
        <v>829000</v>
      </c>
      <c r="D28" s="29">
        <v>829000</v>
      </c>
      <c r="E28" s="63">
        <v>0</v>
      </c>
      <c r="F28" s="28">
        <f t="shared" si="1"/>
        <v>125000</v>
      </c>
      <c r="G28" s="29">
        <f>200000-75000</f>
        <v>125000</v>
      </c>
      <c r="H28" s="30">
        <v>0</v>
      </c>
      <c r="I28" s="93">
        <f t="shared" si="2"/>
        <v>40000</v>
      </c>
      <c r="J28" s="94">
        <v>40000</v>
      </c>
      <c r="K28" s="96">
        <v>0</v>
      </c>
      <c r="L28" s="95" t="s">
        <v>100</v>
      </c>
      <c r="M28" s="10"/>
      <c r="O28" s="3"/>
      <c r="R28" s="40"/>
    </row>
    <row r="29" spans="1:18" s="8" customFormat="1" ht="49.5" customHeight="1">
      <c r="A29" s="62" t="s">
        <v>50</v>
      </c>
      <c r="B29" s="1" t="s">
        <v>4</v>
      </c>
      <c r="C29" s="28">
        <f t="shared" si="0"/>
        <v>0</v>
      </c>
      <c r="D29" s="29">
        <v>0</v>
      </c>
      <c r="E29" s="63">
        <v>0</v>
      </c>
      <c r="F29" s="28">
        <f t="shared" si="1"/>
        <v>65000</v>
      </c>
      <c r="G29" s="29">
        <f>63000+2000</f>
        <v>65000</v>
      </c>
      <c r="H29" s="30">
        <v>0</v>
      </c>
      <c r="I29" s="93">
        <f t="shared" si="2"/>
        <v>65000</v>
      </c>
      <c r="J29" s="94">
        <v>65000</v>
      </c>
      <c r="K29" s="96">
        <v>0</v>
      </c>
      <c r="L29" s="95" t="s">
        <v>100</v>
      </c>
      <c r="M29" s="10"/>
      <c r="O29" s="3"/>
      <c r="R29" s="40"/>
    </row>
    <row r="30" spans="1:18" s="8" customFormat="1" ht="50.25" customHeight="1">
      <c r="A30" s="43" t="s">
        <v>51</v>
      </c>
      <c r="B30" s="1" t="s">
        <v>4</v>
      </c>
      <c r="C30" s="28">
        <f t="shared" si="0"/>
        <v>0</v>
      </c>
      <c r="D30" s="29">
        <v>0</v>
      </c>
      <c r="E30" s="63">
        <v>0</v>
      </c>
      <c r="F30" s="28">
        <f t="shared" si="1"/>
        <v>1155000</v>
      </c>
      <c r="G30" s="29">
        <v>1155000</v>
      </c>
      <c r="H30" s="30">
        <v>0</v>
      </c>
      <c r="I30" s="93">
        <f t="shared" si="2"/>
        <v>0</v>
      </c>
      <c r="J30" s="94">
        <v>0</v>
      </c>
      <c r="K30" s="96">
        <v>0</v>
      </c>
      <c r="L30" s="95" t="s">
        <v>100</v>
      </c>
      <c r="M30" s="10"/>
      <c r="O30" s="3"/>
      <c r="R30" s="40"/>
    </row>
    <row r="31" spans="1:18" s="8" customFormat="1" ht="54" customHeight="1">
      <c r="A31" s="62" t="s">
        <v>52</v>
      </c>
      <c r="B31" s="1" t="s">
        <v>4</v>
      </c>
      <c r="C31" s="28">
        <f>D31+E31</f>
        <v>0</v>
      </c>
      <c r="D31" s="29">
        <v>0</v>
      </c>
      <c r="E31" s="63">
        <v>0</v>
      </c>
      <c r="F31" s="28">
        <f>G31+H31</f>
        <v>500000</v>
      </c>
      <c r="G31" s="29">
        <f>480000+20000</f>
        <v>500000</v>
      </c>
      <c r="H31" s="30">
        <v>0</v>
      </c>
      <c r="I31" s="93">
        <f>J31+K31</f>
        <v>510000</v>
      </c>
      <c r="J31" s="94">
        <v>510000</v>
      </c>
      <c r="K31" s="96">
        <v>0</v>
      </c>
      <c r="L31" s="95" t="s">
        <v>100</v>
      </c>
      <c r="M31" s="10"/>
      <c r="O31" s="3"/>
      <c r="R31" s="40"/>
    </row>
    <row r="32" spans="1:18" s="8" customFormat="1" ht="57.75" customHeight="1">
      <c r="A32" s="43" t="s">
        <v>53</v>
      </c>
      <c r="B32" s="1" t="s">
        <v>4</v>
      </c>
      <c r="C32" s="28">
        <f>D32+E32</f>
        <v>0</v>
      </c>
      <c r="D32" s="29">
        <v>0</v>
      </c>
      <c r="E32" s="63">
        <v>0</v>
      </c>
      <c r="F32" s="28">
        <f>G32+H32</f>
        <v>70000</v>
      </c>
      <c r="G32" s="29">
        <v>70000</v>
      </c>
      <c r="H32" s="30">
        <v>0</v>
      </c>
      <c r="I32" s="93">
        <f>J32+K32</f>
        <v>0</v>
      </c>
      <c r="J32" s="94">
        <v>0</v>
      </c>
      <c r="K32" s="96">
        <v>0</v>
      </c>
      <c r="L32" s="95" t="s">
        <v>100</v>
      </c>
      <c r="M32" s="10"/>
      <c r="O32" s="3"/>
      <c r="R32" s="40"/>
    </row>
    <row r="33" spans="1:16" s="8" customFormat="1" ht="19.5" customHeight="1">
      <c r="A33" s="99"/>
      <c r="B33" s="100"/>
      <c r="C33" s="101"/>
      <c r="D33" s="102"/>
      <c r="E33" s="102"/>
      <c r="F33" s="101"/>
      <c r="G33" s="102"/>
      <c r="H33" s="102"/>
      <c r="I33" s="101"/>
      <c r="J33" s="141" t="s">
        <v>24</v>
      </c>
      <c r="K33" s="141"/>
      <c r="L33" s="141"/>
      <c r="M33" s="31"/>
      <c r="N33" s="32"/>
      <c r="O33" s="3"/>
      <c r="P33" s="46"/>
    </row>
    <row r="34" spans="1:16" s="8" customFormat="1" ht="18.75" customHeight="1">
      <c r="A34" s="103">
        <v>1</v>
      </c>
      <c r="B34" s="103">
        <v>2</v>
      </c>
      <c r="C34" s="103">
        <v>3</v>
      </c>
      <c r="D34" s="103">
        <v>4</v>
      </c>
      <c r="E34" s="103">
        <v>5</v>
      </c>
      <c r="F34" s="103">
        <v>6</v>
      </c>
      <c r="G34" s="104">
        <v>7</v>
      </c>
      <c r="H34" s="103">
        <v>8</v>
      </c>
      <c r="I34" s="103">
        <v>9</v>
      </c>
      <c r="J34" s="105">
        <v>10</v>
      </c>
      <c r="K34" s="105">
        <v>11</v>
      </c>
      <c r="L34" s="105">
        <v>12</v>
      </c>
      <c r="M34" s="31"/>
      <c r="N34" s="32"/>
      <c r="O34" s="3"/>
      <c r="P34" s="46"/>
    </row>
    <row r="35" spans="1:15" s="8" customFormat="1" ht="33.75" customHeight="1">
      <c r="A35" s="39" t="s">
        <v>76</v>
      </c>
      <c r="B35" s="26"/>
      <c r="C35" s="27">
        <f aca="true" t="shared" si="3" ref="C35:C41">D35+E35</f>
        <v>540314</v>
      </c>
      <c r="D35" s="27">
        <f>D36+D37+D38+D39</f>
        <v>540314</v>
      </c>
      <c r="E35" s="27">
        <f>E36+E37</f>
        <v>0</v>
      </c>
      <c r="F35" s="28">
        <f>G35+H35</f>
        <v>794691</v>
      </c>
      <c r="G35" s="29">
        <f>G36+G37+G38+G39</f>
        <v>794691</v>
      </c>
      <c r="H35" s="29">
        <f>H36+H37</f>
        <v>0</v>
      </c>
      <c r="I35" s="97">
        <f aca="true" t="shared" si="4" ref="I35:I41">J35+K35</f>
        <v>959586</v>
      </c>
      <c r="J35" s="94">
        <f>J36+J37+J38+J39</f>
        <v>959586</v>
      </c>
      <c r="K35" s="94">
        <f>K36+K37</f>
        <v>0</v>
      </c>
      <c r="L35" s="49"/>
      <c r="M35" s="15"/>
      <c r="O35" s="3"/>
    </row>
    <row r="36" spans="1:15" s="8" customFormat="1" ht="43.5" customHeight="1">
      <c r="A36" s="43" t="s">
        <v>54</v>
      </c>
      <c r="B36" s="1" t="s">
        <v>4</v>
      </c>
      <c r="C36" s="27">
        <f t="shared" si="3"/>
        <v>26572</v>
      </c>
      <c r="D36" s="30">
        <v>26572</v>
      </c>
      <c r="E36" s="30">
        <v>0</v>
      </c>
      <c r="F36" s="28">
        <f>G36+H36</f>
        <v>148312</v>
      </c>
      <c r="G36" s="29">
        <f>5840+40880+101592</f>
        <v>148312</v>
      </c>
      <c r="H36" s="30">
        <v>0</v>
      </c>
      <c r="I36" s="97">
        <f t="shared" si="4"/>
        <v>146000</v>
      </c>
      <c r="J36" s="94">
        <v>146000</v>
      </c>
      <c r="K36" s="96">
        <v>0</v>
      </c>
      <c r="L36" s="98" t="s">
        <v>16</v>
      </c>
      <c r="M36" s="21"/>
      <c r="O36" s="3"/>
    </row>
    <row r="37" spans="1:15" s="8" customFormat="1" ht="51" customHeight="1">
      <c r="A37" s="62" t="s">
        <v>55</v>
      </c>
      <c r="B37" s="1" t="s">
        <v>4</v>
      </c>
      <c r="C37" s="27">
        <f t="shared" si="3"/>
        <v>513742</v>
      </c>
      <c r="D37" s="30">
        <v>513742</v>
      </c>
      <c r="E37" s="30">
        <v>0</v>
      </c>
      <c r="F37" s="28">
        <f>G37+H37</f>
        <v>597263</v>
      </c>
      <c r="G37" s="29">
        <f>576726+20537</f>
        <v>597263</v>
      </c>
      <c r="H37" s="30">
        <v>0</v>
      </c>
      <c r="I37" s="97">
        <f t="shared" si="4"/>
        <v>727876</v>
      </c>
      <c r="J37" s="94">
        <v>727876</v>
      </c>
      <c r="K37" s="96">
        <v>0</v>
      </c>
      <c r="L37" s="98" t="s">
        <v>16</v>
      </c>
      <c r="M37" s="21"/>
      <c r="O37" s="3"/>
    </row>
    <row r="38" spans="1:15" s="8" customFormat="1" ht="54" customHeight="1">
      <c r="A38" s="43" t="s">
        <v>56</v>
      </c>
      <c r="B38" s="1" t="s">
        <v>4</v>
      </c>
      <c r="C38" s="28">
        <f t="shared" si="3"/>
        <v>0</v>
      </c>
      <c r="D38" s="30">
        <v>0</v>
      </c>
      <c r="E38" s="63">
        <v>0</v>
      </c>
      <c r="F38" s="28">
        <f>G38+H38</f>
        <v>49116</v>
      </c>
      <c r="G38" s="29">
        <f>40500+8616</f>
        <v>49116</v>
      </c>
      <c r="H38" s="30">
        <v>0</v>
      </c>
      <c r="I38" s="93">
        <f t="shared" si="4"/>
        <v>53210</v>
      </c>
      <c r="J38" s="94">
        <v>53210</v>
      </c>
      <c r="K38" s="96">
        <v>0</v>
      </c>
      <c r="L38" s="98" t="s">
        <v>16</v>
      </c>
      <c r="M38" s="20"/>
      <c r="O38" s="3"/>
    </row>
    <row r="39" spans="1:15" s="8" customFormat="1" ht="52.5" customHeight="1">
      <c r="A39" s="43" t="s">
        <v>57</v>
      </c>
      <c r="B39" s="1" t="s">
        <v>4</v>
      </c>
      <c r="C39" s="28">
        <f t="shared" si="3"/>
        <v>0</v>
      </c>
      <c r="D39" s="30">
        <v>0</v>
      </c>
      <c r="E39" s="63">
        <v>0</v>
      </c>
      <c r="F39" s="28">
        <f>+G39+H39</f>
        <v>0</v>
      </c>
      <c r="G39" s="29">
        <v>0</v>
      </c>
      <c r="H39" s="30">
        <v>0</v>
      </c>
      <c r="I39" s="93">
        <f t="shared" si="4"/>
        <v>32500</v>
      </c>
      <c r="J39" s="94">
        <v>32500</v>
      </c>
      <c r="K39" s="96">
        <v>0</v>
      </c>
      <c r="L39" s="98" t="s">
        <v>16</v>
      </c>
      <c r="M39" s="20"/>
      <c r="O39" s="3"/>
    </row>
    <row r="40" spans="1:15" s="8" customFormat="1" ht="64.5" customHeight="1">
      <c r="A40" s="64" t="s">
        <v>77</v>
      </c>
      <c r="B40" s="1" t="s">
        <v>4</v>
      </c>
      <c r="C40" s="27">
        <f t="shared" si="3"/>
        <v>84000</v>
      </c>
      <c r="D40" s="30">
        <v>84000</v>
      </c>
      <c r="E40" s="30">
        <v>0</v>
      </c>
      <c r="F40" s="28">
        <f>G40+H40</f>
        <v>52800</v>
      </c>
      <c r="G40" s="29">
        <v>52800</v>
      </c>
      <c r="H40" s="30">
        <v>0</v>
      </c>
      <c r="I40" s="97">
        <f t="shared" si="4"/>
        <v>65920</v>
      </c>
      <c r="J40" s="94">
        <v>65920</v>
      </c>
      <c r="K40" s="96">
        <v>0</v>
      </c>
      <c r="L40" s="98" t="s">
        <v>17</v>
      </c>
      <c r="M40" s="21"/>
      <c r="O40" s="3"/>
    </row>
    <row r="41" spans="1:15" s="8" customFormat="1" ht="57" customHeight="1">
      <c r="A41" s="65" t="s">
        <v>78</v>
      </c>
      <c r="B41" s="1" t="s">
        <v>4</v>
      </c>
      <c r="C41" s="27">
        <f t="shared" si="3"/>
        <v>21000000</v>
      </c>
      <c r="D41" s="30">
        <v>21000000</v>
      </c>
      <c r="E41" s="30">
        <v>0</v>
      </c>
      <c r="F41" s="28">
        <f>G41+H41</f>
        <v>21000000</v>
      </c>
      <c r="G41" s="29">
        <v>21000000</v>
      </c>
      <c r="H41" s="30">
        <v>0</v>
      </c>
      <c r="I41" s="97">
        <f t="shared" si="4"/>
        <v>21000000</v>
      </c>
      <c r="J41" s="94">
        <v>21000000</v>
      </c>
      <c r="K41" s="96">
        <v>0</v>
      </c>
      <c r="L41" s="95" t="s">
        <v>100</v>
      </c>
      <c r="M41" s="21"/>
      <c r="O41" s="3"/>
    </row>
    <row r="42" spans="1:15" s="8" customFormat="1" ht="78.75" customHeight="1">
      <c r="A42" s="66" t="s">
        <v>79</v>
      </c>
      <c r="B42" s="1" t="s">
        <v>4</v>
      </c>
      <c r="C42" s="27">
        <v>11130</v>
      </c>
      <c r="D42" s="30">
        <v>11130</v>
      </c>
      <c r="E42" s="30">
        <v>0</v>
      </c>
      <c r="F42" s="28">
        <f>G42+H42</f>
        <v>11130</v>
      </c>
      <c r="G42" s="29">
        <v>11130</v>
      </c>
      <c r="H42" s="30">
        <v>0</v>
      </c>
      <c r="I42" s="97">
        <f>+J42</f>
        <v>8960</v>
      </c>
      <c r="J42" s="94">
        <v>8960</v>
      </c>
      <c r="K42" s="96">
        <v>0</v>
      </c>
      <c r="L42" s="95" t="s">
        <v>25</v>
      </c>
      <c r="M42" s="21"/>
      <c r="O42" s="3"/>
    </row>
    <row r="43" spans="1:15" s="8" customFormat="1" ht="24" customHeight="1">
      <c r="A43" s="143" t="s">
        <v>29</v>
      </c>
      <c r="B43" s="143"/>
      <c r="C43" s="143"/>
      <c r="D43" s="143"/>
      <c r="E43" s="143"/>
      <c r="F43" s="143"/>
      <c r="G43" s="143"/>
      <c r="H43" s="143"/>
      <c r="I43" s="143"/>
      <c r="J43" s="143"/>
      <c r="K43" s="143"/>
      <c r="L43" s="143"/>
      <c r="M43" s="12"/>
      <c r="O43" s="3"/>
    </row>
    <row r="44" spans="1:15" s="8" customFormat="1" ht="30.75" customHeight="1">
      <c r="A44" s="151" t="s">
        <v>26</v>
      </c>
      <c r="B44" s="151"/>
      <c r="C44" s="151"/>
      <c r="D44" s="151"/>
      <c r="E44" s="151"/>
      <c r="F44" s="151"/>
      <c r="G44" s="151"/>
      <c r="H44" s="151"/>
      <c r="I44" s="151"/>
      <c r="J44" s="151"/>
      <c r="K44" s="151"/>
      <c r="L44" s="151"/>
      <c r="M44" s="22"/>
      <c r="O44" s="3"/>
    </row>
    <row r="45" spans="1:15" s="8" customFormat="1" ht="27.75" customHeight="1">
      <c r="A45" s="150" t="s">
        <v>27</v>
      </c>
      <c r="B45" s="150"/>
      <c r="C45" s="150"/>
      <c r="D45" s="150"/>
      <c r="E45" s="150"/>
      <c r="F45" s="150"/>
      <c r="G45" s="150"/>
      <c r="H45" s="150"/>
      <c r="I45" s="150"/>
      <c r="J45" s="150"/>
      <c r="K45" s="150"/>
      <c r="L45" s="150"/>
      <c r="O45" s="3"/>
    </row>
    <row r="46" spans="1:15" s="8" customFormat="1" ht="41.25" customHeight="1">
      <c r="A46" s="67" t="s">
        <v>80</v>
      </c>
      <c r="B46" s="26"/>
      <c r="C46" s="27">
        <f>C47+C48</f>
        <v>114012</v>
      </c>
      <c r="D46" s="27">
        <f>D47+D48</f>
        <v>114012</v>
      </c>
      <c r="E46" s="27">
        <f>SUM(,E48)</f>
        <v>0</v>
      </c>
      <c r="F46" s="27">
        <f>G46+H46</f>
        <v>153554</v>
      </c>
      <c r="G46" s="27">
        <f>G47+G48</f>
        <v>153554</v>
      </c>
      <c r="H46" s="27">
        <f>H47+H48</f>
        <v>0</v>
      </c>
      <c r="I46" s="97">
        <f>J46+K46</f>
        <v>150000</v>
      </c>
      <c r="J46" s="97">
        <f>J47+J48</f>
        <v>150000</v>
      </c>
      <c r="K46" s="97">
        <f>K47+K48</f>
        <v>0</v>
      </c>
      <c r="L46" s="106"/>
      <c r="M46" s="21"/>
      <c r="O46" s="3"/>
    </row>
    <row r="47" spans="1:15" s="8" customFormat="1" ht="72" customHeight="1">
      <c r="A47" s="43" t="s">
        <v>58</v>
      </c>
      <c r="B47" s="1" t="s">
        <v>4</v>
      </c>
      <c r="C47" s="27">
        <f>D47+E47</f>
        <v>87880</v>
      </c>
      <c r="D47" s="30">
        <v>87880</v>
      </c>
      <c r="E47" s="30">
        <v>0</v>
      </c>
      <c r="F47" s="27">
        <f>G47+H47</f>
        <v>74629</v>
      </c>
      <c r="G47" s="30">
        <v>74629</v>
      </c>
      <c r="H47" s="30">
        <v>0</v>
      </c>
      <c r="I47" s="97">
        <f>J47+K47</f>
        <v>50000</v>
      </c>
      <c r="J47" s="96">
        <v>50000</v>
      </c>
      <c r="K47" s="96">
        <v>0</v>
      </c>
      <c r="L47" s="98" t="s">
        <v>16</v>
      </c>
      <c r="M47" s="21"/>
      <c r="O47" s="3"/>
    </row>
    <row r="48" spans="1:15" s="48" customFormat="1" ht="41.25" customHeight="1">
      <c r="A48" s="43" t="s">
        <v>59</v>
      </c>
      <c r="B48" s="68" t="s">
        <v>4</v>
      </c>
      <c r="C48" s="69">
        <f>D48+E48</f>
        <v>26132</v>
      </c>
      <c r="D48" s="70">
        <v>26132</v>
      </c>
      <c r="E48" s="70">
        <v>0</v>
      </c>
      <c r="F48" s="69">
        <f>G48+H48</f>
        <v>78925</v>
      </c>
      <c r="G48" s="71">
        <f>32462+39900+6563</f>
        <v>78925</v>
      </c>
      <c r="H48" s="70">
        <v>0</v>
      </c>
      <c r="I48" s="107">
        <f>J48+K48</f>
        <v>100000</v>
      </c>
      <c r="J48" s="108">
        <v>100000</v>
      </c>
      <c r="K48" s="109">
        <v>0</v>
      </c>
      <c r="L48" s="110" t="s">
        <v>16</v>
      </c>
      <c r="M48" s="44"/>
      <c r="O48" s="45"/>
    </row>
    <row r="49" spans="1:16" s="8" customFormat="1" ht="19.5" customHeight="1">
      <c r="A49" s="99"/>
      <c r="B49" s="100"/>
      <c r="C49" s="101"/>
      <c r="D49" s="102"/>
      <c r="E49" s="102"/>
      <c r="F49" s="101"/>
      <c r="G49" s="102"/>
      <c r="H49" s="102"/>
      <c r="I49" s="101"/>
      <c r="J49" s="142" t="s">
        <v>24</v>
      </c>
      <c r="K49" s="142"/>
      <c r="L49" s="142"/>
      <c r="M49" s="31"/>
      <c r="N49" s="32"/>
      <c r="O49" s="3"/>
      <c r="P49" s="46"/>
    </row>
    <row r="50" spans="1:16" s="8" customFormat="1" ht="18.75" customHeight="1">
      <c r="A50" s="103">
        <v>1</v>
      </c>
      <c r="B50" s="103">
        <v>2</v>
      </c>
      <c r="C50" s="103">
        <v>3</v>
      </c>
      <c r="D50" s="103">
        <v>4</v>
      </c>
      <c r="E50" s="103">
        <v>5</v>
      </c>
      <c r="F50" s="103">
        <v>6</v>
      </c>
      <c r="G50" s="104">
        <v>7</v>
      </c>
      <c r="H50" s="103">
        <v>8</v>
      </c>
      <c r="I50" s="103">
        <v>9</v>
      </c>
      <c r="J50" s="111">
        <v>10</v>
      </c>
      <c r="K50" s="111">
        <v>11</v>
      </c>
      <c r="L50" s="111">
        <v>12</v>
      </c>
      <c r="M50" s="31"/>
      <c r="N50" s="32"/>
      <c r="O50" s="3"/>
      <c r="P50" s="46"/>
    </row>
    <row r="51" spans="1:15" s="8" customFormat="1" ht="18.75" customHeight="1">
      <c r="A51" s="132" t="s">
        <v>30</v>
      </c>
      <c r="B51" s="133"/>
      <c r="C51" s="133"/>
      <c r="D51" s="133"/>
      <c r="E51" s="133"/>
      <c r="F51" s="133"/>
      <c r="G51" s="133"/>
      <c r="H51" s="133"/>
      <c r="I51" s="133"/>
      <c r="J51" s="133"/>
      <c r="K51" s="133"/>
      <c r="L51" s="134"/>
      <c r="M51" s="10"/>
      <c r="O51" s="3"/>
    </row>
    <row r="52" spans="1:15" s="8" customFormat="1" ht="21.75" customHeight="1">
      <c r="A52" s="137" t="s">
        <v>14</v>
      </c>
      <c r="B52" s="137"/>
      <c r="C52" s="137"/>
      <c r="D52" s="137"/>
      <c r="E52" s="137"/>
      <c r="F52" s="137"/>
      <c r="G52" s="137"/>
      <c r="H52" s="137"/>
      <c r="I52" s="137"/>
      <c r="J52" s="137"/>
      <c r="K52" s="137"/>
      <c r="L52" s="137"/>
      <c r="M52" s="10"/>
      <c r="O52" s="3"/>
    </row>
    <row r="53" spans="1:15" s="8" customFormat="1" ht="24.75" customHeight="1">
      <c r="A53" s="136" t="s">
        <v>3</v>
      </c>
      <c r="B53" s="136"/>
      <c r="C53" s="136"/>
      <c r="D53" s="136"/>
      <c r="E53" s="136"/>
      <c r="F53" s="136"/>
      <c r="G53" s="136"/>
      <c r="H53" s="136"/>
      <c r="I53" s="136"/>
      <c r="J53" s="136"/>
      <c r="K53" s="136"/>
      <c r="L53" s="136"/>
      <c r="M53" s="22"/>
      <c r="O53" s="3"/>
    </row>
    <row r="54" spans="1:15" s="8" customFormat="1" ht="23.25" customHeight="1">
      <c r="A54" s="72" t="s">
        <v>18</v>
      </c>
      <c r="B54" s="1"/>
      <c r="C54" s="28">
        <f>C55+C57</f>
        <v>747531</v>
      </c>
      <c r="D54" s="28">
        <f>D55+D57</f>
        <v>747531</v>
      </c>
      <c r="E54" s="28">
        <f>E55+E57</f>
        <v>0</v>
      </c>
      <c r="F54" s="28">
        <f aca="true" t="shared" si="5" ref="F54:F61">G54+H54</f>
        <v>1001669</v>
      </c>
      <c r="G54" s="28">
        <f>G55+G57</f>
        <v>1001669</v>
      </c>
      <c r="H54" s="28">
        <f>H55+H57</f>
        <v>0</v>
      </c>
      <c r="I54" s="93">
        <f aca="true" t="shared" si="6" ref="I54:I61">J54+K54</f>
        <v>1239698</v>
      </c>
      <c r="J54" s="93">
        <f>J55+J57</f>
        <v>1239698</v>
      </c>
      <c r="K54" s="93">
        <f>K55+K57</f>
        <v>0</v>
      </c>
      <c r="L54" s="95"/>
      <c r="M54" s="14"/>
      <c r="O54" s="3"/>
    </row>
    <row r="55" spans="1:15" s="8" customFormat="1" ht="33" customHeight="1">
      <c r="A55" s="67" t="s">
        <v>81</v>
      </c>
      <c r="B55" s="26"/>
      <c r="C55" s="27">
        <f>C56</f>
        <v>319620</v>
      </c>
      <c r="D55" s="27">
        <f>D56</f>
        <v>319620</v>
      </c>
      <c r="E55" s="27">
        <f>E56</f>
        <v>0</v>
      </c>
      <c r="F55" s="27">
        <f t="shared" si="5"/>
        <v>417147</v>
      </c>
      <c r="G55" s="27">
        <f>G56</f>
        <v>417147</v>
      </c>
      <c r="H55" s="27">
        <f>H56</f>
        <v>0</v>
      </c>
      <c r="I55" s="97">
        <f t="shared" si="6"/>
        <v>534342</v>
      </c>
      <c r="J55" s="97">
        <f>J56</f>
        <v>534342</v>
      </c>
      <c r="K55" s="97">
        <f>K56</f>
        <v>0</v>
      </c>
      <c r="L55" s="95"/>
      <c r="M55" s="11"/>
      <c r="O55" s="3"/>
    </row>
    <row r="56" spans="1:16" s="8" customFormat="1" ht="56.25" customHeight="1">
      <c r="A56" s="43" t="s">
        <v>65</v>
      </c>
      <c r="B56" s="1" t="s">
        <v>4</v>
      </c>
      <c r="C56" s="27">
        <f aca="true" t="shared" si="7" ref="C56:C61">D56+E56</f>
        <v>319620</v>
      </c>
      <c r="D56" s="30">
        <f>320820-1200</f>
        <v>319620</v>
      </c>
      <c r="E56" s="30">
        <v>0</v>
      </c>
      <c r="F56" s="28">
        <f t="shared" si="5"/>
        <v>417147</v>
      </c>
      <c r="G56" s="29">
        <f>367147+50000</f>
        <v>417147</v>
      </c>
      <c r="H56" s="30">
        <v>0</v>
      </c>
      <c r="I56" s="97">
        <f t="shared" si="6"/>
        <v>534342</v>
      </c>
      <c r="J56" s="94">
        <v>534342</v>
      </c>
      <c r="K56" s="96">
        <v>0</v>
      </c>
      <c r="L56" s="95" t="s">
        <v>101</v>
      </c>
      <c r="M56" s="25"/>
      <c r="N56" s="11"/>
      <c r="P56" s="3"/>
    </row>
    <row r="57" spans="1:15" s="8" customFormat="1" ht="37.5" customHeight="1">
      <c r="A57" s="73" t="s">
        <v>82</v>
      </c>
      <c r="B57" s="1"/>
      <c r="C57" s="27">
        <f t="shared" si="7"/>
        <v>427911</v>
      </c>
      <c r="D57" s="27">
        <f>SUM(D58)+D60+D59+D61</f>
        <v>427911</v>
      </c>
      <c r="E57" s="27">
        <f>SUM(E58)+E60</f>
        <v>0</v>
      </c>
      <c r="F57" s="27">
        <f t="shared" si="5"/>
        <v>584522</v>
      </c>
      <c r="G57" s="27">
        <f>SUM(G58)+G60+G59+G61</f>
        <v>584522</v>
      </c>
      <c r="H57" s="27">
        <f>SUM(H58)+H60</f>
        <v>0</v>
      </c>
      <c r="I57" s="97">
        <f t="shared" si="6"/>
        <v>705356</v>
      </c>
      <c r="J57" s="97">
        <f>SUM(J58)+J60+J59+J61</f>
        <v>705356</v>
      </c>
      <c r="K57" s="97">
        <f>SUM(K58)+K60</f>
        <v>0</v>
      </c>
      <c r="L57" s="95"/>
      <c r="M57" s="21"/>
      <c r="O57" s="3"/>
    </row>
    <row r="58" spans="1:15" s="8" customFormat="1" ht="40.5" customHeight="1">
      <c r="A58" s="43" t="s">
        <v>60</v>
      </c>
      <c r="B58" s="1" t="s">
        <v>4</v>
      </c>
      <c r="C58" s="27">
        <f t="shared" si="7"/>
        <v>51000</v>
      </c>
      <c r="D58" s="30">
        <v>51000</v>
      </c>
      <c r="E58" s="30">
        <v>0</v>
      </c>
      <c r="F58" s="27">
        <f t="shared" si="5"/>
        <v>60000</v>
      </c>
      <c r="G58" s="30">
        <v>60000</v>
      </c>
      <c r="H58" s="30">
        <v>0</v>
      </c>
      <c r="I58" s="97">
        <f t="shared" si="6"/>
        <v>70000</v>
      </c>
      <c r="J58" s="96">
        <v>70000</v>
      </c>
      <c r="K58" s="96">
        <v>0</v>
      </c>
      <c r="L58" s="95" t="s">
        <v>101</v>
      </c>
      <c r="M58" s="21"/>
      <c r="O58" s="3"/>
    </row>
    <row r="59" spans="1:15" s="8" customFormat="1" ht="51.75" customHeight="1">
      <c r="A59" s="43" t="s">
        <v>61</v>
      </c>
      <c r="B59" s="1" t="s">
        <v>4</v>
      </c>
      <c r="C59" s="27">
        <f t="shared" si="7"/>
        <v>0</v>
      </c>
      <c r="D59" s="30">
        <v>0</v>
      </c>
      <c r="E59" s="30">
        <v>0</v>
      </c>
      <c r="F59" s="27">
        <f t="shared" si="5"/>
        <v>60000</v>
      </c>
      <c r="G59" s="30">
        <v>60000</v>
      </c>
      <c r="H59" s="30">
        <v>0</v>
      </c>
      <c r="I59" s="97">
        <f>J59+K59</f>
        <v>70000</v>
      </c>
      <c r="J59" s="96">
        <v>70000</v>
      </c>
      <c r="K59" s="96">
        <v>0</v>
      </c>
      <c r="L59" s="95" t="s">
        <v>101</v>
      </c>
      <c r="M59" s="21"/>
      <c r="O59" s="3"/>
    </row>
    <row r="60" spans="1:15" s="8" customFormat="1" ht="47.25" customHeight="1">
      <c r="A60" s="43" t="s">
        <v>62</v>
      </c>
      <c r="B60" s="1" t="s">
        <v>4</v>
      </c>
      <c r="C60" s="27">
        <f t="shared" si="7"/>
        <v>376911</v>
      </c>
      <c r="D60" s="30">
        <v>376911</v>
      </c>
      <c r="E60" s="30">
        <v>0</v>
      </c>
      <c r="F60" s="27">
        <f t="shared" si="5"/>
        <v>464522</v>
      </c>
      <c r="G60" s="30">
        <f>449522+15000</f>
        <v>464522</v>
      </c>
      <c r="H60" s="30">
        <v>0</v>
      </c>
      <c r="I60" s="97">
        <f t="shared" si="6"/>
        <v>495112</v>
      </c>
      <c r="J60" s="96">
        <v>495112</v>
      </c>
      <c r="K60" s="96">
        <v>0</v>
      </c>
      <c r="L60" s="95" t="s">
        <v>101</v>
      </c>
      <c r="M60" s="21"/>
      <c r="O60" s="3"/>
    </row>
    <row r="61" spans="1:15" s="8" customFormat="1" ht="48" customHeight="1">
      <c r="A61" s="43" t="s">
        <v>74</v>
      </c>
      <c r="B61" s="1" t="s">
        <v>4</v>
      </c>
      <c r="C61" s="27">
        <f t="shared" si="7"/>
        <v>0</v>
      </c>
      <c r="D61" s="30">
        <v>0</v>
      </c>
      <c r="E61" s="30">
        <v>0</v>
      </c>
      <c r="F61" s="27">
        <f t="shared" si="5"/>
        <v>0</v>
      </c>
      <c r="G61" s="30">
        <v>0</v>
      </c>
      <c r="H61" s="30">
        <v>0</v>
      </c>
      <c r="I61" s="97">
        <f t="shared" si="6"/>
        <v>70244</v>
      </c>
      <c r="J61" s="96">
        <v>70244</v>
      </c>
      <c r="K61" s="96">
        <v>0</v>
      </c>
      <c r="L61" s="95" t="s">
        <v>101</v>
      </c>
      <c r="M61" s="21"/>
      <c r="O61" s="3"/>
    </row>
    <row r="62" spans="1:15" s="8" customFormat="1" ht="36" customHeight="1">
      <c r="A62" s="135" t="s">
        <v>63</v>
      </c>
      <c r="B62" s="135"/>
      <c r="C62" s="135"/>
      <c r="D62" s="135"/>
      <c r="E62" s="135"/>
      <c r="F62" s="135"/>
      <c r="G62" s="135"/>
      <c r="H62" s="135"/>
      <c r="I62" s="135"/>
      <c r="J62" s="135"/>
      <c r="K62" s="135"/>
      <c r="L62" s="135"/>
      <c r="M62" s="23"/>
      <c r="N62" s="7"/>
      <c r="O62" s="3"/>
    </row>
    <row r="63" spans="1:15" s="8" customFormat="1" ht="33" customHeight="1">
      <c r="A63" s="139" t="s">
        <v>64</v>
      </c>
      <c r="B63" s="139"/>
      <c r="C63" s="139"/>
      <c r="D63" s="139"/>
      <c r="E63" s="139"/>
      <c r="F63" s="139"/>
      <c r="G63" s="139"/>
      <c r="H63" s="139"/>
      <c r="I63" s="139"/>
      <c r="J63" s="139"/>
      <c r="K63" s="139"/>
      <c r="L63" s="139"/>
      <c r="M63" s="24"/>
      <c r="O63" s="3"/>
    </row>
    <row r="64" spans="1:15" s="8" customFormat="1" ht="30" customHeight="1">
      <c r="A64" s="74" t="s">
        <v>18</v>
      </c>
      <c r="B64" s="16"/>
      <c r="C64" s="28">
        <f>D64+E64</f>
        <v>1625540</v>
      </c>
      <c r="D64" s="28">
        <f>D66+D67+D70</f>
        <v>1625540</v>
      </c>
      <c r="E64" s="28">
        <f>E66+E67</f>
        <v>0</v>
      </c>
      <c r="F64" s="27">
        <f>+SUM(F66,F67,F70,F72)</f>
        <v>2202440</v>
      </c>
      <c r="G64" s="27">
        <f>+SUM(G66,G67,G70,G72)</f>
        <v>2202440</v>
      </c>
      <c r="H64" s="28">
        <v>0</v>
      </c>
      <c r="I64" s="27">
        <f>+K64+J64</f>
        <v>1367200</v>
      </c>
      <c r="J64" s="27">
        <f>+SUM(J66,J67)+J70+J72</f>
        <v>1367200</v>
      </c>
      <c r="K64" s="28">
        <v>0</v>
      </c>
      <c r="L64" s="89"/>
      <c r="M64" s="14"/>
      <c r="O64" s="3"/>
    </row>
    <row r="65" spans="1:15" s="8" customFormat="1" ht="26.25" customHeight="1">
      <c r="A65" s="144" t="s">
        <v>31</v>
      </c>
      <c r="B65" s="145"/>
      <c r="C65" s="145"/>
      <c r="D65" s="145"/>
      <c r="E65" s="145"/>
      <c r="F65" s="145"/>
      <c r="G65" s="145"/>
      <c r="H65" s="145"/>
      <c r="I65" s="145"/>
      <c r="J65" s="145"/>
      <c r="K65" s="145"/>
      <c r="L65" s="146"/>
      <c r="M65" s="14"/>
      <c r="O65" s="3"/>
    </row>
    <row r="66" spans="1:15" s="8" customFormat="1" ht="72" customHeight="1">
      <c r="A66" s="67" t="s">
        <v>83</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84</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47" t="s">
        <v>24</v>
      </c>
      <c r="K68" s="147"/>
      <c r="L68" s="147"/>
      <c r="M68" s="31"/>
      <c r="N68" s="32"/>
      <c r="O68" s="3"/>
      <c r="P68" s="46"/>
    </row>
    <row r="69" spans="1:16" s="8" customFormat="1" ht="18.75" customHeight="1">
      <c r="A69" s="35">
        <v>1</v>
      </c>
      <c r="B69" s="35">
        <v>2</v>
      </c>
      <c r="C69" s="35">
        <v>3</v>
      </c>
      <c r="D69" s="35">
        <v>4</v>
      </c>
      <c r="E69" s="35">
        <v>5</v>
      </c>
      <c r="F69" s="35">
        <v>6</v>
      </c>
      <c r="G69" s="36">
        <v>7</v>
      </c>
      <c r="H69" s="35">
        <v>8</v>
      </c>
      <c r="I69" s="35">
        <v>9</v>
      </c>
      <c r="J69" s="90">
        <v>10</v>
      </c>
      <c r="K69" s="90">
        <v>11</v>
      </c>
      <c r="L69" s="90">
        <v>12</v>
      </c>
      <c r="M69" s="31"/>
      <c r="N69" s="32"/>
      <c r="O69" s="3"/>
      <c r="P69" s="46"/>
    </row>
    <row r="70" spans="1:15" s="8" customFormat="1" ht="75.75" customHeight="1">
      <c r="A70" s="67" t="s">
        <v>85</v>
      </c>
      <c r="B70" s="1" t="s">
        <v>4</v>
      </c>
      <c r="C70" s="27">
        <f>D70+E70</f>
        <v>45500</v>
      </c>
      <c r="D70" s="30">
        <v>45500</v>
      </c>
      <c r="E70" s="75">
        <v>0</v>
      </c>
      <c r="F70" s="28">
        <f>G70+H70</f>
        <v>45500</v>
      </c>
      <c r="G70" s="29">
        <v>45500</v>
      </c>
      <c r="H70" s="29">
        <v>0</v>
      </c>
      <c r="I70" s="27">
        <f>J70+K70</f>
        <v>52000</v>
      </c>
      <c r="J70" s="29">
        <v>52000</v>
      </c>
      <c r="K70" s="30">
        <v>0</v>
      </c>
      <c r="L70" s="16" t="s">
        <v>12</v>
      </c>
      <c r="M70" s="18"/>
      <c r="O70" s="3"/>
    </row>
    <row r="71" spans="1:15" s="8" customFormat="1" ht="23.25" customHeight="1">
      <c r="A71" s="144" t="s">
        <v>37</v>
      </c>
      <c r="B71" s="145"/>
      <c r="C71" s="145"/>
      <c r="D71" s="145"/>
      <c r="E71" s="145"/>
      <c r="F71" s="145"/>
      <c r="G71" s="145"/>
      <c r="H71" s="145"/>
      <c r="I71" s="145"/>
      <c r="J71" s="145"/>
      <c r="K71" s="145"/>
      <c r="L71" s="146"/>
      <c r="M71" s="18"/>
      <c r="O71" s="3"/>
    </row>
    <row r="72" spans="1:15" s="8" customFormat="1" ht="54.75" customHeight="1">
      <c r="A72" s="67" t="s">
        <v>86</v>
      </c>
      <c r="B72" s="1" t="s">
        <v>4</v>
      </c>
      <c r="C72" s="27">
        <v>0</v>
      </c>
      <c r="D72" s="30">
        <v>0</v>
      </c>
      <c r="E72" s="75">
        <v>0</v>
      </c>
      <c r="F72" s="28">
        <f>G72+H72</f>
        <v>85500</v>
      </c>
      <c r="G72" s="29">
        <v>85500</v>
      </c>
      <c r="H72" s="29">
        <v>0</v>
      </c>
      <c r="I72" s="27">
        <f>+J72</f>
        <v>0</v>
      </c>
      <c r="J72" s="29">
        <v>0</v>
      </c>
      <c r="K72" s="30">
        <v>0</v>
      </c>
      <c r="L72" s="16" t="s">
        <v>12</v>
      </c>
      <c r="M72" s="18"/>
      <c r="O72" s="3"/>
    </row>
    <row r="73" spans="1:15" s="8" customFormat="1" ht="36" customHeight="1">
      <c r="A73" s="152" t="s">
        <v>93</v>
      </c>
      <c r="B73" s="152"/>
      <c r="C73" s="152"/>
      <c r="D73" s="152"/>
      <c r="E73" s="152"/>
      <c r="F73" s="152"/>
      <c r="G73" s="152"/>
      <c r="H73" s="152"/>
      <c r="I73" s="152"/>
      <c r="J73" s="152"/>
      <c r="K73" s="152"/>
      <c r="L73" s="152"/>
      <c r="M73" s="10"/>
      <c r="N73" s="7"/>
      <c r="O73" s="3"/>
    </row>
    <row r="74" spans="1:15" s="8" customFormat="1" ht="39" customHeight="1">
      <c r="A74" s="131" t="s">
        <v>94</v>
      </c>
      <c r="B74" s="131"/>
      <c r="C74" s="131"/>
      <c r="D74" s="131"/>
      <c r="E74" s="131"/>
      <c r="F74" s="131"/>
      <c r="G74" s="131"/>
      <c r="H74" s="131"/>
      <c r="I74" s="131"/>
      <c r="J74" s="131"/>
      <c r="K74" s="131"/>
      <c r="L74" s="131"/>
      <c r="M74" s="21"/>
      <c r="O74" s="3"/>
    </row>
    <row r="75" spans="1:15" s="8" customFormat="1" ht="25.5" customHeight="1">
      <c r="A75" s="79" t="s">
        <v>1</v>
      </c>
      <c r="B75" s="16"/>
      <c r="C75" s="27">
        <f>+E75+D75</f>
        <v>4748227</v>
      </c>
      <c r="D75" s="27">
        <f>+SUM(D77,D82)+D78+D80</f>
        <v>4748227</v>
      </c>
      <c r="E75" s="28">
        <v>0</v>
      </c>
      <c r="F75" s="27">
        <f>+H75+G75</f>
        <v>7161370</v>
      </c>
      <c r="G75" s="27">
        <f>+SUM(G77,G82)+G78+G80</f>
        <v>7161370</v>
      </c>
      <c r="H75" s="28">
        <v>0</v>
      </c>
      <c r="I75" s="27">
        <f>+K75+J75</f>
        <v>7062560</v>
      </c>
      <c r="J75" s="27">
        <f>+SUM(J77,J82)+J78+J80</f>
        <v>7062560</v>
      </c>
      <c r="K75" s="28">
        <v>0</v>
      </c>
      <c r="L75" s="53"/>
      <c r="M75" s="14"/>
      <c r="O75" s="3"/>
    </row>
    <row r="76" spans="1:15" s="8" customFormat="1" ht="22.5" customHeight="1">
      <c r="A76" s="121" t="s">
        <v>32</v>
      </c>
      <c r="B76" s="121"/>
      <c r="C76" s="121"/>
      <c r="D76" s="121"/>
      <c r="E76" s="121"/>
      <c r="F76" s="121"/>
      <c r="G76" s="121"/>
      <c r="H76" s="121"/>
      <c r="I76" s="121"/>
      <c r="J76" s="121"/>
      <c r="K76" s="121"/>
      <c r="L76" s="121"/>
      <c r="M76" s="17"/>
      <c r="O76" s="3"/>
    </row>
    <row r="77" spans="1:15" s="8" customFormat="1" ht="98.25" customHeight="1">
      <c r="A77" s="67" t="s">
        <v>95</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87</v>
      </c>
      <c r="B78" s="1" t="s">
        <v>4</v>
      </c>
      <c r="C78" s="27">
        <f>D78+E78</f>
        <v>97370</v>
      </c>
      <c r="D78" s="30">
        <v>97370</v>
      </c>
      <c r="E78" s="30">
        <v>0</v>
      </c>
      <c r="F78" s="28">
        <f>G78+H78</f>
        <v>105000</v>
      </c>
      <c r="G78" s="29">
        <v>105000</v>
      </c>
      <c r="H78" s="29">
        <v>0</v>
      </c>
      <c r="I78" s="27">
        <f>J78+K78</f>
        <v>120000</v>
      </c>
      <c r="J78" s="29">
        <v>120000</v>
      </c>
      <c r="K78" s="30">
        <v>0</v>
      </c>
      <c r="L78" s="16" t="s">
        <v>12</v>
      </c>
      <c r="M78" s="17"/>
      <c r="O78" s="3"/>
    </row>
    <row r="79" spans="1:15" s="8" customFormat="1" ht="19.5" customHeight="1">
      <c r="A79" s="148" t="s">
        <v>33</v>
      </c>
      <c r="B79" s="148"/>
      <c r="C79" s="148"/>
      <c r="D79" s="148"/>
      <c r="E79" s="148"/>
      <c r="F79" s="148"/>
      <c r="G79" s="148"/>
      <c r="H79" s="148"/>
      <c r="I79" s="148"/>
      <c r="J79" s="148"/>
      <c r="K79" s="148"/>
      <c r="L79" s="148"/>
      <c r="M79" s="18" t="s">
        <v>11</v>
      </c>
      <c r="O79" s="3"/>
    </row>
    <row r="80" spans="1:15" s="8" customFormat="1" ht="81" customHeight="1">
      <c r="A80" s="65" t="s">
        <v>88</v>
      </c>
      <c r="B80" s="1" t="s">
        <v>4</v>
      </c>
      <c r="C80" s="27">
        <f>D80+E80</f>
        <v>490</v>
      </c>
      <c r="D80" s="30">
        <v>490</v>
      </c>
      <c r="E80" s="30">
        <v>0</v>
      </c>
      <c r="F80" s="28">
        <f>G80+H80</f>
        <v>490</v>
      </c>
      <c r="G80" s="29">
        <v>490</v>
      </c>
      <c r="H80" s="29">
        <v>0</v>
      </c>
      <c r="I80" s="27">
        <f>J80+K80</f>
        <v>0</v>
      </c>
      <c r="J80" s="29">
        <v>0</v>
      </c>
      <c r="K80" s="30">
        <v>0</v>
      </c>
      <c r="L80" s="16" t="s">
        <v>12</v>
      </c>
      <c r="M80" s="17"/>
      <c r="O80" s="3"/>
    </row>
    <row r="81" spans="1:15" s="8" customFormat="1" ht="19.5" customHeight="1">
      <c r="A81" s="121" t="s">
        <v>34</v>
      </c>
      <c r="B81" s="121"/>
      <c r="C81" s="121"/>
      <c r="D81" s="121"/>
      <c r="E81" s="121"/>
      <c r="F81" s="121"/>
      <c r="G81" s="121"/>
      <c r="H81" s="121"/>
      <c r="I81" s="121"/>
      <c r="J81" s="121"/>
      <c r="K81" s="121"/>
      <c r="L81" s="121"/>
      <c r="M81" s="18" t="s">
        <v>11</v>
      </c>
      <c r="O81" s="3"/>
    </row>
    <row r="82" spans="1:25" ht="75" customHeight="1">
      <c r="A82" s="65" t="s">
        <v>96</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97</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42" t="s">
        <v>24</v>
      </c>
      <c r="K85" s="142"/>
      <c r="L85" s="142"/>
      <c r="M85" s="31"/>
      <c r="N85" s="32"/>
      <c r="O85" s="3"/>
      <c r="P85" s="46"/>
    </row>
    <row r="86" spans="1:16" s="8" customFormat="1" ht="18.75" customHeight="1">
      <c r="A86" s="35">
        <v>1</v>
      </c>
      <c r="B86" s="35">
        <v>2</v>
      </c>
      <c r="C86" s="35">
        <v>3</v>
      </c>
      <c r="D86" s="35">
        <v>4</v>
      </c>
      <c r="E86" s="35">
        <v>5</v>
      </c>
      <c r="F86" s="35">
        <v>6</v>
      </c>
      <c r="G86" s="36">
        <v>7</v>
      </c>
      <c r="H86" s="35">
        <v>8</v>
      </c>
      <c r="I86" s="35">
        <v>9</v>
      </c>
      <c r="J86" s="90">
        <v>10</v>
      </c>
      <c r="K86" s="90">
        <v>11</v>
      </c>
      <c r="L86" s="90">
        <v>12</v>
      </c>
      <c r="M86" s="31"/>
      <c r="N86" s="32"/>
      <c r="O86" s="3"/>
      <c r="P86" s="46"/>
    </row>
    <row r="87" spans="1:25" ht="81" customHeight="1">
      <c r="A87" s="85" t="s">
        <v>98</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48" t="s">
        <v>35</v>
      </c>
      <c r="B88" s="148"/>
      <c r="C88" s="148"/>
      <c r="D88" s="148"/>
      <c r="E88" s="148"/>
      <c r="F88" s="148"/>
      <c r="G88" s="148"/>
      <c r="H88" s="148"/>
      <c r="I88" s="148"/>
      <c r="J88" s="148"/>
      <c r="K88" s="148"/>
      <c r="L88" s="148"/>
      <c r="M88" s="17"/>
      <c r="O88" s="3"/>
      <c r="P88" s="8"/>
      <c r="Q88" s="8"/>
      <c r="R88" s="8"/>
      <c r="S88" s="8"/>
      <c r="T88" s="8"/>
      <c r="U88" s="8"/>
      <c r="V88" s="8"/>
      <c r="W88" s="8"/>
      <c r="X88" s="8"/>
      <c r="Y88" s="8"/>
    </row>
    <row r="89" spans="1:16" s="8" customFormat="1" ht="36.75" customHeight="1">
      <c r="A89" s="138" t="s">
        <v>66</v>
      </c>
      <c r="B89" s="138"/>
      <c r="C89" s="138"/>
      <c r="D89" s="138"/>
      <c r="E89" s="138"/>
      <c r="F89" s="138"/>
      <c r="G89" s="138"/>
      <c r="H89" s="138"/>
      <c r="I89" s="138"/>
      <c r="J89" s="138"/>
      <c r="K89" s="138"/>
      <c r="L89" s="138"/>
      <c r="M89" s="31"/>
      <c r="N89" s="32"/>
      <c r="O89" s="3"/>
      <c r="P89" s="46"/>
    </row>
    <row r="90" spans="1:15" s="8" customFormat="1" ht="33.75" customHeight="1">
      <c r="A90" s="140" t="s">
        <v>67</v>
      </c>
      <c r="B90" s="140"/>
      <c r="C90" s="140"/>
      <c r="D90" s="140"/>
      <c r="E90" s="140"/>
      <c r="F90" s="140"/>
      <c r="G90" s="140"/>
      <c r="H90" s="140"/>
      <c r="I90" s="140"/>
      <c r="J90" s="140"/>
      <c r="K90" s="140"/>
      <c r="L90" s="140"/>
      <c r="O90" s="3"/>
    </row>
    <row r="91" spans="1:15" s="8" customFormat="1" ht="84.75" customHeight="1">
      <c r="A91" s="67" t="s">
        <v>89</v>
      </c>
      <c r="B91" s="1" t="s">
        <v>4</v>
      </c>
      <c r="C91" s="27">
        <f>D91+E91</f>
        <v>0</v>
      </c>
      <c r="D91" s="30">
        <v>0</v>
      </c>
      <c r="E91" s="30">
        <v>0</v>
      </c>
      <c r="F91" s="28">
        <f>G91+H91</f>
        <v>943032</v>
      </c>
      <c r="G91" s="29">
        <f>473840+72540+396652</f>
        <v>943032</v>
      </c>
      <c r="H91" s="29">
        <v>0</v>
      </c>
      <c r="I91" s="97">
        <f>J91+K91</f>
        <v>1025000</v>
      </c>
      <c r="J91" s="94">
        <v>1025000</v>
      </c>
      <c r="K91" s="96">
        <v>0</v>
      </c>
      <c r="L91" s="95" t="s">
        <v>101</v>
      </c>
      <c r="O91" s="3"/>
    </row>
    <row r="92" spans="1:15" s="8" customFormat="1" ht="23.25" customHeight="1">
      <c r="A92" s="149" t="s">
        <v>68</v>
      </c>
      <c r="B92" s="149"/>
      <c r="C92" s="149"/>
      <c r="D92" s="149"/>
      <c r="E92" s="149"/>
      <c r="F92" s="149"/>
      <c r="G92" s="149"/>
      <c r="H92" s="149"/>
      <c r="I92" s="149"/>
      <c r="J92" s="149"/>
      <c r="K92" s="149"/>
      <c r="L92" s="149"/>
      <c r="M92" s="15"/>
      <c r="O92" s="3"/>
    </row>
    <row r="93" spans="1:15" s="8" customFormat="1" ht="21" customHeight="1">
      <c r="A93" s="153" t="s">
        <v>69</v>
      </c>
      <c r="B93" s="153"/>
      <c r="C93" s="153"/>
      <c r="D93" s="153"/>
      <c r="E93" s="153"/>
      <c r="F93" s="153"/>
      <c r="G93" s="153"/>
      <c r="H93" s="153"/>
      <c r="I93" s="153"/>
      <c r="J93" s="153"/>
      <c r="K93" s="153"/>
      <c r="L93" s="153"/>
      <c r="O93" s="3"/>
    </row>
    <row r="94" spans="1:15" s="8" customFormat="1" ht="53.25" customHeight="1">
      <c r="A94" s="65" t="s">
        <v>90</v>
      </c>
      <c r="B94" s="1"/>
      <c r="C94" s="27">
        <f aca="true" t="shared" si="8" ref="C94:C100">D94+E94</f>
        <v>536500</v>
      </c>
      <c r="D94" s="30">
        <f>D95+D96+D97+D98+D99+D100</f>
        <v>536500</v>
      </c>
      <c r="E94" s="30">
        <v>0</v>
      </c>
      <c r="F94" s="86">
        <f aca="true" t="shared" si="9" ref="F94:F100">G94+H94</f>
        <v>562235</v>
      </c>
      <c r="G94" s="87">
        <f>G95+G96+G97+G98+G99+G100</f>
        <v>562235</v>
      </c>
      <c r="H94" s="87">
        <v>0</v>
      </c>
      <c r="I94" s="91">
        <f aca="true" t="shared" si="10" ref="I94:I100">J94+K94</f>
        <v>373650</v>
      </c>
      <c r="J94" s="87">
        <f>J95+J96+J97+J98+J99+J100</f>
        <v>373650</v>
      </c>
      <c r="K94" s="92">
        <v>0</v>
      </c>
      <c r="L94" s="51"/>
      <c r="O94" s="3"/>
    </row>
    <row r="95" spans="1:15" s="8" customFormat="1" ht="51.75" customHeight="1">
      <c r="A95" s="88" t="s">
        <v>70</v>
      </c>
      <c r="B95" s="1" t="s">
        <v>4</v>
      </c>
      <c r="C95" s="27">
        <f t="shared" si="8"/>
        <v>238574</v>
      </c>
      <c r="D95" s="30">
        <v>238574</v>
      </c>
      <c r="E95" s="30">
        <v>0</v>
      </c>
      <c r="F95" s="86">
        <f t="shared" si="9"/>
        <v>171924</v>
      </c>
      <c r="G95" s="87">
        <v>171924</v>
      </c>
      <c r="H95" s="87">
        <v>0</v>
      </c>
      <c r="I95" s="91">
        <f t="shared" si="10"/>
        <v>148560</v>
      </c>
      <c r="J95" s="87">
        <v>148560</v>
      </c>
      <c r="K95" s="92">
        <v>0</v>
      </c>
      <c r="L95" s="16" t="s">
        <v>21</v>
      </c>
      <c r="O95" s="3"/>
    </row>
    <row r="96" spans="1:15" s="8" customFormat="1" ht="60.75" customHeight="1">
      <c r="A96" s="88" t="s">
        <v>71</v>
      </c>
      <c r="B96" s="1" t="s">
        <v>4</v>
      </c>
      <c r="C96" s="27">
        <f t="shared" si="8"/>
        <v>58344</v>
      </c>
      <c r="D96" s="30">
        <v>58344</v>
      </c>
      <c r="E96" s="30">
        <v>0</v>
      </c>
      <c r="F96" s="86">
        <f t="shared" si="9"/>
        <v>5050</v>
      </c>
      <c r="G96" s="87">
        <v>5050</v>
      </c>
      <c r="H96" s="87">
        <v>0</v>
      </c>
      <c r="I96" s="91">
        <f t="shared" si="10"/>
        <v>16090</v>
      </c>
      <c r="J96" s="87">
        <v>16090</v>
      </c>
      <c r="K96" s="92">
        <v>0</v>
      </c>
      <c r="L96" s="16" t="s">
        <v>21</v>
      </c>
      <c r="O96" s="3"/>
    </row>
    <row r="97" spans="1:15" s="8" customFormat="1" ht="56.25" customHeight="1">
      <c r="A97" s="88" t="s">
        <v>72</v>
      </c>
      <c r="B97" s="1" t="s">
        <v>4</v>
      </c>
      <c r="C97" s="27">
        <f t="shared" si="8"/>
        <v>60032</v>
      </c>
      <c r="D97" s="30">
        <v>60032</v>
      </c>
      <c r="E97" s="30">
        <v>0</v>
      </c>
      <c r="F97" s="86">
        <f t="shared" si="9"/>
        <v>65670</v>
      </c>
      <c r="G97" s="87">
        <v>65670</v>
      </c>
      <c r="H97" s="87">
        <v>0</v>
      </c>
      <c r="I97" s="91">
        <f t="shared" si="10"/>
        <v>0</v>
      </c>
      <c r="J97" s="87">
        <v>0</v>
      </c>
      <c r="K97" s="92">
        <v>0</v>
      </c>
      <c r="L97" s="16" t="s">
        <v>21</v>
      </c>
      <c r="O97" s="3"/>
    </row>
    <row r="98" spans="1:15" s="8" customFormat="1" ht="54.75" customHeight="1">
      <c r="A98" s="88" t="s">
        <v>73</v>
      </c>
      <c r="B98" s="1" t="s">
        <v>4</v>
      </c>
      <c r="C98" s="27">
        <f t="shared" si="8"/>
        <v>0</v>
      </c>
      <c r="D98" s="30">
        <v>0</v>
      </c>
      <c r="E98" s="30">
        <v>0</v>
      </c>
      <c r="F98" s="86">
        <f t="shared" si="9"/>
        <v>201391</v>
      </c>
      <c r="G98" s="87">
        <v>201391</v>
      </c>
      <c r="H98" s="87">
        <v>0</v>
      </c>
      <c r="I98" s="91">
        <f t="shared" si="10"/>
        <v>0</v>
      </c>
      <c r="J98" s="87">
        <v>0</v>
      </c>
      <c r="K98" s="92">
        <v>0</v>
      </c>
      <c r="L98" s="16" t="s">
        <v>21</v>
      </c>
      <c r="O98" s="3"/>
    </row>
    <row r="99" spans="1:15" s="8" customFormat="1" ht="53.25" customHeight="1">
      <c r="A99" s="88" t="s">
        <v>36</v>
      </c>
      <c r="B99" s="1" t="s">
        <v>4</v>
      </c>
      <c r="C99" s="27">
        <f t="shared" si="8"/>
        <v>1800</v>
      </c>
      <c r="D99" s="30">
        <v>1800</v>
      </c>
      <c r="E99" s="30">
        <v>0</v>
      </c>
      <c r="F99" s="86">
        <f t="shared" si="9"/>
        <v>3000</v>
      </c>
      <c r="G99" s="87">
        <v>3000</v>
      </c>
      <c r="H99" s="87">
        <v>0</v>
      </c>
      <c r="I99" s="91">
        <f t="shared" si="10"/>
        <v>9000</v>
      </c>
      <c r="J99" s="87">
        <v>9000</v>
      </c>
      <c r="K99" s="92">
        <v>0</v>
      </c>
      <c r="L99" s="16" t="s">
        <v>21</v>
      </c>
      <c r="O99" s="3"/>
    </row>
    <row r="100" spans="1:15" s="8" customFormat="1" ht="52.5" customHeight="1">
      <c r="A100" s="88" t="s">
        <v>99</v>
      </c>
      <c r="B100" s="1" t="s">
        <v>4</v>
      </c>
      <c r="C100" s="27">
        <f t="shared" si="8"/>
        <v>177750</v>
      </c>
      <c r="D100" s="30">
        <v>177750</v>
      </c>
      <c r="E100" s="30">
        <v>0</v>
      </c>
      <c r="F100" s="86">
        <f t="shared" si="9"/>
        <v>115200</v>
      </c>
      <c r="G100" s="87">
        <v>115200</v>
      </c>
      <c r="H100" s="87">
        <v>0</v>
      </c>
      <c r="I100" s="91">
        <f t="shared" si="10"/>
        <v>200000</v>
      </c>
      <c r="J100" s="87">
        <v>200000</v>
      </c>
      <c r="K100" s="92">
        <v>0</v>
      </c>
      <c r="L100" s="16" t="s">
        <v>21</v>
      </c>
      <c r="O100" s="3"/>
    </row>
    <row r="101" spans="1:15" s="8" customFormat="1" ht="12.75">
      <c r="A101" s="58"/>
      <c r="B101" s="58"/>
      <c r="C101" s="58"/>
      <c r="D101" s="58"/>
      <c r="E101" s="58"/>
      <c r="F101" s="58"/>
      <c r="G101" s="58"/>
      <c r="H101" s="58"/>
      <c r="I101" s="58"/>
      <c r="J101" s="58"/>
      <c r="K101" s="58"/>
      <c r="L101" s="58"/>
      <c r="O101" s="3"/>
    </row>
    <row r="102" spans="1:15" s="8" customFormat="1" ht="12.75">
      <c r="A102" s="58"/>
      <c r="B102" s="58"/>
      <c r="C102" s="58"/>
      <c r="D102" s="58"/>
      <c r="E102" s="58"/>
      <c r="F102" s="58"/>
      <c r="G102" s="58"/>
      <c r="H102" s="58"/>
      <c r="I102" s="58"/>
      <c r="J102" s="58"/>
      <c r="K102" s="58"/>
      <c r="L102" s="58"/>
      <c r="O102" s="3"/>
    </row>
    <row r="103" spans="1:15" s="42" customFormat="1" ht="18.75">
      <c r="A103" s="42" t="s">
        <v>102</v>
      </c>
      <c r="J103" s="42" t="s">
        <v>103</v>
      </c>
      <c r="O103" s="3"/>
    </row>
    <row r="104" spans="6:15" s="41" customFormat="1" ht="12.75">
      <c r="F104" s="115"/>
      <c r="G104" s="115"/>
      <c r="H104" s="115"/>
      <c r="I104" s="115"/>
      <c r="J104" s="115"/>
      <c r="K104" s="115"/>
      <c r="O104" s="3"/>
    </row>
    <row r="105" spans="1:15" s="116" customFormat="1" ht="15.75">
      <c r="A105" s="116" t="s">
        <v>104</v>
      </c>
      <c r="F105" s="117"/>
      <c r="G105" s="117"/>
      <c r="H105" s="117"/>
      <c r="I105" s="117"/>
      <c r="J105" s="117"/>
      <c r="K105" s="117"/>
      <c r="O105" s="118"/>
    </row>
    <row r="106" spans="1:15" s="116" customFormat="1" ht="15.75">
      <c r="A106" s="116" t="s">
        <v>105</v>
      </c>
      <c r="F106" s="117"/>
      <c r="G106" s="117"/>
      <c r="H106" s="117"/>
      <c r="I106" s="117"/>
      <c r="J106" s="117"/>
      <c r="K106" s="117"/>
      <c r="O106" s="118"/>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sheetData>
  <sheetProtection/>
  <mergeCells count="44">
    <mergeCell ref="A92:L92"/>
    <mergeCell ref="A45:L45"/>
    <mergeCell ref="A44:L44"/>
    <mergeCell ref="A73:L73"/>
    <mergeCell ref="A76:L76"/>
    <mergeCell ref="A93:L93"/>
    <mergeCell ref="A81:L81"/>
    <mergeCell ref="A65:L65"/>
    <mergeCell ref="A88:L88"/>
    <mergeCell ref="A90:L90"/>
    <mergeCell ref="J20:L20"/>
    <mergeCell ref="J33:L33"/>
    <mergeCell ref="J49:L49"/>
    <mergeCell ref="A43:L43"/>
    <mergeCell ref="A71:L71"/>
    <mergeCell ref="J85:L85"/>
    <mergeCell ref="J68:L68"/>
    <mergeCell ref="A79:L79"/>
    <mergeCell ref="A89:L89"/>
    <mergeCell ref="B7:B9"/>
    <mergeCell ref="D8:E8"/>
    <mergeCell ref="C7:E7"/>
    <mergeCell ref="C8:C9"/>
    <mergeCell ref="L7:L9"/>
    <mergeCell ref="A63:L63"/>
    <mergeCell ref="A14:L14"/>
    <mergeCell ref="A7:A9"/>
    <mergeCell ref="A13:L13"/>
    <mergeCell ref="J1:L1"/>
    <mergeCell ref="J3:L3"/>
    <mergeCell ref="I7:K7"/>
    <mergeCell ref="A5:L5"/>
    <mergeCell ref="G8:H8"/>
    <mergeCell ref="A74:L74"/>
    <mergeCell ref="A51:L51"/>
    <mergeCell ref="A62:L62"/>
    <mergeCell ref="A53:L53"/>
    <mergeCell ref="A52:L52"/>
    <mergeCell ref="J2:L2"/>
    <mergeCell ref="I8:I9"/>
    <mergeCell ref="A12:L12"/>
    <mergeCell ref="F7:H7"/>
    <mergeCell ref="J8:K8"/>
    <mergeCell ref="F8:F9"/>
  </mergeCells>
  <printOptions/>
  <pageMargins left="0.7874015748031497" right="0.54" top="1.1811023622047245" bottom="0.3937007874015748" header="0.5118110236220472" footer="0.5118110236220472"/>
  <pageSetup horizontalDpi="600" verticalDpi="600" orientation="landscape" paperSize="9" scale="61" r:id="rId1"/>
  <rowBreaks count="5" manualBreakCount="5">
    <brk id="19" max="11" man="1"/>
    <brk id="32" max="11" man="1"/>
    <brk id="48" max="11" man="1"/>
    <brk id="67" max="11" man="1"/>
    <brk id="84"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2018-10-09T13:19:37Z</cp:lastPrinted>
  <dcterms:created xsi:type="dcterms:W3CDTF">1996-10-08T23:32:33Z</dcterms:created>
  <dcterms:modified xsi:type="dcterms:W3CDTF">2018-11-29T10:31:52Z</dcterms:modified>
  <cp:category/>
  <cp:version/>
  <cp:contentType/>
  <cp:contentStatus/>
</cp:coreProperties>
</file>