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'Лист1'!$A$1:$V$194</definedName>
  </definedNames>
  <calcPr fullCalcOnLoad="1"/>
</workbook>
</file>

<file path=xl/sharedStrings.xml><?xml version="1.0" encoding="utf-8"?>
<sst xmlns="http://schemas.openxmlformats.org/spreadsheetml/2006/main" count="227" uniqueCount="104">
  <si>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</si>
  <si>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</si>
  <si>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</si>
  <si>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</si>
  <si>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</si>
  <si>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</si>
  <si>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</si>
  <si>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</si>
  <si>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</si>
  <si>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</si>
  <si>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</si>
  <si>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Показник ефективності:</t>
  </si>
  <si>
    <t>Показник якості:</t>
  </si>
  <si>
    <t>Показники виконання:</t>
  </si>
  <si>
    <t>Показник затрат:</t>
  </si>
  <si>
    <t>обсяг видатків, тис. грн.</t>
  </si>
  <si>
    <t>Спец фонд</t>
  </si>
  <si>
    <t>Спец. фонд</t>
  </si>
  <si>
    <t>Заг. фонд</t>
  </si>
  <si>
    <t>середній термін окупності, років</t>
  </si>
  <si>
    <t>Галузь "Освіта"</t>
  </si>
  <si>
    <t>обсяг річної економії теплової енергії, МВтгод/рік</t>
  </si>
  <si>
    <t>обсяг економії теплової енергії, МВтгод/рік</t>
  </si>
  <si>
    <t>Завдання 1. Підвищення енергоефективності в бюджетній сфері міста Суми (інвестиційні проекти)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</si>
  <si>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</si>
  <si>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</si>
  <si>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</si>
  <si>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</si>
  <si>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</si>
  <si>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</si>
  <si>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</si>
  <si>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</si>
  <si>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</si>
  <si>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ТПКВКМБ 7640 "Заходи з енергозбереження", тис. грн.</t>
  </si>
  <si>
    <t>0617640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</si>
  <si>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</si>
  <si>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</si>
  <si>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</si>
  <si>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ТПКВКМБ 7410 "Заходи з енергозбереження", тис. грн.</t>
  </si>
  <si>
    <t>кількість закладів, у яких проводиться капітальний ремонт теплопунктів, од.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</si>
  <si>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</si>
  <si>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кількість модульних котелень, од</t>
  </si>
  <si>
    <t>ТПКВКМБ 6310 " Капітальні вкладення", тис. грн.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</si>
  <si>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</si>
  <si>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</si>
  <si>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</si>
  <si>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</si>
  <si>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</si>
  <si>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</si>
  <si>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</si>
  <si>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Заг. Фонд</t>
  </si>
  <si>
    <t>Спец.фонд</t>
  </si>
  <si>
    <t>Завдання 3. Термомодернізація будівель (капітальний ремонт будівлі (заміна віконних блоків, дверних блоків))</t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</si>
  <si>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</si>
  <si>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загальноосвітніх навчальних  закладів-учасників інвестиційного проекту, од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</si>
  <si>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</si>
  <si>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</si>
  <si>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</si>
  <si>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 xml:space="preserve">             Додаток 3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</si>
  <si>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                </t>
  </si>
  <si>
    <t xml:space="preserve">Сумський міський голова </t>
  </si>
  <si>
    <t>О.М. Лисенко</t>
  </si>
  <si>
    <t>Виконавець: Липова С.А.</t>
  </si>
  <si>
    <t>Завдання 3. Термомодернізація будівель (капітальний ремонт будівлі (утеплення фасаду))</t>
  </si>
  <si>
    <t>ТПКВКМБ 7410 "Заходи з енергозбереження" , тис. грн.</t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</si>
  <si>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</si>
  <si>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</si>
  <si>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t>Завдання 4. Термомодернізація будівлі та модернізація інженерних мереж</t>
  </si>
  <si>
    <t>Відповідальний виконавець: управління капітального будівництва та дорожнього господарства  Сумської міської ради</t>
  </si>
  <si>
    <t>ТПКВКМБ 7410  "Заходи з енергозбереження", тис.грн.</t>
  </si>
  <si>
    <t>кількість об҆҆ єктів, у яких проводиться термомодернізація будівлі та модернізація інженерних мереж,од</t>
  </si>
  <si>
    <t>кількість об'єктів, для яких виготовляється проектно-кошторисна документація, од</t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</si>
  <si>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</si>
  <si>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площа утеплення покрівлі, м2</t>
  </si>
  <si>
    <t>площа утеплення переходів між корпусами, м2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</si>
  <si>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</si>
  <si>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</si>
  <si>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утеплення покрівлі, тис грн/м2</t>
  </si>
  <si>
    <t>середній термін окупності заходу, років</t>
  </si>
  <si>
    <t>Відповідальний виконавець: управління капітального будівництва та дорожнього господарства Сумської міської ради</t>
  </si>
  <si>
    <t>загальна кількість закладів, які є учасниками проекту, од.</t>
  </si>
  <si>
    <t>середні витрати на розробку технічного проекту для одного закладу, тис. грн./звіт</t>
  </si>
  <si>
    <t>відсоток виконання проекту у перший рік впровадження, %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</si>
  <si>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</si>
  <si>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Відповідальний виконавець: відділ охорони здоров'я Сумської міської ради</t>
  </si>
  <si>
    <t>кількість об'єктів, в яких проводяться вишукувальні роботи, од.</t>
  </si>
  <si>
    <t>площа утеплених огороджуючих конструкцій старого корпусу, кв м</t>
  </si>
  <si>
    <t>площа утеплення покрівлі старого корпусу, м2</t>
  </si>
  <si>
    <t>Відповідальний виконавець: департамент фінансів, економіки та інвестицій Сумської міської ради</t>
  </si>
  <si>
    <t>кількість послуг з перекладу, од.</t>
  </si>
  <si>
    <t>середні витрати на послуги закордоної експресдоставки , тис. грн./од.</t>
  </si>
  <si>
    <t>кількість послуг закордонних експресдоставок , од.</t>
  </si>
  <si>
    <t>середні витрати на  послуги з перекладу, тис. грн./од.</t>
  </si>
  <si>
    <t>Завдання 18.2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</si>
  <si>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Відповідальний виконавець; департамент фінансів, економіки та інвестицій Сумської міської ради</t>
  </si>
  <si>
    <t>обсяг видатків, тис.грн.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</si>
  <si>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</si>
  <si>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</si>
  <si>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</si>
  <si>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відсоток закладів бюджетної сфери, охоплених перевіркою, %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</si>
  <si>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</t>
  </si>
  <si>
    <t>площа утеплення фасаду, кв м</t>
  </si>
  <si>
    <t>площа утеплення покрівлі, кв м</t>
  </si>
  <si>
    <t xml:space="preserve">                         від  28 листопада  2018 року № 4140-МР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</si>
</sst>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0000_₴_-;\-* #,##0.0000000_₴_-;_-* &quot;-&quot;??_₴_-;_-@_-"/>
    <numFmt numFmtId="209" formatCode="_-* #,##0.00000000_₴_-;\-* #,##0.00000000_₴_-;_-* &quot;-&quot;??_₴_-;_-@_-"/>
    <numFmt numFmtId="210" formatCode="_-* #,##0.000000000_₴_-;\-* #,##0.000000000_₴_-;_-* &quot;-&quot;??_₴_-;_-@_-"/>
    <numFmt numFmtId="211" formatCode="_-* #,##0.0000000000_₴_-;\-* #,##0.0000000000_₴_-;_-* &quot;-&quot;??_₴_-;_-@_-"/>
    <numFmt numFmtId="212" formatCode="_-* #,##0.00000000000_₴_-;\-* #,##0.00000000000_₴_-;_-* &quot;-&quot;??_₴_-;_-@_-"/>
    <numFmt numFmtId="213" formatCode="_-* #,##0.000000000000_₴_-;\-* #,##0.000000000000_₴_-;_-* &quot;-&quot;??_₴_-;_-@_-"/>
    <numFmt numFmtId="214" formatCode="_-* #,##0.0000000000000_₴_-;\-* #,##0.0000000000000_₴_-;_-* &quot;-&quot;??_₴_-;_-@_-"/>
    <numFmt numFmtId="215" formatCode="_-* #,##0.00000000000000_₴_-;\-* #,##0.00000000000000_₴_-;_-* &quot;-&quot;??_₴_-;_-@_-"/>
    <numFmt numFmtId="216" formatCode="_-* #,##0.000000000000000_₴_-;\-* #,##0.000000000000000_₴_-;_-* &quot;-&quot;??_₴_-;_-@_-"/>
    <numFmt numFmtId="217" formatCode="_-* #,##0.000\ _₽_-;\-* #,##0.000\ _₽_-;_-* &quot;-&quot;?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b/>
      <sz val="22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0" fontId="15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5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justify" vertic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179" fontId="9" fillId="32" borderId="15" xfId="60" applyNumberFormat="1" applyFont="1" applyFill="1" applyBorder="1" applyAlignment="1">
      <alignment vertical="center" wrapText="1"/>
    </xf>
    <xf numFmtId="179" fontId="9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horizontal="center" vertical="center" wrapText="1"/>
    </xf>
    <xf numFmtId="179" fontId="9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horizontal="justify" vertical="center" wrapText="1"/>
    </xf>
    <xf numFmtId="179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9" fillId="32" borderId="10" xfId="0" applyFont="1" applyFill="1" applyBorder="1" applyAlignment="1">
      <alignment vertical="center" wrapText="1"/>
    </xf>
    <xf numFmtId="179" fontId="15" fillId="32" borderId="10" xfId="6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179" fontId="15" fillId="32" borderId="10" xfId="0" applyNumberFormat="1" applyFont="1" applyFill="1" applyBorder="1" applyAlignment="1">
      <alignment horizontal="justify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justify" vertical="center" wrapText="1"/>
    </xf>
    <xf numFmtId="0" fontId="5" fillId="32" borderId="15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180" fontId="15" fillId="32" borderId="10" xfId="0" applyNumberFormat="1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top" wrapText="1"/>
    </xf>
    <xf numFmtId="179" fontId="15" fillId="32" borderId="10" xfId="60" applyFont="1" applyFill="1" applyBorder="1" applyAlignment="1">
      <alignment/>
    </xf>
    <xf numFmtId="180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179" fontId="9" fillId="32" borderId="10" xfId="60" applyNumberFormat="1" applyFont="1" applyFill="1" applyBorder="1" applyAlignment="1">
      <alignment horizontal="center" vertical="center" wrapText="1"/>
    </xf>
    <xf numFmtId="191" fontId="9" fillId="32" borderId="10" xfId="6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justify" vertical="center"/>
    </xf>
    <xf numFmtId="0" fontId="6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4" fillId="32" borderId="0" xfId="0" applyFont="1" applyFill="1" applyAlignment="1">
      <alignment/>
    </xf>
    <xf numFmtId="0" fontId="19" fillId="32" borderId="0" xfId="0" applyFont="1" applyFill="1" applyAlignment="1">
      <alignment/>
    </xf>
    <xf numFmtId="1" fontId="9" fillId="32" borderId="10" xfId="0" applyNumberFormat="1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179" fontId="15" fillId="32" borderId="0" xfId="60" applyFont="1" applyFill="1" applyAlignment="1">
      <alignment vertical="center"/>
    </xf>
    <xf numFmtId="191" fontId="15" fillId="32" borderId="10" xfId="60" applyNumberFormat="1" applyFont="1" applyFill="1" applyBorder="1" applyAlignment="1">
      <alignment horizontal="center" vertical="center" wrapText="1"/>
    </xf>
    <xf numFmtId="191" fontId="9" fillId="32" borderId="10" xfId="60" applyNumberFormat="1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7" fillId="32" borderId="15" xfId="0" applyFont="1" applyFill="1" applyBorder="1" applyAlignment="1">
      <alignment horizontal="center" vertical="center" wrapText="1"/>
    </xf>
    <xf numFmtId="196" fontId="9" fillId="32" borderId="10" xfId="60" applyNumberFormat="1" applyFont="1" applyFill="1" applyBorder="1" applyAlignment="1">
      <alignment horizontal="center" vertical="center" wrapText="1"/>
    </xf>
    <xf numFmtId="191" fontId="9" fillId="32" borderId="10" xfId="60" applyNumberFormat="1" applyFont="1" applyFill="1" applyBorder="1" applyAlignment="1">
      <alignment horizontal="center" vertical="center"/>
    </xf>
    <xf numFmtId="191" fontId="15" fillId="32" borderId="10" xfId="60" applyNumberFormat="1" applyFont="1" applyFill="1" applyBorder="1" applyAlignment="1">
      <alignment horizontal="center" vertical="center"/>
    </xf>
    <xf numFmtId="196" fontId="9" fillId="32" borderId="10" xfId="60" applyNumberFormat="1" applyFont="1" applyFill="1" applyBorder="1" applyAlignment="1">
      <alignment horizontal="center" vertical="center"/>
    </xf>
    <xf numFmtId="196" fontId="15" fillId="32" borderId="10" xfId="6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0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180" fontId="15" fillId="32" borderId="10" xfId="0" applyNumberFormat="1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textRotation="90" wrapText="1"/>
    </xf>
    <xf numFmtId="179" fontId="15" fillId="32" borderId="19" xfId="60" applyFont="1" applyFill="1" applyBorder="1" applyAlignment="1">
      <alignment horizontal="justify" vertical="center" wrapText="1"/>
    </xf>
    <xf numFmtId="0" fontId="15" fillId="32" borderId="19" xfId="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20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textRotation="90" wrapText="1"/>
    </xf>
    <xf numFmtId="179" fontId="15" fillId="32" borderId="20" xfId="60" applyFont="1" applyFill="1" applyBorder="1" applyAlignment="1">
      <alignment horizontal="justify" vertical="center" wrapText="1"/>
    </xf>
    <xf numFmtId="0" fontId="15" fillId="32" borderId="16" xfId="0" applyFont="1" applyFill="1" applyBorder="1" applyAlignment="1">
      <alignment vertical="center" wrapText="1"/>
    </xf>
    <xf numFmtId="196" fontId="15" fillId="32" borderId="20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179" fontId="9" fillId="32" borderId="0" xfId="0" applyNumberFormat="1" applyFont="1" applyFill="1" applyAlignment="1">
      <alignment horizontal="center" vertical="center"/>
    </xf>
    <xf numFmtId="179" fontId="9" fillId="32" borderId="10" xfId="60" applyNumberFormat="1" applyFont="1" applyFill="1" applyBorder="1" applyAlignment="1">
      <alignment vertical="center" wrapText="1"/>
    </xf>
    <xf numFmtId="0" fontId="57" fillId="32" borderId="0" xfId="0" applyFont="1" applyFill="1" applyAlignment="1">
      <alignment vertical="top" wrapText="1"/>
    </xf>
    <xf numFmtId="1" fontId="15" fillId="32" borderId="10" xfId="60" applyNumberFormat="1" applyFont="1" applyFill="1" applyBorder="1" applyAlignment="1">
      <alignment horizontal="center" vertical="center" wrapText="1"/>
    </xf>
    <xf numFmtId="180" fontId="58" fillId="32" borderId="10" xfId="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15" fillId="32" borderId="21" xfId="0" applyFont="1" applyFill="1" applyBorder="1" applyAlignment="1">
      <alignment horizontal="justify" vertical="center" wrapText="1"/>
    </xf>
    <xf numFmtId="0" fontId="4" fillId="32" borderId="0" xfId="0" applyFont="1" applyFill="1" applyAlignment="1">
      <alignment/>
    </xf>
    <xf numFmtId="0" fontId="9" fillId="32" borderId="19" xfId="0" applyFont="1" applyFill="1" applyBorder="1" applyAlignment="1">
      <alignment vertical="center"/>
    </xf>
    <xf numFmtId="0" fontId="15" fillId="32" borderId="21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191" fontId="9" fillId="32" borderId="10" xfId="0" applyNumberFormat="1" applyFont="1" applyFill="1" applyBorder="1" applyAlignment="1">
      <alignment horizontal="center" vertical="center" wrapText="1"/>
    </xf>
    <xf numFmtId="191" fontId="15" fillId="32" borderId="10" xfId="0" applyNumberFormat="1" applyFont="1" applyFill="1" applyBorder="1" applyAlignment="1">
      <alignment horizontal="center" vertical="center" wrapText="1"/>
    </xf>
    <xf numFmtId="2" fontId="59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vertical="center" textRotation="180"/>
    </xf>
    <xf numFmtId="194" fontId="9" fillId="32" borderId="10" xfId="0" applyNumberFormat="1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vertical="center" wrapText="1"/>
    </xf>
    <xf numFmtId="191" fontId="9" fillId="32" borderId="17" xfId="60" applyNumberFormat="1" applyFont="1" applyFill="1" applyBorder="1" applyAlignment="1">
      <alignment horizontal="left" vertical="center" wrapText="1"/>
    </xf>
    <xf numFmtId="191" fontId="15" fillId="32" borderId="17" xfId="6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justify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justify" vertical="center" wrapText="1"/>
    </xf>
    <xf numFmtId="192" fontId="9" fillId="32" borderId="10" xfId="60" applyNumberFormat="1" applyFont="1" applyFill="1" applyBorder="1" applyAlignment="1">
      <alignment horizontal="center" vertical="center" wrapText="1"/>
    </xf>
    <xf numFmtId="192" fontId="15" fillId="32" borderId="10" xfId="60" applyNumberFormat="1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textRotation="180"/>
    </xf>
    <xf numFmtId="0" fontId="5" fillId="32" borderId="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20" xfId="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179" fontId="15" fillId="32" borderId="10" xfId="0" applyNumberFormat="1" applyFont="1" applyFill="1" applyBorder="1" applyAlignment="1">
      <alignment horizontal="center" vertical="center" wrapText="1"/>
    </xf>
    <xf numFmtId="179" fontId="15" fillId="32" borderId="20" xfId="0" applyNumberFormat="1" applyFont="1" applyFill="1" applyBorder="1" applyAlignment="1">
      <alignment horizontal="justify" vertical="center" wrapText="1"/>
    </xf>
    <xf numFmtId="0" fontId="15" fillId="32" borderId="23" xfId="0" applyFont="1" applyFill="1" applyBorder="1" applyAlignment="1">
      <alignment vertical="center" wrapText="1"/>
    </xf>
    <xf numFmtId="0" fontId="15" fillId="32" borderId="24" xfId="0" applyFont="1" applyFill="1" applyBorder="1" applyAlignment="1">
      <alignment vertical="center" wrapText="1"/>
    </xf>
    <xf numFmtId="1" fontId="9" fillId="32" borderId="24" xfId="0" applyNumberFormat="1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/>
    </xf>
    <xf numFmtId="0" fontId="15" fillId="32" borderId="24" xfId="0" applyFont="1" applyFill="1" applyBorder="1" applyAlignment="1">
      <alignment horizontal="justify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justify" vertical="center" wrapText="1"/>
    </xf>
    <xf numFmtId="0" fontId="15" fillId="32" borderId="26" xfId="0" applyFont="1" applyFill="1" applyBorder="1" applyAlignment="1">
      <alignment horizontal="justify" vertical="center" wrapText="1"/>
    </xf>
    <xf numFmtId="192" fontId="15" fillId="32" borderId="10" xfId="60" applyNumberFormat="1" applyFont="1" applyFill="1" applyBorder="1" applyAlignment="1">
      <alignment horizontal="center" vertical="center" wrapText="1"/>
    </xf>
    <xf numFmtId="192" fontId="15" fillId="32" borderId="10" xfId="0" applyNumberFormat="1" applyFont="1" applyFill="1" applyBorder="1" applyAlignment="1">
      <alignment horizontal="justify" vertical="center" wrapText="1"/>
    </xf>
    <xf numFmtId="0" fontId="15" fillId="32" borderId="17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vertical="center" wrapText="1"/>
    </xf>
    <xf numFmtId="1" fontId="9" fillId="32" borderId="17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/>
    </xf>
    <xf numFmtId="0" fontId="7" fillId="32" borderId="10" xfId="0" applyFont="1" applyFill="1" applyBorder="1" applyAlignment="1">
      <alignment vertical="center" textRotation="180"/>
    </xf>
    <xf numFmtId="0" fontId="9" fillId="32" borderId="10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justify" vertical="top" wrapText="1"/>
    </xf>
    <xf numFmtId="0" fontId="9" fillId="32" borderId="27" xfId="0" applyFont="1" applyFill="1" applyBorder="1" applyAlignment="1">
      <alignment horizontal="justify" vertical="center"/>
    </xf>
    <xf numFmtId="0" fontId="9" fillId="32" borderId="21" xfId="0" applyFont="1" applyFill="1" applyBorder="1" applyAlignment="1">
      <alignment horizontal="justify" vertical="center"/>
    </xf>
    <xf numFmtId="0" fontId="9" fillId="32" borderId="15" xfId="0" applyFont="1" applyFill="1" applyBorder="1" applyAlignment="1">
      <alignment horizontal="justify" vertical="center"/>
    </xf>
    <xf numFmtId="0" fontId="9" fillId="32" borderId="28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center" vertical="center" textRotation="90" wrapText="1"/>
    </xf>
    <xf numFmtId="0" fontId="9" fillId="32" borderId="27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9" fillId="32" borderId="29" xfId="0" applyFont="1" applyFill="1" applyBorder="1" applyAlignment="1">
      <alignment horizontal="left" vertical="center" wrapText="1"/>
    </xf>
    <xf numFmtId="0" fontId="9" fillId="32" borderId="27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left" vertical="center"/>
    </xf>
    <xf numFmtId="0" fontId="9" fillId="32" borderId="29" xfId="0" applyFont="1" applyFill="1" applyBorder="1" applyAlignment="1">
      <alignment horizontal="left" vertical="center"/>
    </xf>
    <xf numFmtId="0" fontId="21" fillId="32" borderId="0" xfId="0" applyFont="1" applyFill="1" applyAlignment="1">
      <alignment horizontal="center" vertical="top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justify" vertical="center" wrapText="1"/>
    </xf>
    <xf numFmtId="0" fontId="15" fillId="32" borderId="21" xfId="0" applyFont="1" applyFill="1" applyBorder="1" applyAlignment="1">
      <alignment horizontal="justify" vertical="center" wrapText="1"/>
    </xf>
    <xf numFmtId="0" fontId="57" fillId="32" borderId="0" xfId="0" applyFont="1" applyFill="1" applyAlignment="1">
      <alignment horizontal="left" vertical="top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15" fillId="32" borderId="19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5" fillId="32" borderId="27" xfId="0" applyFont="1" applyFill="1" applyBorder="1" applyAlignment="1">
      <alignment horizontal="left" vertical="center" wrapText="1"/>
    </xf>
    <xf numFmtId="0" fontId="15" fillId="32" borderId="21" xfId="0" applyFont="1" applyFill="1" applyBorder="1" applyAlignment="1">
      <alignment horizontal="left" vertical="center" wrapText="1"/>
    </xf>
    <xf numFmtId="0" fontId="15" fillId="32" borderId="29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center" vertical="center" textRotation="90" wrapText="1"/>
    </xf>
    <xf numFmtId="0" fontId="15" fillId="32" borderId="33" xfId="0" applyFont="1" applyFill="1" applyBorder="1" applyAlignment="1">
      <alignment horizontal="center" vertical="center" textRotation="90" wrapText="1"/>
    </xf>
    <xf numFmtId="14" fontId="7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wrapText="1"/>
    </xf>
    <xf numFmtId="0" fontId="9" fillId="32" borderId="19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justify" vertical="center"/>
    </xf>
    <xf numFmtId="0" fontId="15" fillId="32" borderId="15" xfId="0" applyFont="1" applyFill="1" applyBorder="1" applyAlignment="1">
      <alignment horizontal="justify" vertical="center"/>
    </xf>
    <xf numFmtId="0" fontId="15" fillId="32" borderId="21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justify" vertical="center" wrapText="1"/>
    </xf>
    <xf numFmtId="0" fontId="9" fillId="32" borderId="21" xfId="0" applyFont="1" applyFill="1" applyBorder="1" applyAlignment="1">
      <alignment horizontal="justify" vertical="center" wrapText="1"/>
    </xf>
    <xf numFmtId="0" fontId="9" fillId="32" borderId="15" xfId="0" applyFont="1" applyFill="1" applyBorder="1" applyAlignment="1">
      <alignment horizontal="justify" vertical="center" wrapText="1"/>
    </xf>
    <xf numFmtId="14" fontId="13" fillId="32" borderId="0" xfId="0" applyNumberFormat="1" applyFont="1" applyFill="1" applyAlignment="1">
      <alignment horizontal="center"/>
    </xf>
    <xf numFmtId="0" fontId="21" fillId="32" borderId="0" xfId="0" applyFont="1" applyFill="1" applyAlignment="1">
      <alignment wrapText="1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horizontal="right"/>
    </xf>
    <xf numFmtId="0" fontId="9" fillId="32" borderId="19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vertical="center"/>
    </xf>
    <xf numFmtId="0" fontId="15" fillId="32" borderId="21" xfId="0" applyFont="1" applyFill="1" applyBorder="1" applyAlignment="1">
      <alignment vertical="center"/>
    </xf>
    <xf numFmtId="0" fontId="15" fillId="32" borderId="15" xfId="0" applyFont="1" applyFill="1" applyBorder="1" applyAlignment="1">
      <alignment vertical="center"/>
    </xf>
    <xf numFmtId="0" fontId="9" fillId="32" borderId="19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2"/>
  <sheetViews>
    <sheetView tabSelected="1" view="pageBreakPreview" zoomScale="33" zoomScaleNormal="55" zoomScaleSheetLayoutView="33" zoomScalePageLayoutView="0" workbookViewId="0" topLeftCell="A1">
      <selection activeCell="I3" sqref="I3"/>
    </sheetView>
  </sheetViews>
  <sheetFormatPr defaultColWidth="8.8515625" defaultRowHeight="15"/>
  <cols>
    <col min="1" max="1" width="36.00390625" style="8" customWidth="1"/>
    <col min="2" max="2" width="25.28125" style="8" customWidth="1"/>
    <col min="3" max="3" width="22.57421875" style="8" customWidth="1"/>
    <col min="4" max="4" width="19.8515625" style="8" customWidth="1"/>
    <col min="5" max="5" width="22.8515625" style="8" customWidth="1"/>
    <col min="6" max="6" width="20.28125" style="8" customWidth="1"/>
    <col min="7" max="7" width="20.7109375" style="8" customWidth="1"/>
    <col min="8" max="8" width="25.421875" style="8" customWidth="1"/>
    <col min="9" max="9" width="19.421875" style="8" customWidth="1"/>
    <col min="10" max="10" width="23.7109375" style="8" customWidth="1"/>
    <col min="11" max="11" width="14.7109375" style="8" customWidth="1"/>
    <col min="12" max="12" width="25.421875" style="8" customWidth="1"/>
    <col min="13" max="13" width="22.00390625" style="8" customWidth="1"/>
    <col min="14" max="14" width="19.28125" style="8" customWidth="1"/>
    <col min="15" max="15" width="23.28125" style="8" customWidth="1"/>
    <col min="16" max="16" width="13.8515625" style="8" hidden="1" customWidth="1"/>
    <col min="17" max="18" width="9.57421875" style="8" hidden="1" customWidth="1"/>
    <col min="19" max="19" width="16.140625" style="8" hidden="1" customWidth="1"/>
    <col min="20" max="20" width="16.140625" style="8" customWidth="1"/>
    <col min="21" max="21" width="23.7109375" style="8" customWidth="1"/>
    <col min="22" max="22" width="6.8515625" style="82" customWidth="1"/>
    <col min="23" max="16384" width="8.8515625" style="8" customWidth="1"/>
  </cols>
  <sheetData>
    <row r="1" spans="5:22" ht="52.5" customHeight="1">
      <c r="E1" s="9"/>
      <c r="K1" s="163" t="s">
        <v>58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4:22" ht="189" customHeight="1">
      <c r="D2" s="9"/>
      <c r="E2" s="9"/>
      <c r="G2" s="9"/>
      <c r="K2" s="100"/>
      <c r="L2" s="100"/>
      <c r="M2" s="151" t="s">
        <v>59</v>
      </c>
      <c r="N2" s="151"/>
      <c r="O2" s="151"/>
      <c r="P2" s="151"/>
      <c r="Q2" s="151"/>
      <c r="R2" s="151"/>
      <c r="S2" s="151"/>
      <c r="T2" s="151"/>
      <c r="U2" s="151"/>
      <c r="V2" s="151"/>
    </row>
    <row r="3" spans="4:22" ht="63.75" customHeight="1">
      <c r="D3" s="9"/>
      <c r="E3" s="9"/>
      <c r="G3" s="9"/>
      <c r="K3" s="103" t="s">
        <v>55</v>
      </c>
      <c r="L3" s="171" t="s">
        <v>103</v>
      </c>
      <c r="M3" s="171"/>
      <c r="N3" s="171"/>
      <c r="O3" s="171"/>
      <c r="P3" s="171"/>
      <c r="Q3" s="171"/>
      <c r="R3" s="171"/>
      <c r="S3" s="171"/>
      <c r="T3" s="171"/>
      <c r="U3" s="171"/>
      <c r="V3" s="103"/>
    </row>
    <row r="4" spans="15:22" ht="15" customHeight="1">
      <c r="O4" s="10"/>
      <c r="P4" s="10"/>
      <c r="Q4" s="10"/>
      <c r="R4" s="10"/>
      <c r="S4" s="10"/>
      <c r="T4" s="10"/>
      <c r="U4" s="10"/>
      <c r="V4" s="83"/>
    </row>
    <row r="5" spans="15:22" ht="6.75" customHeight="1">
      <c r="O5" s="10"/>
      <c r="P5" s="10"/>
      <c r="Q5" s="10"/>
      <c r="R5" s="10"/>
      <c r="S5" s="10"/>
      <c r="T5" s="10"/>
      <c r="U5" s="10"/>
      <c r="V5" s="83"/>
    </row>
    <row r="6" spans="1:22" s="11" customFormat="1" ht="45" customHeight="1">
      <c r="A6" s="187" t="s">
        <v>32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V6" s="84"/>
    </row>
    <row r="7" spans="1:22" s="11" customFormat="1" ht="12.75" customHeight="1">
      <c r="A7" s="12"/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V7" s="84"/>
    </row>
    <row r="8" spans="1:22" s="11" customFormat="1" ht="5.25" customHeight="1">
      <c r="A8" s="12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V8" s="84"/>
    </row>
    <row r="9" spans="3:22" s="11" customFormat="1" ht="16.5" customHeight="1" thickBot="1">
      <c r="C9" s="14"/>
      <c r="V9" s="85"/>
    </row>
    <row r="10" spans="1:22" s="15" customFormat="1" ht="33" customHeight="1">
      <c r="A10" s="155" t="s">
        <v>36</v>
      </c>
      <c r="B10" s="175" t="s">
        <v>0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7"/>
      <c r="V10" s="85"/>
    </row>
    <row r="11" spans="1:22" s="15" customFormat="1" ht="23.25" customHeight="1">
      <c r="A11" s="156"/>
      <c r="B11" s="188" t="s">
        <v>1</v>
      </c>
      <c r="C11" s="189"/>
      <c r="D11" s="189"/>
      <c r="E11" s="189"/>
      <c r="F11" s="189"/>
      <c r="G11" s="17"/>
      <c r="H11" s="172" t="s">
        <v>2</v>
      </c>
      <c r="I11" s="173"/>
      <c r="J11" s="173"/>
      <c r="K11" s="192"/>
      <c r="L11" s="167"/>
      <c r="M11" s="172" t="s">
        <v>57</v>
      </c>
      <c r="N11" s="173"/>
      <c r="O11" s="173"/>
      <c r="P11" s="173"/>
      <c r="Q11" s="173"/>
      <c r="R11" s="173"/>
      <c r="S11" s="173"/>
      <c r="T11" s="173"/>
      <c r="U11" s="174"/>
      <c r="V11" s="94"/>
    </row>
    <row r="12" spans="1:22" s="15" customFormat="1" ht="78" customHeight="1">
      <c r="A12" s="156"/>
      <c r="B12" s="184" t="s">
        <v>24</v>
      </c>
      <c r="C12" s="178" t="s">
        <v>3</v>
      </c>
      <c r="D12" s="166" t="s">
        <v>4</v>
      </c>
      <c r="E12" s="166"/>
      <c r="F12" s="179" t="s">
        <v>7</v>
      </c>
      <c r="G12" s="180"/>
      <c r="H12" s="178" t="s">
        <v>3</v>
      </c>
      <c r="I12" s="168" t="s">
        <v>4</v>
      </c>
      <c r="J12" s="168"/>
      <c r="K12" s="164" t="s">
        <v>7</v>
      </c>
      <c r="L12" s="167"/>
      <c r="M12" s="178" t="s">
        <v>3</v>
      </c>
      <c r="N12" s="166" t="s">
        <v>4</v>
      </c>
      <c r="O12" s="166"/>
      <c r="P12" s="166" t="s">
        <v>5</v>
      </c>
      <c r="Q12" s="166"/>
      <c r="R12" s="169" t="s">
        <v>30</v>
      </c>
      <c r="S12" s="170"/>
      <c r="T12" s="164" t="s">
        <v>7</v>
      </c>
      <c r="U12" s="165"/>
      <c r="V12" s="94"/>
    </row>
    <row r="13" spans="1:23" s="15" customFormat="1" ht="113.25" customHeight="1">
      <c r="A13" s="156"/>
      <c r="B13" s="185"/>
      <c r="C13" s="178"/>
      <c r="D13" s="18" t="s">
        <v>18</v>
      </c>
      <c r="E13" s="18" t="s">
        <v>17</v>
      </c>
      <c r="F13" s="18" t="s">
        <v>18</v>
      </c>
      <c r="G13" s="18" t="s">
        <v>17</v>
      </c>
      <c r="H13" s="178"/>
      <c r="I13" s="18" t="s">
        <v>18</v>
      </c>
      <c r="J13" s="18" t="s">
        <v>17</v>
      </c>
      <c r="K13" s="18" t="s">
        <v>18</v>
      </c>
      <c r="L13" s="19" t="s">
        <v>17</v>
      </c>
      <c r="M13" s="178"/>
      <c r="N13" s="18" t="s">
        <v>18</v>
      </c>
      <c r="O13" s="19" t="s">
        <v>17</v>
      </c>
      <c r="P13" s="18" t="s">
        <v>18</v>
      </c>
      <c r="Q13" s="20" t="s">
        <v>17</v>
      </c>
      <c r="R13" s="20" t="s">
        <v>18</v>
      </c>
      <c r="S13" s="91" t="s">
        <v>16</v>
      </c>
      <c r="T13" s="19" t="s">
        <v>50</v>
      </c>
      <c r="U13" s="96" t="s">
        <v>51</v>
      </c>
      <c r="V13" s="94"/>
      <c r="W13" s="21"/>
    </row>
    <row r="14" spans="1:23" s="15" customFormat="1" ht="22.5">
      <c r="A14" s="22">
        <v>1</v>
      </c>
      <c r="B14" s="16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16</v>
      </c>
      <c r="S14" s="90">
        <v>17</v>
      </c>
      <c r="T14" s="7">
        <v>16</v>
      </c>
      <c r="U14" s="95">
        <v>17</v>
      </c>
      <c r="V14" s="86"/>
      <c r="W14" s="21"/>
    </row>
    <row r="15" spans="1:23" s="15" customFormat="1" ht="81" customHeight="1">
      <c r="A15" s="23" t="s">
        <v>6</v>
      </c>
      <c r="B15" s="24">
        <v>271936.13</v>
      </c>
      <c r="C15" s="56">
        <v>43843.86</v>
      </c>
      <c r="D15" s="26">
        <v>1363.65</v>
      </c>
      <c r="E15" s="26">
        <v>27051.71</v>
      </c>
      <c r="F15" s="26">
        <v>358.41</v>
      </c>
      <c r="G15" s="26">
        <v>15070.09</v>
      </c>
      <c r="H15" s="126">
        <f>I15+J15+L15</f>
        <v>71709.01699999999</v>
      </c>
      <c r="I15" s="143">
        <v>2677.655</v>
      </c>
      <c r="J15" s="70">
        <v>42328.262</v>
      </c>
      <c r="K15" s="26"/>
      <c r="L15" s="26">
        <v>26703.1</v>
      </c>
      <c r="M15" s="102">
        <f>N15+O15+U15</f>
        <v>161505.385</v>
      </c>
      <c r="N15" s="28">
        <v>1317</v>
      </c>
      <c r="O15" s="29">
        <v>49591.355</v>
      </c>
      <c r="P15" s="30"/>
      <c r="Q15" s="30"/>
      <c r="R15" s="30"/>
      <c r="S15" s="92"/>
      <c r="T15" s="29"/>
      <c r="U15" s="97">
        <v>110597.03</v>
      </c>
      <c r="V15" s="86"/>
      <c r="W15" s="21"/>
    </row>
    <row r="16" spans="1:23" s="15" customFormat="1" ht="50.25" customHeight="1">
      <c r="A16" s="181" t="s">
        <v>40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3"/>
      <c r="V16" s="86"/>
      <c r="W16" s="21"/>
    </row>
    <row r="17" spans="1:23" s="15" customFormat="1" ht="22.5" customHeight="1">
      <c r="A17" s="160" t="s">
        <v>79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86"/>
      <c r="W17" s="21"/>
    </row>
    <row r="18" spans="1:22" s="129" customFormat="1" ht="93" customHeight="1">
      <c r="A18" s="22" t="s">
        <v>49</v>
      </c>
      <c r="B18" s="7">
        <v>1517640</v>
      </c>
      <c r="C18" s="25"/>
      <c r="D18" s="33"/>
      <c r="E18" s="29"/>
      <c r="F18" s="29"/>
      <c r="G18" s="29"/>
      <c r="H18" s="126">
        <f>I18+J18+L18</f>
        <v>3158.5550000000003</v>
      </c>
      <c r="I18" s="143">
        <v>529.155</v>
      </c>
      <c r="J18" s="127">
        <f>529.155+180-180-369.155</f>
        <v>160</v>
      </c>
      <c r="K18" s="30"/>
      <c r="L18" s="29">
        <v>2469.4</v>
      </c>
      <c r="M18" s="25">
        <f>O18+U18+N18</f>
        <v>44574.155</v>
      </c>
      <c r="N18" s="26">
        <v>520</v>
      </c>
      <c r="O18" s="127">
        <f>13261.5-520+369.155</f>
        <v>13110.655</v>
      </c>
      <c r="P18" s="29"/>
      <c r="Q18" s="29"/>
      <c r="R18" s="29"/>
      <c r="S18" s="92"/>
      <c r="T18" s="29"/>
      <c r="U18" s="97">
        <v>30943.5</v>
      </c>
      <c r="V18" s="128"/>
    </row>
    <row r="19" spans="1:22" s="15" customFormat="1" ht="23.25">
      <c r="A19" s="98" t="s">
        <v>13</v>
      </c>
      <c r="B19" s="35"/>
      <c r="C19" s="52"/>
      <c r="D19" s="130"/>
      <c r="E19" s="38"/>
      <c r="F19" s="38"/>
      <c r="G19" s="38"/>
      <c r="H19" s="52"/>
      <c r="I19" s="37"/>
      <c r="J19" s="38"/>
      <c r="K19" s="38"/>
      <c r="L19" s="38"/>
      <c r="M19" s="37"/>
      <c r="N19" s="37"/>
      <c r="O19" s="38"/>
      <c r="P19" s="107"/>
      <c r="Q19" s="107"/>
      <c r="R19" s="107"/>
      <c r="S19" s="107"/>
      <c r="T19" s="38"/>
      <c r="U19" s="131"/>
      <c r="V19" s="132"/>
    </row>
    <row r="20" spans="1:22" s="15" customFormat="1" ht="33" customHeight="1">
      <c r="A20" s="23" t="s">
        <v>8</v>
      </c>
      <c r="B20" s="35"/>
      <c r="C20" s="52"/>
      <c r="D20" s="130"/>
      <c r="E20" s="38"/>
      <c r="F20" s="38"/>
      <c r="G20" s="38"/>
      <c r="H20" s="52"/>
      <c r="I20" s="37"/>
      <c r="J20" s="38"/>
      <c r="K20" s="38"/>
      <c r="L20" s="38"/>
      <c r="M20" s="37"/>
      <c r="N20" s="37"/>
      <c r="O20" s="38"/>
      <c r="P20" s="107"/>
      <c r="Q20" s="107"/>
      <c r="R20" s="107"/>
      <c r="S20" s="107"/>
      <c r="T20" s="38"/>
      <c r="U20" s="131"/>
      <c r="V20" s="132"/>
    </row>
    <row r="21" spans="1:22" s="15" customFormat="1" ht="46.5">
      <c r="A21" s="98" t="s">
        <v>15</v>
      </c>
      <c r="B21" s="35"/>
      <c r="C21" s="52"/>
      <c r="D21" s="130"/>
      <c r="E21" s="38"/>
      <c r="F21" s="38"/>
      <c r="G21" s="38"/>
      <c r="H21" s="52"/>
      <c r="I21" s="37"/>
      <c r="J21" s="38"/>
      <c r="K21" s="38"/>
      <c r="L21" s="38"/>
      <c r="M21" s="133">
        <f>M18</f>
        <v>44574.155</v>
      </c>
      <c r="N21" s="133">
        <f>N18</f>
        <v>520</v>
      </c>
      <c r="O21" s="144">
        <f>O18</f>
        <v>13110.655</v>
      </c>
      <c r="P21" s="107"/>
      <c r="Q21" s="107"/>
      <c r="R21" s="107"/>
      <c r="S21" s="107"/>
      <c r="T21" s="38"/>
      <c r="U21" s="134">
        <f>U18</f>
        <v>30943.5</v>
      </c>
      <c r="V21" s="132"/>
    </row>
    <row r="22" spans="1:22" s="15" customFormat="1" ht="23.25">
      <c r="A22" s="23" t="s">
        <v>9</v>
      </c>
      <c r="B22" s="35"/>
      <c r="C22" s="52"/>
      <c r="D22" s="130"/>
      <c r="E22" s="38"/>
      <c r="F22" s="38"/>
      <c r="G22" s="38"/>
      <c r="H22" s="52"/>
      <c r="I22" s="37"/>
      <c r="J22" s="38"/>
      <c r="K22" s="38"/>
      <c r="L22" s="38"/>
      <c r="M22" s="37"/>
      <c r="N22" s="37"/>
      <c r="O22" s="38"/>
      <c r="P22" s="107"/>
      <c r="Q22" s="107"/>
      <c r="R22" s="107"/>
      <c r="S22" s="107"/>
      <c r="T22" s="38"/>
      <c r="U22" s="131"/>
      <c r="V22" s="132"/>
    </row>
    <row r="23" spans="1:22" s="15" customFormat="1" ht="93">
      <c r="A23" s="98" t="s">
        <v>80</v>
      </c>
      <c r="B23" s="35"/>
      <c r="C23" s="52"/>
      <c r="D23" s="130"/>
      <c r="E23" s="38"/>
      <c r="F23" s="38"/>
      <c r="G23" s="38"/>
      <c r="H23" s="52">
        <v>3</v>
      </c>
      <c r="I23" s="37"/>
      <c r="J23" s="38"/>
      <c r="K23" s="38"/>
      <c r="L23" s="37"/>
      <c r="M23" s="37">
        <v>3</v>
      </c>
      <c r="N23" s="37"/>
      <c r="O23" s="38"/>
      <c r="P23" s="107"/>
      <c r="Q23" s="107"/>
      <c r="R23" s="107"/>
      <c r="S23" s="107"/>
      <c r="T23" s="38"/>
      <c r="U23" s="131"/>
      <c r="V23" s="132"/>
    </row>
    <row r="24" spans="1:22" s="15" customFormat="1" ht="45">
      <c r="A24" s="23" t="s">
        <v>11</v>
      </c>
      <c r="B24" s="35"/>
      <c r="C24" s="52"/>
      <c r="D24" s="130"/>
      <c r="E24" s="38"/>
      <c r="F24" s="38"/>
      <c r="G24" s="38"/>
      <c r="H24" s="52"/>
      <c r="I24" s="37"/>
      <c r="J24" s="38"/>
      <c r="K24" s="38"/>
      <c r="L24" s="38"/>
      <c r="M24" s="37"/>
      <c r="N24" s="37"/>
      <c r="O24" s="38"/>
      <c r="P24" s="107"/>
      <c r="Q24" s="107"/>
      <c r="R24" s="107"/>
      <c r="S24" s="107"/>
      <c r="T24" s="38"/>
      <c r="U24" s="131"/>
      <c r="V24" s="132"/>
    </row>
    <row r="25" spans="1:22" s="15" customFormat="1" ht="111" customHeight="1">
      <c r="A25" s="98" t="s">
        <v>81</v>
      </c>
      <c r="B25" s="35"/>
      <c r="C25" s="52"/>
      <c r="D25" s="130"/>
      <c r="E25" s="38"/>
      <c r="F25" s="38"/>
      <c r="G25" s="38"/>
      <c r="H25" s="52">
        <f>33*8.65</f>
        <v>285.45</v>
      </c>
      <c r="I25" s="37"/>
      <c r="J25" s="38"/>
      <c r="K25" s="38"/>
      <c r="L25" s="38"/>
      <c r="M25" s="37"/>
      <c r="N25" s="37"/>
      <c r="O25" s="38"/>
      <c r="P25" s="107"/>
      <c r="Q25" s="107"/>
      <c r="R25" s="107"/>
      <c r="S25" s="107"/>
      <c r="T25" s="38"/>
      <c r="U25" s="131"/>
      <c r="V25" s="132"/>
    </row>
    <row r="26" spans="1:22" s="15" customFormat="1" ht="23.25">
      <c r="A26" s="23" t="s">
        <v>12</v>
      </c>
      <c r="B26" s="35"/>
      <c r="C26" s="52"/>
      <c r="D26" s="130"/>
      <c r="E26" s="38"/>
      <c r="F26" s="38"/>
      <c r="G26" s="38"/>
      <c r="H26" s="52"/>
      <c r="I26" s="37"/>
      <c r="J26" s="38"/>
      <c r="K26" s="38"/>
      <c r="L26" s="38"/>
      <c r="M26" s="37"/>
      <c r="N26" s="37"/>
      <c r="O26" s="38"/>
      <c r="P26" s="107"/>
      <c r="Q26" s="107"/>
      <c r="R26" s="107"/>
      <c r="S26" s="107"/>
      <c r="T26" s="38"/>
      <c r="U26" s="131"/>
      <c r="V26" s="132"/>
    </row>
    <row r="27" spans="1:22" s="15" customFormat="1" ht="76.5" customHeight="1" thickBot="1">
      <c r="A27" s="135" t="s">
        <v>82</v>
      </c>
      <c r="B27" s="136"/>
      <c r="C27" s="137"/>
      <c r="D27" s="138"/>
      <c r="E27" s="139"/>
      <c r="F27" s="139"/>
      <c r="G27" s="139"/>
      <c r="H27" s="137">
        <v>6</v>
      </c>
      <c r="I27" s="140"/>
      <c r="J27" s="139"/>
      <c r="K27" s="139"/>
      <c r="L27" s="139"/>
      <c r="M27" s="140"/>
      <c r="N27" s="140"/>
      <c r="O27" s="139"/>
      <c r="P27" s="141"/>
      <c r="Q27" s="141"/>
      <c r="R27" s="141"/>
      <c r="S27" s="141"/>
      <c r="T27" s="139"/>
      <c r="U27" s="142"/>
      <c r="V27" s="132"/>
    </row>
    <row r="28" spans="1:22" s="31" customFormat="1" ht="28.5" customHeight="1">
      <c r="A28" s="157" t="s">
        <v>20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86"/>
    </row>
    <row r="29" spans="1:22" s="15" customFormat="1" ht="27" customHeight="1">
      <c r="A29" s="157" t="s">
        <v>23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9"/>
      <c r="V29" s="81"/>
    </row>
    <row r="30" spans="1:22" s="15" customFormat="1" ht="24" customHeight="1">
      <c r="A30" s="160" t="s">
        <v>10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81"/>
    </row>
    <row r="31" spans="1:22" s="15" customFormat="1" ht="101.25" customHeight="1">
      <c r="A31" s="22" t="s">
        <v>49</v>
      </c>
      <c r="B31" s="7">
        <v>1517640</v>
      </c>
      <c r="C31" s="25"/>
      <c r="D31" s="33"/>
      <c r="E31" s="29"/>
      <c r="F31" s="29"/>
      <c r="G31" s="29"/>
      <c r="H31" s="77"/>
      <c r="I31" s="78"/>
      <c r="J31" s="34"/>
      <c r="K31" s="34"/>
      <c r="L31" s="89"/>
      <c r="M31" s="25">
        <f>O31+U31</f>
        <v>14500</v>
      </c>
      <c r="N31" s="26"/>
      <c r="O31" s="29">
        <f>O34</f>
        <v>1500</v>
      </c>
      <c r="P31" s="29"/>
      <c r="Q31" s="29"/>
      <c r="R31" s="29"/>
      <c r="S31" s="92"/>
      <c r="T31" s="29"/>
      <c r="U31" s="97">
        <f>U34</f>
        <v>13000</v>
      </c>
      <c r="V31" s="81"/>
    </row>
    <row r="32" spans="1:22" s="15" customFormat="1" ht="47.25" customHeight="1">
      <c r="A32" s="98" t="s">
        <v>13</v>
      </c>
      <c r="B32" s="7"/>
      <c r="C32" s="25"/>
      <c r="D32" s="33"/>
      <c r="E32" s="29"/>
      <c r="F32" s="29"/>
      <c r="G32" s="29"/>
      <c r="H32" s="77"/>
      <c r="I32" s="78"/>
      <c r="J32" s="34"/>
      <c r="K32" s="34"/>
      <c r="L32" s="34"/>
      <c r="M32" s="25"/>
      <c r="N32" s="26"/>
      <c r="O32" s="29"/>
      <c r="P32" s="29"/>
      <c r="Q32" s="29"/>
      <c r="R32" s="29"/>
      <c r="S32" s="92"/>
      <c r="T32" s="29"/>
      <c r="U32" s="97"/>
      <c r="V32" s="81"/>
    </row>
    <row r="33" spans="1:22" s="15" customFormat="1" ht="33" customHeight="1">
      <c r="A33" s="23" t="s">
        <v>8</v>
      </c>
      <c r="B33" s="7"/>
      <c r="C33" s="25"/>
      <c r="D33" s="33"/>
      <c r="E33" s="29"/>
      <c r="F33" s="29"/>
      <c r="G33" s="29"/>
      <c r="H33" s="77"/>
      <c r="I33" s="78"/>
      <c r="J33" s="34"/>
      <c r="K33" s="34"/>
      <c r="L33" s="34"/>
      <c r="M33" s="25"/>
      <c r="N33" s="26"/>
      <c r="O33" s="29"/>
      <c r="P33" s="29"/>
      <c r="Q33" s="29"/>
      <c r="R33" s="29"/>
      <c r="S33" s="92"/>
      <c r="T33" s="29"/>
      <c r="U33" s="97"/>
      <c r="V33" s="81"/>
    </row>
    <row r="34" spans="1:22" s="15" customFormat="1" ht="48.75" customHeight="1">
      <c r="A34" s="98" t="s">
        <v>15</v>
      </c>
      <c r="B34" s="7"/>
      <c r="C34" s="25"/>
      <c r="D34" s="33"/>
      <c r="E34" s="29"/>
      <c r="F34" s="29"/>
      <c r="G34" s="29"/>
      <c r="H34" s="77"/>
      <c r="I34" s="78"/>
      <c r="J34" s="34"/>
      <c r="K34" s="34"/>
      <c r="L34" s="89"/>
      <c r="M34" s="25">
        <f>O34+U34</f>
        <v>14500</v>
      </c>
      <c r="N34" s="26"/>
      <c r="O34" s="29">
        <f>1500</f>
        <v>1500</v>
      </c>
      <c r="P34" s="29"/>
      <c r="Q34" s="29"/>
      <c r="R34" s="29"/>
      <c r="S34" s="92"/>
      <c r="T34" s="29"/>
      <c r="U34" s="97">
        <f>13000</f>
        <v>13000</v>
      </c>
      <c r="V34" s="81"/>
    </row>
    <row r="35" spans="1:22" s="15" customFormat="1" ht="23.25">
      <c r="A35" s="23" t="s">
        <v>9</v>
      </c>
      <c r="B35" s="7"/>
      <c r="C35" s="25"/>
      <c r="D35" s="33"/>
      <c r="E35" s="29"/>
      <c r="F35" s="29"/>
      <c r="G35" s="29"/>
      <c r="H35" s="77"/>
      <c r="I35" s="78"/>
      <c r="J35" s="34"/>
      <c r="K35" s="34"/>
      <c r="L35" s="34"/>
      <c r="M35" s="25"/>
      <c r="N35" s="26"/>
      <c r="O35" s="29"/>
      <c r="P35" s="29"/>
      <c r="Q35" s="29"/>
      <c r="R35" s="29"/>
      <c r="S35" s="92"/>
      <c r="T35" s="29"/>
      <c r="U35" s="97"/>
      <c r="V35" s="81"/>
    </row>
    <row r="36" spans="1:22" s="15" customFormat="1" ht="147" customHeight="1">
      <c r="A36" s="98" t="s">
        <v>54</v>
      </c>
      <c r="B36" s="7"/>
      <c r="C36" s="25"/>
      <c r="D36" s="33"/>
      <c r="E36" s="29"/>
      <c r="F36" s="29"/>
      <c r="G36" s="29"/>
      <c r="H36" s="77"/>
      <c r="I36" s="78"/>
      <c r="J36" s="34"/>
      <c r="K36" s="34"/>
      <c r="L36" s="34"/>
      <c r="M36" s="104">
        <v>1</v>
      </c>
      <c r="N36" s="26"/>
      <c r="O36" s="29"/>
      <c r="P36" s="29"/>
      <c r="Q36" s="29"/>
      <c r="R36" s="29"/>
      <c r="S36" s="92"/>
      <c r="T36" s="29"/>
      <c r="U36" s="97"/>
      <c r="V36" s="81"/>
    </row>
    <row r="37" spans="1:22" s="15" customFormat="1" ht="75.75" customHeight="1">
      <c r="A37" s="98" t="s">
        <v>56</v>
      </c>
      <c r="B37" s="7"/>
      <c r="C37" s="25"/>
      <c r="D37" s="33"/>
      <c r="E37" s="29"/>
      <c r="F37" s="29"/>
      <c r="G37" s="29"/>
      <c r="H37" s="79"/>
      <c r="I37" s="80"/>
      <c r="J37" s="34"/>
      <c r="K37" s="34"/>
      <c r="L37" s="58"/>
      <c r="M37" s="104">
        <v>1</v>
      </c>
      <c r="N37" s="26"/>
      <c r="O37" s="29"/>
      <c r="P37" s="29"/>
      <c r="Q37" s="29"/>
      <c r="R37" s="29"/>
      <c r="S37" s="92"/>
      <c r="T37" s="29"/>
      <c r="U37" s="99"/>
      <c r="V37" s="81"/>
    </row>
    <row r="38" spans="1:22" s="15" customFormat="1" ht="57.75" customHeight="1">
      <c r="A38" s="98" t="s">
        <v>101</v>
      </c>
      <c r="B38" s="7"/>
      <c r="C38" s="25"/>
      <c r="D38" s="33"/>
      <c r="E38" s="29"/>
      <c r="F38" s="29"/>
      <c r="G38" s="29"/>
      <c r="H38" s="79"/>
      <c r="I38" s="80"/>
      <c r="J38" s="34"/>
      <c r="K38" s="34"/>
      <c r="L38" s="58"/>
      <c r="M38" s="104">
        <v>2400</v>
      </c>
      <c r="N38" s="26"/>
      <c r="O38" s="29"/>
      <c r="P38" s="29"/>
      <c r="Q38" s="29"/>
      <c r="R38" s="29"/>
      <c r="S38" s="92"/>
      <c r="T38" s="29"/>
      <c r="U38" s="99"/>
      <c r="V38" s="81"/>
    </row>
    <row r="39" spans="1:22" s="15" customFormat="1" ht="64.5" customHeight="1">
      <c r="A39" s="98" t="s">
        <v>102</v>
      </c>
      <c r="B39" s="7"/>
      <c r="C39" s="25"/>
      <c r="D39" s="33"/>
      <c r="E39" s="29"/>
      <c r="F39" s="29"/>
      <c r="G39" s="29"/>
      <c r="H39" s="79"/>
      <c r="I39" s="80"/>
      <c r="J39" s="34"/>
      <c r="K39" s="34"/>
      <c r="L39" s="58"/>
      <c r="M39" s="104">
        <v>1650</v>
      </c>
      <c r="N39" s="26"/>
      <c r="O39" s="29"/>
      <c r="P39" s="29"/>
      <c r="Q39" s="29"/>
      <c r="R39" s="29"/>
      <c r="S39" s="92"/>
      <c r="T39" s="29"/>
      <c r="U39" s="99"/>
      <c r="V39" s="81"/>
    </row>
    <row r="40" spans="1:23" s="46" customFormat="1" ht="39" customHeight="1">
      <c r="A40" s="193" t="s">
        <v>52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5"/>
      <c r="T40" s="36"/>
      <c r="U40" s="36"/>
      <c r="V40" s="86"/>
      <c r="W40" s="45"/>
    </row>
    <row r="41" spans="1:22" s="21" customFormat="1" ht="23.25">
      <c r="A41" s="152" t="s">
        <v>10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1"/>
      <c r="T41" s="59"/>
      <c r="U41" s="59"/>
      <c r="V41" s="86"/>
    </row>
    <row r="42" spans="1:22" s="21" customFormat="1" ht="90">
      <c r="A42" s="41" t="s">
        <v>37</v>
      </c>
      <c r="B42" s="16">
        <v>1017410</v>
      </c>
      <c r="C42" s="27">
        <f>C47</f>
        <v>11230.197999999999</v>
      </c>
      <c r="D42" s="69"/>
      <c r="E42" s="28">
        <f>1557.36+9+9+24.75+41.85+41.7+41.7+80.5+15+9.213+43.5+9+30.9+61.89+67.75</f>
        <v>2043.113</v>
      </c>
      <c r="F42" s="27"/>
      <c r="G42" s="28">
        <f>600+825+1395+1390+1390+500+307.085+1450+300+1030</f>
        <v>9187.085</v>
      </c>
      <c r="H42" s="25"/>
      <c r="I42" s="26"/>
      <c r="J42" s="30"/>
      <c r="K42" s="30"/>
      <c r="L42" s="30"/>
      <c r="M42" s="25"/>
      <c r="N42" s="26"/>
      <c r="O42" s="47"/>
      <c r="P42" s="38"/>
      <c r="Q42" s="38"/>
      <c r="R42" s="38"/>
      <c r="S42" s="38"/>
      <c r="T42" s="38"/>
      <c r="U42" s="38"/>
      <c r="V42" s="86"/>
    </row>
    <row r="43" spans="1:22" s="21" customFormat="1" ht="102" customHeight="1">
      <c r="A43" s="48" t="s">
        <v>33</v>
      </c>
      <c r="B43" s="55" t="s">
        <v>34</v>
      </c>
      <c r="C43" s="25"/>
      <c r="D43" s="49"/>
      <c r="E43" s="26"/>
      <c r="F43" s="30"/>
      <c r="G43" s="30"/>
      <c r="H43" s="25">
        <f>J43</f>
        <v>2255.49</v>
      </c>
      <c r="I43" s="26"/>
      <c r="J43" s="29">
        <f>643+92+537+400+300+226.4+66.89-9.8</f>
        <v>2255.49</v>
      </c>
      <c r="K43" s="30"/>
      <c r="L43" s="29"/>
      <c r="M43" s="25">
        <f>O43</f>
        <v>450</v>
      </c>
      <c r="N43" s="26"/>
      <c r="O43" s="39">
        <v>450</v>
      </c>
      <c r="P43" s="38"/>
      <c r="Q43" s="38"/>
      <c r="R43" s="38"/>
      <c r="S43" s="38"/>
      <c r="T43" s="38"/>
      <c r="U43" s="38"/>
      <c r="V43" s="86"/>
    </row>
    <row r="44" spans="1:22" s="21" customFormat="1" ht="202.5">
      <c r="A44" s="48" t="s">
        <v>48</v>
      </c>
      <c r="B44" s="55" t="s">
        <v>47</v>
      </c>
      <c r="C44" s="25"/>
      <c r="D44" s="49"/>
      <c r="E44" s="26"/>
      <c r="F44" s="30"/>
      <c r="G44" s="30"/>
      <c r="H44" s="25">
        <f>L44+J44</f>
        <v>2992.65</v>
      </c>
      <c r="I44" s="26"/>
      <c r="J44" s="29">
        <f>9.8+86.55</f>
        <v>96.35</v>
      </c>
      <c r="K44" s="30"/>
      <c r="L44" s="29">
        <f>2.4+8.9+2885</f>
        <v>2896.3</v>
      </c>
      <c r="M44" s="25"/>
      <c r="N44" s="26"/>
      <c r="O44" s="39"/>
      <c r="P44" s="38"/>
      <c r="Q44" s="38"/>
      <c r="R44" s="38"/>
      <c r="S44" s="38"/>
      <c r="T44" s="38"/>
      <c r="U44" s="38"/>
      <c r="V44" s="86"/>
    </row>
    <row r="45" spans="1:22" s="21" customFormat="1" ht="23.25">
      <c r="A45" s="35" t="s">
        <v>13</v>
      </c>
      <c r="B45" s="42"/>
      <c r="C45" s="7"/>
      <c r="D45" s="37"/>
      <c r="E45" s="36"/>
      <c r="F45" s="36"/>
      <c r="G45" s="36"/>
      <c r="H45" s="7"/>
      <c r="I45" s="37"/>
      <c r="J45" s="38"/>
      <c r="K45" s="36"/>
      <c r="L45" s="36"/>
      <c r="M45" s="7"/>
      <c r="N45" s="37"/>
      <c r="O45" s="38"/>
      <c r="P45" s="38"/>
      <c r="Q45" s="38"/>
      <c r="R45" s="38"/>
      <c r="S45" s="38"/>
      <c r="T45" s="38"/>
      <c r="U45" s="38"/>
      <c r="V45" s="86"/>
    </row>
    <row r="46" spans="1:22" s="21" customFormat="1" ht="23.25">
      <c r="A46" s="32" t="s">
        <v>14</v>
      </c>
      <c r="B46" s="42"/>
      <c r="C46" s="7"/>
      <c r="D46" s="37"/>
      <c r="E46" s="36"/>
      <c r="F46" s="36"/>
      <c r="G46" s="36"/>
      <c r="H46" s="7"/>
      <c r="I46" s="37"/>
      <c r="J46" s="38"/>
      <c r="K46" s="36"/>
      <c r="L46" s="36"/>
      <c r="M46" s="7"/>
      <c r="N46" s="37"/>
      <c r="O46" s="38"/>
      <c r="P46" s="38"/>
      <c r="Q46" s="38"/>
      <c r="R46" s="38"/>
      <c r="S46" s="38"/>
      <c r="T46" s="38"/>
      <c r="U46" s="38"/>
      <c r="V46" s="86"/>
    </row>
    <row r="47" spans="1:22" s="21" customFormat="1" ht="57.75" customHeight="1">
      <c r="A47" s="35" t="s">
        <v>15</v>
      </c>
      <c r="B47" s="42"/>
      <c r="C47" s="25">
        <f>E47+F47+G47</f>
        <v>11230.197999999999</v>
      </c>
      <c r="D47" s="26"/>
      <c r="E47" s="29">
        <f>E42</f>
        <v>2043.113</v>
      </c>
      <c r="F47" s="29"/>
      <c r="G47" s="29">
        <f>G42</f>
        <v>9187.085</v>
      </c>
      <c r="H47" s="101">
        <f>H43+H44</f>
        <v>5248.139999999999</v>
      </c>
      <c r="I47" s="26"/>
      <c r="J47" s="26">
        <f>J43+J44</f>
        <v>2351.8399999999997</v>
      </c>
      <c r="K47" s="29"/>
      <c r="L47" s="29">
        <f>L44</f>
        <v>2896.3</v>
      </c>
      <c r="M47" s="25">
        <f>O47</f>
        <v>450</v>
      </c>
      <c r="N47" s="26"/>
      <c r="O47" s="29">
        <v>450</v>
      </c>
      <c r="P47" s="38"/>
      <c r="Q47" s="38"/>
      <c r="R47" s="38"/>
      <c r="S47" s="38"/>
      <c r="T47" s="38"/>
      <c r="U47" s="38"/>
      <c r="V47" s="86"/>
    </row>
    <row r="48" spans="1:22" s="21" customFormat="1" ht="23.25">
      <c r="A48" s="32" t="s">
        <v>9</v>
      </c>
      <c r="B48" s="42"/>
      <c r="C48" s="7"/>
      <c r="D48" s="37"/>
      <c r="E48" s="36"/>
      <c r="F48" s="36"/>
      <c r="G48" s="36"/>
      <c r="H48" s="7"/>
      <c r="I48" s="37"/>
      <c r="J48" s="36"/>
      <c r="K48" s="36"/>
      <c r="L48" s="36"/>
      <c r="M48" s="7"/>
      <c r="N48" s="37"/>
      <c r="O48" s="38"/>
      <c r="P48" s="38"/>
      <c r="Q48" s="38"/>
      <c r="R48" s="38"/>
      <c r="S48" s="38"/>
      <c r="T48" s="38"/>
      <c r="U48" s="38"/>
      <c r="V48" s="86"/>
    </row>
    <row r="49" spans="1:22" s="21" customFormat="1" ht="51">
      <c r="A49" s="35" t="s">
        <v>35</v>
      </c>
      <c r="B49" s="42"/>
      <c r="C49" s="25">
        <f>1038.24+128+120+333.47+647.75+586.68+578.44+41.9+200+169.8+327.7+153.2+9.45</f>
        <v>4334.63</v>
      </c>
      <c r="D49" s="26"/>
      <c r="E49" s="29"/>
      <c r="F49" s="29"/>
      <c r="G49" s="29"/>
      <c r="H49" s="50">
        <f>214.2+30.4+178.8+133.3+100+105+333.1+439.76</f>
        <v>1534.5600000000002</v>
      </c>
      <c r="I49" s="26"/>
      <c r="J49" s="29"/>
      <c r="K49" s="29"/>
      <c r="L49" s="29"/>
      <c r="M49" s="50">
        <v>104</v>
      </c>
      <c r="N49" s="37"/>
      <c r="O49" s="38"/>
      <c r="P49" s="38"/>
      <c r="Q49" s="38"/>
      <c r="R49" s="38"/>
      <c r="S49" s="38"/>
      <c r="T49" s="38"/>
      <c r="U49" s="38"/>
      <c r="V49" s="86"/>
    </row>
    <row r="50" spans="1:22" s="21" customFormat="1" ht="54">
      <c r="A50" s="35" t="s">
        <v>53</v>
      </c>
      <c r="B50" s="42"/>
      <c r="C50" s="25"/>
      <c r="D50" s="26"/>
      <c r="E50" s="29"/>
      <c r="F50" s="29"/>
      <c r="G50" s="29"/>
      <c r="H50" s="50">
        <f>10.93+4.6</f>
        <v>15.53</v>
      </c>
      <c r="I50" s="26"/>
      <c r="J50" s="29"/>
      <c r="K50" s="29"/>
      <c r="L50" s="29"/>
      <c r="M50" s="25"/>
      <c r="N50" s="37"/>
      <c r="O50" s="38"/>
      <c r="P50" s="38"/>
      <c r="Q50" s="38"/>
      <c r="R50" s="38"/>
      <c r="S50" s="38"/>
      <c r="T50" s="38"/>
      <c r="U50" s="38"/>
      <c r="V50" s="86"/>
    </row>
    <row r="51" spans="1:22" s="21" customFormat="1" ht="68.25" customHeight="1">
      <c r="A51" s="32" t="s">
        <v>11</v>
      </c>
      <c r="B51" s="42"/>
      <c r="C51" s="7"/>
      <c r="D51" s="37"/>
      <c r="E51" s="36"/>
      <c r="F51" s="36"/>
      <c r="G51" s="36"/>
      <c r="H51" s="7"/>
      <c r="I51" s="37"/>
      <c r="J51" s="36"/>
      <c r="K51" s="36"/>
      <c r="L51" s="36"/>
      <c r="M51" s="7"/>
      <c r="N51" s="37"/>
      <c r="O51" s="38"/>
      <c r="P51" s="38"/>
      <c r="Q51" s="38"/>
      <c r="R51" s="38"/>
      <c r="S51" s="38"/>
      <c r="T51" s="38"/>
      <c r="U51" s="38"/>
      <c r="V51" s="86"/>
    </row>
    <row r="52" spans="1:22" s="21" customFormat="1" ht="81.75" customHeight="1">
      <c r="A52" s="35" t="s">
        <v>43</v>
      </c>
      <c r="B52" s="42"/>
      <c r="C52" s="50">
        <f>C42/C49</f>
        <v>2.5908089041048483</v>
      </c>
      <c r="D52" s="37"/>
      <c r="E52" s="37"/>
      <c r="F52" s="37"/>
      <c r="G52" s="37"/>
      <c r="H52" s="50">
        <f>H47/H49</f>
        <v>3.4199640287769775</v>
      </c>
      <c r="I52" s="37"/>
      <c r="J52" s="37"/>
      <c r="K52" s="37"/>
      <c r="L52" s="37"/>
      <c r="M52" s="51">
        <f>M47/M49</f>
        <v>4.326923076923077</v>
      </c>
      <c r="N52" s="37"/>
      <c r="O52" s="38"/>
      <c r="P52" s="38"/>
      <c r="Q52" s="38"/>
      <c r="R52" s="38"/>
      <c r="S52" s="38"/>
      <c r="T52" s="38"/>
      <c r="U52" s="38"/>
      <c r="V52" s="86"/>
    </row>
    <row r="53" spans="1:22" s="15" customFormat="1" ht="23.25">
      <c r="A53" s="32" t="s">
        <v>12</v>
      </c>
      <c r="B53" s="32"/>
      <c r="C53" s="7"/>
      <c r="D53" s="37"/>
      <c r="E53" s="37"/>
      <c r="F53" s="37"/>
      <c r="G53" s="37"/>
      <c r="H53" s="50"/>
      <c r="I53" s="37"/>
      <c r="J53" s="37"/>
      <c r="K53" s="37"/>
      <c r="L53" s="37"/>
      <c r="M53" s="51"/>
      <c r="N53" s="37"/>
      <c r="O53" s="38"/>
      <c r="P53" s="38"/>
      <c r="Q53" s="38"/>
      <c r="R53" s="38"/>
      <c r="S53" s="38"/>
      <c r="T53" s="38"/>
      <c r="U53" s="38"/>
      <c r="V53" s="86"/>
    </row>
    <row r="54" spans="1:22" s="15" customFormat="1" ht="69.75">
      <c r="A54" s="35" t="s">
        <v>22</v>
      </c>
      <c r="B54" s="32"/>
      <c r="C54" s="50">
        <f>99.84+14.4+11.2+50.6+98.3+89.1+76.4+5.5+24+20.3+45.3+18.3+47.57</f>
        <v>600.8100000000001</v>
      </c>
      <c r="D54" s="72"/>
      <c r="E54" s="72"/>
      <c r="F54" s="72"/>
      <c r="G54" s="72"/>
      <c r="H54" s="50">
        <f>27+4+24+17+15+20+12.6+46.4+52.7</f>
        <v>218.7</v>
      </c>
      <c r="I54" s="72"/>
      <c r="J54" s="72"/>
      <c r="K54" s="72"/>
      <c r="L54" s="72"/>
      <c r="M54" s="50">
        <v>13</v>
      </c>
      <c r="N54" s="37"/>
      <c r="O54" s="38"/>
      <c r="P54" s="44"/>
      <c r="Q54" s="44"/>
      <c r="R54" s="44"/>
      <c r="S54" s="44"/>
      <c r="T54" s="38"/>
      <c r="U54" s="38"/>
      <c r="V54" s="86"/>
    </row>
    <row r="55" spans="1:22" s="15" customFormat="1" ht="22.5" customHeight="1">
      <c r="A55" s="35" t="s">
        <v>19</v>
      </c>
      <c r="B55" s="32"/>
      <c r="C55" s="52">
        <f>C42/(C54*0.86*1420.28*1.2*0.001)</f>
        <v>12.752536994905487</v>
      </c>
      <c r="D55" s="37"/>
      <c r="E55" s="37"/>
      <c r="F55" s="37"/>
      <c r="G55" s="37"/>
      <c r="H55" s="67">
        <f>H47/(H54*0.86*0.5*(1420.28+1282.67)*1.1*0.001)</f>
        <v>18.76970625458476</v>
      </c>
      <c r="I55" s="37"/>
      <c r="J55" s="37"/>
      <c r="K55" s="37"/>
      <c r="L55" s="37"/>
      <c r="M55" s="52">
        <f>M47/(M54*0.86*1758.6*1.2*0.001)</f>
        <v>19.073148729667263</v>
      </c>
      <c r="N55" s="37"/>
      <c r="O55" s="38"/>
      <c r="P55" s="38"/>
      <c r="Q55" s="38"/>
      <c r="R55" s="38"/>
      <c r="S55" s="38"/>
      <c r="T55" s="38"/>
      <c r="U55" s="38"/>
      <c r="V55" s="86"/>
    </row>
    <row r="56" spans="1:22" s="108" customFormat="1" ht="22.5" customHeight="1">
      <c r="A56" s="193" t="s">
        <v>52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5"/>
      <c r="T56" s="36"/>
      <c r="U56" s="36"/>
      <c r="V56" s="86"/>
    </row>
    <row r="57" spans="1:22" s="15" customFormat="1" ht="23.25">
      <c r="A57" s="152" t="s">
        <v>10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1"/>
      <c r="T57" s="59"/>
      <c r="U57" s="59"/>
      <c r="V57" s="86"/>
    </row>
    <row r="58" spans="1:22" s="15" customFormat="1" ht="108.75" customHeight="1">
      <c r="A58" s="41" t="s">
        <v>37</v>
      </c>
      <c r="B58" s="16">
        <v>1017410</v>
      </c>
      <c r="C58" s="27">
        <f>C63</f>
        <v>11230.197999999999</v>
      </c>
      <c r="D58" s="69"/>
      <c r="E58" s="28">
        <f>1557.36+9+9+24.75+41.85+41.7+41.7+80.5+15+9.213+43.5+9+30.9+61.89+67.75</f>
        <v>2043.113</v>
      </c>
      <c r="F58" s="27"/>
      <c r="G58" s="28">
        <f>600+825+1395+1390+1390+500+307.085+1450+300+1030</f>
        <v>9187.085</v>
      </c>
      <c r="H58" s="25"/>
      <c r="I58" s="26"/>
      <c r="J58" s="30"/>
      <c r="K58" s="30"/>
      <c r="L58" s="30"/>
      <c r="M58" s="25"/>
      <c r="N58" s="26"/>
      <c r="O58" s="47"/>
      <c r="P58" s="38"/>
      <c r="Q58" s="38"/>
      <c r="R58" s="38"/>
      <c r="S58" s="38"/>
      <c r="T58" s="38"/>
      <c r="U58" s="38"/>
      <c r="V58" s="86"/>
    </row>
    <row r="59" spans="1:22" s="15" customFormat="1" ht="100.5" customHeight="1">
      <c r="A59" s="48" t="s">
        <v>33</v>
      </c>
      <c r="B59" s="55" t="s">
        <v>34</v>
      </c>
      <c r="C59" s="25"/>
      <c r="D59" s="49"/>
      <c r="E59" s="26"/>
      <c r="F59" s="30"/>
      <c r="G59" s="30"/>
      <c r="H59" s="25">
        <f>J59</f>
        <v>2255.49</v>
      </c>
      <c r="I59" s="26"/>
      <c r="J59" s="29">
        <f>643+92+537+400+300+226.4+66.89-9.8</f>
        <v>2255.49</v>
      </c>
      <c r="K59" s="30"/>
      <c r="L59" s="29"/>
      <c r="M59" s="25"/>
      <c r="N59" s="26"/>
      <c r="O59" s="39"/>
      <c r="P59" s="38"/>
      <c r="Q59" s="38"/>
      <c r="R59" s="38"/>
      <c r="S59" s="38"/>
      <c r="T59" s="38"/>
      <c r="U59" s="38"/>
      <c r="V59" s="86"/>
    </row>
    <row r="60" spans="1:22" s="15" customFormat="1" ht="191.25" customHeight="1">
      <c r="A60" s="48" t="s">
        <v>48</v>
      </c>
      <c r="B60" s="55" t="s">
        <v>47</v>
      </c>
      <c r="C60" s="25"/>
      <c r="D60" s="49"/>
      <c r="E60" s="26"/>
      <c r="F60" s="30"/>
      <c r="G60" s="30"/>
      <c r="H60" s="25">
        <f>L60+J60</f>
        <v>7022.01</v>
      </c>
      <c r="I60" s="26"/>
      <c r="J60" s="29">
        <f>9.8+86.55+138.36-21</f>
        <v>213.71</v>
      </c>
      <c r="K60" s="30"/>
      <c r="L60" s="29">
        <f>2.4+8.9+2885+4612-700</f>
        <v>6808.3</v>
      </c>
      <c r="M60" s="25"/>
      <c r="N60" s="26"/>
      <c r="O60" s="39"/>
      <c r="P60" s="38"/>
      <c r="Q60" s="38"/>
      <c r="R60" s="38"/>
      <c r="S60" s="38"/>
      <c r="T60" s="38"/>
      <c r="U60" s="38"/>
      <c r="V60" s="86"/>
    </row>
    <row r="61" spans="1:22" s="15" customFormat="1" ht="62.25" customHeight="1">
      <c r="A61" s="35" t="s">
        <v>13</v>
      </c>
      <c r="B61" s="42"/>
      <c r="C61" s="7"/>
      <c r="D61" s="37"/>
      <c r="E61" s="36"/>
      <c r="F61" s="36"/>
      <c r="G61" s="36"/>
      <c r="H61" s="7"/>
      <c r="I61" s="37"/>
      <c r="J61" s="38"/>
      <c r="K61" s="36"/>
      <c r="L61" s="36"/>
      <c r="M61" s="7"/>
      <c r="N61" s="37"/>
      <c r="O61" s="38"/>
      <c r="P61" s="38"/>
      <c r="Q61" s="38"/>
      <c r="R61" s="38"/>
      <c r="S61" s="38"/>
      <c r="T61" s="38"/>
      <c r="U61" s="38"/>
      <c r="V61" s="86"/>
    </row>
    <row r="62" spans="1:22" s="15" customFormat="1" ht="33.75" customHeight="1">
      <c r="A62" s="32" t="s">
        <v>14</v>
      </c>
      <c r="B62" s="42"/>
      <c r="C62" s="7"/>
      <c r="D62" s="37"/>
      <c r="E62" s="36"/>
      <c r="F62" s="36"/>
      <c r="G62" s="36"/>
      <c r="H62" s="7"/>
      <c r="I62" s="37"/>
      <c r="J62" s="38"/>
      <c r="K62" s="36"/>
      <c r="L62" s="36"/>
      <c r="M62" s="7"/>
      <c r="N62" s="37"/>
      <c r="O62" s="38"/>
      <c r="P62" s="38"/>
      <c r="Q62" s="38"/>
      <c r="R62" s="38"/>
      <c r="S62" s="38"/>
      <c r="T62" s="38"/>
      <c r="U62" s="38"/>
      <c r="V62" s="86"/>
    </row>
    <row r="63" spans="1:22" s="15" customFormat="1" ht="54" customHeight="1">
      <c r="A63" s="35" t="s">
        <v>15</v>
      </c>
      <c r="B63" s="42"/>
      <c r="C63" s="25">
        <f>E63+F63+G63</f>
        <v>11230.197999999999</v>
      </c>
      <c r="D63" s="26"/>
      <c r="E63" s="29">
        <f>E58</f>
        <v>2043.113</v>
      </c>
      <c r="F63" s="29"/>
      <c r="G63" s="29">
        <f>G58</f>
        <v>9187.085</v>
      </c>
      <c r="H63" s="101">
        <f>H59+H60</f>
        <v>9277.5</v>
      </c>
      <c r="I63" s="26"/>
      <c r="J63" s="26">
        <f>J59+J60</f>
        <v>2469.2</v>
      </c>
      <c r="K63" s="29"/>
      <c r="L63" s="29">
        <f>L60</f>
        <v>6808.3</v>
      </c>
      <c r="M63" s="25"/>
      <c r="N63" s="26"/>
      <c r="O63" s="29"/>
      <c r="P63" s="38"/>
      <c r="Q63" s="38"/>
      <c r="R63" s="38"/>
      <c r="S63" s="38"/>
      <c r="T63" s="38"/>
      <c r="U63" s="38"/>
      <c r="V63" s="86"/>
    </row>
    <row r="64" spans="1:22" s="15" customFormat="1" ht="23.25">
      <c r="A64" s="32" t="s">
        <v>9</v>
      </c>
      <c r="B64" s="42"/>
      <c r="C64" s="7"/>
      <c r="D64" s="37"/>
      <c r="E64" s="36"/>
      <c r="F64" s="36"/>
      <c r="G64" s="36"/>
      <c r="H64" s="7"/>
      <c r="I64" s="37"/>
      <c r="J64" s="36"/>
      <c r="K64" s="36"/>
      <c r="L64" s="36"/>
      <c r="M64" s="7"/>
      <c r="N64" s="37"/>
      <c r="O64" s="38"/>
      <c r="P64" s="38"/>
      <c r="Q64" s="38"/>
      <c r="R64" s="38"/>
      <c r="S64" s="38"/>
      <c r="T64" s="38"/>
      <c r="U64" s="38"/>
      <c r="V64" s="86"/>
    </row>
    <row r="65" spans="1:22" s="15" customFormat="1" ht="61.5" customHeight="1">
      <c r="A65" s="35" t="s">
        <v>35</v>
      </c>
      <c r="B65" s="42"/>
      <c r="C65" s="25">
        <f>1038.24+128+120+333.47+647.75+586.68+578.44+41.9+200+169.8+327.7+153.2+9.45</f>
        <v>4334.63</v>
      </c>
      <c r="D65" s="26"/>
      <c r="E65" s="29"/>
      <c r="F65" s="29"/>
      <c r="G65" s="29"/>
      <c r="H65" s="50">
        <f>214.2+30.4+178.8+133.3+100+105+333.1+439.76+406+415+364</f>
        <v>2719.5600000000004</v>
      </c>
      <c r="I65" s="26"/>
      <c r="J65" s="29"/>
      <c r="K65" s="29"/>
      <c r="L65" s="29"/>
      <c r="M65" s="50"/>
      <c r="N65" s="37"/>
      <c r="O65" s="38"/>
      <c r="P65" s="38"/>
      <c r="Q65" s="38"/>
      <c r="R65" s="38"/>
      <c r="S65" s="38"/>
      <c r="T65" s="38"/>
      <c r="U65" s="38"/>
      <c r="V65" s="86"/>
    </row>
    <row r="66" spans="1:22" s="15" customFormat="1" ht="61.5" customHeight="1">
      <c r="A66" s="35" t="s">
        <v>53</v>
      </c>
      <c r="B66" s="42"/>
      <c r="C66" s="25"/>
      <c r="D66" s="26"/>
      <c r="E66" s="29"/>
      <c r="F66" s="29"/>
      <c r="G66" s="29"/>
      <c r="H66" s="50">
        <f>10.93+4.6</f>
        <v>15.53</v>
      </c>
      <c r="I66" s="26"/>
      <c r="J66" s="29"/>
      <c r="K66" s="29"/>
      <c r="L66" s="29"/>
      <c r="M66" s="25"/>
      <c r="N66" s="37"/>
      <c r="O66" s="38"/>
      <c r="P66" s="38"/>
      <c r="Q66" s="38"/>
      <c r="R66" s="38"/>
      <c r="S66" s="38"/>
      <c r="T66" s="38"/>
      <c r="U66" s="38"/>
      <c r="V66" s="86"/>
    </row>
    <row r="67" spans="1:22" s="15" customFormat="1" ht="45">
      <c r="A67" s="32" t="s">
        <v>11</v>
      </c>
      <c r="B67" s="42"/>
      <c r="C67" s="7"/>
      <c r="D67" s="37"/>
      <c r="E67" s="36"/>
      <c r="F67" s="36"/>
      <c r="G67" s="36"/>
      <c r="H67" s="7"/>
      <c r="I67" s="37"/>
      <c r="J67" s="36"/>
      <c r="K67" s="36"/>
      <c r="L67" s="36"/>
      <c r="M67" s="7"/>
      <c r="N67" s="37"/>
      <c r="O67" s="38"/>
      <c r="P67" s="38"/>
      <c r="Q67" s="38"/>
      <c r="R67" s="38"/>
      <c r="S67" s="38"/>
      <c r="T67" s="38"/>
      <c r="U67" s="38"/>
      <c r="V67" s="86"/>
    </row>
    <row r="68" spans="1:22" s="15" customFormat="1" ht="82.5" customHeight="1">
      <c r="A68" s="35" t="s">
        <v>43</v>
      </c>
      <c r="B68" s="42"/>
      <c r="C68" s="50">
        <f>C58/C65</f>
        <v>2.5908089041048483</v>
      </c>
      <c r="D68" s="37"/>
      <c r="E68" s="37"/>
      <c r="F68" s="37"/>
      <c r="G68" s="37"/>
      <c r="H68" s="50">
        <f>H63/H65</f>
        <v>3.4113974319375187</v>
      </c>
      <c r="I68" s="37"/>
      <c r="J68" s="37"/>
      <c r="K68" s="37"/>
      <c r="L68" s="37"/>
      <c r="M68" s="51"/>
      <c r="N68" s="37"/>
      <c r="O68" s="38"/>
      <c r="P68" s="38"/>
      <c r="Q68" s="38"/>
      <c r="R68" s="38"/>
      <c r="S68" s="38"/>
      <c r="T68" s="38"/>
      <c r="U68" s="38"/>
      <c r="V68" s="86"/>
    </row>
    <row r="69" spans="1:22" s="15" customFormat="1" ht="25.5" customHeight="1">
      <c r="A69" s="32" t="s">
        <v>12</v>
      </c>
      <c r="B69" s="32"/>
      <c r="C69" s="7"/>
      <c r="D69" s="37"/>
      <c r="E69" s="37"/>
      <c r="F69" s="37"/>
      <c r="G69" s="37"/>
      <c r="H69" s="50"/>
      <c r="I69" s="37"/>
      <c r="J69" s="37"/>
      <c r="K69" s="37"/>
      <c r="L69" s="37"/>
      <c r="M69" s="51"/>
      <c r="N69" s="37"/>
      <c r="O69" s="38"/>
      <c r="P69" s="38"/>
      <c r="Q69" s="38"/>
      <c r="R69" s="38"/>
      <c r="S69" s="38"/>
      <c r="T69" s="38"/>
      <c r="U69" s="38"/>
      <c r="V69" s="86"/>
    </row>
    <row r="70" spans="1:22" s="15" customFormat="1" ht="75" customHeight="1">
      <c r="A70" s="35" t="s">
        <v>22</v>
      </c>
      <c r="B70" s="32"/>
      <c r="C70" s="50">
        <f>99.84+14.4+11.2+50.6+98.3+89.1+76.4+5.5+24+20.3+45.3+18.3+47.57</f>
        <v>600.8100000000001</v>
      </c>
      <c r="D70" s="72"/>
      <c r="E70" s="72"/>
      <c r="F70" s="72"/>
      <c r="G70" s="72"/>
      <c r="H70" s="50">
        <f>27+4+24+17+15+20+12.6+46.4+52.7+46.7+47.7+42</f>
        <v>355.09999999999997</v>
      </c>
      <c r="I70" s="72"/>
      <c r="J70" s="72"/>
      <c r="K70" s="72"/>
      <c r="L70" s="72"/>
      <c r="M70" s="50"/>
      <c r="N70" s="37"/>
      <c r="O70" s="38"/>
      <c r="P70" s="44"/>
      <c r="Q70" s="44"/>
      <c r="R70" s="44"/>
      <c r="S70" s="44"/>
      <c r="T70" s="38"/>
      <c r="U70" s="38"/>
      <c r="V70" s="86"/>
    </row>
    <row r="71" spans="1:23" s="46" customFormat="1" ht="57" customHeight="1">
      <c r="A71" s="35" t="s">
        <v>19</v>
      </c>
      <c r="B71" s="32"/>
      <c r="C71" s="52">
        <f>C58/(C70*0.86*1420.28*1.2*0.001)</f>
        <v>12.752536994905487</v>
      </c>
      <c r="D71" s="37"/>
      <c r="E71" s="37"/>
      <c r="F71" s="37"/>
      <c r="G71" s="37"/>
      <c r="H71" s="52">
        <f>H63/(H70*0.86*0.5*(1420.28+1282.67)*1.1*0.001)</f>
        <v>20.43530565474564</v>
      </c>
      <c r="I71" s="37"/>
      <c r="J71" s="37"/>
      <c r="K71" s="37"/>
      <c r="L71" s="37"/>
      <c r="M71" s="52"/>
      <c r="N71" s="37"/>
      <c r="O71" s="38"/>
      <c r="P71" s="38"/>
      <c r="Q71" s="38"/>
      <c r="R71" s="38"/>
      <c r="S71" s="38"/>
      <c r="T71" s="38"/>
      <c r="U71" s="38"/>
      <c r="V71" s="86"/>
      <c r="W71" s="45"/>
    </row>
    <row r="72" spans="1:22" s="15" customFormat="1" ht="23.25">
      <c r="A72" s="202" t="s">
        <v>63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  <c r="T72" s="111"/>
      <c r="U72" s="111"/>
      <c r="V72" s="86"/>
    </row>
    <row r="73" spans="1:22" s="15" customFormat="1" ht="23.25">
      <c r="A73" s="109" t="s">
        <v>10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7"/>
      <c r="T73" s="111"/>
      <c r="U73" s="111"/>
      <c r="V73" s="86"/>
    </row>
    <row r="74" spans="1:22" s="15" customFormat="1" ht="96" customHeight="1">
      <c r="A74" s="7" t="s">
        <v>64</v>
      </c>
      <c r="B74" s="7">
        <v>1017410</v>
      </c>
      <c r="C74" s="25">
        <f>E74+G74</f>
        <v>983.5</v>
      </c>
      <c r="D74" s="26"/>
      <c r="E74" s="26">
        <f>970+13.5</f>
        <v>983.5</v>
      </c>
      <c r="F74" s="25"/>
      <c r="G74" s="25"/>
      <c r="H74" s="7"/>
      <c r="I74" s="37"/>
      <c r="J74" s="37"/>
      <c r="K74" s="36"/>
      <c r="L74" s="36"/>
      <c r="M74" s="7"/>
      <c r="N74" s="37"/>
      <c r="O74" s="38"/>
      <c r="P74" s="38"/>
      <c r="Q74" s="38"/>
      <c r="R74" s="38"/>
      <c r="S74" s="38"/>
      <c r="T74" s="38"/>
      <c r="U74" s="38"/>
      <c r="V74" s="86"/>
    </row>
    <row r="75" spans="1:22" s="15" customFormat="1" ht="105" customHeight="1">
      <c r="A75" s="7" t="s">
        <v>33</v>
      </c>
      <c r="B75" s="112" t="s">
        <v>34</v>
      </c>
      <c r="C75" s="25"/>
      <c r="D75" s="26"/>
      <c r="E75" s="26"/>
      <c r="F75" s="25"/>
      <c r="G75" s="25"/>
      <c r="H75" s="71">
        <f>H79</f>
        <v>3694.5069999999996</v>
      </c>
      <c r="I75" s="72"/>
      <c r="J75" s="72">
        <f>J79</f>
        <v>3694.5069999999996</v>
      </c>
      <c r="K75" s="36"/>
      <c r="L75" s="36"/>
      <c r="M75" s="7">
        <f>O75</f>
        <v>4000</v>
      </c>
      <c r="N75" s="37"/>
      <c r="O75" s="37">
        <f>1500+2500</f>
        <v>4000</v>
      </c>
      <c r="P75" s="38"/>
      <c r="Q75" s="38"/>
      <c r="R75" s="38"/>
      <c r="S75" s="38"/>
      <c r="T75" s="38"/>
      <c r="U75" s="38"/>
      <c r="V75" s="86"/>
    </row>
    <row r="76" spans="1:22" s="15" customFormat="1" ht="232.5" customHeight="1">
      <c r="A76" s="7" t="s">
        <v>48</v>
      </c>
      <c r="B76" s="112" t="s">
        <v>47</v>
      </c>
      <c r="C76" s="25"/>
      <c r="D76" s="26"/>
      <c r="E76" s="26"/>
      <c r="F76" s="25"/>
      <c r="G76" s="25"/>
      <c r="H76" s="71">
        <f>J76+L76</f>
        <v>721</v>
      </c>
      <c r="I76" s="72"/>
      <c r="J76" s="57">
        <v>21</v>
      </c>
      <c r="K76" s="36"/>
      <c r="L76" s="7">
        <v>700</v>
      </c>
      <c r="M76" s="7"/>
      <c r="N76" s="37"/>
      <c r="O76" s="37"/>
      <c r="P76" s="38"/>
      <c r="Q76" s="38"/>
      <c r="R76" s="38"/>
      <c r="S76" s="38"/>
      <c r="T76" s="38"/>
      <c r="U76" s="38"/>
      <c r="V76" s="86"/>
    </row>
    <row r="77" spans="1:22" s="15" customFormat="1" ht="23.25">
      <c r="A77" s="35" t="s">
        <v>13</v>
      </c>
      <c r="B77" s="7"/>
      <c r="C77" s="7"/>
      <c r="D77" s="37"/>
      <c r="E77" s="37"/>
      <c r="F77" s="7"/>
      <c r="G77" s="7"/>
      <c r="H77" s="7"/>
      <c r="I77" s="37"/>
      <c r="J77" s="37"/>
      <c r="K77" s="36"/>
      <c r="L77" s="36"/>
      <c r="M77" s="7"/>
      <c r="N77" s="37"/>
      <c r="O77" s="37"/>
      <c r="P77" s="38"/>
      <c r="Q77" s="38"/>
      <c r="R77" s="38"/>
      <c r="S77" s="38"/>
      <c r="T77" s="38"/>
      <c r="U77" s="38"/>
      <c r="V77" s="86"/>
    </row>
    <row r="78" spans="1:22" s="15" customFormat="1" ht="23.25">
      <c r="A78" s="32" t="s">
        <v>14</v>
      </c>
      <c r="B78" s="7"/>
      <c r="C78" s="7"/>
      <c r="D78" s="37"/>
      <c r="E78" s="37"/>
      <c r="F78" s="7"/>
      <c r="G78" s="7"/>
      <c r="H78" s="7"/>
      <c r="I78" s="37"/>
      <c r="J78" s="37"/>
      <c r="K78" s="36"/>
      <c r="L78" s="36"/>
      <c r="M78" s="7"/>
      <c r="N78" s="37"/>
      <c r="O78" s="37"/>
      <c r="P78" s="38"/>
      <c r="Q78" s="38"/>
      <c r="R78" s="38"/>
      <c r="S78" s="38"/>
      <c r="T78" s="38"/>
      <c r="U78" s="38"/>
      <c r="V78" s="86"/>
    </row>
    <row r="79" spans="1:22" s="15" customFormat="1" ht="53.25" customHeight="1">
      <c r="A79" s="35" t="s">
        <v>15</v>
      </c>
      <c r="B79" s="7"/>
      <c r="C79" s="71">
        <f>E79+G79</f>
        <v>983.5</v>
      </c>
      <c r="D79" s="70"/>
      <c r="E79" s="72">
        <f>E74</f>
        <v>983.5</v>
      </c>
      <c r="F79" s="70"/>
      <c r="G79" s="70"/>
      <c r="H79" s="113">
        <f>J79</f>
        <v>3694.5069999999996</v>
      </c>
      <c r="I79" s="114"/>
      <c r="J79" s="114">
        <f>2100+205+2000+389.507-1000</f>
        <v>3694.5069999999996</v>
      </c>
      <c r="K79" s="7"/>
      <c r="L79" s="36"/>
      <c r="M79" s="7">
        <f>O79</f>
        <v>4000</v>
      </c>
      <c r="N79" s="37"/>
      <c r="O79" s="37">
        <f>O75</f>
        <v>4000</v>
      </c>
      <c r="P79" s="38"/>
      <c r="Q79" s="38"/>
      <c r="R79" s="38"/>
      <c r="S79" s="38"/>
      <c r="T79" s="38"/>
      <c r="U79" s="38"/>
      <c r="V79" s="86"/>
    </row>
    <row r="80" spans="1:22" s="15" customFormat="1" ht="46.5" customHeight="1">
      <c r="A80" s="32" t="s">
        <v>9</v>
      </c>
      <c r="B80" s="7"/>
      <c r="C80" s="7"/>
      <c r="D80" s="37"/>
      <c r="E80" s="7"/>
      <c r="F80" s="7"/>
      <c r="G80" s="7"/>
      <c r="H80" s="7"/>
      <c r="I80" s="37"/>
      <c r="J80" s="37"/>
      <c r="K80" s="7"/>
      <c r="L80" s="36"/>
      <c r="M80" s="7"/>
      <c r="N80" s="37"/>
      <c r="O80" s="37"/>
      <c r="P80" s="38"/>
      <c r="Q80" s="38"/>
      <c r="R80" s="38"/>
      <c r="S80" s="38"/>
      <c r="T80" s="38"/>
      <c r="U80" s="38"/>
      <c r="V80" s="86"/>
    </row>
    <row r="81" spans="1:22" s="15" customFormat="1" ht="51">
      <c r="A81" s="35" t="s">
        <v>65</v>
      </c>
      <c r="B81" s="7"/>
      <c r="C81" s="71">
        <f>E81+G81</f>
        <v>850</v>
      </c>
      <c r="D81" s="70"/>
      <c r="E81" s="72">
        <v>850</v>
      </c>
      <c r="F81" s="57"/>
      <c r="G81" s="57"/>
      <c r="H81" s="57">
        <f>1710+1667+360</f>
        <v>3737</v>
      </c>
      <c r="I81" s="70"/>
      <c r="J81" s="70">
        <f>3377+360</f>
        <v>3737</v>
      </c>
      <c r="K81" s="7"/>
      <c r="L81" s="36"/>
      <c r="M81" s="7">
        <f>O81</f>
        <v>3540</v>
      </c>
      <c r="N81" s="37"/>
      <c r="O81" s="37">
        <f>1318+2222</f>
        <v>3540</v>
      </c>
      <c r="P81" s="38"/>
      <c r="Q81" s="38"/>
      <c r="R81" s="38"/>
      <c r="S81" s="38"/>
      <c r="T81" s="38"/>
      <c r="U81" s="38"/>
      <c r="V81" s="86"/>
    </row>
    <row r="82" spans="1:22" s="15" customFormat="1" ht="45">
      <c r="A82" s="32" t="s">
        <v>11</v>
      </c>
      <c r="B82" s="32"/>
      <c r="C82" s="7"/>
      <c r="D82" s="37"/>
      <c r="E82" s="7"/>
      <c r="F82" s="7"/>
      <c r="G82" s="7"/>
      <c r="H82" s="7"/>
      <c r="I82" s="37"/>
      <c r="J82" s="7"/>
      <c r="K82" s="7"/>
      <c r="L82" s="36"/>
      <c r="M82" s="7"/>
      <c r="N82" s="37"/>
      <c r="O82" s="38"/>
      <c r="P82" s="38"/>
      <c r="Q82" s="38"/>
      <c r="R82" s="38"/>
      <c r="S82" s="38"/>
      <c r="T82" s="38"/>
      <c r="U82" s="38"/>
      <c r="V82" s="86"/>
    </row>
    <row r="83" spans="1:22" s="15" customFormat="1" ht="97.5">
      <c r="A83" s="35" t="s">
        <v>66</v>
      </c>
      <c r="B83" s="32"/>
      <c r="C83" s="50">
        <f>C79/C81</f>
        <v>1.1570588235294117</v>
      </c>
      <c r="D83" s="37"/>
      <c r="E83" s="37"/>
      <c r="F83" s="37"/>
      <c r="G83" s="37"/>
      <c r="H83" s="50">
        <f>H79/H81</f>
        <v>0.9886291142627776</v>
      </c>
      <c r="I83" s="37"/>
      <c r="J83" s="7"/>
      <c r="K83" s="7"/>
      <c r="L83" s="36"/>
      <c r="M83" s="51">
        <f>O83</f>
        <v>1.1299435028248588</v>
      </c>
      <c r="N83" s="115"/>
      <c r="O83" s="43">
        <f>O75/O81</f>
        <v>1.1299435028248588</v>
      </c>
      <c r="P83" s="38"/>
      <c r="Q83" s="38"/>
      <c r="R83" s="38"/>
      <c r="S83" s="38"/>
      <c r="T83" s="38"/>
      <c r="U83" s="38"/>
      <c r="V83" s="86"/>
    </row>
    <row r="84" spans="1:22" s="15" customFormat="1" ht="23.25">
      <c r="A84" s="32" t="s">
        <v>12</v>
      </c>
      <c r="B84" s="32"/>
      <c r="C84" s="7"/>
      <c r="D84" s="37"/>
      <c r="E84" s="37"/>
      <c r="F84" s="37"/>
      <c r="G84" s="37"/>
      <c r="H84" s="7"/>
      <c r="I84" s="37"/>
      <c r="J84" s="7"/>
      <c r="K84" s="7"/>
      <c r="L84" s="36"/>
      <c r="M84" s="7"/>
      <c r="N84" s="37"/>
      <c r="O84" s="38"/>
      <c r="P84" s="38"/>
      <c r="Q84" s="38"/>
      <c r="R84" s="38"/>
      <c r="S84" s="38"/>
      <c r="T84" s="38"/>
      <c r="U84" s="38"/>
      <c r="V84" s="86"/>
    </row>
    <row r="85" spans="1:22" s="15" customFormat="1" ht="69.75">
      <c r="A85" s="116" t="s">
        <v>21</v>
      </c>
      <c r="B85" s="32"/>
      <c r="C85" s="7">
        <f>52</f>
        <v>52</v>
      </c>
      <c r="D85" s="37"/>
      <c r="E85" s="37"/>
      <c r="F85" s="37"/>
      <c r="G85" s="37"/>
      <c r="H85" s="7">
        <f>257+82.05+73+13</f>
        <v>425.05</v>
      </c>
      <c r="I85" s="37"/>
      <c r="J85" s="7"/>
      <c r="K85" s="7"/>
      <c r="L85" s="36"/>
      <c r="M85" s="7">
        <f>82.05+90</f>
        <v>172.05</v>
      </c>
      <c r="N85" s="37"/>
      <c r="O85" s="43">
        <v>172.05</v>
      </c>
      <c r="P85" s="44"/>
      <c r="Q85" s="44"/>
      <c r="R85" s="44"/>
      <c r="S85" s="44"/>
      <c r="T85" s="38"/>
      <c r="U85" s="38"/>
      <c r="V85" s="86"/>
    </row>
    <row r="86" spans="1:23" s="46" customFormat="1" ht="57.75" customHeight="1">
      <c r="A86" s="35" t="s">
        <v>19</v>
      </c>
      <c r="B86" s="32"/>
      <c r="C86" s="52">
        <f>C74/(C85*0.86*1420.28*1.2*0.001)</f>
        <v>12.903791938764408</v>
      </c>
      <c r="D86" s="37"/>
      <c r="E86" s="37"/>
      <c r="F86" s="37"/>
      <c r="G86" s="37"/>
      <c r="H86" s="52">
        <f>H79/(H85*0.86*0.5*1.1*(1420.28+1282.67)*0.001)</f>
        <v>6.798566038165699</v>
      </c>
      <c r="I86" s="52"/>
      <c r="J86" s="52"/>
      <c r="K86" s="52"/>
      <c r="L86" s="52"/>
      <c r="M86" s="52">
        <f>M79/(M85*0.86*0.5*1.1*(1758.6+1205.27)*0.001)</f>
        <v>16.58383708609191</v>
      </c>
      <c r="N86" s="52"/>
      <c r="O86" s="40">
        <v>16.58383708609191</v>
      </c>
      <c r="P86" s="38"/>
      <c r="Q86" s="38"/>
      <c r="R86" s="38"/>
      <c r="S86" s="38"/>
      <c r="T86" s="38"/>
      <c r="U86" s="38"/>
      <c r="V86" s="86"/>
      <c r="W86" s="45"/>
    </row>
    <row r="87" spans="1:22" s="108" customFormat="1" ht="22.5" customHeight="1">
      <c r="A87" s="157" t="s">
        <v>67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201"/>
      <c r="V87" s="81"/>
    </row>
    <row r="88" spans="1:22" s="15" customFormat="1" ht="23.25" customHeight="1">
      <c r="A88" s="205" t="s">
        <v>68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206"/>
      <c r="V88" s="81"/>
    </row>
    <row r="89" spans="1:22" s="15" customFormat="1" ht="90">
      <c r="A89" s="7" t="s">
        <v>69</v>
      </c>
      <c r="B89" s="53">
        <v>4717410</v>
      </c>
      <c r="C89" s="25">
        <f>16524</f>
        <v>16524</v>
      </c>
      <c r="D89" s="26"/>
      <c r="E89" s="26">
        <f>C89</f>
        <v>16524</v>
      </c>
      <c r="F89" s="30"/>
      <c r="G89" s="30"/>
      <c r="H89" s="25"/>
      <c r="I89" s="26"/>
      <c r="J89" s="30"/>
      <c r="K89" s="36"/>
      <c r="L89" s="36"/>
      <c r="M89" s="7"/>
      <c r="N89" s="37"/>
      <c r="O89" s="38"/>
      <c r="P89" s="38"/>
      <c r="Q89" s="38"/>
      <c r="R89" s="38"/>
      <c r="S89" s="38"/>
      <c r="T89" s="38"/>
      <c r="U89" s="38"/>
      <c r="V89" s="81"/>
    </row>
    <row r="90" spans="1:22" s="15" customFormat="1" ht="90">
      <c r="A90" s="7" t="s">
        <v>33</v>
      </c>
      <c r="B90" s="53">
        <v>1517640</v>
      </c>
      <c r="C90" s="25"/>
      <c r="D90" s="26"/>
      <c r="E90" s="26"/>
      <c r="F90" s="30"/>
      <c r="G90" s="30"/>
      <c r="H90" s="25">
        <f>H93</f>
        <v>17377</v>
      </c>
      <c r="I90" s="26"/>
      <c r="J90" s="29">
        <f>H93</f>
        <v>17377</v>
      </c>
      <c r="K90" s="36"/>
      <c r="L90" s="36"/>
      <c r="M90" s="50">
        <f>O90</f>
        <v>5000</v>
      </c>
      <c r="N90" s="6"/>
      <c r="O90" s="47">
        <v>5000</v>
      </c>
      <c r="P90" s="38"/>
      <c r="Q90" s="38"/>
      <c r="R90" s="38"/>
      <c r="S90" s="38"/>
      <c r="T90" s="38"/>
      <c r="U90" s="38"/>
      <c r="V90" s="117"/>
    </row>
    <row r="91" spans="1:22" s="15" customFormat="1" ht="23.25">
      <c r="A91" s="35" t="s">
        <v>13</v>
      </c>
      <c r="B91" s="53"/>
      <c r="C91" s="25"/>
      <c r="D91" s="26"/>
      <c r="E91" s="30"/>
      <c r="F91" s="30"/>
      <c r="G91" s="30"/>
      <c r="H91" s="25"/>
      <c r="I91" s="26"/>
      <c r="J91" s="29"/>
      <c r="K91" s="36"/>
      <c r="L91" s="36"/>
      <c r="M91" s="7"/>
      <c r="N91" s="37"/>
      <c r="O91" s="38"/>
      <c r="P91" s="38"/>
      <c r="Q91" s="38"/>
      <c r="R91" s="38"/>
      <c r="S91" s="38"/>
      <c r="T91" s="38"/>
      <c r="U91" s="38"/>
      <c r="V91" s="81"/>
    </row>
    <row r="92" spans="1:22" s="15" customFormat="1" ht="23.25">
      <c r="A92" s="32" t="s">
        <v>14</v>
      </c>
      <c r="B92" s="53"/>
      <c r="C92" s="26"/>
      <c r="D92" s="26"/>
      <c r="E92" s="29"/>
      <c r="F92" s="29"/>
      <c r="G92" s="29"/>
      <c r="H92" s="26"/>
      <c r="I92" s="26"/>
      <c r="J92" s="29"/>
      <c r="K92" s="36"/>
      <c r="L92" s="36"/>
      <c r="M92" s="7"/>
      <c r="N92" s="37"/>
      <c r="O92" s="38"/>
      <c r="P92" s="38"/>
      <c r="Q92" s="38"/>
      <c r="R92" s="38"/>
      <c r="S92" s="38"/>
      <c r="T92" s="38"/>
      <c r="U92" s="38"/>
      <c r="V92" s="81"/>
    </row>
    <row r="93" spans="1:22" s="15" customFormat="1" ht="46.5">
      <c r="A93" s="35" t="s">
        <v>15</v>
      </c>
      <c r="B93" s="53"/>
      <c r="C93" s="25">
        <f>C89</f>
        <v>16524</v>
      </c>
      <c r="D93" s="26"/>
      <c r="E93" s="29">
        <f>E89</f>
        <v>16524</v>
      </c>
      <c r="F93" s="29"/>
      <c r="G93" s="29"/>
      <c r="H93" s="25">
        <f>1132+8425+8000-180</f>
        <v>17377</v>
      </c>
      <c r="I93" s="26"/>
      <c r="J93" s="29">
        <f>J90</f>
        <v>17377</v>
      </c>
      <c r="K93" s="36"/>
      <c r="L93" s="36"/>
      <c r="M93" s="50">
        <f>M90</f>
        <v>5000</v>
      </c>
      <c r="N93" s="37"/>
      <c r="O93" s="47">
        <f>O90</f>
        <v>5000</v>
      </c>
      <c r="P93" s="38"/>
      <c r="Q93" s="38"/>
      <c r="R93" s="38"/>
      <c r="S93" s="38"/>
      <c r="T93" s="38"/>
      <c r="U93" s="38"/>
      <c r="V93" s="81"/>
    </row>
    <row r="94" spans="1:22" s="15" customFormat="1" ht="122.25" customHeight="1">
      <c r="A94" s="35" t="s">
        <v>70</v>
      </c>
      <c r="B94" s="54"/>
      <c r="C94" s="7">
        <v>3</v>
      </c>
      <c r="D94" s="37"/>
      <c r="E94" s="38"/>
      <c r="F94" s="38"/>
      <c r="G94" s="38"/>
      <c r="H94" s="7">
        <v>3</v>
      </c>
      <c r="I94" s="37"/>
      <c r="J94" s="36"/>
      <c r="K94" s="36"/>
      <c r="L94" s="36"/>
      <c r="M94" s="7">
        <v>1</v>
      </c>
      <c r="N94" s="37"/>
      <c r="O94" s="37">
        <v>1</v>
      </c>
      <c r="P94" s="38"/>
      <c r="Q94" s="38"/>
      <c r="R94" s="38"/>
      <c r="S94" s="38"/>
      <c r="T94" s="38"/>
      <c r="U94" s="38"/>
      <c r="V94" s="81"/>
    </row>
    <row r="95" spans="1:22" s="15" customFormat="1" ht="44.25" customHeight="1">
      <c r="A95" s="32" t="s">
        <v>9</v>
      </c>
      <c r="B95" s="54"/>
      <c r="C95" s="7"/>
      <c r="D95" s="37"/>
      <c r="E95" s="36"/>
      <c r="F95" s="36"/>
      <c r="G95" s="36"/>
      <c r="H95" s="7"/>
      <c r="I95" s="37"/>
      <c r="J95" s="36"/>
      <c r="K95" s="36"/>
      <c r="L95" s="36"/>
      <c r="M95" s="7"/>
      <c r="N95" s="37"/>
      <c r="O95" s="37"/>
      <c r="P95" s="38"/>
      <c r="Q95" s="38"/>
      <c r="R95" s="38"/>
      <c r="S95" s="93"/>
      <c r="T95" s="38"/>
      <c r="U95" s="38"/>
      <c r="V95" s="86"/>
    </row>
    <row r="96" spans="1:22" s="15" customFormat="1" ht="123.75" customHeight="1">
      <c r="A96" s="35" t="s">
        <v>71</v>
      </c>
      <c r="B96" s="54"/>
      <c r="C96" s="7">
        <v>3</v>
      </c>
      <c r="D96" s="37"/>
      <c r="E96" s="36"/>
      <c r="F96" s="36"/>
      <c r="G96" s="36"/>
      <c r="H96" s="7"/>
      <c r="I96" s="37"/>
      <c r="J96" s="36"/>
      <c r="K96" s="36"/>
      <c r="L96" s="36"/>
      <c r="M96" s="7"/>
      <c r="N96" s="37"/>
      <c r="O96" s="37"/>
      <c r="P96" s="38"/>
      <c r="Q96" s="38"/>
      <c r="R96" s="38"/>
      <c r="S96" s="93"/>
      <c r="T96" s="38"/>
      <c r="U96" s="38"/>
      <c r="V96" s="86"/>
    </row>
    <row r="97" spans="1:22" s="15" customFormat="1" ht="74.25">
      <c r="A97" s="35" t="s">
        <v>72</v>
      </c>
      <c r="B97" s="54"/>
      <c r="C97" s="25">
        <v>7834</v>
      </c>
      <c r="D97" s="26"/>
      <c r="E97" s="26"/>
      <c r="F97" s="26"/>
      <c r="G97" s="26"/>
      <c r="H97" s="25">
        <f>2935+2915+602.5+5902</f>
        <v>12354.5</v>
      </c>
      <c r="I97" s="37"/>
      <c r="J97" s="36"/>
      <c r="K97" s="36"/>
      <c r="L97" s="36"/>
      <c r="M97" s="7">
        <f>7551.5+631</f>
        <v>8182.5</v>
      </c>
      <c r="N97" s="37"/>
      <c r="O97" s="37">
        <v>8182.5</v>
      </c>
      <c r="P97" s="38"/>
      <c r="Q97" s="38"/>
      <c r="R97" s="38"/>
      <c r="S97" s="93"/>
      <c r="T97" s="38"/>
      <c r="U97" s="38"/>
      <c r="V97" s="86"/>
    </row>
    <row r="98" spans="1:22" s="15" customFormat="1" ht="51">
      <c r="A98" s="35" t="s">
        <v>35</v>
      </c>
      <c r="B98" s="54"/>
      <c r="C98" s="25">
        <v>2116</v>
      </c>
      <c r="D98" s="26"/>
      <c r="E98" s="26"/>
      <c r="F98" s="26"/>
      <c r="G98" s="26"/>
      <c r="H98" s="26"/>
      <c r="I98" s="37"/>
      <c r="J98" s="36"/>
      <c r="K98" s="36"/>
      <c r="L98" s="36"/>
      <c r="M98" s="7"/>
      <c r="N98" s="37"/>
      <c r="O98" s="37"/>
      <c r="P98" s="38"/>
      <c r="Q98" s="38"/>
      <c r="R98" s="38"/>
      <c r="S98" s="93"/>
      <c r="T98" s="38"/>
      <c r="U98" s="38"/>
      <c r="V98" s="86"/>
    </row>
    <row r="99" spans="1:22" s="15" customFormat="1" ht="57.75" customHeight="1">
      <c r="A99" s="35" t="s">
        <v>73</v>
      </c>
      <c r="B99" s="54"/>
      <c r="C99" s="26"/>
      <c r="D99" s="26"/>
      <c r="E99" s="26"/>
      <c r="F99" s="26"/>
      <c r="G99" s="26"/>
      <c r="H99" s="25">
        <v>5902</v>
      </c>
      <c r="I99" s="37"/>
      <c r="J99" s="36"/>
      <c r="K99" s="36"/>
      <c r="L99" s="36"/>
      <c r="M99" s="7">
        <v>2621</v>
      </c>
      <c r="N99" s="37"/>
      <c r="O99" s="37">
        <v>2621</v>
      </c>
      <c r="P99" s="38"/>
      <c r="Q99" s="38"/>
      <c r="R99" s="38"/>
      <c r="S99" s="93"/>
      <c r="T99" s="38"/>
      <c r="U99" s="38"/>
      <c r="V99" s="86"/>
    </row>
    <row r="100" spans="1:22" s="15" customFormat="1" ht="81" customHeight="1">
      <c r="A100" s="35" t="s">
        <v>74</v>
      </c>
      <c r="B100" s="54"/>
      <c r="C100" s="26"/>
      <c r="D100" s="26"/>
      <c r="E100" s="26"/>
      <c r="F100" s="26"/>
      <c r="G100" s="26"/>
      <c r="H100" s="25">
        <v>819</v>
      </c>
      <c r="I100" s="37"/>
      <c r="J100" s="36"/>
      <c r="K100" s="36"/>
      <c r="L100" s="36"/>
      <c r="M100" s="7"/>
      <c r="N100" s="37"/>
      <c r="O100" s="37"/>
      <c r="P100" s="38"/>
      <c r="Q100" s="38"/>
      <c r="R100" s="38"/>
      <c r="S100" s="93"/>
      <c r="T100" s="38"/>
      <c r="U100" s="38"/>
      <c r="V100" s="86"/>
    </row>
    <row r="101" spans="1:22" s="15" customFormat="1" ht="47.25" customHeight="1">
      <c r="A101" s="32" t="s">
        <v>11</v>
      </c>
      <c r="B101" s="54"/>
      <c r="C101" s="7"/>
      <c r="D101" s="37"/>
      <c r="E101" s="7"/>
      <c r="F101" s="7"/>
      <c r="G101" s="7"/>
      <c r="H101" s="7"/>
      <c r="I101" s="37"/>
      <c r="J101" s="36"/>
      <c r="K101" s="36"/>
      <c r="L101" s="36"/>
      <c r="M101" s="7"/>
      <c r="N101" s="37"/>
      <c r="O101" s="37"/>
      <c r="P101" s="38"/>
      <c r="Q101" s="38"/>
      <c r="R101" s="38"/>
      <c r="S101" s="93"/>
      <c r="T101" s="38"/>
      <c r="U101" s="38"/>
      <c r="V101" s="86"/>
    </row>
    <row r="102" spans="1:22" s="15" customFormat="1" ht="97.5">
      <c r="A102" s="35" t="s">
        <v>75</v>
      </c>
      <c r="B102" s="54"/>
      <c r="C102" s="7">
        <v>1.2</v>
      </c>
      <c r="D102" s="37"/>
      <c r="E102" s="37"/>
      <c r="F102" s="37"/>
      <c r="G102" s="37"/>
      <c r="H102" s="50">
        <v>1.2</v>
      </c>
      <c r="I102" s="37"/>
      <c r="J102" s="36"/>
      <c r="K102" s="36"/>
      <c r="L102" s="36"/>
      <c r="M102" s="7">
        <v>2</v>
      </c>
      <c r="N102" s="37"/>
      <c r="O102" s="37">
        <v>2</v>
      </c>
      <c r="P102" s="38"/>
      <c r="Q102" s="38"/>
      <c r="R102" s="38"/>
      <c r="S102" s="93"/>
      <c r="T102" s="38"/>
      <c r="U102" s="38"/>
      <c r="V102" s="86"/>
    </row>
    <row r="103" spans="1:22" s="15" customFormat="1" ht="79.5" customHeight="1">
      <c r="A103" s="35" t="s">
        <v>76</v>
      </c>
      <c r="B103" s="54"/>
      <c r="C103" s="7">
        <v>1.5</v>
      </c>
      <c r="D103" s="37"/>
      <c r="E103" s="37"/>
      <c r="F103" s="37"/>
      <c r="G103" s="37"/>
      <c r="H103" s="118"/>
      <c r="I103" s="37"/>
      <c r="J103" s="36"/>
      <c r="K103" s="36"/>
      <c r="L103" s="36"/>
      <c r="M103" s="7"/>
      <c r="N103" s="37"/>
      <c r="O103" s="37"/>
      <c r="P103" s="38"/>
      <c r="Q103" s="38"/>
      <c r="R103" s="38"/>
      <c r="S103" s="93"/>
      <c r="T103" s="38"/>
      <c r="U103" s="38"/>
      <c r="V103" s="87"/>
    </row>
    <row r="104" spans="1:22" s="15" customFormat="1" ht="79.5" customHeight="1">
      <c r="A104" s="35" t="s">
        <v>77</v>
      </c>
      <c r="B104" s="54"/>
      <c r="C104" s="7"/>
      <c r="D104" s="37"/>
      <c r="E104" s="37"/>
      <c r="F104" s="37"/>
      <c r="G104" s="37"/>
      <c r="H104" s="51">
        <v>1.01</v>
      </c>
      <c r="I104" s="37"/>
      <c r="J104" s="36"/>
      <c r="K104" s="36"/>
      <c r="L104" s="36"/>
      <c r="M104" s="7">
        <v>2</v>
      </c>
      <c r="N104" s="37"/>
      <c r="O104" s="37">
        <v>2</v>
      </c>
      <c r="P104" s="38"/>
      <c r="Q104" s="38"/>
      <c r="R104" s="38"/>
      <c r="S104" s="93"/>
      <c r="T104" s="38"/>
      <c r="U104" s="38"/>
      <c r="V104" s="86"/>
    </row>
    <row r="105" spans="1:22" s="15" customFormat="1" ht="23.25">
      <c r="A105" s="32" t="s">
        <v>12</v>
      </c>
      <c r="B105" s="54"/>
      <c r="C105" s="7"/>
      <c r="D105" s="37"/>
      <c r="E105" s="37"/>
      <c r="F105" s="37"/>
      <c r="G105" s="37"/>
      <c r="H105" s="7"/>
      <c r="I105" s="37"/>
      <c r="J105" s="36"/>
      <c r="K105" s="36"/>
      <c r="L105" s="36"/>
      <c r="M105" s="7"/>
      <c r="N105" s="37"/>
      <c r="O105" s="37"/>
      <c r="P105" s="38"/>
      <c r="Q105" s="38"/>
      <c r="R105" s="38"/>
      <c r="S105" s="93"/>
      <c r="T105" s="38"/>
      <c r="U105" s="38"/>
      <c r="V105" s="86"/>
    </row>
    <row r="106" spans="1:22" s="15" customFormat="1" ht="72" customHeight="1">
      <c r="A106" s="35" t="s">
        <v>21</v>
      </c>
      <c r="B106" s="119"/>
      <c r="C106" s="120">
        <v>861</v>
      </c>
      <c r="D106" s="121"/>
      <c r="E106" s="121"/>
      <c r="F106" s="121"/>
      <c r="G106" s="121"/>
      <c r="H106" s="52">
        <f>337+537+250+238</f>
        <v>1362</v>
      </c>
      <c r="I106" s="122"/>
      <c r="J106" s="123"/>
      <c r="K106" s="123"/>
      <c r="L106" s="123"/>
      <c r="M106" s="124">
        <v>250</v>
      </c>
      <c r="N106" s="122"/>
      <c r="O106" s="122">
        <v>250</v>
      </c>
      <c r="P106" s="44"/>
      <c r="Q106" s="44"/>
      <c r="R106" s="44"/>
      <c r="S106" s="125"/>
      <c r="T106" s="38"/>
      <c r="U106" s="38"/>
      <c r="V106" s="86"/>
    </row>
    <row r="107" spans="1:23" s="46" customFormat="1" ht="74.25" customHeight="1">
      <c r="A107" s="35" t="s">
        <v>78</v>
      </c>
      <c r="B107" s="54"/>
      <c r="C107" s="52">
        <f>C93/(C106*0.86*1420.28*0.001)</f>
        <v>15.712294554645645</v>
      </c>
      <c r="D107" s="37"/>
      <c r="E107" s="37"/>
      <c r="F107" s="37"/>
      <c r="G107" s="37"/>
      <c r="H107" s="52">
        <f>H93/(H106*0.86*1420.28*1.1*0.001)</f>
        <v>9.495822448889067</v>
      </c>
      <c r="I107" s="52"/>
      <c r="J107" s="52"/>
      <c r="K107" s="52"/>
      <c r="L107" s="52"/>
      <c r="M107" s="52">
        <f>M90/(M106*0.86*1205.27*1.1*0.001)</f>
        <v>17.541006619782948</v>
      </c>
      <c r="N107" s="37"/>
      <c r="O107" s="40">
        <v>17.541006619782948</v>
      </c>
      <c r="P107" s="38"/>
      <c r="Q107" s="38"/>
      <c r="R107" s="38"/>
      <c r="S107" s="93"/>
      <c r="T107" s="38"/>
      <c r="U107" s="38"/>
      <c r="V107" s="86"/>
      <c r="W107" s="45"/>
    </row>
    <row r="108" spans="1:22" s="108" customFormat="1" ht="22.5" customHeight="1">
      <c r="A108" s="157" t="s">
        <v>67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201"/>
      <c r="V108" s="81"/>
    </row>
    <row r="109" spans="1:22" s="15" customFormat="1" ht="23.25" customHeight="1">
      <c r="A109" s="205" t="s">
        <v>68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206"/>
      <c r="V109" s="81"/>
    </row>
    <row r="110" spans="1:22" s="15" customFormat="1" ht="90">
      <c r="A110" s="7" t="s">
        <v>69</v>
      </c>
      <c r="B110" s="53">
        <v>4717410</v>
      </c>
      <c r="C110" s="25">
        <f>16524</f>
        <v>16524</v>
      </c>
      <c r="D110" s="26"/>
      <c r="E110" s="26">
        <f>C110</f>
        <v>16524</v>
      </c>
      <c r="F110" s="30"/>
      <c r="G110" s="30"/>
      <c r="H110" s="25"/>
      <c r="I110" s="26"/>
      <c r="J110" s="30"/>
      <c r="K110" s="36"/>
      <c r="L110" s="36"/>
      <c r="M110" s="7"/>
      <c r="N110" s="37"/>
      <c r="O110" s="38"/>
      <c r="P110" s="38"/>
      <c r="Q110" s="38"/>
      <c r="R110" s="38"/>
      <c r="S110" s="38"/>
      <c r="T110" s="38"/>
      <c r="U110" s="38"/>
      <c r="V110" s="81"/>
    </row>
    <row r="111" spans="1:22" s="15" customFormat="1" ht="90">
      <c r="A111" s="7" t="s">
        <v>33</v>
      </c>
      <c r="B111" s="53">
        <v>1517640</v>
      </c>
      <c r="C111" s="25"/>
      <c r="D111" s="26"/>
      <c r="E111" s="26"/>
      <c r="F111" s="30"/>
      <c r="G111" s="30"/>
      <c r="H111" s="25">
        <f>H114</f>
        <v>17746.155</v>
      </c>
      <c r="I111" s="26"/>
      <c r="J111" s="29">
        <f>H114</f>
        <v>17746.155</v>
      </c>
      <c r="K111" s="36"/>
      <c r="L111" s="36"/>
      <c r="M111" s="50">
        <f>O111</f>
        <v>4630.845</v>
      </c>
      <c r="N111" s="6"/>
      <c r="O111" s="47">
        <f>5000-369.155</f>
        <v>4630.845</v>
      </c>
      <c r="P111" s="38"/>
      <c r="Q111" s="38"/>
      <c r="R111" s="38"/>
      <c r="S111" s="38"/>
      <c r="T111" s="38"/>
      <c r="U111" s="38"/>
      <c r="V111" s="117"/>
    </row>
    <row r="112" spans="1:22" s="15" customFormat="1" ht="23.25">
      <c r="A112" s="35" t="s">
        <v>13</v>
      </c>
      <c r="B112" s="53"/>
      <c r="C112" s="25"/>
      <c r="D112" s="26"/>
      <c r="E112" s="30"/>
      <c r="F112" s="30"/>
      <c r="G112" s="30"/>
      <c r="H112" s="25"/>
      <c r="I112" s="26"/>
      <c r="J112" s="29"/>
      <c r="K112" s="36"/>
      <c r="L112" s="36"/>
      <c r="M112" s="7"/>
      <c r="N112" s="37"/>
      <c r="O112" s="38"/>
      <c r="P112" s="38"/>
      <c r="Q112" s="38"/>
      <c r="R112" s="38"/>
      <c r="S112" s="38"/>
      <c r="T112" s="38"/>
      <c r="U112" s="38"/>
      <c r="V112" s="81"/>
    </row>
    <row r="113" spans="1:22" s="15" customFormat="1" ht="23.25">
      <c r="A113" s="32" t="s">
        <v>14</v>
      </c>
      <c r="B113" s="53"/>
      <c r="C113" s="26"/>
      <c r="D113" s="26"/>
      <c r="E113" s="29"/>
      <c r="F113" s="29"/>
      <c r="G113" s="29"/>
      <c r="H113" s="26"/>
      <c r="I113" s="26"/>
      <c r="J113" s="29"/>
      <c r="K113" s="36"/>
      <c r="L113" s="36"/>
      <c r="M113" s="7"/>
      <c r="N113" s="37"/>
      <c r="O113" s="38"/>
      <c r="P113" s="38"/>
      <c r="Q113" s="38"/>
      <c r="R113" s="38"/>
      <c r="S113" s="38"/>
      <c r="T113" s="38"/>
      <c r="U113" s="38"/>
      <c r="V113" s="81"/>
    </row>
    <row r="114" spans="1:22" s="15" customFormat="1" ht="46.5">
      <c r="A114" s="35" t="s">
        <v>15</v>
      </c>
      <c r="B114" s="53"/>
      <c r="C114" s="25">
        <f>C110</f>
        <v>16524</v>
      </c>
      <c r="D114" s="26"/>
      <c r="E114" s="29">
        <f>E110</f>
        <v>16524</v>
      </c>
      <c r="F114" s="29"/>
      <c r="G114" s="29"/>
      <c r="H114" s="126">
        <f>1132+8425+8000-180+369.155</f>
        <v>17746.155</v>
      </c>
      <c r="I114" s="26"/>
      <c r="J114" s="127">
        <f>J111</f>
        <v>17746.155</v>
      </c>
      <c r="K114" s="36"/>
      <c r="L114" s="36"/>
      <c r="M114" s="50">
        <f>M111</f>
        <v>4630.845</v>
      </c>
      <c r="N114" s="37"/>
      <c r="O114" s="47">
        <f>O111</f>
        <v>4630.845</v>
      </c>
      <c r="P114" s="38"/>
      <c r="Q114" s="38"/>
      <c r="R114" s="38"/>
      <c r="S114" s="38"/>
      <c r="T114" s="38"/>
      <c r="U114" s="38"/>
      <c r="V114" s="81"/>
    </row>
    <row r="115" spans="1:22" s="15" customFormat="1" ht="122.25" customHeight="1">
      <c r="A115" s="35" t="s">
        <v>70</v>
      </c>
      <c r="B115" s="54"/>
      <c r="C115" s="7">
        <v>3</v>
      </c>
      <c r="D115" s="37"/>
      <c r="E115" s="38"/>
      <c r="F115" s="38"/>
      <c r="G115" s="38"/>
      <c r="H115" s="7">
        <v>3</v>
      </c>
      <c r="I115" s="37"/>
      <c r="J115" s="36"/>
      <c r="K115" s="36"/>
      <c r="L115" s="36"/>
      <c r="M115" s="7">
        <v>1</v>
      </c>
      <c r="N115" s="37"/>
      <c r="O115" s="37">
        <v>1</v>
      </c>
      <c r="P115" s="38"/>
      <c r="Q115" s="38"/>
      <c r="R115" s="38"/>
      <c r="S115" s="38"/>
      <c r="T115" s="38"/>
      <c r="U115" s="38"/>
      <c r="V115" s="81"/>
    </row>
    <row r="116" spans="1:22" s="15" customFormat="1" ht="44.25" customHeight="1">
      <c r="A116" s="32" t="s">
        <v>9</v>
      </c>
      <c r="B116" s="54"/>
      <c r="C116" s="7"/>
      <c r="D116" s="37"/>
      <c r="E116" s="36"/>
      <c r="F116" s="36"/>
      <c r="G116" s="36"/>
      <c r="H116" s="7"/>
      <c r="I116" s="37"/>
      <c r="J116" s="36"/>
      <c r="K116" s="36"/>
      <c r="L116" s="36"/>
      <c r="M116" s="7"/>
      <c r="N116" s="37"/>
      <c r="O116" s="37"/>
      <c r="P116" s="38"/>
      <c r="Q116" s="38"/>
      <c r="R116" s="38"/>
      <c r="S116" s="93"/>
      <c r="T116" s="38"/>
      <c r="U116" s="38"/>
      <c r="V116" s="86"/>
    </row>
    <row r="117" spans="1:22" s="15" customFormat="1" ht="123.75" customHeight="1">
      <c r="A117" s="35" t="s">
        <v>71</v>
      </c>
      <c r="B117" s="54"/>
      <c r="C117" s="7">
        <v>3</v>
      </c>
      <c r="D117" s="37"/>
      <c r="E117" s="36"/>
      <c r="F117" s="36"/>
      <c r="G117" s="36"/>
      <c r="H117" s="7"/>
      <c r="I117" s="37"/>
      <c r="J117" s="36"/>
      <c r="K117" s="36"/>
      <c r="L117" s="36"/>
      <c r="M117" s="7"/>
      <c r="N117" s="37"/>
      <c r="O117" s="37"/>
      <c r="P117" s="38"/>
      <c r="Q117" s="38"/>
      <c r="R117" s="38"/>
      <c r="S117" s="93"/>
      <c r="T117" s="38"/>
      <c r="U117" s="38"/>
      <c r="V117" s="86"/>
    </row>
    <row r="118" spans="1:22" s="15" customFormat="1" ht="74.25">
      <c r="A118" s="35" t="s">
        <v>72</v>
      </c>
      <c r="B118" s="54"/>
      <c r="C118" s="25">
        <v>7834</v>
      </c>
      <c r="D118" s="26"/>
      <c r="E118" s="26"/>
      <c r="F118" s="26"/>
      <c r="G118" s="26"/>
      <c r="H118" s="25">
        <f>2935+2915+602.5+5902</f>
        <v>12354.5</v>
      </c>
      <c r="I118" s="37"/>
      <c r="J118" s="36"/>
      <c r="K118" s="36"/>
      <c r="L118" s="36"/>
      <c r="M118" s="7">
        <f>7551.5+631</f>
        <v>8182.5</v>
      </c>
      <c r="N118" s="37"/>
      <c r="O118" s="37">
        <v>8182.5</v>
      </c>
      <c r="P118" s="38"/>
      <c r="Q118" s="38"/>
      <c r="R118" s="38"/>
      <c r="S118" s="93"/>
      <c r="T118" s="38"/>
      <c r="U118" s="38"/>
      <c r="V118" s="86"/>
    </row>
    <row r="119" spans="1:22" s="15" customFormat="1" ht="51">
      <c r="A119" s="35" t="s">
        <v>35</v>
      </c>
      <c r="B119" s="54"/>
      <c r="C119" s="25">
        <v>2116</v>
      </c>
      <c r="D119" s="26"/>
      <c r="E119" s="26"/>
      <c r="F119" s="26"/>
      <c r="G119" s="26"/>
      <c r="H119" s="26"/>
      <c r="I119" s="37"/>
      <c r="J119" s="36"/>
      <c r="K119" s="36"/>
      <c r="L119" s="36"/>
      <c r="M119" s="7"/>
      <c r="N119" s="37"/>
      <c r="O119" s="37"/>
      <c r="P119" s="38"/>
      <c r="Q119" s="38"/>
      <c r="R119" s="38"/>
      <c r="S119" s="93"/>
      <c r="T119" s="38"/>
      <c r="U119" s="38"/>
      <c r="V119" s="86"/>
    </row>
    <row r="120" spans="1:22" s="15" customFormat="1" ht="57.75" customHeight="1">
      <c r="A120" s="35" t="s">
        <v>73</v>
      </c>
      <c r="B120" s="54"/>
      <c r="C120" s="26"/>
      <c r="D120" s="26"/>
      <c r="E120" s="26"/>
      <c r="F120" s="26"/>
      <c r="G120" s="26"/>
      <c r="H120" s="25">
        <v>5902</v>
      </c>
      <c r="I120" s="37"/>
      <c r="J120" s="36"/>
      <c r="K120" s="36"/>
      <c r="L120" s="36"/>
      <c r="M120" s="7">
        <v>2621</v>
      </c>
      <c r="N120" s="37"/>
      <c r="O120" s="37">
        <v>2621</v>
      </c>
      <c r="P120" s="38"/>
      <c r="Q120" s="38"/>
      <c r="R120" s="38"/>
      <c r="S120" s="93"/>
      <c r="T120" s="38"/>
      <c r="U120" s="38"/>
      <c r="V120" s="86"/>
    </row>
    <row r="121" spans="1:22" s="15" customFormat="1" ht="81" customHeight="1">
      <c r="A121" s="35" t="s">
        <v>74</v>
      </c>
      <c r="B121" s="54"/>
      <c r="C121" s="26"/>
      <c r="D121" s="26"/>
      <c r="E121" s="26"/>
      <c r="F121" s="26"/>
      <c r="G121" s="26"/>
      <c r="H121" s="25">
        <v>819</v>
      </c>
      <c r="I121" s="37"/>
      <c r="J121" s="36"/>
      <c r="K121" s="36"/>
      <c r="L121" s="36"/>
      <c r="M121" s="7"/>
      <c r="N121" s="37"/>
      <c r="O121" s="37"/>
      <c r="P121" s="38"/>
      <c r="Q121" s="38"/>
      <c r="R121" s="38"/>
      <c r="S121" s="93"/>
      <c r="T121" s="38"/>
      <c r="U121" s="38"/>
      <c r="V121" s="86"/>
    </row>
    <row r="122" spans="1:22" s="15" customFormat="1" ht="47.25" customHeight="1">
      <c r="A122" s="32" t="s">
        <v>11</v>
      </c>
      <c r="B122" s="54"/>
      <c r="C122" s="7"/>
      <c r="D122" s="37"/>
      <c r="E122" s="7"/>
      <c r="F122" s="7"/>
      <c r="G122" s="7"/>
      <c r="H122" s="7"/>
      <c r="I122" s="37"/>
      <c r="J122" s="36"/>
      <c r="K122" s="36"/>
      <c r="L122" s="36"/>
      <c r="M122" s="7"/>
      <c r="N122" s="37"/>
      <c r="O122" s="37"/>
      <c r="P122" s="38"/>
      <c r="Q122" s="38"/>
      <c r="R122" s="38"/>
      <c r="S122" s="93"/>
      <c r="T122" s="38"/>
      <c r="U122" s="38"/>
      <c r="V122" s="86"/>
    </row>
    <row r="123" spans="1:22" s="15" customFormat="1" ht="97.5">
      <c r="A123" s="35" t="s">
        <v>75</v>
      </c>
      <c r="B123" s="54"/>
      <c r="C123" s="7">
        <v>1.2</v>
      </c>
      <c r="D123" s="37"/>
      <c r="E123" s="37"/>
      <c r="F123" s="37"/>
      <c r="G123" s="37"/>
      <c r="H123" s="50">
        <v>1.2</v>
      </c>
      <c r="I123" s="37"/>
      <c r="J123" s="36"/>
      <c r="K123" s="36"/>
      <c r="L123" s="36"/>
      <c r="M123" s="7">
        <v>2</v>
      </c>
      <c r="N123" s="37"/>
      <c r="O123" s="37">
        <v>2</v>
      </c>
      <c r="P123" s="38"/>
      <c r="Q123" s="38"/>
      <c r="R123" s="38"/>
      <c r="S123" s="93"/>
      <c r="T123" s="38"/>
      <c r="U123" s="38"/>
      <c r="V123" s="86"/>
    </row>
    <row r="124" spans="1:22" s="15" customFormat="1" ht="79.5" customHeight="1">
      <c r="A124" s="35" t="s">
        <v>76</v>
      </c>
      <c r="B124" s="54"/>
      <c r="C124" s="7">
        <v>1.5</v>
      </c>
      <c r="D124" s="37"/>
      <c r="E124" s="37"/>
      <c r="F124" s="37"/>
      <c r="G124" s="37"/>
      <c r="H124" s="118"/>
      <c r="I124" s="37"/>
      <c r="J124" s="36"/>
      <c r="K124" s="36"/>
      <c r="L124" s="36"/>
      <c r="M124" s="7"/>
      <c r="N124" s="37"/>
      <c r="O124" s="37"/>
      <c r="P124" s="38"/>
      <c r="Q124" s="38"/>
      <c r="R124" s="38"/>
      <c r="S124" s="93"/>
      <c r="T124" s="38"/>
      <c r="U124" s="38"/>
      <c r="V124" s="87"/>
    </row>
    <row r="125" spans="1:22" s="15" customFormat="1" ht="79.5" customHeight="1">
      <c r="A125" s="35" t="s">
        <v>77</v>
      </c>
      <c r="B125" s="54"/>
      <c r="C125" s="7"/>
      <c r="D125" s="37"/>
      <c r="E125" s="37"/>
      <c r="F125" s="37"/>
      <c r="G125" s="37"/>
      <c r="H125" s="51">
        <v>1.01</v>
      </c>
      <c r="I125" s="37"/>
      <c r="J125" s="36"/>
      <c r="K125" s="36"/>
      <c r="L125" s="36"/>
      <c r="M125" s="7">
        <v>2</v>
      </c>
      <c r="N125" s="37"/>
      <c r="O125" s="37">
        <v>2</v>
      </c>
      <c r="P125" s="38"/>
      <c r="Q125" s="38"/>
      <c r="R125" s="38"/>
      <c r="S125" s="93"/>
      <c r="T125" s="38"/>
      <c r="U125" s="38"/>
      <c r="V125" s="86"/>
    </row>
    <row r="126" spans="1:22" s="15" customFormat="1" ht="23.25">
      <c r="A126" s="32" t="s">
        <v>12</v>
      </c>
      <c r="B126" s="54"/>
      <c r="C126" s="7"/>
      <c r="D126" s="37"/>
      <c r="E126" s="37"/>
      <c r="F126" s="37"/>
      <c r="G126" s="37"/>
      <c r="H126" s="7"/>
      <c r="I126" s="37"/>
      <c r="J126" s="36"/>
      <c r="K126" s="36"/>
      <c r="L126" s="36"/>
      <c r="M126" s="7"/>
      <c r="N126" s="37"/>
      <c r="O126" s="37"/>
      <c r="P126" s="38"/>
      <c r="Q126" s="38"/>
      <c r="R126" s="38"/>
      <c r="S126" s="93"/>
      <c r="T126" s="38"/>
      <c r="U126" s="38"/>
      <c r="V126" s="86"/>
    </row>
    <row r="127" spans="1:22" s="15" customFormat="1" ht="72" customHeight="1">
      <c r="A127" s="35" t="s">
        <v>21</v>
      </c>
      <c r="B127" s="119"/>
      <c r="C127" s="120">
        <v>861</v>
      </c>
      <c r="D127" s="121"/>
      <c r="E127" s="121"/>
      <c r="F127" s="121"/>
      <c r="G127" s="121"/>
      <c r="H127" s="52">
        <f>337+537+250+238</f>
        <v>1362</v>
      </c>
      <c r="I127" s="122"/>
      <c r="J127" s="123"/>
      <c r="K127" s="123"/>
      <c r="L127" s="123"/>
      <c r="M127" s="124">
        <v>250</v>
      </c>
      <c r="N127" s="122"/>
      <c r="O127" s="122">
        <v>250</v>
      </c>
      <c r="P127" s="44"/>
      <c r="Q127" s="44"/>
      <c r="R127" s="44"/>
      <c r="S127" s="125"/>
      <c r="T127" s="38"/>
      <c r="U127" s="38"/>
      <c r="V127" s="86"/>
    </row>
    <row r="128" spans="1:23" s="46" customFormat="1" ht="74.25" customHeight="1">
      <c r="A128" s="35" t="s">
        <v>78</v>
      </c>
      <c r="B128" s="54"/>
      <c r="C128" s="52">
        <f>C114/(C127*0.86*1420.28*0.001)</f>
        <v>15.712294554645645</v>
      </c>
      <c r="D128" s="37"/>
      <c r="E128" s="37"/>
      <c r="F128" s="37"/>
      <c r="G128" s="37"/>
      <c r="H128" s="52">
        <f>H114/(H127*0.86*1420.28*1.1*0.001)</f>
        <v>9.69755061463227</v>
      </c>
      <c r="I128" s="52"/>
      <c r="J128" s="52"/>
      <c r="K128" s="52"/>
      <c r="L128" s="52"/>
      <c r="M128" s="52">
        <f>M111/(M127*0.86*1205.27*1.1*0.001)</f>
        <v>16.24593656003775</v>
      </c>
      <c r="N128" s="37"/>
      <c r="O128" s="40">
        <v>17.541006619782948</v>
      </c>
      <c r="P128" s="38"/>
      <c r="Q128" s="38"/>
      <c r="R128" s="38"/>
      <c r="S128" s="93"/>
      <c r="T128" s="38"/>
      <c r="U128" s="38"/>
      <c r="V128" s="86"/>
      <c r="W128" s="45"/>
    </row>
    <row r="129" spans="1:22" s="15" customFormat="1" ht="22.5" customHeight="1">
      <c r="A129" s="193" t="s">
        <v>31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5"/>
      <c r="T129" s="36"/>
      <c r="U129" s="36"/>
      <c r="V129" s="86"/>
    </row>
    <row r="130" spans="1:22" s="15" customFormat="1" ht="68.25" customHeight="1">
      <c r="A130" s="7" t="s">
        <v>42</v>
      </c>
      <c r="B130" s="75">
        <v>4716310</v>
      </c>
      <c r="C130" s="50">
        <v>100</v>
      </c>
      <c r="D130" s="37"/>
      <c r="E130" s="6">
        <f>C130</f>
        <v>100</v>
      </c>
      <c r="F130" s="36"/>
      <c r="G130" s="36"/>
      <c r="H130" s="7"/>
      <c r="I130" s="37"/>
      <c r="J130" s="36"/>
      <c r="K130" s="36"/>
      <c r="L130" s="36"/>
      <c r="M130" s="7">
        <f>O130</f>
        <v>1000</v>
      </c>
      <c r="N130" s="37"/>
      <c r="O130" s="37">
        <v>1000</v>
      </c>
      <c r="P130" s="38"/>
      <c r="Q130" s="38"/>
      <c r="R130" s="38"/>
      <c r="S130" s="93"/>
      <c r="T130" s="38"/>
      <c r="U130" s="38"/>
      <c r="V130" s="86"/>
    </row>
    <row r="131" spans="1:22" s="15" customFormat="1" ht="42" customHeight="1">
      <c r="A131" s="35" t="s">
        <v>13</v>
      </c>
      <c r="B131" s="53"/>
      <c r="C131" s="7"/>
      <c r="D131" s="37"/>
      <c r="E131" s="36"/>
      <c r="F131" s="36"/>
      <c r="G131" s="36"/>
      <c r="H131" s="7"/>
      <c r="I131" s="37"/>
      <c r="J131" s="36"/>
      <c r="K131" s="36"/>
      <c r="L131" s="36"/>
      <c r="M131" s="7"/>
      <c r="N131" s="37"/>
      <c r="O131" s="37"/>
      <c r="P131" s="38"/>
      <c r="Q131" s="38"/>
      <c r="R131" s="38"/>
      <c r="S131" s="93"/>
      <c r="T131" s="38"/>
      <c r="U131" s="38"/>
      <c r="V131" s="86"/>
    </row>
    <row r="132" spans="1:22" s="15" customFormat="1" ht="40.5" customHeight="1">
      <c r="A132" s="32" t="s">
        <v>14</v>
      </c>
      <c r="B132" s="53"/>
      <c r="C132" s="7"/>
      <c r="D132" s="37"/>
      <c r="E132" s="36"/>
      <c r="F132" s="36"/>
      <c r="G132" s="36"/>
      <c r="H132" s="7"/>
      <c r="I132" s="37"/>
      <c r="J132" s="36"/>
      <c r="K132" s="36"/>
      <c r="L132" s="36"/>
      <c r="M132" s="7"/>
      <c r="N132" s="37"/>
      <c r="O132" s="37"/>
      <c r="P132" s="38"/>
      <c r="Q132" s="38"/>
      <c r="R132" s="38"/>
      <c r="S132" s="93"/>
      <c r="T132" s="38"/>
      <c r="U132" s="38"/>
      <c r="V132" s="86"/>
    </row>
    <row r="133" spans="1:22" s="15" customFormat="1" ht="55.5" customHeight="1">
      <c r="A133" s="35" t="s">
        <v>15</v>
      </c>
      <c r="B133" s="53"/>
      <c r="C133" s="50">
        <f>C130</f>
        <v>100</v>
      </c>
      <c r="D133" s="37"/>
      <c r="E133" s="47">
        <f>E130</f>
        <v>100</v>
      </c>
      <c r="F133" s="36"/>
      <c r="G133" s="36"/>
      <c r="H133" s="7"/>
      <c r="I133" s="37"/>
      <c r="J133" s="36"/>
      <c r="K133" s="36"/>
      <c r="L133" s="36"/>
      <c r="M133" s="7">
        <f>O133</f>
        <v>1000</v>
      </c>
      <c r="N133" s="37"/>
      <c r="O133" s="37">
        <v>1000</v>
      </c>
      <c r="P133" s="38"/>
      <c r="Q133" s="38"/>
      <c r="R133" s="38"/>
      <c r="S133" s="93"/>
      <c r="T133" s="38"/>
      <c r="U133" s="38"/>
      <c r="V133" s="86"/>
    </row>
    <row r="134" spans="1:22" s="15" customFormat="1" ht="111.75" customHeight="1">
      <c r="A134" s="35" t="s">
        <v>44</v>
      </c>
      <c r="B134" s="54"/>
      <c r="C134" s="7">
        <v>2</v>
      </c>
      <c r="D134" s="37"/>
      <c r="E134" s="38"/>
      <c r="F134" s="36"/>
      <c r="G134" s="36"/>
      <c r="H134" s="7"/>
      <c r="I134" s="37"/>
      <c r="J134" s="38"/>
      <c r="K134" s="36"/>
      <c r="L134" s="36"/>
      <c r="M134" s="7">
        <v>2</v>
      </c>
      <c r="N134" s="37"/>
      <c r="O134" s="37">
        <v>2</v>
      </c>
      <c r="P134" s="38"/>
      <c r="Q134" s="38"/>
      <c r="R134" s="38"/>
      <c r="S134" s="93"/>
      <c r="T134" s="38"/>
      <c r="U134" s="38"/>
      <c r="V134" s="86"/>
    </row>
    <row r="135" spans="1:22" s="15" customFormat="1" ht="33.75" customHeight="1">
      <c r="A135" s="32" t="s">
        <v>9</v>
      </c>
      <c r="B135" s="54"/>
      <c r="C135" s="7"/>
      <c r="D135" s="37"/>
      <c r="E135" s="36"/>
      <c r="F135" s="36"/>
      <c r="G135" s="36"/>
      <c r="H135" s="7"/>
      <c r="I135" s="37"/>
      <c r="J135" s="36"/>
      <c r="K135" s="36"/>
      <c r="L135" s="36"/>
      <c r="M135" s="7"/>
      <c r="N135" s="37"/>
      <c r="O135" s="37"/>
      <c r="P135" s="38"/>
      <c r="Q135" s="38"/>
      <c r="R135" s="38"/>
      <c r="S135" s="93"/>
      <c r="T135" s="38"/>
      <c r="U135" s="38"/>
      <c r="V135" s="86"/>
    </row>
    <row r="136" spans="1:23" s="46" customFormat="1" ht="54" customHeight="1">
      <c r="A136" s="35" t="s">
        <v>41</v>
      </c>
      <c r="B136" s="54"/>
      <c r="C136" s="7">
        <v>1</v>
      </c>
      <c r="D136" s="37"/>
      <c r="E136" s="38"/>
      <c r="F136" s="38"/>
      <c r="G136" s="38"/>
      <c r="H136" s="7"/>
      <c r="I136" s="37"/>
      <c r="J136" s="36"/>
      <c r="K136" s="36"/>
      <c r="L136" s="36"/>
      <c r="M136" s="7">
        <v>1</v>
      </c>
      <c r="N136" s="37"/>
      <c r="O136" s="37">
        <v>1</v>
      </c>
      <c r="P136" s="38"/>
      <c r="Q136" s="38"/>
      <c r="R136" s="38"/>
      <c r="S136" s="93"/>
      <c r="T136" s="38"/>
      <c r="U136" s="38"/>
      <c r="V136" s="86"/>
      <c r="W136" s="45"/>
    </row>
    <row r="137" spans="1:22" s="15" customFormat="1" ht="45">
      <c r="A137" s="32" t="s">
        <v>11</v>
      </c>
      <c r="B137" s="54"/>
      <c r="C137" s="37"/>
      <c r="D137" s="37"/>
      <c r="E137" s="38"/>
      <c r="F137" s="38"/>
      <c r="G137" s="38"/>
      <c r="H137" s="7"/>
      <c r="I137" s="37"/>
      <c r="J137" s="36"/>
      <c r="K137" s="36"/>
      <c r="L137" s="36"/>
      <c r="M137" s="7"/>
      <c r="N137" s="37"/>
      <c r="O137" s="37"/>
      <c r="P137" s="38"/>
      <c r="Q137" s="38"/>
      <c r="R137" s="38"/>
      <c r="S137" s="93"/>
      <c r="T137" s="38"/>
      <c r="U137" s="38"/>
      <c r="V137" s="86"/>
    </row>
    <row r="138" spans="1:22" s="15" customFormat="1" ht="135.75" customHeight="1">
      <c r="A138" s="35" t="s">
        <v>45</v>
      </c>
      <c r="B138" s="54"/>
      <c r="C138" s="71">
        <v>50</v>
      </c>
      <c r="D138" s="70"/>
      <c r="E138" s="70"/>
      <c r="F138" s="70"/>
      <c r="G138" s="70"/>
      <c r="H138" s="71"/>
      <c r="I138" s="37"/>
      <c r="J138" s="36"/>
      <c r="K138" s="36"/>
      <c r="L138" s="36"/>
      <c r="M138" s="7">
        <v>500</v>
      </c>
      <c r="N138" s="37"/>
      <c r="O138" s="37">
        <v>500</v>
      </c>
      <c r="P138" s="38"/>
      <c r="Q138" s="38"/>
      <c r="R138" s="38"/>
      <c r="S138" s="93"/>
      <c r="T138" s="38"/>
      <c r="U138" s="38"/>
      <c r="V138" s="86"/>
    </row>
    <row r="139" spans="1:22" s="15" customFormat="1" ht="39" customHeight="1">
      <c r="A139" s="152" t="s">
        <v>10</v>
      </c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4"/>
      <c r="T139" s="59"/>
      <c r="U139" s="59"/>
      <c r="V139" s="87"/>
    </row>
    <row r="140" spans="1:22" s="15" customFormat="1" ht="90">
      <c r="A140" s="7" t="s">
        <v>38</v>
      </c>
      <c r="B140" s="16">
        <v>1017410</v>
      </c>
      <c r="C140" s="7">
        <v>1150.1</v>
      </c>
      <c r="D140" s="37"/>
      <c r="E140" s="37">
        <f>C140</f>
        <v>1150.1</v>
      </c>
      <c r="F140" s="37"/>
      <c r="G140" s="37"/>
      <c r="H140" s="51"/>
      <c r="I140" s="43"/>
      <c r="J140" s="43"/>
      <c r="K140" s="43"/>
      <c r="L140" s="43"/>
      <c r="M140" s="73"/>
      <c r="N140" s="73"/>
      <c r="O140" s="73"/>
      <c r="P140" s="38"/>
      <c r="Q140" s="38"/>
      <c r="R140" s="38"/>
      <c r="S140" s="93"/>
      <c r="T140" s="38"/>
      <c r="U140" s="38"/>
      <c r="V140" s="86"/>
    </row>
    <row r="141" spans="1:22" s="15" customFormat="1" ht="101.25" customHeight="1">
      <c r="A141" s="7" t="s">
        <v>33</v>
      </c>
      <c r="B141" s="55" t="s">
        <v>34</v>
      </c>
      <c r="C141" s="7"/>
      <c r="D141" s="37"/>
      <c r="E141" s="37"/>
      <c r="F141" s="37"/>
      <c r="G141" s="37"/>
      <c r="H141" s="51">
        <f>H144</f>
        <v>1529.3</v>
      </c>
      <c r="I141" s="43"/>
      <c r="J141" s="43">
        <f>J144</f>
        <v>1529.3</v>
      </c>
      <c r="K141" s="43"/>
      <c r="L141" s="43"/>
      <c r="M141" s="51">
        <f>O141</f>
        <v>1945.9999999999998</v>
      </c>
      <c r="N141" s="43"/>
      <c r="O141" s="43">
        <f>644.53+948.103+353.367</f>
        <v>1945.9999999999998</v>
      </c>
      <c r="P141" s="38"/>
      <c r="Q141" s="38"/>
      <c r="R141" s="38"/>
      <c r="S141" s="93"/>
      <c r="T141" s="38"/>
      <c r="U141" s="38"/>
      <c r="V141" s="86"/>
    </row>
    <row r="142" spans="1:22" s="15" customFormat="1" ht="25.5" customHeight="1">
      <c r="A142" s="35" t="s">
        <v>13</v>
      </c>
      <c r="B142" s="7"/>
      <c r="C142" s="7"/>
      <c r="D142" s="37"/>
      <c r="E142" s="37"/>
      <c r="F142" s="37"/>
      <c r="G142" s="37"/>
      <c r="H142" s="74"/>
      <c r="I142" s="37"/>
      <c r="J142" s="37"/>
      <c r="K142" s="37"/>
      <c r="L142" s="37"/>
      <c r="M142" s="7"/>
      <c r="N142" s="37"/>
      <c r="O142" s="37"/>
      <c r="P142" s="38"/>
      <c r="Q142" s="38"/>
      <c r="R142" s="38"/>
      <c r="S142" s="93"/>
      <c r="T142" s="38"/>
      <c r="U142" s="38"/>
      <c r="V142" s="86"/>
    </row>
    <row r="143" spans="1:22" s="15" customFormat="1" ht="75" customHeight="1">
      <c r="A143" s="32" t="s">
        <v>14</v>
      </c>
      <c r="B143" s="7"/>
      <c r="C143" s="7"/>
      <c r="D143" s="37"/>
      <c r="E143" s="37"/>
      <c r="F143" s="37"/>
      <c r="G143" s="37"/>
      <c r="H143" s="7"/>
      <c r="I143" s="37"/>
      <c r="J143" s="37"/>
      <c r="K143" s="37"/>
      <c r="L143" s="37"/>
      <c r="M143" s="7"/>
      <c r="N143" s="37"/>
      <c r="O143" s="37"/>
      <c r="P143" s="38"/>
      <c r="Q143" s="38"/>
      <c r="R143" s="38"/>
      <c r="S143" s="93"/>
      <c r="T143" s="38"/>
      <c r="U143" s="38"/>
      <c r="V143" s="86"/>
    </row>
    <row r="144" spans="1:22" s="15" customFormat="1" ht="57" customHeight="1">
      <c r="A144" s="35" t="s">
        <v>15</v>
      </c>
      <c r="B144" s="7"/>
      <c r="C144" s="7">
        <f>E140</f>
        <v>1150.1</v>
      </c>
      <c r="D144" s="37"/>
      <c r="E144" s="37"/>
      <c r="F144" s="37"/>
      <c r="G144" s="37"/>
      <c r="H144" s="57">
        <f>909.3+620</f>
        <v>1529.3</v>
      </c>
      <c r="I144" s="43"/>
      <c r="J144" s="43">
        <f>H144</f>
        <v>1529.3</v>
      </c>
      <c r="K144" s="43"/>
      <c r="L144" s="43"/>
      <c r="M144" s="51">
        <f>O141</f>
        <v>1945.9999999999998</v>
      </c>
      <c r="N144" s="37"/>
      <c r="O144" s="6">
        <f>644.5+948.1+353.4</f>
        <v>1946</v>
      </c>
      <c r="P144" s="38"/>
      <c r="Q144" s="38"/>
      <c r="R144" s="38"/>
      <c r="S144" s="93"/>
      <c r="T144" s="38"/>
      <c r="U144" s="38"/>
      <c r="V144" s="86"/>
    </row>
    <row r="145" spans="1:22" s="15" customFormat="1" ht="43.5" customHeight="1">
      <c r="A145" s="32" t="s">
        <v>9</v>
      </c>
      <c r="B145" s="32"/>
      <c r="C145" s="7"/>
      <c r="D145" s="37"/>
      <c r="E145" s="37"/>
      <c r="F145" s="37"/>
      <c r="G145" s="37"/>
      <c r="H145" s="7"/>
      <c r="I145" s="37"/>
      <c r="J145" s="37"/>
      <c r="K145" s="37"/>
      <c r="L145" s="37"/>
      <c r="M145" s="7"/>
      <c r="N145" s="37"/>
      <c r="O145" s="37"/>
      <c r="P145" s="38"/>
      <c r="Q145" s="38"/>
      <c r="R145" s="38"/>
      <c r="S145" s="93"/>
      <c r="T145" s="38"/>
      <c r="U145" s="38"/>
      <c r="V145" s="88"/>
    </row>
    <row r="146" spans="1:22" s="15" customFormat="1" ht="98.25" customHeight="1">
      <c r="A146" s="35" t="s">
        <v>39</v>
      </c>
      <c r="B146" s="32"/>
      <c r="C146" s="7">
        <v>13</v>
      </c>
      <c r="D146" s="37"/>
      <c r="E146" s="37"/>
      <c r="F146" s="37"/>
      <c r="G146" s="37"/>
      <c r="H146" s="7">
        <v>6</v>
      </c>
      <c r="I146" s="37"/>
      <c r="J146" s="37"/>
      <c r="K146" s="37"/>
      <c r="L146" s="37"/>
      <c r="M146" s="7">
        <v>3</v>
      </c>
      <c r="N146" s="37"/>
      <c r="O146" s="37">
        <v>3</v>
      </c>
      <c r="P146" s="38"/>
      <c r="Q146" s="38"/>
      <c r="R146" s="38"/>
      <c r="S146" s="93"/>
      <c r="T146" s="38"/>
      <c r="U146" s="38"/>
      <c r="V146" s="88"/>
    </row>
    <row r="147" spans="1:22" s="15" customFormat="1" ht="57" customHeight="1">
      <c r="A147" s="32" t="s">
        <v>11</v>
      </c>
      <c r="B147" s="32"/>
      <c r="C147" s="7"/>
      <c r="D147" s="37"/>
      <c r="E147" s="37"/>
      <c r="F147" s="37"/>
      <c r="G147" s="37"/>
      <c r="H147" s="7"/>
      <c r="I147" s="37"/>
      <c r="J147" s="37"/>
      <c r="K147" s="37"/>
      <c r="L147" s="37"/>
      <c r="M147" s="7"/>
      <c r="N147" s="37"/>
      <c r="O147" s="37"/>
      <c r="P147" s="38"/>
      <c r="Q147" s="38"/>
      <c r="R147" s="38"/>
      <c r="S147" s="93"/>
      <c r="T147" s="38"/>
      <c r="U147" s="38"/>
      <c r="V147" s="88"/>
    </row>
    <row r="148" spans="1:22" s="15" customFormat="1" ht="93">
      <c r="A148" s="35" t="s">
        <v>46</v>
      </c>
      <c r="B148" s="32"/>
      <c r="C148" s="7">
        <v>50</v>
      </c>
      <c r="D148" s="37"/>
      <c r="E148" s="37"/>
      <c r="F148" s="37"/>
      <c r="G148" s="37"/>
      <c r="H148" s="52">
        <v>255</v>
      </c>
      <c r="I148" s="37"/>
      <c r="J148" s="37"/>
      <c r="K148" s="37"/>
      <c r="L148" s="37"/>
      <c r="M148" s="105">
        <f>M141/M146</f>
        <v>648.6666666666666</v>
      </c>
      <c r="N148" s="37"/>
      <c r="O148" s="6">
        <f>O144/O146</f>
        <v>648.6666666666666</v>
      </c>
      <c r="P148" s="38"/>
      <c r="Q148" s="38"/>
      <c r="R148" s="38"/>
      <c r="S148" s="93"/>
      <c r="T148" s="38"/>
      <c r="U148" s="38"/>
      <c r="V148" s="88"/>
    </row>
    <row r="149" spans="1:22" s="15" customFormat="1" ht="35.25" customHeight="1">
      <c r="A149" s="32" t="s">
        <v>12</v>
      </c>
      <c r="B149" s="32"/>
      <c r="C149" s="7"/>
      <c r="D149" s="37"/>
      <c r="E149" s="37"/>
      <c r="F149" s="37"/>
      <c r="G149" s="37"/>
      <c r="H149" s="7"/>
      <c r="I149" s="37"/>
      <c r="J149" s="37"/>
      <c r="K149" s="37"/>
      <c r="L149" s="37"/>
      <c r="M149" s="7"/>
      <c r="N149" s="37"/>
      <c r="O149" s="37"/>
      <c r="P149" s="38"/>
      <c r="Q149" s="38"/>
      <c r="R149" s="38"/>
      <c r="S149" s="93"/>
      <c r="T149" s="38"/>
      <c r="U149" s="38"/>
      <c r="V149" s="88"/>
    </row>
    <row r="150" spans="1:22" s="15" customFormat="1" ht="81" customHeight="1">
      <c r="A150" s="35" t="s">
        <v>21</v>
      </c>
      <c r="B150" s="32"/>
      <c r="C150" s="76">
        <v>844.187</v>
      </c>
      <c r="D150" s="37"/>
      <c r="E150" s="37"/>
      <c r="F150" s="37"/>
      <c r="G150" s="37"/>
      <c r="H150" s="7">
        <v>71</v>
      </c>
      <c r="I150" s="37"/>
      <c r="J150" s="37"/>
      <c r="K150" s="37"/>
      <c r="L150" s="37"/>
      <c r="M150" s="52">
        <v>49.7</v>
      </c>
      <c r="N150" s="37"/>
      <c r="O150" s="40">
        <v>49.7</v>
      </c>
      <c r="P150" s="38"/>
      <c r="Q150" s="38"/>
      <c r="R150" s="38"/>
      <c r="S150" s="93"/>
      <c r="T150" s="38"/>
      <c r="U150" s="38"/>
      <c r="V150" s="88"/>
    </row>
    <row r="151" spans="1:22" s="15" customFormat="1" ht="59.25" customHeight="1">
      <c r="A151" s="35" t="s">
        <v>19</v>
      </c>
      <c r="B151" s="32"/>
      <c r="C151" s="76">
        <v>1.11538428362363</v>
      </c>
      <c r="D151" s="37"/>
      <c r="E151" s="37"/>
      <c r="F151" s="37"/>
      <c r="G151" s="37"/>
      <c r="H151" s="50">
        <v>7.68217245896755</v>
      </c>
      <c r="I151" s="37"/>
      <c r="J151" s="37"/>
      <c r="K151" s="37"/>
      <c r="L151" s="37"/>
      <c r="M151" s="52">
        <v>21.574447420662747</v>
      </c>
      <c r="N151" s="37"/>
      <c r="O151" s="40">
        <v>21.574447420662747</v>
      </c>
      <c r="P151" s="38"/>
      <c r="Q151" s="38"/>
      <c r="R151" s="38"/>
      <c r="S151" s="93"/>
      <c r="T151" s="38"/>
      <c r="U151" s="38"/>
      <c r="V151" s="88"/>
    </row>
    <row r="152" spans="1:22" s="21" customFormat="1" ht="39.75" customHeight="1">
      <c r="A152" s="200" t="s">
        <v>83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201"/>
      <c r="V152" s="86"/>
    </row>
    <row r="153" spans="1:22" s="21" customFormat="1" ht="34.5" customHeight="1">
      <c r="A153" s="200" t="s">
        <v>84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201"/>
      <c r="V153" s="86"/>
    </row>
    <row r="154" spans="1:22" s="21" customFormat="1" ht="102.75" customHeight="1">
      <c r="A154" s="7" t="s">
        <v>33</v>
      </c>
      <c r="B154" s="32">
        <v>717640</v>
      </c>
      <c r="C154" s="52"/>
      <c r="D154" s="37"/>
      <c r="E154" s="37"/>
      <c r="F154" s="37"/>
      <c r="G154" s="37"/>
      <c r="H154" s="50"/>
      <c r="I154" s="50"/>
      <c r="J154" s="52"/>
      <c r="K154" s="52"/>
      <c r="L154" s="52"/>
      <c r="M154" s="50">
        <f>O154+U154</f>
        <v>17160</v>
      </c>
      <c r="N154" s="6"/>
      <c r="O154" s="6">
        <f>4400-40</f>
        <v>4360</v>
      </c>
      <c r="P154" s="47"/>
      <c r="Q154" s="47"/>
      <c r="R154" s="47"/>
      <c r="S154" s="47"/>
      <c r="T154" s="47"/>
      <c r="U154" s="6">
        <v>12800</v>
      </c>
      <c r="V154" s="86"/>
    </row>
    <row r="155" spans="1:22" s="21" customFormat="1" ht="201" customHeight="1">
      <c r="A155" s="7" t="s">
        <v>100</v>
      </c>
      <c r="B155" s="32">
        <v>717700</v>
      </c>
      <c r="C155" s="52"/>
      <c r="D155" s="37"/>
      <c r="E155" s="37"/>
      <c r="F155" s="37"/>
      <c r="G155" s="37"/>
      <c r="H155" s="50">
        <f>L155</f>
        <v>3840</v>
      </c>
      <c r="I155" s="50"/>
      <c r="J155" s="52"/>
      <c r="K155" s="52"/>
      <c r="L155" s="50">
        <v>3840</v>
      </c>
      <c r="M155" s="50"/>
      <c r="N155" s="6"/>
      <c r="O155" s="47"/>
      <c r="P155" s="47"/>
      <c r="Q155" s="47"/>
      <c r="R155" s="47"/>
      <c r="S155" s="47"/>
      <c r="T155" s="47"/>
      <c r="U155" s="50">
        <f>5760</f>
        <v>5760</v>
      </c>
      <c r="V155" s="86"/>
    </row>
    <row r="156" spans="1:22" s="21" customFormat="1" ht="30.75" customHeight="1">
      <c r="A156" s="35" t="s">
        <v>13</v>
      </c>
      <c r="B156" s="32"/>
      <c r="C156" s="52"/>
      <c r="D156" s="37"/>
      <c r="E156" s="37"/>
      <c r="F156" s="37"/>
      <c r="G156" s="37"/>
      <c r="H156" s="52"/>
      <c r="I156" s="52"/>
      <c r="J156" s="52"/>
      <c r="K156" s="52"/>
      <c r="L156" s="52"/>
      <c r="M156" s="50"/>
      <c r="N156" s="6"/>
      <c r="O156" s="47"/>
      <c r="P156" s="47"/>
      <c r="Q156" s="47"/>
      <c r="R156" s="47"/>
      <c r="S156" s="47"/>
      <c r="T156" s="47"/>
      <c r="U156" s="47"/>
      <c r="V156" s="86"/>
    </row>
    <row r="157" spans="1:22" s="21" customFormat="1" ht="36" customHeight="1">
      <c r="A157" s="32" t="s">
        <v>14</v>
      </c>
      <c r="B157" s="32"/>
      <c r="C157" s="52"/>
      <c r="D157" s="37"/>
      <c r="E157" s="37"/>
      <c r="F157" s="37"/>
      <c r="G157" s="37"/>
      <c r="H157" s="52"/>
      <c r="I157" s="52"/>
      <c r="J157" s="52"/>
      <c r="K157" s="52"/>
      <c r="L157" s="52"/>
      <c r="M157" s="50"/>
      <c r="N157" s="6"/>
      <c r="O157" s="47"/>
      <c r="P157" s="47"/>
      <c r="Q157" s="47"/>
      <c r="R157" s="47"/>
      <c r="S157" s="47"/>
      <c r="T157" s="47"/>
      <c r="U157" s="47"/>
      <c r="V157" s="86"/>
    </row>
    <row r="158" spans="1:22" s="21" customFormat="1" ht="54" customHeight="1">
      <c r="A158" s="35" t="s">
        <v>15</v>
      </c>
      <c r="B158" s="32"/>
      <c r="C158" s="52"/>
      <c r="D158" s="37"/>
      <c r="E158" s="37"/>
      <c r="F158" s="37"/>
      <c r="G158" s="37"/>
      <c r="H158" s="50"/>
      <c r="I158" s="50"/>
      <c r="J158" s="52"/>
      <c r="K158" s="52"/>
      <c r="L158" s="52"/>
      <c r="M158" s="50">
        <f>O158+U158</f>
        <v>10160</v>
      </c>
      <c r="N158" s="6"/>
      <c r="O158" s="47">
        <v>4400</v>
      </c>
      <c r="P158" s="47"/>
      <c r="Q158" s="47"/>
      <c r="R158" s="47"/>
      <c r="S158" s="47"/>
      <c r="T158" s="47"/>
      <c r="U158" s="6">
        <v>5760</v>
      </c>
      <c r="V158" s="86"/>
    </row>
    <row r="159" spans="1:22" s="21" customFormat="1" ht="38.25" customHeight="1">
      <c r="A159" s="32" t="s">
        <v>9</v>
      </c>
      <c r="B159" s="32"/>
      <c r="C159" s="52"/>
      <c r="D159" s="37"/>
      <c r="E159" s="37"/>
      <c r="F159" s="37"/>
      <c r="G159" s="37"/>
      <c r="H159" s="52"/>
      <c r="I159" s="52"/>
      <c r="J159" s="52"/>
      <c r="K159" s="52"/>
      <c r="L159" s="52"/>
      <c r="M159" s="52"/>
      <c r="N159" s="37"/>
      <c r="O159" s="38"/>
      <c r="P159" s="38"/>
      <c r="Q159" s="38"/>
      <c r="R159" s="38"/>
      <c r="S159" s="38"/>
      <c r="T159" s="38"/>
      <c r="U159" s="38"/>
      <c r="V159" s="86"/>
    </row>
    <row r="160" spans="1:22" s="21" customFormat="1" ht="96.75" customHeight="1">
      <c r="A160" s="35" t="s">
        <v>85</v>
      </c>
      <c r="B160" s="32"/>
      <c r="C160" s="52"/>
      <c r="D160" s="37"/>
      <c r="E160" s="37"/>
      <c r="F160" s="37"/>
      <c r="G160" s="37"/>
      <c r="H160" s="40">
        <v>1</v>
      </c>
      <c r="I160" s="40"/>
      <c r="J160" s="52"/>
      <c r="K160" s="52"/>
      <c r="L160" s="52">
        <v>1</v>
      </c>
      <c r="M160" s="52"/>
      <c r="N160" s="37"/>
      <c r="O160" s="38"/>
      <c r="P160" s="38"/>
      <c r="Q160" s="38"/>
      <c r="R160" s="38"/>
      <c r="S160" s="38"/>
      <c r="T160" s="38"/>
      <c r="U160" s="38"/>
      <c r="V160" s="86"/>
    </row>
    <row r="161" spans="1:22" s="21" customFormat="1" ht="101.25" customHeight="1">
      <c r="A161" s="35" t="s">
        <v>86</v>
      </c>
      <c r="B161" s="32"/>
      <c r="C161" s="52"/>
      <c r="D161" s="37"/>
      <c r="E161" s="37"/>
      <c r="F161" s="37"/>
      <c r="G161" s="37"/>
      <c r="H161" s="52"/>
      <c r="I161" s="52"/>
      <c r="J161" s="52"/>
      <c r="K161" s="52"/>
      <c r="L161" s="46"/>
      <c r="M161" s="52">
        <v>1857.16</v>
      </c>
      <c r="N161" s="37"/>
      <c r="O161" s="38"/>
      <c r="P161" s="38"/>
      <c r="Q161" s="38"/>
      <c r="R161" s="38"/>
      <c r="S161" s="38"/>
      <c r="T161" s="38"/>
      <c r="U161" s="38"/>
      <c r="V161" s="86"/>
    </row>
    <row r="162" spans="1:22" s="21" customFormat="1" ht="74.25" customHeight="1">
      <c r="A162" s="35" t="s">
        <v>87</v>
      </c>
      <c r="B162" s="32"/>
      <c r="C162" s="52"/>
      <c r="D162" s="37"/>
      <c r="E162" s="37"/>
      <c r="F162" s="37"/>
      <c r="G162" s="37"/>
      <c r="H162" s="52"/>
      <c r="I162" s="52"/>
      <c r="J162" s="52"/>
      <c r="K162" s="52"/>
      <c r="L162" s="46"/>
      <c r="M162" s="52">
        <v>1639</v>
      </c>
      <c r="N162" s="37"/>
      <c r="O162" s="38"/>
      <c r="P162" s="38"/>
      <c r="Q162" s="38"/>
      <c r="R162" s="38"/>
      <c r="S162" s="38"/>
      <c r="T162" s="38"/>
      <c r="U162" s="38"/>
      <c r="V162" s="86"/>
    </row>
    <row r="163" spans="1:22" s="21" customFormat="1" ht="66" customHeight="1">
      <c r="A163" s="35" t="s">
        <v>21</v>
      </c>
      <c r="B163" s="32"/>
      <c r="C163" s="52"/>
      <c r="D163" s="37"/>
      <c r="E163" s="37"/>
      <c r="F163" s="37"/>
      <c r="G163" s="37"/>
      <c r="H163" s="52"/>
      <c r="I163" s="52"/>
      <c r="J163" s="52"/>
      <c r="K163" s="52"/>
      <c r="L163" s="46"/>
      <c r="M163" s="52">
        <v>510</v>
      </c>
      <c r="N163" s="37"/>
      <c r="O163" s="38"/>
      <c r="P163" s="38"/>
      <c r="Q163" s="38"/>
      <c r="R163" s="38"/>
      <c r="S163" s="38"/>
      <c r="T163" s="38"/>
      <c r="U163" s="38"/>
      <c r="V163" s="86"/>
    </row>
    <row r="164" spans="1:22" s="21" customFormat="1" ht="47.25" customHeight="1">
      <c r="A164" s="145" t="s">
        <v>19</v>
      </c>
      <c r="B164" s="146"/>
      <c r="C164" s="147"/>
      <c r="D164" s="122"/>
      <c r="E164" s="122"/>
      <c r="F164" s="122"/>
      <c r="G164" s="122"/>
      <c r="H164" s="147"/>
      <c r="I164" s="147"/>
      <c r="J164" s="147"/>
      <c r="K164" s="147"/>
      <c r="L164" s="148"/>
      <c r="M164" s="147">
        <f>13900/(M163*0.86*1758.6*1.1*0.001)</f>
        <v>16.38273547451396</v>
      </c>
      <c r="N164" s="122"/>
      <c r="O164" s="44"/>
      <c r="P164" s="44"/>
      <c r="Q164" s="44"/>
      <c r="R164" s="44"/>
      <c r="S164" s="44"/>
      <c r="T164" s="44"/>
      <c r="U164" s="44"/>
      <c r="V164" s="86"/>
    </row>
    <row r="165" spans="1:22" s="46" customFormat="1" ht="30.75" customHeight="1">
      <c r="A165" s="200" t="s">
        <v>88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201"/>
      <c r="V165" s="149"/>
    </row>
    <row r="166" spans="1:22" s="46" customFormat="1" ht="94.5" customHeight="1">
      <c r="A166" s="7" t="s">
        <v>33</v>
      </c>
      <c r="B166" s="32">
        <v>3717640</v>
      </c>
      <c r="C166" s="52"/>
      <c r="D166" s="37"/>
      <c r="E166" s="37"/>
      <c r="F166" s="37"/>
      <c r="G166" s="37"/>
      <c r="H166" s="52"/>
      <c r="I166" s="52"/>
      <c r="J166" s="52"/>
      <c r="K166" s="52"/>
      <c r="M166" s="52"/>
      <c r="N166" s="37"/>
      <c r="O166" s="38"/>
      <c r="P166" s="38"/>
      <c r="Q166" s="38"/>
      <c r="R166" s="38"/>
      <c r="S166" s="38"/>
      <c r="T166" s="38"/>
      <c r="U166" s="38"/>
      <c r="V166" s="149"/>
    </row>
    <row r="167" spans="1:22" s="46" customFormat="1" ht="47.25" customHeight="1">
      <c r="A167" s="35" t="s">
        <v>13</v>
      </c>
      <c r="B167" s="32"/>
      <c r="C167" s="52"/>
      <c r="D167" s="37"/>
      <c r="E167" s="37"/>
      <c r="F167" s="37"/>
      <c r="G167" s="37"/>
      <c r="H167" s="52"/>
      <c r="I167" s="52"/>
      <c r="J167" s="52"/>
      <c r="K167" s="52"/>
      <c r="M167" s="52"/>
      <c r="N167" s="37"/>
      <c r="O167" s="38"/>
      <c r="P167" s="38"/>
      <c r="Q167" s="38"/>
      <c r="R167" s="38"/>
      <c r="S167" s="38"/>
      <c r="T167" s="38"/>
      <c r="U167" s="38"/>
      <c r="V167" s="149"/>
    </row>
    <row r="168" spans="1:22" s="46" customFormat="1" ht="47.25" customHeight="1">
      <c r="A168" s="32" t="s">
        <v>14</v>
      </c>
      <c r="B168" s="32"/>
      <c r="C168" s="52"/>
      <c r="D168" s="37"/>
      <c r="E168" s="37"/>
      <c r="F168" s="37"/>
      <c r="G168" s="37"/>
      <c r="H168" s="52"/>
      <c r="I168" s="52"/>
      <c r="J168" s="52"/>
      <c r="K168" s="52"/>
      <c r="M168" s="52"/>
      <c r="N168" s="37"/>
      <c r="O168" s="38"/>
      <c r="P168" s="38"/>
      <c r="Q168" s="38"/>
      <c r="R168" s="38"/>
      <c r="S168" s="38"/>
      <c r="T168" s="38"/>
      <c r="U168" s="38"/>
      <c r="V168" s="149"/>
    </row>
    <row r="169" spans="1:22" s="46" customFormat="1" ht="47.25" customHeight="1">
      <c r="A169" s="35" t="s">
        <v>15</v>
      </c>
      <c r="B169" s="32"/>
      <c r="C169" s="52"/>
      <c r="D169" s="37"/>
      <c r="E169" s="37"/>
      <c r="F169" s="37"/>
      <c r="G169" s="37"/>
      <c r="H169" s="50">
        <f>I169</f>
        <v>10.1</v>
      </c>
      <c r="I169" s="6">
        <v>10.1</v>
      </c>
      <c r="J169" s="52"/>
      <c r="K169" s="52"/>
      <c r="M169" s="50">
        <f>N169</f>
        <v>40</v>
      </c>
      <c r="N169" s="6">
        <v>40</v>
      </c>
      <c r="O169" s="38"/>
      <c r="P169" s="38"/>
      <c r="Q169" s="38"/>
      <c r="R169" s="38"/>
      <c r="S169" s="38"/>
      <c r="T169" s="38"/>
      <c r="U169" s="38"/>
      <c r="V169" s="149"/>
    </row>
    <row r="170" spans="1:22" s="46" customFormat="1" ht="47.25" customHeight="1">
      <c r="A170" s="32" t="s">
        <v>9</v>
      </c>
      <c r="B170" s="32"/>
      <c r="C170" s="52"/>
      <c r="D170" s="37"/>
      <c r="E170" s="37"/>
      <c r="F170" s="37"/>
      <c r="G170" s="37"/>
      <c r="H170" s="52"/>
      <c r="I170" s="52"/>
      <c r="J170" s="52"/>
      <c r="K170" s="52"/>
      <c r="M170" s="52"/>
      <c r="N170" s="37"/>
      <c r="O170" s="38"/>
      <c r="P170" s="38"/>
      <c r="Q170" s="38"/>
      <c r="R170" s="38"/>
      <c r="S170" s="38"/>
      <c r="T170" s="38"/>
      <c r="U170" s="38"/>
      <c r="V170" s="149"/>
    </row>
    <row r="171" spans="1:22" s="46" customFormat="1" ht="96.75" customHeight="1">
      <c r="A171" s="35" t="s">
        <v>91</v>
      </c>
      <c r="B171" s="32"/>
      <c r="C171" s="52"/>
      <c r="D171" s="37"/>
      <c r="E171" s="37"/>
      <c r="F171" s="37"/>
      <c r="G171" s="37"/>
      <c r="H171" s="52">
        <f>I171</f>
        <v>2</v>
      </c>
      <c r="I171" s="40">
        <v>2</v>
      </c>
      <c r="J171" s="52"/>
      <c r="K171" s="52"/>
      <c r="M171" s="52">
        <f>N171</f>
        <v>10</v>
      </c>
      <c r="N171" s="37">
        <v>10</v>
      </c>
      <c r="O171" s="38"/>
      <c r="P171" s="38"/>
      <c r="Q171" s="38"/>
      <c r="R171" s="38"/>
      <c r="S171" s="38"/>
      <c r="T171" s="38"/>
      <c r="U171" s="38"/>
      <c r="V171" s="149"/>
    </row>
    <row r="172" spans="1:22" s="46" customFormat="1" ht="63.75" customHeight="1">
      <c r="A172" s="35" t="s">
        <v>89</v>
      </c>
      <c r="B172" s="32"/>
      <c r="C172" s="52"/>
      <c r="D172" s="37"/>
      <c r="E172" s="37"/>
      <c r="F172" s="37"/>
      <c r="G172" s="37"/>
      <c r="H172" s="52">
        <f>I172</f>
        <v>4</v>
      </c>
      <c r="I172" s="40">
        <v>4</v>
      </c>
      <c r="J172" s="52"/>
      <c r="K172" s="52"/>
      <c r="M172" s="52">
        <f>N172</f>
        <v>10</v>
      </c>
      <c r="N172" s="37">
        <v>10</v>
      </c>
      <c r="O172" s="38"/>
      <c r="P172" s="38"/>
      <c r="Q172" s="38"/>
      <c r="R172" s="38"/>
      <c r="S172" s="38"/>
      <c r="T172" s="38"/>
      <c r="U172" s="38"/>
      <c r="V172" s="149"/>
    </row>
    <row r="173" spans="1:22" s="46" customFormat="1" ht="78.75" customHeight="1">
      <c r="A173" s="32" t="s">
        <v>11</v>
      </c>
      <c r="B173" s="32"/>
      <c r="C173" s="52"/>
      <c r="D173" s="37"/>
      <c r="E173" s="37"/>
      <c r="F173" s="37"/>
      <c r="G173" s="37"/>
      <c r="H173" s="52"/>
      <c r="I173" s="52"/>
      <c r="J173" s="52"/>
      <c r="K173" s="52"/>
      <c r="M173" s="52"/>
      <c r="N173" s="37"/>
      <c r="O173" s="38"/>
      <c r="P173" s="38"/>
      <c r="Q173" s="38"/>
      <c r="R173" s="38"/>
      <c r="S173" s="38"/>
      <c r="T173" s="38"/>
      <c r="U173" s="38"/>
      <c r="V173" s="149"/>
    </row>
    <row r="174" spans="1:22" s="46" customFormat="1" ht="104.25" customHeight="1">
      <c r="A174" s="35" t="s">
        <v>90</v>
      </c>
      <c r="B174" s="32"/>
      <c r="C174" s="52"/>
      <c r="D174" s="37"/>
      <c r="E174" s="37"/>
      <c r="F174" s="37"/>
      <c r="G174" s="37"/>
      <c r="H174" s="50">
        <f>I174</f>
        <v>1.5</v>
      </c>
      <c r="I174" s="6">
        <v>1.5</v>
      </c>
      <c r="J174" s="52"/>
      <c r="K174" s="52"/>
      <c r="M174" s="50">
        <f>N174</f>
        <v>2</v>
      </c>
      <c r="N174" s="6">
        <v>2</v>
      </c>
      <c r="O174" s="38"/>
      <c r="P174" s="38"/>
      <c r="Q174" s="38"/>
      <c r="R174" s="38"/>
      <c r="S174" s="38"/>
      <c r="T174" s="38"/>
      <c r="U174" s="38"/>
      <c r="V174" s="149"/>
    </row>
    <row r="175" spans="1:22" s="46" customFormat="1" ht="73.5" customHeight="1">
      <c r="A175" s="35" t="s">
        <v>92</v>
      </c>
      <c r="B175" s="32"/>
      <c r="C175" s="52"/>
      <c r="D175" s="37"/>
      <c r="E175" s="37"/>
      <c r="F175" s="37"/>
      <c r="G175" s="37"/>
      <c r="H175" s="51">
        <f>I175</f>
        <v>1.75</v>
      </c>
      <c r="I175" s="43">
        <v>1.75</v>
      </c>
      <c r="J175" s="52"/>
      <c r="K175" s="52"/>
      <c r="M175" s="50">
        <f>N175</f>
        <v>2</v>
      </c>
      <c r="N175" s="6">
        <v>2</v>
      </c>
      <c r="O175" s="38"/>
      <c r="P175" s="38"/>
      <c r="Q175" s="38"/>
      <c r="R175" s="38"/>
      <c r="S175" s="38"/>
      <c r="T175" s="38"/>
      <c r="U175" s="38"/>
      <c r="V175" s="149"/>
    </row>
    <row r="176" spans="1:22" s="15" customFormat="1" ht="30" customHeight="1">
      <c r="A176" s="200" t="s">
        <v>93</v>
      </c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0"/>
      <c r="U176" s="150"/>
      <c r="V176" s="128"/>
    </row>
    <row r="177" spans="1:22" s="15" customFormat="1" ht="36.75" customHeight="1">
      <c r="A177" s="200" t="s">
        <v>94</v>
      </c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0"/>
      <c r="U177" s="150"/>
      <c r="V177" s="128"/>
    </row>
    <row r="178" spans="1:22" s="15" customFormat="1" ht="103.5" customHeight="1">
      <c r="A178" s="7" t="s">
        <v>33</v>
      </c>
      <c r="B178" s="32">
        <v>3717640</v>
      </c>
      <c r="C178" s="7"/>
      <c r="D178" s="37"/>
      <c r="E178" s="37"/>
      <c r="F178" s="37"/>
      <c r="G178" s="37"/>
      <c r="H178" s="50">
        <f>60-10.1</f>
        <v>49.9</v>
      </c>
      <c r="I178" s="6">
        <f>60-10.1</f>
        <v>49.9</v>
      </c>
      <c r="J178" s="7"/>
      <c r="K178" s="7"/>
      <c r="L178" s="7"/>
      <c r="M178" s="50">
        <f>N178</f>
        <v>80</v>
      </c>
      <c r="N178" s="6">
        <v>80</v>
      </c>
      <c r="O178" s="38"/>
      <c r="P178" s="38"/>
      <c r="Q178" s="38"/>
      <c r="R178" s="38"/>
      <c r="S178" s="93"/>
      <c r="T178" s="38"/>
      <c r="U178" s="38"/>
      <c r="V178" s="128"/>
    </row>
    <row r="179" spans="1:22" s="15" customFormat="1" ht="38.25" customHeight="1">
      <c r="A179" s="35" t="s">
        <v>13</v>
      </c>
      <c r="B179" s="32"/>
      <c r="C179" s="7"/>
      <c r="D179" s="37"/>
      <c r="E179" s="37"/>
      <c r="F179" s="37"/>
      <c r="G179" s="37"/>
      <c r="H179" s="26"/>
      <c r="I179" s="26"/>
      <c r="J179" s="7"/>
      <c r="K179" s="7"/>
      <c r="L179" s="7"/>
      <c r="M179" s="50"/>
      <c r="N179" s="6"/>
      <c r="O179" s="38"/>
      <c r="P179" s="38"/>
      <c r="Q179" s="38"/>
      <c r="R179" s="38"/>
      <c r="S179" s="93"/>
      <c r="T179" s="38"/>
      <c r="U179" s="38"/>
      <c r="V179" s="128"/>
    </row>
    <row r="180" spans="1:22" s="15" customFormat="1" ht="42.75" customHeight="1">
      <c r="A180" s="32" t="s">
        <v>14</v>
      </c>
      <c r="B180" s="32"/>
      <c r="C180" s="7"/>
      <c r="D180" s="37"/>
      <c r="E180" s="37"/>
      <c r="F180" s="37"/>
      <c r="G180" s="37"/>
      <c r="H180" s="26"/>
      <c r="I180" s="26"/>
      <c r="J180" s="7"/>
      <c r="K180" s="7"/>
      <c r="L180" s="7"/>
      <c r="M180" s="50"/>
      <c r="N180" s="6"/>
      <c r="O180" s="38"/>
      <c r="P180" s="38"/>
      <c r="Q180" s="38"/>
      <c r="R180" s="38"/>
      <c r="S180" s="93"/>
      <c r="T180" s="38"/>
      <c r="U180" s="38"/>
      <c r="V180" s="128"/>
    </row>
    <row r="181" spans="1:22" s="15" customFormat="1" ht="51" customHeight="1">
      <c r="A181" s="35" t="s">
        <v>95</v>
      </c>
      <c r="B181" s="32"/>
      <c r="C181" s="7"/>
      <c r="D181" s="37"/>
      <c r="E181" s="37"/>
      <c r="F181" s="37"/>
      <c r="G181" s="37"/>
      <c r="H181" s="50">
        <f>H178</f>
        <v>49.9</v>
      </c>
      <c r="I181" s="6">
        <f>I178</f>
        <v>49.9</v>
      </c>
      <c r="J181" s="7"/>
      <c r="K181" s="7"/>
      <c r="L181" s="7"/>
      <c r="M181" s="50">
        <v>80</v>
      </c>
      <c r="N181" s="6">
        <v>80</v>
      </c>
      <c r="O181" s="38"/>
      <c r="P181" s="38"/>
      <c r="Q181" s="38"/>
      <c r="R181" s="38"/>
      <c r="S181" s="93"/>
      <c r="T181" s="38"/>
      <c r="U181" s="38"/>
      <c r="V181" s="128"/>
    </row>
    <row r="182" spans="1:22" s="15" customFormat="1" ht="33" customHeight="1">
      <c r="A182" s="32" t="s">
        <v>9</v>
      </c>
      <c r="B182" s="32"/>
      <c r="C182" s="7"/>
      <c r="D182" s="37"/>
      <c r="E182" s="37"/>
      <c r="F182" s="37"/>
      <c r="G182" s="37"/>
      <c r="H182" s="7"/>
      <c r="I182" s="37"/>
      <c r="J182" s="7"/>
      <c r="K182" s="7"/>
      <c r="L182" s="7"/>
      <c r="M182" s="7"/>
      <c r="N182" s="37"/>
      <c r="O182" s="38"/>
      <c r="P182" s="38"/>
      <c r="Q182" s="38"/>
      <c r="R182" s="38"/>
      <c r="S182" s="93"/>
      <c r="T182" s="38"/>
      <c r="U182" s="38"/>
      <c r="V182" s="128"/>
    </row>
    <row r="183" spans="1:22" s="15" customFormat="1" ht="210" customHeight="1">
      <c r="A183" s="35" t="s">
        <v>96</v>
      </c>
      <c r="B183" s="32"/>
      <c r="C183" s="7"/>
      <c r="D183" s="37"/>
      <c r="E183" s="37"/>
      <c r="F183" s="37"/>
      <c r="G183" s="37"/>
      <c r="H183" s="7">
        <v>1</v>
      </c>
      <c r="I183" s="37"/>
      <c r="J183" s="7"/>
      <c r="K183" s="7"/>
      <c r="L183" s="7"/>
      <c r="M183" s="7"/>
      <c r="N183" s="37"/>
      <c r="O183" s="38"/>
      <c r="P183" s="38"/>
      <c r="Q183" s="38"/>
      <c r="R183" s="38"/>
      <c r="S183" s="93"/>
      <c r="T183" s="38"/>
      <c r="U183" s="38"/>
      <c r="V183" s="128"/>
    </row>
    <row r="184" spans="1:22" s="15" customFormat="1" ht="235.5" customHeight="1">
      <c r="A184" s="35" t="s">
        <v>97</v>
      </c>
      <c r="B184" s="32"/>
      <c r="C184" s="7"/>
      <c r="D184" s="37"/>
      <c r="E184" s="37"/>
      <c r="F184" s="37"/>
      <c r="G184" s="37"/>
      <c r="H184" s="7"/>
      <c r="I184" s="37"/>
      <c r="J184" s="7"/>
      <c r="K184" s="7"/>
      <c r="L184" s="7"/>
      <c r="M184" s="7">
        <v>1</v>
      </c>
      <c r="N184" s="37"/>
      <c r="O184" s="38"/>
      <c r="P184" s="107"/>
      <c r="Q184" s="107"/>
      <c r="R184" s="107"/>
      <c r="S184" s="107"/>
      <c r="T184" s="38"/>
      <c r="U184" s="38"/>
      <c r="V184" s="128"/>
    </row>
    <row r="185" spans="1:22" s="15" customFormat="1" ht="51" customHeight="1">
      <c r="A185" s="32" t="s">
        <v>11</v>
      </c>
      <c r="B185" s="32"/>
      <c r="C185" s="7"/>
      <c r="D185" s="37"/>
      <c r="E185" s="37"/>
      <c r="F185" s="37"/>
      <c r="G185" s="37"/>
      <c r="H185" s="7"/>
      <c r="I185" s="37"/>
      <c r="J185" s="7"/>
      <c r="K185" s="7"/>
      <c r="L185" s="7"/>
      <c r="M185" s="7"/>
      <c r="N185" s="37"/>
      <c r="O185" s="38"/>
      <c r="P185" s="107"/>
      <c r="Q185" s="107"/>
      <c r="R185" s="107"/>
      <c r="S185" s="107"/>
      <c r="T185" s="38"/>
      <c r="U185" s="38"/>
      <c r="V185" s="128"/>
    </row>
    <row r="186" spans="1:22" s="15" customFormat="1" ht="74.25" customHeight="1">
      <c r="A186" s="35" t="s">
        <v>98</v>
      </c>
      <c r="B186" s="32"/>
      <c r="C186" s="7"/>
      <c r="D186" s="37"/>
      <c r="E186" s="37"/>
      <c r="F186" s="37"/>
      <c r="G186" s="37"/>
      <c r="H186" s="50">
        <v>49.9</v>
      </c>
      <c r="I186" s="6">
        <v>49.9</v>
      </c>
      <c r="J186" s="7"/>
      <c r="K186" s="7"/>
      <c r="L186" s="7"/>
      <c r="M186" s="7">
        <v>80</v>
      </c>
      <c r="N186" s="37"/>
      <c r="O186" s="38"/>
      <c r="P186" s="107"/>
      <c r="Q186" s="107"/>
      <c r="R186" s="107"/>
      <c r="S186" s="107"/>
      <c r="T186" s="38"/>
      <c r="U186" s="38"/>
      <c r="V186" s="128"/>
    </row>
    <row r="187" spans="1:22" s="15" customFormat="1" ht="32.25" customHeight="1">
      <c r="A187" s="32" t="s">
        <v>12</v>
      </c>
      <c r="B187" s="32"/>
      <c r="C187" s="7"/>
      <c r="D187" s="37"/>
      <c r="E187" s="37"/>
      <c r="F187" s="37"/>
      <c r="G187" s="37"/>
      <c r="H187" s="7"/>
      <c r="I187" s="37"/>
      <c r="J187" s="7"/>
      <c r="K187" s="7"/>
      <c r="L187" s="7"/>
      <c r="M187" s="7"/>
      <c r="N187" s="37"/>
      <c r="O187" s="38"/>
      <c r="P187" s="107"/>
      <c r="Q187" s="107"/>
      <c r="R187" s="107"/>
      <c r="S187" s="107"/>
      <c r="T187" s="38"/>
      <c r="U187" s="38"/>
      <c r="V187" s="128"/>
    </row>
    <row r="188" spans="1:22" s="15" customFormat="1" ht="100.5" customHeight="1">
      <c r="A188" s="35" t="s">
        <v>99</v>
      </c>
      <c r="B188" s="32"/>
      <c r="C188" s="7"/>
      <c r="D188" s="37"/>
      <c r="E188" s="37"/>
      <c r="F188" s="37"/>
      <c r="G188" s="37"/>
      <c r="H188" s="7">
        <v>70</v>
      </c>
      <c r="I188" s="37"/>
      <c r="J188" s="7"/>
      <c r="K188" s="7"/>
      <c r="L188" s="7"/>
      <c r="M188" s="7">
        <v>70</v>
      </c>
      <c r="N188" s="37"/>
      <c r="O188" s="38"/>
      <c r="P188" s="107"/>
      <c r="Q188" s="107"/>
      <c r="R188" s="107"/>
      <c r="S188" s="107"/>
      <c r="T188" s="38"/>
      <c r="U188" s="38"/>
      <c r="V188" s="128"/>
    </row>
    <row r="189" spans="1:22" s="60" customFormat="1" ht="23.25" customHeight="1">
      <c r="A189" s="197" t="s">
        <v>60</v>
      </c>
      <c r="B189" s="197"/>
      <c r="C189" s="197"/>
      <c r="D189" s="197"/>
      <c r="E189" s="197"/>
      <c r="F189" s="61"/>
      <c r="G189" s="61"/>
      <c r="H189" s="61"/>
      <c r="I189" s="61"/>
      <c r="J189" s="61"/>
      <c r="K189" s="61"/>
      <c r="L189" s="61"/>
      <c r="M189" s="62"/>
      <c r="N189" s="63"/>
      <c r="O189" s="63"/>
      <c r="P189" s="63"/>
      <c r="Q189" s="63"/>
      <c r="R189" s="63"/>
      <c r="S189" s="64"/>
      <c r="T189" s="64"/>
      <c r="U189" s="64"/>
      <c r="V189" s="87"/>
    </row>
    <row r="190" spans="1:22" s="60" customFormat="1" ht="33.75">
      <c r="A190" s="197"/>
      <c r="B190" s="197"/>
      <c r="C190" s="197"/>
      <c r="D190" s="197"/>
      <c r="E190" s="197"/>
      <c r="F190" s="68"/>
      <c r="G190" s="68"/>
      <c r="H190" s="68"/>
      <c r="I190" s="68"/>
      <c r="J190" s="68"/>
      <c r="K190" s="68"/>
      <c r="L190" s="68"/>
      <c r="M190" s="199" t="s">
        <v>61</v>
      </c>
      <c r="N190" s="199"/>
      <c r="O190" s="199"/>
      <c r="P190" s="199"/>
      <c r="Q190" s="199"/>
      <c r="R190" s="199"/>
      <c r="S190" s="199"/>
      <c r="T190" s="199"/>
      <c r="U190" s="199"/>
      <c r="V190" s="87"/>
    </row>
    <row r="191" spans="1:22" s="60" customFormat="1" ht="93" customHeight="1">
      <c r="A191" s="106" t="s">
        <v>62</v>
      </c>
      <c r="O191" s="66"/>
      <c r="T191" s="198"/>
      <c r="U191" s="198"/>
      <c r="V191" s="198"/>
    </row>
    <row r="192" spans="1:22" s="60" customFormat="1" ht="24.75" customHeight="1">
      <c r="A192" s="196"/>
      <c r="B192" s="196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87"/>
    </row>
    <row r="193" spans="1:22" s="60" customFormat="1" ht="26.25">
      <c r="A193" s="186"/>
      <c r="B193" s="186"/>
      <c r="V193" s="87"/>
    </row>
    <row r="194" s="60" customFormat="1" ht="17.25">
      <c r="V194" s="87"/>
    </row>
    <row r="195" s="60" customFormat="1" ht="17.25">
      <c r="V195" s="87"/>
    </row>
    <row r="196" s="60" customFormat="1" ht="17.25">
      <c r="V196" s="87"/>
    </row>
    <row r="197" s="60" customFormat="1" ht="17.25">
      <c r="V197" s="87"/>
    </row>
    <row r="198" s="60" customFormat="1" ht="17.25">
      <c r="V198" s="87"/>
    </row>
    <row r="199" s="60" customFormat="1" ht="17.25">
      <c r="V199" s="87"/>
    </row>
    <row r="200" s="60" customFormat="1" ht="17.25">
      <c r="V200" s="87"/>
    </row>
    <row r="201" s="60" customFormat="1" ht="17.25">
      <c r="V201" s="87"/>
    </row>
    <row r="202" s="60" customFormat="1" ht="17.25">
      <c r="V202" s="87"/>
    </row>
    <row r="203" s="60" customFormat="1" ht="17.25">
      <c r="V203" s="87"/>
    </row>
    <row r="204" s="60" customFormat="1" ht="17.25">
      <c r="V204" s="87"/>
    </row>
    <row r="205" s="60" customFormat="1" ht="17.25">
      <c r="V205" s="87"/>
    </row>
    <row r="206" s="60" customFormat="1" ht="17.25">
      <c r="V206" s="87"/>
    </row>
    <row r="207" s="60" customFormat="1" ht="17.25">
      <c r="V207" s="87"/>
    </row>
    <row r="208" s="60" customFormat="1" ht="17.25">
      <c r="V208" s="87"/>
    </row>
    <row r="209" s="60" customFormat="1" ht="17.25">
      <c r="V209" s="87"/>
    </row>
    <row r="210" s="60" customFormat="1" ht="17.25">
      <c r="V210" s="87"/>
    </row>
    <row r="211" s="60" customFormat="1" ht="17.25">
      <c r="V211" s="87"/>
    </row>
    <row r="212" s="60" customFormat="1" ht="17.25">
      <c r="V212" s="87"/>
    </row>
    <row r="213" s="60" customFormat="1" ht="17.25">
      <c r="V213" s="87"/>
    </row>
    <row r="214" s="60" customFormat="1" ht="17.25">
      <c r="V214" s="87"/>
    </row>
    <row r="215" s="60" customFormat="1" ht="17.25">
      <c r="V215" s="87"/>
    </row>
    <row r="216" s="60" customFormat="1" ht="17.25">
      <c r="V216" s="87"/>
    </row>
    <row r="217" s="60" customFormat="1" ht="17.25">
      <c r="V217" s="87"/>
    </row>
    <row r="218" s="60" customFormat="1" ht="17.25">
      <c r="V218" s="87"/>
    </row>
    <row r="219" s="60" customFormat="1" ht="17.25">
      <c r="V219" s="87"/>
    </row>
    <row r="220" s="60" customFormat="1" ht="17.25">
      <c r="V220" s="87"/>
    </row>
    <row r="221" s="60" customFormat="1" ht="17.25">
      <c r="V221" s="87"/>
    </row>
    <row r="222" s="60" customFormat="1" ht="17.25">
      <c r="V222" s="87"/>
    </row>
    <row r="223" s="60" customFormat="1" ht="17.25">
      <c r="V223" s="87"/>
    </row>
    <row r="224" s="60" customFormat="1" ht="17.25">
      <c r="V224" s="87"/>
    </row>
    <row r="225" s="60" customFormat="1" ht="17.25">
      <c r="V225" s="87"/>
    </row>
    <row r="226" s="60" customFormat="1" ht="17.25">
      <c r="V226" s="87"/>
    </row>
    <row r="227" s="60" customFormat="1" ht="17.25">
      <c r="V227" s="87"/>
    </row>
    <row r="228" s="60" customFormat="1" ht="17.25">
      <c r="V228" s="87"/>
    </row>
    <row r="229" s="60" customFormat="1" ht="17.25">
      <c r="V229" s="87"/>
    </row>
    <row r="230" s="60" customFormat="1" ht="17.25">
      <c r="V230" s="87"/>
    </row>
    <row r="231" s="60" customFormat="1" ht="17.25">
      <c r="V231" s="87"/>
    </row>
    <row r="232" s="60" customFormat="1" ht="17.25">
      <c r="V232" s="87"/>
    </row>
    <row r="233" s="60" customFormat="1" ht="17.25">
      <c r="V233" s="87"/>
    </row>
    <row r="234" s="60" customFormat="1" ht="17.25">
      <c r="V234" s="87"/>
    </row>
    <row r="235" s="60" customFormat="1" ht="17.25">
      <c r="V235" s="87"/>
    </row>
    <row r="236" s="60" customFormat="1" ht="17.25">
      <c r="V236" s="87"/>
    </row>
    <row r="237" s="60" customFormat="1" ht="17.25">
      <c r="V237" s="87"/>
    </row>
    <row r="238" s="60" customFormat="1" ht="17.25">
      <c r="V238" s="87"/>
    </row>
    <row r="239" s="60" customFormat="1" ht="17.25">
      <c r="V239" s="87"/>
    </row>
    <row r="240" s="60" customFormat="1" ht="17.25">
      <c r="V240" s="87"/>
    </row>
    <row r="241" s="60" customFormat="1" ht="17.25">
      <c r="V241" s="87"/>
    </row>
    <row r="242" s="60" customFormat="1" ht="17.25">
      <c r="V242" s="87"/>
    </row>
    <row r="243" s="60" customFormat="1" ht="17.25">
      <c r="V243" s="87"/>
    </row>
    <row r="244" s="60" customFormat="1" ht="17.25">
      <c r="V244" s="87"/>
    </row>
    <row r="245" s="60" customFormat="1" ht="17.25">
      <c r="V245" s="87"/>
    </row>
    <row r="246" s="60" customFormat="1" ht="17.25">
      <c r="V246" s="87"/>
    </row>
    <row r="247" s="60" customFormat="1" ht="17.25">
      <c r="V247" s="87"/>
    </row>
    <row r="248" s="60" customFormat="1" ht="17.25">
      <c r="V248" s="87"/>
    </row>
    <row r="249" s="60" customFormat="1" ht="17.25">
      <c r="V249" s="87"/>
    </row>
    <row r="250" s="60" customFormat="1" ht="17.25">
      <c r="V250" s="87"/>
    </row>
    <row r="251" s="60" customFormat="1" ht="17.25">
      <c r="V251" s="87"/>
    </row>
    <row r="252" s="60" customFormat="1" ht="17.25">
      <c r="V252" s="87"/>
    </row>
    <row r="253" s="60" customFormat="1" ht="17.25">
      <c r="V253" s="87"/>
    </row>
    <row r="254" s="60" customFormat="1" ht="17.25">
      <c r="V254" s="87"/>
    </row>
    <row r="255" s="60" customFormat="1" ht="17.25">
      <c r="V255" s="87"/>
    </row>
    <row r="256" s="60" customFormat="1" ht="17.25">
      <c r="V256" s="87"/>
    </row>
    <row r="257" s="60" customFormat="1" ht="17.25">
      <c r="V257" s="87"/>
    </row>
    <row r="258" spans="1:21" ht="17.2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</row>
    <row r="259" spans="1:21" ht="17.2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</row>
    <row r="260" spans="1:21" ht="17.2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</row>
    <row r="261" spans="1:21" ht="17.2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</row>
    <row r="262" spans="1:21" ht="17.2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</row>
    <row r="263" spans="1:21" ht="17.2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</row>
    <row r="264" spans="1:21" ht="17.2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</row>
    <row r="265" spans="1:21" ht="17.2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</row>
    <row r="266" spans="1:21" ht="17.2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</row>
    <row r="267" spans="1:21" ht="17.2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</row>
    <row r="268" spans="1:21" ht="17.2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</row>
    <row r="269" spans="1:21" ht="17.2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</row>
    <row r="270" spans="1:21" ht="17.2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</row>
    <row r="271" spans="1:21" ht="17.2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</row>
    <row r="272" spans="1:21" ht="17.2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</row>
  </sheetData>
  <sheetProtection/>
  <mergeCells count="47">
    <mergeCell ref="A17:U17"/>
    <mergeCell ref="A152:U152"/>
    <mergeCell ref="A153:U153"/>
    <mergeCell ref="A165:U165"/>
    <mergeCell ref="A176:S176"/>
    <mergeCell ref="A177:S177"/>
    <mergeCell ref="A56:S56"/>
    <mergeCell ref="A72:S72"/>
    <mergeCell ref="A87:U87"/>
    <mergeCell ref="A88:U88"/>
    <mergeCell ref="A129:S129"/>
    <mergeCell ref="A40:S40"/>
    <mergeCell ref="A28:U28"/>
    <mergeCell ref="A192:B192"/>
    <mergeCell ref="A189:E190"/>
    <mergeCell ref="T191:V191"/>
    <mergeCell ref="M190:U190"/>
    <mergeCell ref="A57:S57"/>
    <mergeCell ref="A108:U108"/>
    <mergeCell ref="A109:U109"/>
    <mergeCell ref="A16:U16"/>
    <mergeCell ref="B12:B13"/>
    <mergeCell ref="A193:B193"/>
    <mergeCell ref="A6:R6"/>
    <mergeCell ref="B11:F11"/>
    <mergeCell ref="A41:S41"/>
    <mergeCell ref="M12:M13"/>
    <mergeCell ref="D12:E12"/>
    <mergeCell ref="H12:H13"/>
    <mergeCell ref="H11:L11"/>
    <mergeCell ref="I12:J12"/>
    <mergeCell ref="R12:S12"/>
    <mergeCell ref="L3:U3"/>
    <mergeCell ref="M11:U11"/>
    <mergeCell ref="B10:U10"/>
    <mergeCell ref="C12:C13"/>
    <mergeCell ref="F12:G12"/>
    <mergeCell ref="M2:V2"/>
    <mergeCell ref="A139:S139"/>
    <mergeCell ref="A10:A13"/>
    <mergeCell ref="A29:U29"/>
    <mergeCell ref="A30:U30"/>
    <mergeCell ref="K1:V1"/>
    <mergeCell ref="T12:U12"/>
    <mergeCell ref="N12:O12"/>
    <mergeCell ref="P12:Q12"/>
    <mergeCell ref="K12:L12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1" horizontalDpi="600" verticalDpi="600" orientation="landscape" paperSize="9" scale="35" r:id="rId1"/>
  <headerFooter differentFirst="1">
    <oddFooter xml:space="preserve">&amp;R </oddFooter>
  </headerFooter>
  <rowBreaks count="12" manualBreakCount="12">
    <brk id="27" max="21" man="1"/>
    <brk id="42" max="21" man="1"/>
    <brk id="55" max="21" man="1"/>
    <brk id="68" max="21" man="1"/>
    <brk id="86" max="21" man="1"/>
    <brk id="102" max="21" man="1"/>
    <brk id="117" max="21" man="1"/>
    <brk id="128" max="21" man="1"/>
    <brk id="145" max="21" man="1"/>
    <brk id="161" max="21" man="1"/>
    <brk id="171" max="21" man="1"/>
    <brk id="18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25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26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27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28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2018-12-03T05:45:45Z</dcterms:modified>
  <cp:category/>
  <cp:version/>
  <cp:contentType/>
  <cp:contentStatus/>
</cp:coreProperties>
</file>