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21" activeTab="1"/>
  </bookViews>
  <sheets>
    <sheet name="дод 2 " sheetId="1" r:id="rId1"/>
    <sheet name="дод. 3" sheetId="2" r:id="rId2"/>
  </sheets>
  <definedNames>
    <definedName name="_xlfn.AGGREGATE" hidden="1">#NAME?</definedName>
    <definedName name="_xlnm.Print_Titles" localSheetId="0">'дод 2 '!$10:$13</definedName>
    <definedName name="_xlnm.Print_Titles" localSheetId="1">'дод. 3'!$10:$13</definedName>
    <definedName name="_xlnm.Print_Area" localSheetId="0">'дод 2 '!$A$1:$W$273</definedName>
    <definedName name="_xlnm.Print_Area" localSheetId="1">'дод. 3'!$A$1:$V$199</definedName>
  </definedNames>
  <calcPr fullCalcOnLoad="1"/>
</workbook>
</file>

<file path=xl/sharedStrings.xml><?xml version="1.0" encoding="utf-8"?>
<sst xmlns="http://schemas.openxmlformats.org/spreadsheetml/2006/main" count="935" uniqueCount="686">
  <si>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</si>
  <si>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</si>
  <si>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</si>
  <si>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</si>
  <si>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</si>
  <si>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</si>
  <si>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</si>
  <si>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</si>
  <si>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</si>
  <si>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</si>
  <si>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</si>
  <si>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</si>
  <si>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</si>
  <si>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</si>
  <si>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</si>
  <si>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</si>
  <si>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</si>
  <si>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</si>
  <si>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</si>
  <si>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</si>
  <si>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</si>
  <si>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</si>
  <si>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</si>
  <si>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</si>
  <si>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</si>
  <si>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</si>
  <si>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</si>
  <si>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</si>
  <si>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</si>
  <si>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</si>
  <si>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</si>
  <si>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</si>
  <si>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</si>
  <si>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</si>
  <si>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</si>
  <si>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</si>
  <si>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</si>
  <si>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</si>
  <si>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</si>
  <si>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</si>
  <si>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</si>
  <si>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</si>
  <si>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</si>
  <si>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</si>
  <si>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</si>
  <si>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</si>
  <si>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</si>
  <si>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</si>
  <si>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</si>
  <si>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</si>
  <si>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</si>
  <si>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</si>
  <si>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</si>
  <si>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</si>
  <si>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</si>
  <si>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</si>
  <si>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</si>
  <si>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</si>
  <si>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</si>
  <si>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</si>
  <si>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</si>
  <si>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</si>
  <si>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</si>
  <si>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</si>
  <si>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</si>
  <si>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</si>
  <si>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</si>
  <si>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</si>
  <si>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</si>
  <si>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</si>
  <si>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</si>
  <si>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</si>
  <si>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</si>
  <si>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</si>
  <si>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</si>
  <si>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</si>
  <si>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</si>
  <si>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</si>
  <si>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</si>
  <si>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</si>
  <si>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</si>
  <si>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</si>
  <si>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</si>
  <si>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</si>
  <si>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</si>
  <si>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</si>
  <si>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</si>
  <si>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</si>
  <si>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</si>
  <si>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</si>
  <si>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</si>
  <si>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</si>
  <si>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</si>
  <si>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</si>
  <si>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</si>
  <si>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</si>
  <si>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</si>
  <si>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</si>
  <si>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</si>
  <si>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</si>
  <si>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</si>
  <si>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</si>
  <si>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</si>
  <si>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</si>
  <si>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</si>
  <si>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</si>
  <si>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</si>
  <si>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</si>
  <si>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</si>
  <si>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</si>
  <si>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</si>
  <si>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</si>
  <si>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</si>
  <si>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</si>
  <si>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</si>
  <si>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</si>
  <si>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</si>
  <si>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</si>
  <si>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</si>
  <si>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</si>
  <si>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</si>
  <si>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</si>
  <si>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</si>
  <si>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</si>
  <si>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</si>
  <si>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</si>
  <si>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</si>
  <si>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</si>
  <si>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</si>
  <si>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</si>
  <si>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</si>
  <si>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</si>
  <si>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</si>
  <si>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</si>
  <si>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</si>
  <si>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</si>
  <si>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</si>
  <si>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</si>
  <si>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</si>
  <si>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</si>
  <si>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</si>
  <si>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</si>
  <si>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</si>
  <si>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</si>
  <si>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</si>
  <si>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</si>
  <si>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</si>
  <si>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</si>
  <si>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</si>
  <si>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</si>
  <si>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</si>
  <si>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</si>
  <si>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</si>
  <si>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</si>
  <si>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</si>
  <si>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</si>
  <si>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</si>
  <si>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</si>
  <si>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</si>
  <si>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</si>
  <si>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</si>
  <si>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</si>
  <si>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</si>
  <si>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</si>
  <si>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</si>
  <si>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</si>
  <si>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</si>
  <si>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</si>
  <si>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</si>
  <si>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</si>
  <si>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</si>
  <si>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</si>
  <si>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</si>
  <si>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</si>
  <si>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</si>
  <si>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</si>
  <si>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</si>
  <si>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</si>
  <si>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</si>
  <si>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</si>
  <si>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</si>
  <si>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</si>
  <si>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</si>
  <si>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</si>
  <si>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</si>
  <si>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</si>
  <si>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</si>
  <si>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</si>
  <si>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</si>
  <si>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</si>
  <si>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</si>
  <si>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</si>
  <si>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</si>
  <si>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</si>
  <si>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</si>
  <si>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</si>
  <si>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</si>
  <si>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</si>
  <si>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</si>
  <si>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</si>
  <si>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</si>
  <si>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</si>
  <si>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</si>
  <si>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</si>
  <si>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</si>
  <si>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</si>
  <si>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</si>
  <si>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</si>
  <si>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</si>
  <si>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</si>
  <si>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</si>
  <si>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</si>
  <si>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</si>
  <si>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</si>
  <si>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</si>
  <si>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</si>
  <si>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</si>
  <si>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</si>
  <si>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</si>
  <si>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</si>
  <si>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</si>
  <si>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</si>
  <si>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</si>
  <si>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</si>
  <si>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</si>
  <si>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</si>
  <si>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</si>
  <si>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</si>
  <si>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</si>
  <si>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</si>
  <si>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</si>
  <si>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</si>
  <si>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</si>
  <si>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</si>
  <si>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</si>
  <si>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</si>
  <si>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</si>
  <si>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</si>
  <si>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</si>
  <si>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</si>
  <si>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</si>
  <si>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</si>
  <si>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</si>
  <si>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</si>
  <si>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</si>
  <si>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</si>
  <si>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</si>
  <si>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</si>
  <si>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</si>
  <si>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</si>
  <si>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</si>
  <si>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</si>
  <si>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</si>
  <si>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</si>
  <si>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</si>
  <si>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</si>
  <si>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</si>
  <si>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</si>
  <si>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</si>
  <si>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</si>
  <si>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</si>
  <si>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</si>
  <si>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</si>
  <si>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</si>
  <si>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</si>
  <si>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</si>
  <si>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</si>
  <si>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</si>
  <si>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</si>
  <si>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</si>
  <si>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</si>
  <si>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</si>
  <si>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</si>
  <si>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</si>
  <si>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</si>
  <si>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</si>
  <si>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</si>
  <si>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</si>
  <si>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</si>
  <si>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</si>
  <si>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</si>
  <si>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</si>
  <si>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</si>
  <si>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</si>
  <si>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</si>
  <si>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</si>
  <si>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</si>
  <si>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</si>
  <si>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</si>
  <si>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</si>
  <si>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</si>
  <si>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</si>
  <si>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</si>
  <si>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</si>
  <si>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</si>
  <si>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</si>
  <si>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</si>
  <si>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</si>
  <si>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</si>
  <si>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</si>
  <si>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</si>
  <si>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</si>
  <si>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</si>
  <si>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</si>
  <si>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</si>
  <si>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</si>
  <si>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</si>
  <si>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</si>
  <si>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</si>
  <si>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</si>
  <si>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</si>
  <si>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</si>
  <si>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</si>
  <si>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</si>
  <si>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</si>
  <si>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</si>
  <si>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</si>
  <si>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</si>
  <si>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</si>
  <si>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</si>
  <si>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</si>
  <si>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</si>
  <si>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</si>
  <si>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</si>
  <si>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</si>
  <si>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</si>
  <si>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</si>
  <si>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</si>
  <si>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</si>
  <si>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</si>
  <si>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</si>
  <si>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</si>
  <si>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</si>
  <si>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</si>
  <si>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</si>
  <si>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</si>
  <si>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</si>
  <si>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</si>
  <si>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</si>
  <si>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</si>
  <si>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</si>
  <si>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</si>
  <si>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</si>
  <si>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</si>
  <si>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</si>
  <si>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</si>
  <si>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</si>
  <si>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</si>
  <si>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</si>
  <si>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</si>
  <si>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</si>
  <si>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</si>
  <si>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</si>
  <si>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</si>
  <si>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</si>
  <si>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</si>
  <si>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</si>
  <si>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</si>
  <si>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</si>
  <si>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</si>
  <si>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</si>
  <si>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</si>
  <si>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</si>
  <si>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</si>
  <si>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</si>
  <si>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</si>
  <si>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</si>
  <si>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</si>
  <si>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</si>
  <si>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</si>
  <si>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</si>
  <si>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</si>
  <si>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</si>
  <si>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</si>
  <si>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</si>
  <si>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</si>
  <si>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</si>
  <si>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</si>
  <si>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</si>
  <si>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</si>
  <si>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</si>
  <si>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</si>
  <si>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</si>
  <si>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</si>
  <si>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</si>
  <si>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</si>
  <si>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</si>
  <si>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</si>
  <si>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</si>
  <si>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</si>
  <si>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</si>
  <si>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</si>
  <si>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</si>
  <si>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</si>
  <si>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</si>
  <si>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</si>
  <si>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</si>
  <si>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</si>
  <si>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</si>
  <si>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</si>
  <si>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</si>
  <si>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</si>
  <si>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</si>
  <si>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</si>
  <si>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</si>
  <si>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</si>
  <si>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</si>
  <si>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</si>
  <si>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</si>
  <si>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</si>
  <si>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</si>
  <si>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</si>
  <si>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</si>
  <si>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</si>
  <si>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</si>
  <si>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</si>
  <si>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</si>
  <si>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</si>
  <si>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</si>
  <si>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</si>
  <si>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</si>
  <si>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</si>
  <si>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</si>
  <si>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</si>
  <si>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</si>
  <si>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</si>
  <si>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</si>
  <si>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</si>
  <si>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</si>
  <si>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</si>
  <si>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</si>
  <si>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</si>
  <si>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</si>
  <si>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</si>
  <si>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</si>
  <si>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</si>
  <si>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</si>
  <si>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</si>
  <si>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</si>
  <si>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</si>
  <si>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</si>
  <si>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</si>
  <si>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</si>
  <si>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</si>
  <si>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</si>
  <si>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</si>
  <si>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</si>
  <si>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</si>
  <si>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</si>
  <si>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</si>
  <si>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</si>
  <si>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</si>
  <si>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</si>
  <si>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</si>
  <si>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</si>
  <si>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</si>
  <si>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</si>
  <si>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</si>
  <si>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</si>
  <si>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</si>
  <si>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</si>
  <si>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</si>
  <si>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</si>
  <si>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</si>
  <si>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</si>
  <si>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</si>
  <si>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</si>
  <si>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</si>
  <si>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</si>
  <si>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</si>
  <si>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</si>
  <si>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</si>
  <si>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</si>
  <si>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</si>
  <si>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</si>
  <si>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</si>
  <si>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</si>
  <si>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</si>
  <si>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</si>
  <si>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</si>
  <si>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</si>
  <si>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</si>
  <si>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</si>
  <si>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</si>
  <si>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</si>
  <si>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</si>
  <si>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</si>
  <si>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</si>
  <si>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</si>
  <si>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</si>
  <si>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</si>
  <si>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</si>
  <si>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</si>
  <si>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</si>
  <si>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</si>
  <si>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</si>
  <si>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</si>
  <si>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</si>
  <si>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</si>
  <si>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</si>
  <si>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</si>
  <si>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</si>
  <si>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</si>
  <si>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</si>
  <si>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</si>
  <si>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</si>
  <si>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</si>
  <si>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</si>
  <si>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</si>
  <si>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</si>
  <si>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</si>
  <si>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</si>
  <si>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</si>
  <si>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</si>
  <si>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</si>
  <si>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</si>
  <si>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</si>
  <si>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</si>
  <si>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</si>
  <si>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</si>
  <si>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</si>
  <si>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</si>
  <si>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</si>
  <si>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</si>
  <si>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</si>
  <si>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</si>
  <si>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</si>
  <si>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</si>
  <si>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</si>
  <si>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</si>
  <si>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</si>
  <si>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</si>
  <si>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</si>
  <si>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</si>
  <si>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</si>
  <si>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</si>
  <si>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</si>
  <si>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</si>
  <si>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</si>
  <si>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</si>
  <si>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</si>
  <si>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</si>
  <si>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</si>
  <si>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</si>
  <si>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</si>
  <si>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</si>
  <si>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</si>
  <si>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</si>
  <si>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</si>
  <si>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</si>
  <si>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</si>
  <si>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</si>
  <si>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</si>
  <si>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</si>
  <si>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</si>
  <si>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</si>
  <si>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</si>
  <si>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</si>
  <si>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</si>
  <si>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</si>
  <si>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</si>
  <si>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</si>
  <si>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</si>
  <si>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</si>
  <si>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</si>
  <si>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</si>
  <si>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</si>
  <si>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</si>
  <si>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</si>
  <si>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</si>
  <si>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</si>
  <si>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</si>
  <si>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</si>
  <si>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</si>
  <si>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</si>
  <si>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</si>
  <si>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</si>
  <si>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</si>
  <si>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</si>
  <si>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</si>
  <si>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</si>
  <si>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</si>
  <si>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</si>
  <si>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</si>
  <si>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</si>
  <si>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</si>
  <si>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</si>
  <si>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</si>
  <si>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</si>
  <si>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</si>
  <si>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</si>
  <si>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Звіт про виконання видаткової частини міського бюджету міста Суми   </t>
  </si>
  <si>
    <t xml:space="preserve">Звіт про виконання видаткової частини міського бюджету міста Суми  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</si>
  <si>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</si>
  <si>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</si>
  <si>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</si>
  <si>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</si>
  <si>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</si>
  <si>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0219770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</si>
  <si>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</si>
  <si>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</si>
  <si>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</si>
  <si>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</si>
  <si>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</si>
  <si>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</si>
  <si>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</si>
  <si>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</si>
  <si>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</si>
  <si>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7363</t>
  </si>
  <si>
    <t>0719770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</si>
  <si>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</si>
  <si>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</si>
  <si>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</si>
  <si>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</si>
  <si>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</si>
  <si>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</si>
  <si>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</si>
  <si>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0813220</t>
  </si>
  <si>
    <t>0813221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</si>
  <si>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</si>
  <si>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</si>
  <si>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</si>
  <si>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3119800</t>
  </si>
  <si>
    <t>1617350</t>
  </si>
  <si>
    <t>7350</t>
  </si>
  <si>
    <t>Розроблення схем планування та забудови територій (містобудівної документації)</t>
  </si>
  <si>
    <t>1516082</t>
  </si>
  <si>
    <t>6082</t>
  </si>
  <si>
    <t>Придбання житла для окремих категорій населення відповідно до законодавства</t>
  </si>
  <si>
    <t>1517360</t>
  </si>
  <si>
    <t>1517363</t>
  </si>
  <si>
    <t>1517440</t>
  </si>
  <si>
    <t>1517442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</si>
  <si>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</si>
  <si>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</si>
  <si>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</si>
  <si>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</si>
  <si>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1517460</t>
  </si>
  <si>
    <t>1517462</t>
  </si>
  <si>
    <t>Утримання та розвиток автомобільних доріг та дорожньої інфраструктури</t>
  </si>
  <si>
    <t>7460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</si>
  <si>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</si>
  <si>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</si>
  <si>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1517690</t>
  </si>
  <si>
    <t>1517691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</si>
  <si>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</si>
  <si>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</si>
  <si>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</si>
  <si>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1216070</t>
  </si>
  <si>
    <t>1216072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</si>
  <si>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</si>
  <si>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</si>
  <si>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</si>
  <si>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</si>
  <si>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1217363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</si>
  <si>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</si>
  <si>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</si>
  <si>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за 9 місяців 2018 року за головними розпорядниками коштів</t>
  </si>
  <si>
    <t>за 9 місяців 2018 року за  за типовою програмною класифікацією видатків та кредитування місцевих бюджетів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</si>
  <si>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</si>
  <si>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</si>
  <si>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</si>
  <si>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</si>
  <si>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0916080</t>
  </si>
  <si>
    <t>0916083</t>
  </si>
  <si>
    <t>1017360</t>
  </si>
  <si>
    <t>1017363</t>
  </si>
  <si>
    <t>0718340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</si>
  <si>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</si>
  <si>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</si>
  <si>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</si>
  <si>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</si>
  <si>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</si>
  <si>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</si>
  <si>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 xml:space="preserve">                Додаток № 3</t>
  </si>
  <si>
    <t xml:space="preserve">                Додаток № 2</t>
  </si>
  <si>
    <t>Сумський міський голова</t>
  </si>
  <si>
    <t>О.М. Лисенко</t>
  </si>
  <si>
    <t>Виконавець: Липова С.А.</t>
  </si>
  <si>
    <t>від 28 листопада 2018 року № 4157 - МР</t>
  </si>
  <si>
    <t>«Про  звіт    про     виконання    міського</t>
  </si>
  <si>
    <t>до    рішення  Сумської  міської   ради</t>
  </si>
  <si>
    <t>бюджету     за     9 місяців   2018 року »</t>
  </si>
  <si>
    <t>бюджету   за    9    місяців     2018 року »</t>
  </si>
  <si>
    <t>«Про     звіт    про   виконання   міського</t>
  </si>
  <si>
    <t>до     рішення   Сумської  міської   ради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</si>
</sst>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1"/>
      <color indexed="10"/>
      <name val="Times New Roman"/>
      <family val="1"/>
    </font>
    <font>
      <i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16" xfId="0" applyNumberFormat="1" applyFont="1" applyFill="1" applyBorder="1" applyAlignment="1">
      <alignment vertical="center"/>
    </xf>
    <xf numFmtId="4" fontId="24" fillId="0" borderId="16" xfId="0" applyNumberFormat="1" applyFont="1" applyFill="1" applyBorder="1" applyAlignment="1">
      <alignment vertical="center"/>
    </xf>
    <xf numFmtId="4" fontId="32" fillId="0" borderId="16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/>
    </xf>
    <xf numFmtId="49" fontId="31" fillId="0" borderId="16" xfId="0" applyNumberFormat="1" applyFont="1" applyFill="1" applyBorder="1" applyAlignment="1">
      <alignment horizontal="left" vertical="center"/>
    </xf>
    <xf numFmtId="4" fontId="31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" fontId="26" fillId="0" borderId="16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>
      <alignment/>
    </xf>
    <xf numFmtId="0" fontId="28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vertical="center" wrapText="1"/>
      <protection/>
    </xf>
    <xf numFmtId="49" fontId="28" fillId="0" borderId="16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10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vertical="center" textRotation="180"/>
    </xf>
    <xf numFmtId="10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200" fontId="27" fillId="0" borderId="16" xfId="0" applyNumberFormat="1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vertical="center"/>
    </xf>
    <xf numFmtId="200" fontId="26" fillId="0" borderId="16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textRotation="180"/>
    </xf>
    <xf numFmtId="200" fontId="38" fillId="0" borderId="0" xfId="0" applyNumberFormat="1" applyFont="1" applyFill="1" applyBorder="1" applyAlignment="1">
      <alignment vertical="center" wrapText="1"/>
    </xf>
    <xf numFmtId="200" fontId="31" fillId="0" borderId="16" xfId="0" applyNumberFormat="1" applyFont="1" applyFill="1" applyBorder="1" applyAlignment="1">
      <alignment vertical="center"/>
    </xf>
    <xf numFmtId="200" fontId="24" fillId="0" borderId="16" xfId="0" applyNumberFormat="1" applyFont="1" applyFill="1" applyBorder="1" applyAlignment="1">
      <alignment vertical="center"/>
    </xf>
    <xf numFmtId="200" fontId="32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horizontal="center" vertical="center" textRotation="180"/>
    </xf>
    <xf numFmtId="0" fontId="28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200" fontId="24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00" fontId="2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200" fontId="24" fillId="0" borderId="0" xfId="0" applyNumberFormat="1" applyFont="1" applyFill="1" applyBorder="1" applyAlignment="1">
      <alignment vertical="center" wrapText="1"/>
    </xf>
    <xf numFmtId="20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200" fontId="40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200" fontId="0" fillId="0" borderId="0" xfId="0" applyNumberFormat="1" applyFont="1" applyFill="1" applyAlignment="1">
      <alignment vertical="center"/>
    </xf>
    <xf numFmtId="0" fontId="26" fillId="0" borderId="16" xfId="0" applyNumberFormat="1" applyFont="1" applyFill="1" applyBorder="1" applyAlignment="1" applyProtection="1">
      <alignment vertical="center" wrapText="1"/>
      <protection/>
    </xf>
    <xf numFmtId="49" fontId="26" fillId="0" borderId="16" xfId="0" applyNumberFormat="1" applyFont="1" applyFill="1" applyBorder="1" applyAlignment="1" applyProtection="1">
      <alignment vertical="center"/>
      <protection/>
    </xf>
    <xf numFmtId="49" fontId="28" fillId="0" borderId="16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 wrapText="1"/>
    </xf>
    <xf numFmtId="0" fontId="26" fillId="0" borderId="16" xfId="0" applyNumberFormat="1" applyFont="1" applyFill="1" applyBorder="1" applyAlignment="1" applyProtection="1">
      <alignment vertical="center" wrapText="1" shrinkToFit="1"/>
      <protection/>
    </xf>
    <xf numFmtId="0" fontId="28" fillId="0" borderId="16" xfId="0" applyNumberFormat="1" applyFont="1" applyFill="1" applyBorder="1" applyAlignment="1" applyProtection="1">
      <alignment vertical="center" wrapText="1" shrinkToFit="1"/>
      <protection/>
    </xf>
    <xf numFmtId="0" fontId="28" fillId="0" borderId="0" xfId="0" applyFont="1" applyFill="1" applyAlignment="1">
      <alignment vertical="center" wrapText="1"/>
    </xf>
    <xf numFmtId="49" fontId="26" fillId="0" borderId="16" xfId="0" applyNumberFormat="1" applyFont="1" applyFill="1" applyBorder="1" applyAlignment="1" applyProtection="1">
      <alignment vertical="center" wrapText="1" shrinkToFit="1"/>
      <protection/>
    </xf>
    <xf numFmtId="4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49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200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3" fontId="42" fillId="0" borderId="0" xfId="0" applyNumberFormat="1" applyFont="1" applyFill="1" applyBorder="1" applyAlignment="1">
      <alignment horizontal="center" vertical="center" wrapText="1"/>
    </xf>
    <xf numFmtId="200" fontId="42" fillId="0" borderId="0" xfId="0" applyNumberFormat="1" applyFont="1" applyFill="1" applyBorder="1" applyAlignment="1">
      <alignment horizontal="center" vertical="center" wrapText="1"/>
    </xf>
    <xf numFmtId="203" fontId="42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42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horizontal="center" vertical="center" wrapText="1"/>
    </xf>
    <xf numFmtId="200" fontId="30" fillId="0" borderId="0" xfId="0" applyNumberFormat="1" applyFont="1" applyFill="1" applyBorder="1" applyAlignment="1">
      <alignment horizontal="center" vertical="center" wrapText="1"/>
    </xf>
    <xf numFmtId="203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41" fillId="0" borderId="18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200" fontId="42" fillId="0" borderId="0" xfId="0" applyNumberFormat="1" applyFont="1" applyFill="1" applyAlignment="1">
      <alignment/>
    </xf>
    <xf numFmtId="20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200" fontId="42" fillId="0" borderId="0" xfId="0" applyNumberFormat="1" applyFont="1" applyFill="1" applyAlignment="1" applyProtection="1">
      <alignment/>
      <protection/>
    </xf>
    <xf numFmtId="203" fontId="42" fillId="0" borderId="0" xfId="0" applyNumberFormat="1" applyFont="1" applyFill="1" applyAlignment="1" applyProtection="1">
      <alignment/>
      <protection/>
    </xf>
    <xf numFmtId="4" fontId="42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200" fontId="26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3" fontId="42" fillId="0" borderId="21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Alignment="1">
      <alignment horizontal="center" vertical="center" textRotation="180"/>
    </xf>
    <xf numFmtId="3" fontId="45" fillId="0" borderId="21" xfId="0" applyNumberFormat="1" applyFont="1" applyFill="1" applyBorder="1" applyAlignment="1">
      <alignment horizontal="center" vertical="center" textRotation="180"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>
      <alignment vertical="center" wrapText="1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200" fontId="24" fillId="0" borderId="16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3" fontId="42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5"/>
  <sheetViews>
    <sheetView showGridLines="0" showZeros="0" view="pageBreakPreview" zoomScale="55" zoomScaleNormal="40" zoomScaleSheetLayoutView="55" zoomScalePageLayoutView="0" workbookViewId="0" topLeftCell="A262">
      <selection activeCell="Q6" sqref="Q6"/>
    </sheetView>
  </sheetViews>
  <sheetFormatPr defaultColWidth="9.16015625" defaultRowHeight="12.75"/>
  <cols>
    <col min="1" max="1" width="13.83203125" style="171" customWidth="1"/>
    <col min="2" max="2" width="17" style="172" customWidth="1"/>
    <col min="3" max="3" width="12.66015625" style="172" customWidth="1"/>
    <col min="4" max="4" width="57.33203125" style="170" customWidth="1"/>
    <col min="5" max="5" width="24.16015625" style="65" customWidth="1"/>
    <col min="6" max="6" width="19.33203125" style="65" customWidth="1"/>
    <col min="7" max="7" width="19.16015625" style="65" customWidth="1"/>
    <col min="8" max="8" width="20.66015625" style="65" customWidth="1"/>
    <col min="9" max="9" width="19.33203125" style="65" customWidth="1"/>
    <col min="10" max="10" width="19.16015625" style="65" customWidth="1"/>
    <col min="11" max="11" width="12.5" style="99" customWidth="1"/>
    <col min="12" max="12" width="19.66015625" style="65" customWidth="1"/>
    <col min="13" max="13" width="17.83203125" style="65" customWidth="1"/>
    <col min="14" max="14" width="15.83203125" style="65" customWidth="1"/>
    <col min="15" max="15" width="16.5" style="65" customWidth="1"/>
    <col min="16" max="16" width="18.66015625" style="65" customWidth="1"/>
    <col min="17" max="17" width="21" style="92" customWidth="1"/>
    <col min="18" max="18" width="20.66015625" style="89" customWidth="1"/>
    <col min="19" max="19" width="18.33203125" style="89" customWidth="1"/>
    <col min="20" max="20" width="18.83203125" style="89" customWidth="1"/>
    <col min="21" max="21" width="20.66015625" style="155" customWidth="1"/>
    <col min="22" max="22" width="11.66015625" style="157" customWidth="1"/>
    <col min="23" max="23" width="26.33203125" style="155" customWidth="1"/>
    <col min="24" max="24" width="10.16015625" style="126" customWidth="1"/>
    <col min="25" max="25" width="9.16015625" style="14" customWidth="1"/>
    <col min="26" max="26" width="19.66015625" style="14" bestFit="1" customWidth="1"/>
    <col min="27" max="16384" width="9.16015625" style="14" customWidth="1"/>
  </cols>
  <sheetData>
    <row r="1" spans="4:24" ht="26.25" customHeight="1">
      <c r="D1" s="154"/>
      <c r="N1" s="90"/>
      <c r="O1" s="90"/>
      <c r="P1" s="90"/>
      <c r="Q1" s="219" t="s">
        <v>675</v>
      </c>
      <c r="R1" s="219"/>
      <c r="S1" s="219"/>
      <c r="T1" s="219"/>
      <c r="U1" s="219"/>
      <c r="V1" s="219"/>
      <c r="X1" s="228"/>
    </row>
    <row r="2" spans="4:24" ht="26.25" customHeight="1">
      <c r="D2" s="154"/>
      <c r="Q2" s="219" t="s">
        <v>681</v>
      </c>
      <c r="R2" s="219"/>
      <c r="S2" s="219"/>
      <c r="T2" s="219"/>
      <c r="U2" s="219"/>
      <c r="V2" s="219"/>
      <c r="X2" s="228"/>
    </row>
    <row r="3" spans="4:24" ht="26.25" customHeight="1">
      <c r="D3" s="154"/>
      <c r="Q3" s="220" t="s">
        <v>680</v>
      </c>
      <c r="R3" s="220"/>
      <c r="S3" s="220"/>
      <c r="T3" s="220"/>
      <c r="U3" s="220"/>
      <c r="V3" s="220"/>
      <c r="X3" s="228"/>
    </row>
    <row r="4" spans="4:24" ht="26.25" customHeight="1">
      <c r="D4" s="154"/>
      <c r="Q4" s="220" t="s">
        <v>682</v>
      </c>
      <c r="R4" s="220"/>
      <c r="S4" s="220"/>
      <c r="T4" s="220"/>
      <c r="U4" s="220"/>
      <c r="V4" s="220"/>
      <c r="X4" s="228"/>
    </row>
    <row r="5" spans="1:24" s="1" customFormat="1" ht="29.25" customHeight="1">
      <c r="A5" s="171"/>
      <c r="B5" s="172"/>
      <c r="C5" s="172"/>
      <c r="D5" s="154"/>
      <c r="E5" s="65"/>
      <c r="F5" s="65"/>
      <c r="G5" s="65"/>
      <c r="H5" s="65"/>
      <c r="I5" s="65"/>
      <c r="J5" s="65"/>
      <c r="K5" s="99"/>
      <c r="L5" s="65"/>
      <c r="M5" s="65"/>
      <c r="N5" s="130"/>
      <c r="O5" s="130"/>
      <c r="P5" s="130"/>
      <c r="Q5" s="219" t="s">
        <v>679</v>
      </c>
      <c r="R5" s="219"/>
      <c r="S5" s="219"/>
      <c r="T5" s="219"/>
      <c r="U5" s="219"/>
      <c r="V5" s="219"/>
      <c r="W5" s="130"/>
      <c r="X5" s="228"/>
    </row>
    <row r="6" spans="1:24" s="1" customFormat="1" ht="29.25" customHeight="1">
      <c r="A6" s="171"/>
      <c r="B6" s="172"/>
      <c r="C6" s="172"/>
      <c r="D6" s="154"/>
      <c r="E6" s="65"/>
      <c r="F6" s="65"/>
      <c r="G6" s="65"/>
      <c r="H6" s="65"/>
      <c r="I6" s="65"/>
      <c r="J6" s="65"/>
      <c r="K6" s="99"/>
      <c r="L6" s="65"/>
      <c r="M6" s="65"/>
      <c r="N6" s="112"/>
      <c r="O6" s="112"/>
      <c r="P6" s="112"/>
      <c r="Q6" s="112"/>
      <c r="R6" s="133"/>
      <c r="S6" s="133"/>
      <c r="T6" s="133"/>
      <c r="U6" s="130"/>
      <c r="V6" s="131"/>
      <c r="W6" s="130"/>
      <c r="X6" s="228"/>
    </row>
    <row r="7" spans="1:24" s="153" customFormat="1" ht="29.25" customHeight="1">
      <c r="A7" s="214" t="s">
        <v>592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176"/>
      <c r="X7" s="228"/>
    </row>
    <row r="8" spans="1:24" s="178" customFormat="1" ht="39.75" customHeight="1">
      <c r="A8" s="214" t="s">
        <v>657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177"/>
      <c r="X8" s="228"/>
    </row>
    <row r="9" spans="4:24" ht="21" customHeight="1">
      <c r="D9" s="156"/>
      <c r="X9" s="228"/>
    </row>
    <row r="10" spans="1:24" s="175" customFormat="1" ht="21.75" customHeight="1">
      <c r="A10" s="217" t="s">
        <v>163</v>
      </c>
      <c r="B10" s="223" t="s">
        <v>165</v>
      </c>
      <c r="C10" s="223" t="s">
        <v>80</v>
      </c>
      <c r="D10" s="216" t="s">
        <v>178</v>
      </c>
      <c r="E10" s="215" t="s">
        <v>593</v>
      </c>
      <c r="F10" s="215"/>
      <c r="G10" s="215"/>
      <c r="H10" s="215"/>
      <c r="I10" s="215"/>
      <c r="J10" s="215"/>
      <c r="K10" s="221" t="s">
        <v>596</v>
      </c>
      <c r="L10" s="215" t="s">
        <v>597</v>
      </c>
      <c r="M10" s="215"/>
      <c r="N10" s="215"/>
      <c r="O10" s="215"/>
      <c r="P10" s="215"/>
      <c r="Q10" s="215"/>
      <c r="R10" s="215"/>
      <c r="S10" s="215"/>
      <c r="T10" s="215"/>
      <c r="U10" s="215"/>
      <c r="V10" s="221" t="s">
        <v>596</v>
      </c>
      <c r="W10" s="216" t="s">
        <v>361</v>
      </c>
      <c r="X10" s="228"/>
    </row>
    <row r="11" spans="1:24" s="175" customFormat="1" ht="32.25" customHeight="1">
      <c r="A11" s="218"/>
      <c r="B11" s="224"/>
      <c r="C11" s="224"/>
      <c r="D11" s="216"/>
      <c r="E11" s="216" t="s">
        <v>594</v>
      </c>
      <c r="F11" s="216"/>
      <c r="G11" s="216"/>
      <c r="H11" s="216" t="s">
        <v>595</v>
      </c>
      <c r="I11" s="216"/>
      <c r="J11" s="216"/>
      <c r="K11" s="221"/>
      <c r="L11" s="216" t="s">
        <v>594</v>
      </c>
      <c r="M11" s="216"/>
      <c r="N11" s="216"/>
      <c r="O11" s="216"/>
      <c r="P11" s="216"/>
      <c r="Q11" s="216" t="s">
        <v>595</v>
      </c>
      <c r="R11" s="216"/>
      <c r="S11" s="216"/>
      <c r="T11" s="216"/>
      <c r="U11" s="216"/>
      <c r="V11" s="221"/>
      <c r="W11" s="216"/>
      <c r="X11" s="228"/>
    </row>
    <row r="12" spans="1:24" s="175" customFormat="1" ht="15.75" customHeight="1">
      <c r="A12" s="218"/>
      <c r="B12" s="224"/>
      <c r="C12" s="224"/>
      <c r="D12" s="216"/>
      <c r="E12" s="216" t="s">
        <v>362</v>
      </c>
      <c r="F12" s="216" t="s">
        <v>364</v>
      </c>
      <c r="G12" s="216"/>
      <c r="H12" s="216" t="s">
        <v>362</v>
      </c>
      <c r="I12" s="216" t="s">
        <v>364</v>
      </c>
      <c r="J12" s="216"/>
      <c r="K12" s="221"/>
      <c r="L12" s="216" t="s">
        <v>362</v>
      </c>
      <c r="M12" s="216" t="s">
        <v>363</v>
      </c>
      <c r="N12" s="216" t="s">
        <v>364</v>
      </c>
      <c r="O12" s="216"/>
      <c r="P12" s="216" t="s">
        <v>365</v>
      </c>
      <c r="Q12" s="216" t="s">
        <v>362</v>
      </c>
      <c r="R12" s="216" t="s">
        <v>363</v>
      </c>
      <c r="S12" s="216" t="s">
        <v>364</v>
      </c>
      <c r="T12" s="216"/>
      <c r="U12" s="216" t="s">
        <v>365</v>
      </c>
      <c r="V12" s="221"/>
      <c r="W12" s="216"/>
      <c r="X12" s="228"/>
    </row>
    <row r="13" spans="1:24" s="175" customFormat="1" ht="48.75" customHeight="1">
      <c r="A13" s="218"/>
      <c r="B13" s="225"/>
      <c r="C13" s="225"/>
      <c r="D13" s="216"/>
      <c r="E13" s="216"/>
      <c r="F13" s="111" t="s">
        <v>366</v>
      </c>
      <c r="G13" s="111" t="s">
        <v>367</v>
      </c>
      <c r="H13" s="216"/>
      <c r="I13" s="111" t="s">
        <v>366</v>
      </c>
      <c r="J13" s="111" t="s">
        <v>367</v>
      </c>
      <c r="K13" s="221"/>
      <c r="L13" s="216"/>
      <c r="M13" s="216"/>
      <c r="N13" s="111" t="s">
        <v>366</v>
      </c>
      <c r="O13" s="111" t="s">
        <v>367</v>
      </c>
      <c r="P13" s="216"/>
      <c r="Q13" s="216"/>
      <c r="R13" s="216"/>
      <c r="S13" s="111" t="s">
        <v>366</v>
      </c>
      <c r="T13" s="111" t="s">
        <v>367</v>
      </c>
      <c r="U13" s="216"/>
      <c r="V13" s="221"/>
      <c r="W13" s="216"/>
      <c r="X13" s="228"/>
    </row>
    <row r="14" spans="1:24" s="46" customFormat="1" ht="19.5" customHeight="1">
      <c r="A14" s="44" t="s">
        <v>237</v>
      </c>
      <c r="B14" s="44"/>
      <c r="C14" s="44"/>
      <c r="D14" s="45" t="s">
        <v>67</v>
      </c>
      <c r="E14" s="28">
        <f>E15</f>
        <v>155563238</v>
      </c>
      <c r="F14" s="28">
        <f aca="true" t="shared" si="0" ref="F14:U14">F15</f>
        <v>65407723</v>
      </c>
      <c r="G14" s="28">
        <f t="shared" si="0"/>
        <v>4166743</v>
      </c>
      <c r="H14" s="28">
        <f t="shared" si="0"/>
        <v>103046094.89200002</v>
      </c>
      <c r="I14" s="28">
        <f t="shared" si="0"/>
        <v>49480081.989999995</v>
      </c>
      <c r="J14" s="28">
        <f t="shared" si="0"/>
        <v>2540686</v>
      </c>
      <c r="K14" s="95">
        <f>H14/E14*100</f>
        <v>66.24064670857521</v>
      </c>
      <c r="L14" s="28">
        <f t="shared" si="0"/>
        <v>50164063.48</v>
      </c>
      <c r="M14" s="28">
        <f t="shared" si="0"/>
        <v>483319.48</v>
      </c>
      <c r="N14" s="28">
        <f t="shared" si="0"/>
        <v>141022</v>
      </c>
      <c r="O14" s="28">
        <f t="shared" si="0"/>
        <v>54604</v>
      </c>
      <c r="P14" s="28">
        <f t="shared" si="0"/>
        <v>49680744</v>
      </c>
      <c r="Q14" s="28">
        <f t="shared" si="0"/>
        <v>39462585.36</v>
      </c>
      <c r="R14" s="28">
        <f t="shared" si="0"/>
        <v>630646.47</v>
      </c>
      <c r="S14" s="28">
        <f t="shared" si="0"/>
        <v>69367.28</v>
      </c>
      <c r="T14" s="28">
        <f t="shared" si="0"/>
        <v>28158.32</v>
      </c>
      <c r="U14" s="28">
        <f t="shared" si="0"/>
        <v>38831938.89</v>
      </c>
      <c r="V14" s="95">
        <f>Q14/L14*100</f>
        <v>78.66704294346772</v>
      </c>
      <c r="W14" s="28">
        <f>H14+Q14</f>
        <v>142508680.25200003</v>
      </c>
      <c r="X14" s="228"/>
    </row>
    <row r="15" spans="1:24" s="49" customFormat="1" ht="19.5" customHeight="1">
      <c r="A15" s="47" t="s">
        <v>238</v>
      </c>
      <c r="B15" s="47"/>
      <c r="C15" s="47"/>
      <c r="D15" s="48" t="s">
        <v>67</v>
      </c>
      <c r="E15" s="35">
        <f>E16+E17+E18+E21+E23+E25+E26+E29+E30+E33+E36+E39+E42+E44+E47+E48+E49+E50+E51+E52+E53+E56+E57+E58+E59+E60+E61+E62</f>
        <v>155563238</v>
      </c>
      <c r="F15" s="35">
        <f aca="true" t="shared" si="1" ref="F15:P15">F16+F17+F18+F21+F23+F25+F26+F29+F30+F33+F36+F39+F42+F44+F47+F48+F49+F50+F51+F52+F53+F56+F57+F58+F59+F60+F61+F62</f>
        <v>65407723</v>
      </c>
      <c r="G15" s="35">
        <f t="shared" si="1"/>
        <v>4166743</v>
      </c>
      <c r="H15" s="35">
        <f>H16+H17+H18+H21+H23+H25+H26+H29+H30+H33+H36+H39+H42+H44+H47+H48+H49+H50+H51+H52+H53+H56+H57+H58+H59+H60+H61+H62</f>
        <v>103046094.89200002</v>
      </c>
      <c r="I15" s="35">
        <f>I16+I17+I18+I21+I23+I25+I26+I29+I30+I33+I36+I39+I42+I44+I47+I48+I49+I50+I51+I52+I53+I56+I57+I58+I59+I60+I61+I62</f>
        <v>49480081.989999995</v>
      </c>
      <c r="J15" s="35">
        <f>J16+J17+J18+J21+J23+J25+J26+J29+J30+J33+J36+J39+J42+J44+J47+J48+J49+J50+J51+J52+J53+J56+J57+J58+J59+J60+J61+J62</f>
        <v>2540686</v>
      </c>
      <c r="K15" s="96">
        <f aca="true" t="shared" si="2" ref="K15:K78">H15/E15*100</f>
        <v>66.24064670857521</v>
      </c>
      <c r="L15" s="35">
        <f t="shared" si="1"/>
        <v>50164063.48</v>
      </c>
      <c r="M15" s="35">
        <f t="shared" si="1"/>
        <v>483319.48</v>
      </c>
      <c r="N15" s="35">
        <f t="shared" si="1"/>
        <v>141022</v>
      </c>
      <c r="O15" s="35">
        <f t="shared" si="1"/>
        <v>54604</v>
      </c>
      <c r="P15" s="35">
        <f t="shared" si="1"/>
        <v>49680744</v>
      </c>
      <c r="Q15" s="35">
        <f>Q16+Q17+Q18+Q21+Q23+Q25+Q26+Q29+Q30+Q33+Q36+Q39+Q42+Q44+Q47+Q48+Q49+Q50+Q51+Q52+Q53+Q56+Q57+Q58+Q59+Q60+Q61+Q62</f>
        <v>39462585.36</v>
      </c>
      <c r="R15" s="35">
        <f>R16+R17+R18+R21+R23+R25+R26+R29+R30+R33+R36+R39+R42+R44+R47+R48+R49+R50+R51+R52+R53+R56+R57+R58+R59+R60+R61+R62</f>
        <v>630646.47</v>
      </c>
      <c r="S15" s="35">
        <f>S16+S17+S18+S21+S23+S25+S26+S29+S30+S33+S36+S39+S42+S44+S47+S48+S49+S50+S51+S52+S53+S56+S57+S58+S59+S60+S61+S62</f>
        <v>69367.28</v>
      </c>
      <c r="T15" s="35">
        <f>T16+T17+T18+T21+T23+T25+T26+T29+T30+T33+T36+T39+T42+T44+T47+T48+T49+T50+T51+T52+T53+T56+T57+T58+T59+T60+T61+T62</f>
        <v>28158.32</v>
      </c>
      <c r="U15" s="35">
        <f>U16+U17+U18+U21+U23+U25+U26+U29+U30+U33+U36+U39+U42+U44+U47+U48+U49+U50+U51+U52+U53+U56+U57+U58+U59+U60+U61+U62</f>
        <v>38831938.89</v>
      </c>
      <c r="V15" s="96">
        <f aca="true" t="shared" si="3" ref="V15:V74">Q15/L15*100</f>
        <v>78.66704294346772</v>
      </c>
      <c r="W15" s="35">
        <f aca="true" t="shared" si="4" ref="W15:W78">H15+Q15</f>
        <v>142508680.25200003</v>
      </c>
      <c r="X15" s="228"/>
    </row>
    <row r="16" spans="1:24" s="2" customFormat="1" ht="46.5" customHeight="1">
      <c r="A16" s="36" t="s">
        <v>239</v>
      </c>
      <c r="B16" s="36" t="str">
        <f>'дод. 3'!A15</f>
        <v>0160</v>
      </c>
      <c r="C16" s="36" t="str">
        <f>'дод. 3'!B15</f>
        <v>0111</v>
      </c>
      <c r="D16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6" s="37">
        <v>73843925</v>
      </c>
      <c r="F16" s="37">
        <v>52440920</v>
      </c>
      <c r="G16" s="37">
        <v>2203782</v>
      </c>
      <c r="H16" s="37">
        <v>55143087.27</v>
      </c>
      <c r="I16" s="37">
        <v>39914555.71</v>
      </c>
      <c r="J16" s="37">
        <v>1324535.18</v>
      </c>
      <c r="K16" s="97">
        <f t="shared" si="2"/>
        <v>74.67518454632524</v>
      </c>
      <c r="L16" s="37">
        <f>M16+P16</f>
        <v>3218214</v>
      </c>
      <c r="M16" s="37"/>
      <c r="N16" s="37"/>
      <c r="O16" s="37"/>
      <c r="P16" s="37">
        <v>3218214</v>
      </c>
      <c r="Q16" s="37">
        <f aca="true" t="shared" si="5" ref="Q16:Q80">R16+U16</f>
        <v>1748128.2000000002</v>
      </c>
      <c r="R16" s="37">
        <v>22044.86</v>
      </c>
      <c r="S16" s="37"/>
      <c r="T16" s="37"/>
      <c r="U16" s="37">
        <v>1726083.34</v>
      </c>
      <c r="V16" s="97">
        <f t="shared" si="3"/>
        <v>54.3198245983642</v>
      </c>
      <c r="W16" s="37">
        <f t="shared" si="4"/>
        <v>56891215.470000006</v>
      </c>
      <c r="X16" s="228"/>
    </row>
    <row r="17" spans="1:24" s="2" customFormat="1" ht="27" customHeight="1">
      <c r="A17" s="36" t="s">
        <v>379</v>
      </c>
      <c r="B17" s="36" t="str">
        <f>'дод. 3'!A16</f>
        <v>0180</v>
      </c>
      <c r="C17" s="36" t="str">
        <f>'дод. 3'!B16</f>
        <v>0133</v>
      </c>
      <c r="D17" s="60" t="str">
        <f>'дод. 3'!C16</f>
        <v>Інша діяльність у сфері державного управління</v>
      </c>
      <c r="E17" s="37">
        <v>137640</v>
      </c>
      <c r="F17" s="37"/>
      <c r="G17" s="37"/>
      <c r="H17" s="37">
        <v>126379.55</v>
      </c>
      <c r="I17" s="37"/>
      <c r="J17" s="37"/>
      <c r="K17" s="97">
        <f t="shared" si="2"/>
        <v>91.81891165358907</v>
      </c>
      <c r="L17" s="37">
        <f>M17+P17</f>
        <v>0</v>
      </c>
      <c r="M17" s="37"/>
      <c r="N17" s="37"/>
      <c r="O17" s="37"/>
      <c r="P17" s="37"/>
      <c r="Q17" s="37">
        <f t="shared" si="5"/>
        <v>0</v>
      </c>
      <c r="R17" s="37"/>
      <c r="S17" s="37"/>
      <c r="T17" s="37"/>
      <c r="U17" s="37"/>
      <c r="V17" s="97"/>
      <c r="W17" s="37">
        <f t="shared" si="4"/>
        <v>126379.55</v>
      </c>
      <c r="X17" s="228"/>
    </row>
    <row r="18" spans="1:24" s="2" customFormat="1" ht="68.25" customHeight="1">
      <c r="A18" s="36" t="s">
        <v>240</v>
      </c>
      <c r="B18" s="36" t="str">
        <f>'дод. 3'!A50</f>
        <v>3030</v>
      </c>
      <c r="C18" s="36">
        <f>'дод. 3'!B50</f>
        <v>0</v>
      </c>
      <c r="D18" s="60" t="str">
        <f>'дод. 3'!C50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8" s="37">
        <f>E19+E20</f>
        <v>190000</v>
      </c>
      <c r="F18" s="37">
        <f aca="true" t="shared" si="6" ref="F18:U18">F19+F20</f>
        <v>0</v>
      </c>
      <c r="G18" s="37">
        <f t="shared" si="6"/>
        <v>0</v>
      </c>
      <c r="H18" s="37">
        <f t="shared" si="6"/>
        <v>156093.75</v>
      </c>
      <c r="I18" s="37">
        <f t="shared" si="6"/>
        <v>0</v>
      </c>
      <c r="J18" s="37">
        <f t="shared" si="6"/>
        <v>0</v>
      </c>
      <c r="K18" s="97">
        <f t="shared" si="2"/>
        <v>82.1546052631579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97"/>
      <c r="W18" s="37">
        <f t="shared" si="4"/>
        <v>156093.75</v>
      </c>
      <c r="X18" s="228"/>
    </row>
    <row r="19" spans="1:24" s="50" customFormat="1" ht="51.75" customHeight="1">
      <c r="A19" s="38" t="s">
        <v>395</v>
      </c>
      <c r="B19" s="38" t="str">
        <f>'дод. 3'!A53</f>
        <v>3033</v>
      </c>
      <c r="C19" s="38" t="str">
        <f>'дод. 3'!B53</f>
        <v>1070</v>
      </c>
      <c r="D19" s="61" t="str">
        <f>'дод. 3'!C53</f>
        <v>Компенсаційні виплати на пільговий проїзд автомобільним транспортом окремим категоріям громадян</v>
      </c>
      <c r="E19" s="39">
        <v>51700</v>
      </c>
      <c r="F19" s="39"/>
      <c r="G19" s="39"/>
      <c r="H19" s="39">
        <v>51373.75</v>
      </c>
      <c r="I19" s="39"/>
      <c r="J19" s="39"/>
      <c r="K19" s="98">
        <f t="shared" si="2"/>
        <v>99.36895551257253</v>
      </c>
      <c r="L19" s="39">
        <f>M19+P19</f>
        <v>0</v>
      </c>
      <c r="M19" s="39"/>
      <c r="N19" s="39"/>
      <c r="O19" s="39"/>
      <c r="P19" s="39"/>
      <c r="Q19" s="39">
        <f t="shared" si="5"/>
        <v>0</v>
      </c>
      <c r="R19" s="39"/>
      <c r="S19" s="39"/>
      <c r="T19" s="39"/>
      <c r="U19" s="39"/>
      <c r="V19" s="98"/>
      <c r="W19" s="39">
        <f t="shared" si="4"/>
        <v>51373.75</v>
      </c>
      <c r="X19" s="228"/>
    </row>
    <row r="20" spans="1:24" s="50" customFormat="1" ht="48.75" customHeight="1">
      <c r="A20" s="38" t="s">
        <v>241</v>
      </c>
      <c r="B20" s="38" t="str">
        <f>'дод. 3'!A55</f>
        <v>3036</v>
      </c>
      <c r="C20" s="38" t="str">
        <f>'дод. 3'!B55</f>
        <v>1070</v>
      </c>
      <c r="D20" s="61" t="str">
        <f>'дод. 3'!C55</f>
        <v>Компенсаційні виплати на пільговий проїзд електротранспортом окремим категоріям громадян</v>
      </c>
      <c r="E20" s="39">
        <v>138300</v>
      </c>
      <c r="F20" s="39"/>
      <c r="G20" s="39"/>
      <c r="H20" s="39">
        <v>104720</v>
      </c>
      <c r="I20" s="39"/>
      <c r="J20" s="39"/>
      <c r="K20" s="98">
        <f t="shared" si="2"/>
        <v>75.71945046999276</v>
      </c>
      <c r="L20" s="39">
        <f>M20+P20</f>
        <v>0</v>
      </c>
      <c r="M20" s="39"/>
      <c r="N20" s="39"/>
      <c r="O20" s="39"/>
      <c r="P20" s="39"/>
      <c r="Q20" s="39">
        <f t="shared" si="5"/>
        <v>0</v>
      </c>
      <c r="R20" s="39"/>
      <c r="S20" s="39"/>
      <c r="T20" s="39"/>
      <c r="U20" s="39"/>
      <c r="V20" s="98"/>
      <c r="W20" s="39">
        <f t="shared" si="4"/>
        <v>104720</v>
      </c>
      <c r="X20" s="228"/>
    </row>
    <row r="21" spans="1:24" s="2" customFormat="1" ht="32.25" customHeight="1">
      <c r="A21" s="36" t="s">
        <v>242</v>
      </c>
      <c r="B21" s="36" t="str">
        <f>'дод. 3'!A76</f>
        <v>3120</v>
      </c>
      <c r="C21" s="36">
        <f>'дод. 3'!B76</f>
        <v>0</v>
      </c>
      <c r="D21" s="60" t="str">
        <f>'дод. 3'!C76</f>
        <v>Здійснення соціальної роботи з вразливими категоріями населення</v>
      </c>
      <c r="E21" s="37">
        <f>E22</f>
        <v>1791330</v>
      </c>
      <c r="F21" s="37">
        <f aca="true" t="shared" si="7" ref="F21:U21">F22</f>
        <v>1348310</v>
      </c>
      <c r="G21" s="37">
        <f t="shared" si="7"/>
        <v>63780</v>
      </c>
      <c r="H21" s="37">
        <f t="shared" si="7"/>
        <v>1307728.67</v>
      </c>
      <c r="I21" s="37">
        <f t="shared" si="7"/>
        <v>1011966.72</v>
      </c>
      <c r="J21" s="37">
        <f t="shared" si="7"/>
        <v>39594.87</v>
      </c>
      <c r="K21" s="97">
        <f t="shared" si="2"/>
        <v>73.0032249780889</v>
      </c>
      <c r="L21" s="37">
        <f t="shared" si="7"/>
        <v>790500</v>
      </c>
      <c r="M21" s="37">
        <f t="shared" si="7"/>
        <v>0</v>
      </c>
      <c r="N21" s="37">
        <f t="shared" si="7"/>
        <v>0</v>
      </c>
      <c r="O21" s="37">
        <f t="shared" si="7"/>
        <v>0</v>
      </c>
      <c r="P21" s="37">
        <f t="shared" si="7"/>
        <v>790500</v>
      </c>
      <c r="Q21" s="37">
        <f t="shared" si="7"/>
        <v>207898.55</v>
      </c>
      <c r="R21" s="37">
        <f t="shared" si="7"/>
        <v>2895</v>
      </c>
      <c r="S21" s="37">
        <f t="shared" si="7"/>
        <v>0</v>
      </c>
      <c r="T21" s="37">
        <f t="shared" si="7"/>
        <v>0</v>
      </c>
      <c r="U21" s="37">
        <f t="shared" si="7"/>
        <v>205003.55</v>
      </c>
      <c r="V21" s="97">
        <f t="shared" si="3"/>
        <v>26.299626818469324</v>
      </c>
      <c r="W21" s="37">
        <f t="shared" si="4"/>
        <v>1515627.22</v>
      </c>
      <c r="X21" s="228"/>
    </row>
    <row r="22" spans="1:24" s="50" customFormat="1" ht="33.75" customHeight="1">
      <c r="A22" s="38" t="s">
        <v>243</v>
      </c>
      <c r="B22" s="38" t="str">
        <f>'дод. 3'!A77</f>
        <v>3121</v>
      </c>
      <c r="C22" s="38" t="str">
        <f>'дод. 3'!B77</f>
        <v>1040</v>
      </c>
      <c r="D22" s="61" t="str">
        <f>'дод. 3'!C77</f>
        <v>Утримання та забезпечення діяльності центрів соціальних служб для сім’ї, дітей та молоді</v>
      </c>
      <c r="E22" s="39">
        <v>1791330</v>
      </c>
      <c r="F22" s="39">
        <v>1348310</v>
      </c>
      <c r="G22" s="39">
        <v>63780</v>
      </c>
      <c r="H22" s="39">
        <v>1307728.67</v>
      </c>
      <c r="I22" s="39">
        <v>1011966.72</v>
      </c>
      <c r="J22" s="39">
        <v>39594.87</v>
      </c>
      <c r="K22" s="98">
        <f t="shared" si="2"/>
        <v>73.0032249780889</v>
      </c>
      <c r="L22" s="39">
        <f>M22+P22</f>
        <v>790500</v>
      </c>
      <c r="M22" s="39"/>
      <c r="N22" s="39"/>
      <c r="O22" s="39"/>
      <c r="P22" s="39">
        <v>790500</v>
      </c>
      <c r="Q22" s="39">
        <f t="shared" si="5"/>
        <v>207898.55</v>
      </c>
      <c r="R22" s="39">
        <v>2895</v>
      </c>
      <c r="S22" s="39"/>
      <c r="T22" s="39"/>
      <c r="U22" s="39">
        <v>205003.55</v>
      </c>
      <c r="V22" s="98">
        <f t="shared" si="3"/>
        <v>26.299626818469324</v>
      </c>
      <c r="W22" s="39">
        <f t="shared" si="4"/>
        <v>1515627.22</v>
      </c>
      <c r="X22" s="228"/>
    </row>
    <row r="23" spans="1:24" s="50" customFormat="1" ht="25.5" customHeight="1">
      <c r="A23" s="36" t="s">
        <v>244</v>
      </c>
      <c r="B23" s="36" t="str">
        <f>'дод. 3'!A78</f>
        <v>3130</v>
      </c>
      <c r="C23" s="36">
        <f>'дод. 3'!B78</f>
        <v>0</v>
      </c>
      <c r="D23" s="60" t="str">
        <f>'дод. 3'!C78</f>
        <v>Реалізація державної політики у молодіжній сфері</v>
      </c>
      <c r="E23" s="37">
        <f>E24</f>
        <v>684600</v>
      </c>
      <c r="F23" s="37">
        <f aca="true" t="shared" si="8" ref="F23:U23">F24</f>
        <v>0</v>
      </c>
      <c r="G23" s="37">
        <f t="shared" si="8"/>
        <v>0</v>
      </c>
      <c r="H23" s="37">
        <f t="shared" si="8"/>
        <v>427212.17</v>
      </c>
      <c r="I23" s="37">
        <f t="shared" si="8"/>
        <v>0</v>
      </c>
      <c r="J23" s="37">
        <f t="shared" si="8"/>
        <v>0</v>
      </c>
      <c r="K23" s="97">
        <f t="shared" si="2"/>
        <v>62.4031799591002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/>
      <c r="S23" s="37">
        <f t="shared" si="8"/>
        <v>0</v>
      </c>
      <c r="T23" s="37">
        <f t="shared" si="8"/>
        <v>0</v>
      </c>
      <c r="U23" s="37">
        <f t="shared" si="8"/>
        <v>0</v>
      </c>
      <c r="V23" s="97"/>
      <c r="W23" s="37">
        <f t="shared" si="4"/>
        <v>427212.17</v>
      </c>
      <c r="X23" s="228"/>
    </row>
    <row r="24" spans="1:24" s="50" customFormat="1" ht="45">
      <c r="A24" s="38" t="s">
        <v>245</v>
      </c>
      <c r="B24" s="38" t="str">
        <f>'дод. 3'!A79</f>
        <v>3131</v>
      </c>
      <c r="C24" s="38" t="str">
        <f>'дод. 3'!B79</f>
        <v>1040</v>
      </c>
      <c r="D24" s="61" t="str">
        <f>'дод. 3'!C79</f>
        <v>Здійснення заходів та реалізація проектів на виконання Державної цільової соціальної програми «Молодь України»</v>
      </c>
      <c r="E24" s="39">
        <v>684600</v>
      </c>
      <c r="F24" s="39"/>
      <c r="G24" s="39"/>
      <c r="H24" s="39">
        <v>427212.17</v>
      </c>
      <c r="I24" s="39"/>
      <c r="J24" s="39"/>
      <c r="K24" s="98">
        <f t="shared" si="2"/>
        <v>62.4031799591002</v>
      </c>
      <c r="L24" s="39">
        <f>M24+P24</f>
        <v>0</v>
      </c>
      <c r="M24" s="39"/>
      <c r="N24" s="39"/>
      <c r="O24" s="39"/>
      <c r="P24" s="39"/>
      <c r="Q24" s="39">
        <f t="shared" si="5"/>
        <v>0</v>
      </c>
      <c r="R24" s="39"/>
      <c r="S24" s="39"/>
      <c r="T24" s="39"/>
      <c r="U24" s="39"/>
      <c r="V24" s="98"/>
      <c r="W24" s="39">
        <f t="shared" si="4"/>
        <v>427212.17</v>
      </c>
      <c r="X24" s="228"/>
    </row>
    <row r="25" spans="1:24" s="50" customFormat="1" ht="60" customHeight="1">
      <c r="A25" s="36" t="s">
        <v>246</v>
      </c>
      <c r="B25" s="36" t="str">
        <f>'дод. 3'!A80</f>
        <v>3140</v>
      </c>
      <c r="C25" s="36" t="str">
        <f>'дод. 3'!B80</f>
        <v>1040</v>
      </c>
      <c r="D25" s="60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5" s="37">
        <v>2129665</v>
      </c>
      <c r="F25" s="37"/>
      <c r="G25" s="37"/>
      <c r="H25" s="37">
        <v>2120647.94</v>
      </c>
      <c r="I25" s="37"/>
      <c r="J25" s="37"/>
      <c r="K25" s="97">
        <f t="shared" si="2"/>
        <v>99.57659725825422</v>
      </c>
      <c r="L25" s="37">
        <f>M25+P25</f>
        <v>0</v>
      </c>
      <c r="M25" s="37"/>
      <c r="N25" s="37"/>
      <c r="O25" s="37"/>
      <c r="P25" s="37"/>
      <c r="Q25" s="37">
        <f t="shared" si="5"/>
        <v>0</v>
      </c>
      <c r="R25" s="37"/>
      <c r="S25" s="37"/>
      <c r="T25" s="37"/>
      <c r="U25" s="37"/>
      <c r="V25" s="97"/>
      <c r="W25" s="37">
        <f t="shared" si="4"/>
        <v>2120647.94</v>
      </c>
      <c r="X25" s="228"/>
    </row>
    <row r="26" spans="1:24" s="50" customFormat="1" ht="21.75" customHeight="1">
      <c r="A26" s="36" t="s">
        <v>471</v>
      </c>
      <c r="B26" s="36" t="str">
        <f>'дод. 3'!A96</f>
        <v>3240</v>
      </c>
      <c r="C26" s="36">
        <f>'дод. 3'!B96</f>
        <v>0</v>
      </c>
      <c r="D26" s="60" t="str">
        <f>'дод. 3'!C96</f>
        <v>Інші заклади та заходи</v>
      </c>
      <c r="E26" s="37">
        <f>E27+E28</f>
        <v>1054111</v>
      </c>
      <c r="F26" s="37">
        <f aca="true" t="shared" si="9" ref="F26:U26">F27+F28</f>
        <v>578471</v>
      </c>
      <c r="G26" s="37">
        <f t="shared" si="9"/>
        <v>97477</v>
      </c>
      <c r="H26" s="37">
        <f t="shared" si="9"/>
        <v>728995.78</v>
      </c>
      <c r="I26" s="37">
        <f t="shared" si="9"/>
        <v>420196.72</v>
      </c>
      <c r="J26" s="37">
        <f t="shared" si="9"/>
        <v>65337.75</v>
      </c>
      <c r="K26" s="97">
        <f t="shared" si="2"/>
        <v>69.1574018295986</v>
      </c>
      <c r="L26" s="37">
        <f t="shared" si="9"/>
        <v>0</v>
      </c>
      <c r="M26" s="37">
        <f t="shared" si="9"/>
        <v>0</v>
      </c>
      <c r="N26" s="37">
        <f t="shared" si="9"/>
        <v>0</v>
      </c>
      <c r="O26" s="37">
        <f t="shared" si="9"/>
        <v>0</v>
      </c>
      <c r="P26" s="37">
        <f t="shared" si="9"/>
        <v>0</v>
      </c>
      <c r="Q26" s="37">
        <f t="shared" si="9"/>
        <v>0</v>
      </c>
      <c r="R26" s="37">
        <f t="shared" si="9"/>
        <v>0</v>
      </c>
      <c r="S26" s="37">
        <f t="shared" si="9"/>
        <v>0</v>
      </c>
      <c r="T26" s="37">
        <f t="shared" si="9"/>
        <v>0</v>
      </c>
      <c r="U26" s="37">
        <f t="shared" si="9"/>
        <v>0</v>
      </c>
      <c r="V26" s="97"/>
      <c r="W26" s="37">
        <f t="shared" si="4"/>
        <v>728995.78</v>
      </c>
      <c r="X26" s="228"/>
    </row>
    <row r="27" spans="1:24" s="50" customFormat="1" ht="31.5" customHeight="1">
      <c r="A27" s="38" t="s">
        <v>469</v>
      </c>
      <c r="B27" s="38" t="str">
        <f>'дод. 3'!A97</f>
        <v>3241</v>
      </c>
      <c r="C27" s="38" t="str">
        <f>'дод. 3'!B97</f>
        <v>1090</v>
      </c>
      <c r="D27" s="61" t="str">
        <f>'дод. 3'!C97</f>
        <v>Забезпечення діяльності інших закладів у сфері соціального захисту і соціального забезпечення</v>
      </c>
      <c r="E27" s="39">
        <v>845645</v>
      </c>
      <c r="F27" s="39">
        <v>578471</v>
      </c>
      <c r="G27" s="39">
        <v>97477</v>
      </c>
      <c r="H27" s="39">
        <v>605991.97</v>
      </c>
      <c r="I27" s="39">
        <v>420196.72</v>
      </c>
      <c r="J27" s="39">
        <v>65337.75</v>
      </c>
      <c r="K27" s="98">
        <f t="shared" si="2"/>
        <v>71.66032673284889</v>
      </c>
      <c r="L27" s="39">
        <f>M27+P27</f>
        <v>0</v>
      </c>
      <c r="M27" s="39"/>
      <c r="N27" s="39"/>
      <c r="O27" s="39"/>
      <c r="P27" s="39"/>
      <c r="Q27" s="39">
        <f t="shared" si="5"/>
        <v>0</v>
      </c>
      <c r="R27" s="39"/>
      <c r="S27" s="39"/>
      <c r="T27" s="39"/>
      <c r="U27" s="39"/>
      <c r="V27" s="98"/>
      <c r="W27" s="39">
        <f t="shared" si="4"/>
        <v>605991.97</v>
      </c>
      <c r="X27" s="228"/>
    </row>
    <row r="28" spans="1:24" s="50" customFormat="1" ht="33.75" customHeight="1">
      <c r="A28" s="38" t="s">
        <v>470</v>
      </c>
      <c r="B28" s="38" t="str">
        <f>'дод. 3'!A98</f>
        <v>3242</v>
      </c>
      <c r="C28" s="38" t="str">
        <f>'дод. 3'!B98</f>
        <v>1090</v>
      </c>
      <c r="D28" s="61" t="str">
        <f>'дод. 3'!C98</f>
        <v>Інші заходи у сфері соціального захисту і соціального забезпечення</v>
      </c>
      <c r="E28" s="39">
        <v>208466</v>
      </c>
      <c r="F28" s="39"/>
      <c r="G28" s="39"/>
      <c r="H28" s="39">
        <v>123003.81</v>
      </c>
      <c r="I28" s="39"/>
      <c r="J28" s="39"/>
      <c r="K28" s="98">
        <f t="shared" si="2"/>
        <v>59.00425489048574</v>
      </c>
      <c r="L28" s="39">
        <f>M28+P28</f>
        <v>0</v>
      </c>
      <c r="M28" s="39"/>
      <c r="N28" s="39"/>
      <c r="O28" s="39"/>
      <c r="P28" s="39"/>
      <c r="Q28" s="39">
        <f t="shared" si="5"/>
        <v>0</v>
      </c>
      <c r="R28" s="39"/>
      <c r="S28" s="39"/>
      <c r="T28" s="39"/>
      <c r="U28" s="39"/>
      <c r="V28" s="98"/>
      <c r="W28" s="39">
        <f t="shared" si="4"/>
        <v>123003.81</v>
      </c>
      <c r="X28" s="228"/>
    </row>
    <row r="29" spans="1:24" s="2" customFormat="1" ht="38.25" customHeight="1">
      <c r="A29" s="36" t="s">
        <v>580</v>
      </c>
      <c r="B29" s="36" t="str">
        <f>'дод. 3'!A101</f>
        <v>4060</v>
      </c>
      <c r="C29" s="36" t="str">
        <f>'дод. 3'!B101</f>
        <v>0828</v>
      </c>
      <c r="D29" s="60" t="str">
        <f>'дод. 3'!C101</f>
        <v>Забезпечення діяльності палаців i будинків культури, клубів, центрів дозвілля та iнших клубних закладів</v>
      </c>
      <c r="E29" s="37">
        <v>2392830</v>
      </c>
      <c r="F29" s="37">
        <v>783989</v>
      </c>
      <c r="G29" s="37">
        <v>315625</v>
      </c>
      <c r="H29" s="37">
        <v>1788251.55</v>
      </c>
      <c r="I29" s="37">
        <v>579177.55</v>
      </c>
      <c r="J29" s="37">
        <v>166096.05</v>
      </c>
      <c r="K29" s="97">
        <f t="shared" si="2"/>
        <v>74.73374832311531</v>
      </c>
      <c r="L29" s="37">
        <f>M29+P29</f>
        <v>28500</v>
      </c>
      <c r="M29" s="37"/>
      <c r="N29" s="37"/>
      <c r="O29" s="37"/>
      <c r="P29" s="37">
        <v>28500</v>
      </c>
      <c r="Q29" s="37">
        <f t="shared" si="5"/>
        <v>0</v>
      </c>
      <c r="R29" s="37"/>
      <c r="S29" s="37"/>
      <c r="T29" s="37"/>
      <c r="U29" s="37"/>
      <c r="V29" s="97">
        <f t="shared" si="3"/>
        <v>0</v>
      </c>
      <c r="W29" s="37">
        <f t="shared" si="4"/>
        <v>1788251.55</v>
      </c>
      <c r="X29" s="228"/>
    </row>
    <row r="30" spans="1:24" s="2" customFormat="1" ht="28.5" customHeight="1">
      <c r="A30" s="36" t="s">
        <v>247</v>
      </c>
      <c r="B30" s="36" t="str">
        <f>'дод. 3'!A102</f>
        <v>4080</v>
      </c>
      <c r="C30" s="36">
        <f>'дод. 3'!B102</f>
        <v>0</v>
      </c>
      <c r="D30" s="60" t="str">
        <f>'дод. 3'!C102</f>
        <v>Інші заклади та заходи в галузі культури і мистецтва</v>
      </c>
      <c r="E30" s="37">
        <f>E31+E32</f>
        <v>2720602</v>
      </c>
      <c r="F30" s="37">
        <f aca="true" t="shared" si="10" ref="F30:U30">F31+F32</f>
        <v>998500</v>
      </c>
      <c r="G30" s="37">
        <f t="shared" si="10"/>
        <v>93642</v>
      </c>
      <c r="H30" s="37">
        <f t="shared" si="10"/>
        <v>1880408.5</v>
      </c>
      <c r="I30" s="37">
        <f t="shared" si="10"/>
        <v>735882.2</v>
      </c>
      <c r="J30" s="37">
        <f t="shared" si="10"/>
        <v>61320.52</v>
      </c>
      <c r="K30" s="97">
        <f t="shared" si="2"/>
        <v>69.11736814131578</v>
      </c>
      <c r="L30" s="37">
        <f t="shared" si="10"/>
        <v>20500</v>
      </c>
      <c r="M30" s="37">
        <f t="shared" si="10"/>
        <v>0</v>
      </c>
      <c r="N30" s="37">
        <f t="shared" si="10"/>
        <v>0</v>
      </c>
      <c r="O30" s="37">
        <f t="shared" si="10"/>
        <v>0</v>
      </c>
      <c r="P30" s="37">
        <f t="shared" si="10"/>
        <v>20500</v>
      </c>
      <c r="Q30" s="37">
        <f t="shared" si="10"/>
        <v>0</v>
      </c>
      <c r="R30" s="37">
        <f t="shared" si="10"/>
        <v>0</v>
      </c>
      <c r="S30" s="37">
        <f t="shared" si="10"/>
        <v>0</v>
      </c>
      <c r="T30" s="37">
        <f t="shared" si="10"/>
        <v>0</v>
      </c>
      <c r="U30" s="37">
        <f t="shared" si="10"/>
        <v>0</v>
      </c>
      <c r="V30" s="97">
        <f t="shared" si="3"/>
        <v>0</v>
      </c>
      <c r="W30" s="37">
        <f t="shared" si="4"/>
        <v>1880408.5</v>
      </c>
      <c r="X30" s="228"/>
    </row>
    <row r="31" spans="1:24" s="50" customFormat="1" ht="30.75" customHeight="1">
      <c r="A31" s="38" t="s">
        <v>467</v>
      </c>
      <c r="B31" s="38" t="str">
        <f>'дод. 3'!A103</f>
        <v>4081</v>
      </c>
      <c r="C31" s="38" t="str">
        <f>'дод. 3'!B103</f>
        <v>0829</v>
      </c>
      <c r="D31" s="61" t="str">
        <f>'дод. 3'!C103</f>
        <v>Забезпечення діяльності інших закладів в галузі культури і мистецтва </v>
      </c>
      <c r="E31" s="39">
        <v>2234102</v>
      </c>
      <c r="F31" s="39">
        <v>998500</v>
      </c>
      <c r="G31" s="39">
        <v>93642</v>
      </c>
      <c r="H31" s="39">
        <v>1630810.56</v>
      </c>
      <c r="I31" s="39">
        <v>735882.2</v>
      </c>
      <c r="J31" s="39">
        <v>61320.52</v>
      </c>
      <c r="K31" s="98">
        <f t="shared" si="2"/>
        <v>72.99624457612052</v>
      </c>
      <c r="L31" s="39">
        <f>M31+P31</f>
        <v>20500</v>
      </c>
      <c r="M31" s="39"/>
      <c r="N31" s="39"/>
      <c r="O31" s="39"/>
      <c r="P31" s="39">
        <v>20500</v>
      </c>
      <c r="Q31" s="39">
        <f t="shared" si="5"/>
        <v>0</v>
      </c>
      <c r="R31" s="39"/>
      <c r="S31" s="39"/>
      <c r="T31" s="39"/>
      <c r="U31" s="39"/>
      <c r="V31" s="98">
        <f t="shared" si="3"/>
        <v>0</v>
      </c>
      <c r="W31" s="39">
        <f t="shared" si="4"/>
        <v>1630810.56</v>
      </c>
      <c r="X31" s="228"/>
    </row>
    <row r="32" spans="1:24" s="50" customFormat="1" ht="25.5" customHeight="1">
      <c r="A32" s="38" t="s">
        <v>468</v>
      </c>
      <c r="B32" s="38" t="str">
        <f>'дод. 3'!A104</f>
        <v>4082</v>
      </c>
      <c r="C32" s="38" t="str">
        <f>'дод. 3'!B104</f>
        <v>0829</v>
      </c>
      <c r="D32" s="61" t="str">
        <f>'дод. 3'!C104</f>
        <v>Інші заходи в галузі культури і мистецтва</v>
      </c>
      <c r="E32" s="39">
        <v>486500</v>
      </c>
      <c r="F32" s="39"/>
      <c r="G32" s="39"/>
      <c r="H32" s="39">
        <v>249597.94</v>
      </c>
      <c r="I32" s="39"/>
      <c r="J32" s="39"/>
      <c r="K32" s="98">
        <f t="shared" si="2"/>
        <v>51.30481808838644</v>
      </c>
      <c r="L32" s="39">
        <f>M32+P32</f>
        <v>0</v>
      </c>
      <c r="M32" s="39"/>
      <c r="N32" s="39"/>
      <c r="O32" s="39"/>
      <c r="P32" s="39"/>
      <c r="Q32" s="39">
        <f t="shared" si="5"/>
        <v>0</v>
      </c>
      <c r="R32" s="39"/>
      <c r="S32" s="39"/>
      <c r="T32" s="39"/>
      <c r="U32" s="39"/>
      <c r="V32" s="98"/>
      <c r="W32" s="39">
        <f t="shared" si="4"/>
        <v>249597.94</v>
      </c>
      <c r="X32" s="228"/>
    </row>
    <row r="33" spans="1:24" s="2" customFormat="1" ht="21.75" customHeight="1">
      <c r="A33" s="40" t="s">
        <v>248</v>
      </c>
      <c r="B33" s="40" t="str">
        <f>'дод. 3'!A106</f>
        <v>5010</v>
      </c>
      <c r="C33" s="40">
        <f>'дод. 3'!B106</f>
        <v>0</v>
      </c>
      <c r="D33" s="162" t="str">
        <f>'дод. 3'!C106</f>
        <v>Проведення спортивної роботи в регіоні</v>
      </c>
      <c r="E33" s="37">
        <f>E34+E35</f>
        <v>1772339</v>
      </c>
      <c r="F33" s="37">
        <f aca="true" t="shared" si="11" ref="F33:U33">F34+F35</f>
        <v>0</v>
      </c>
      <c r="G33" s="37">
        <f t="shared" si="11"/>
        <v>0</v>
      </c>
      <c r="H33" s="37">
        <f t="shared" si="11"/>
        <v>1078430.19</v>
      </c>
      <c r="I33" s="37">
        <f t="shared" si="11"/>
        <v>0</v>
      </c>
      <c r="J33" s="37">
        <f t="shared" si="11"/>
        <v>0</v>
      </c>
      <c r="K33" s="97">
        <f t="shared" si="2"/>
        <v>60.84785077798321</v>
      </c>
      <c r="L33" s="37">
        <f t="shared" si="11"/>
        <v>177000</v>
      </c>
      <c r="M33" s="37">
        <f t="shared" si="11"/>
        <v>0</v>
      </c>
      <c r="N33" s="37">
        <f t="shared" si="11"/>
        <v>0</v>
      </c>
      <c r="O33" s="37">
        <f t="shared" si="11"/>
        <v>0</v>
      </c>
      <c r="P33" s="37">
        <f t="shared" si="11"/>
        <v>177000</v>
      </c>
      <c r="Q33" s="37">
        <f t="shared" si="11"/>
        <v>90000</v>
      </c>
      <c r="R33" s="37">
        <f t="shared" si="11"/>
        <v>0</v>
      </c>
      <c r="S33" s="37">
        <f t="shared" si="11"/>
        <v>0</v>
      </c>
      <c r="T33" s="37">
        <f t="shared" si="11"/>
        <v>0</v>
      </c>
      <c r="U33" s="37">
        <f t="shared" si="11"/>
        <v>90000</v>
      </c>
      <c r="V33" s="97">
        <f t="shared" si="3"/>
        <v>50.847457627118644</v>
      </c>
      <c r="W33" s="37">
        <f t="shared" si="4"/>
        <v>1168430.19</v>
      </c>
      <c r="X33" s="228"/>
    </row>
    <row r="34" spans="1:24" s="50" customFormat="1" ht="36.75" customHeight="1">
      <c r="A34" s="51" t="s">
        <v>249</v>
      </c>
      <c r="B34" s="51" t="str">
        <f>'дод. 3'!A107</f>
        <v>5011</v>
      </c>
      <c r="C34" s="51" t="str">
        <f>'дод. 3'!B107</f>
        <v>0810</v>
      </c>
      <c r="D34" s="164" t="str">
        <f>'дод. 3'!C107</f>
        <v>Проведення навчально-тренувальних зборів і змагань з олімпійських видів спорту</v>
      </c>
      <c r="E34" s="39">
        <v>836070</v>
      </c>
      <c r="F34" s="39"/>
      <c r="G34" s="39"/>
      <c r="H34" s="39">
        <v>470800.86</v>
      </c>
      <c r="I34" s="39"/>
      <c r="J34" s="39"/>
      <c r="K34" s="98">
        <f t="shared" si="2"/>
        <v>56.311177293767265</v>
      </c>
      <c r="L34" s="39">
        <f>M34+P34</f>
        <v>177000</v>
      </c>
      <c r="M34" s="39"/>
      <c r="N34" s="39"/>
      <c r="O34" s="39"/>
      <c r="P34" s="39">
        <v>177000</v>
      </c>
      <c r="Q34" s="39">
        <f t="shared" si="5"/>
        <v>90000</v>
      </c>
      <c r="R34" s="39"/>
      <c r="S34" s="39"/>
      <c r="T34" s="39"/>
      <c r="U34" s="39">
        <v>90000</v>
      </c>
      <c r="V34" s="98">
        <f t="shared" si="3"/>
        <v>50.847457627118644</v>
      </c>
      <c r="W34" s="39">
        <f t="shared" si="4"/>
        <v>560800.86</v>
      </c>
      <c r="X34" s="228"/>
    </row>
    <row r="35" spans="1:24" s="50" customFormat="1" ht="34.5" customHeight="1">
      <c r="A35" s="51" t="s">
        <v>250</v>
      </c>
      <c r="B35" s="51" t="str">
        <f>'дод. 3'!A108</f>
        <v>5012</v>
      </c>
      <c r="C35" s="51" t="str">
        <f>'дод. 3'!B108</f>
        <v>0810</v>
      </c>
      <c r="D35" s="164" t="str">
        <f>'дод. 3'!C108</f>
        <v>Проведення навчально-тренувальних зборів і змагань з неолімпійських видів спорту</v>
      </c>
      <c r="E35" s="39">
        <v>936269</v>
      </c>
      <c r="F35" s="39"/>
      <c r="G35" s="39"/>
      <c r="H35" s="39">
        <v>607629.33</v>
      </c>
      <c r="I35" s="39"/>
      <c r="J35" s="39"/>
      <c r="K35" s="98">
        <f t="shared" si="2"/>
        <v>64.89901192926392</v>
      </c>
      <c r="L35" s="39">
        <f>M35+P35</f>
        <v>0</v>
      </c>
      <c r="M35" s="39"/>
      <c r="N35" s="39"/>
      <c r="O35" s="39"/>
      <c r="P35" s="39"/>
      <c r="Q35" s="39">
        <f t="shared" si="5"/>
        <v>0</v>
      </c>
      <c r="R35" s="39"/>
      <c r="S35" s="39"/>
      <c r="T35" s="39"/>
      <c r="U35" s="39"/>
      <c r="V35" s="98"/>
      <c r="W35" s="39">
        <f t="shared" si="4"/>
        <v>607629.33</v>
      </c>
      <c r="X35" s="228"/>
    </row>
    <row r="36" spans="1:24" s="2" customFormat="1" ht="21" customHeight="1">
      <c r="A36" s="40" t="s">
        <v>251</v>
      </c>
      <c r="B36" s="40" t="str">
        <f>'дод. 3'!A109</f>
        <v>5030</v>
      </c>
      <c r="C36" s="40">
        <f>'дод. 3'!B109</f>
        <v>0</v>
      </c>
      <c r="D36" s="162" t="str">
        <f>'дод. 3'!C109</f>
        <v>Розвиток дитячо-юнацького та резервного спорту</v>
      </c>
      <c r="E36" s="37">
        <f>E37+E38</f>
        <v>17791534</v>
      </c>
      <c r="F36" s="37">
        <f aca="true" t="shared" si="12" ref="F36:U36">F37+F38</f>
        <v>6380000</v>
      </c>
      <c r="G36" s="37">
        <f t="shared" si="12"/>
        <v>589143</v>
      </c>
      <c r="H36" s="37">
        <f t="shared" si="12"/>
        <v>12749555.91</v>
      </c>
      <c r="I36" s="37">
        <f t="shared" si="12"/>
        <v>4751684.1</v>
      </c>
      <c r="J36" s="37">
        <f t="shared" si="12"/>
        <v>369706.15</v>
      </c>
      <c r="K36" s="97">
        <f t="shared" si="2"/>
        <v>71.66080176110728</v>
      </c>
      <c r="L36" s="37">
        <f t="shared" si="12"/>
        <v>355650</v>
      </c>
      <c r="M36" s="37">
        <f t="shared" si="12"/>
        <v>0</v>
      </c>
      <c r="N36" s="37">
        <f t="shared" si="12"/>
        <v>0</v>
      </c>
      <c r="O36" s="37">
        <f t="shared" si="12"/>
        <v>0</v>
      </c>
      <c r="P36" s="37">
        <f t="shared" si="12"/>
        <v>355650</v>
      </c>
      <c r="Q36" s="37">
        <f t="shared" si="12"/>
        <v>45650</v>
      </c>
      <c r="R36" s="37">
        <f t="shared" si="12"/>
        <v>0</v>
      </c>
      <c r="S36" s="37">
        <f t="shared" si="12"/>
        <v>0</v>
      </c>
      <c r="T36" s="37">
        <f t="shared" si="12"/>
        <v>0</v>
      </c>
      <c r="U36" s="37">
        <f t="shared" si="12"/>
        <v>45650</v>
      </c>
      <c r="V36" s="97">
        <f t="shared" si="3"/>
        <v>12.835653029663996</v>
      </c>
      <c r="W36" s="37">
        <f t="shared" si="4"/>
        <v>12795205.91</v>
      </c>
      <c r="X36" s="228"/>
    </row>
    <row r="37" spans="1:24" s="50" customFormat="1" ht="39" customHeight="1">
      <c r="A37" s="51" t="s">
        <v>252</v>
      </c>
      <c r="B37" s="51" t="str">
        <f>'дод. 3'!A110</f>
        <v>5031</v>
      </c>
      <c r="C37" s="51" t="str">
        <f>'дод. 3'!B110</f>
        <v>0810</v>
      </c>
      <c r="D37" s="164" t="str">
        <f>'дод. 3'!C110</f>
        <v>Утримання та навчально-тренувальна робота комунальних дитячо-юнацьких спортивних шкіл</v>
      </c>
      <c r="E37" s="39">
        <v>9662205</v>
      </c>
      <c r="F37" s="39">
        <v>6380000</v>
      </c>
      <c r="G37" s="39">
        <v>589143</v>
      </c>
      <c r="H37" s="39">
        <v>6811859.57</v>
      </c>
      <c r="I37" s="39">
        <v>4751684.1</v>
      </c>
      <c r="J37" s="39">
        <v>369706.15</v>
      </c>
      <c r="K37" s="98">
        <f t="shared" si="2"/>
        <v>70.50005221375453</v>
      </c>
      <c r="L37" s="39">
        <f>M37+P37</f>
        <v>300000</v>
      </c>
      <c r="M37" s="39"/>
      <c r="N37" s="39"/>
      <c r="O37" s="39"/>
      <c r="P37" s="39">
        <v>300000</v>
      </c>
      <c r="Q37" s="39">
        <f t="shared" si="5"/>
        <v>0</v>
      </c>
      <c r="R37" s="39"/>
      <c r="S37" s="39"/>
      <c r="T37" s="39"/>
      <c r="U37" s="39"/>
      <c r="V37" s="98">
        <f t="shared" si="3"/>
        <v>0</v>
      </c>
      <c r="W37" s="39">
        <f t="shared" si="4"/>
        <v>6811859.57</v>
      </c>
      <c r="X37" s="228"/>
    </row>
    <row r="38" spans="1:24" s="50" customFormat="1" ht="45">
      <c r="A38" s="51" t="s">
        <v>253</v>
      </c>
      <c r="B38" s="51" t="str">
        <f>'дод. 3'!A111</f>
        <v>5032</v>
      </c>
      <c r="C38" s="51" t="str">
        <f>'дод. 3'!B111</f>
        <v>0810</v>
      </c>
      <c r="D38" s="164" t="str">
        <f>'дод. 3'!C111</f>
        <v>Фінансова підтримка дитячо-юнацьких спортивних шкіл фізкультурно-спортивних товариств</v>
      </c>
      <c r="E38" s="39">
        <v>8129329</v>
      </c>
      <c r="F38" s="39"/>
      <c r="G38" s="39"/>
      <c r="H38" s="39">
        <v>5937696.34</v>
      </c>
      <c r="I38" s="39"/>
      <c r="J38" s="39"/>
      <c r="K38" s="98">
        <f t="shared" si="2"/>
        <v>73.04042363151989</v>
      </c>
      <c r="L38" s="39">
        <f>M38+P38</f>
        <v>55650</v>
      </c>
      <c r="M38" s="39"/>
      <c r="N38" s="39"/>
      <c r="O38" s="39"/>
      <c r="P38" s="39">
        <v>55650</v>
      </c>
      <c r="Q38" s="39">
        <f t="shared" si="5"/>
        <v>45650</v>
      </c>
      <c r="R38" s="39"/>
      <c r="S38" s="39"/>
      <c r="T38" s="39"/>
      <c r="U38" s="39">
        <v>45650</v>
      </c>
      <c r="V38" s="98">
        <f t="shared" si="3"/>
        <v>82.03054806828392</v>
      </c>
      <c r="W38" s="39">
        <f t="shared" si="4"/>
        <v>5983346.34</v>
      </c>
      <c r="X38" s="228"/>
    </row>
    <row r="39" spans="1:24" s="50" customFormat="1" ht="21" customHeight="1">
      <c r="A39" s="40" t="s">
        <v>254</v>
      </c>
      <c r="B39" s="40" t="str">
        <f>'дод. 3'!A112</f>
        <v>5060</v>
      </c>
      <c r="C39" s="40">
        <f>'дод. 3'!B112</f>
        <v>0</v>
      </c>
      <c r="D39" s="162" t="str">
        <f>'дод. 3'!C112</f>
        <v>Інші заходи з розвитку фізичної культури та спорту</v>
      </c>
      <c r="E39" s="37">
        <f>E40+E41</f>
        <v>9550864</v>
      </c>
      <c r="F39" s="37">
        <f aca="true" t="shared" si="13" ref="F39:U39">F40+F41</f>
        <v>1789783</v>
      </c>
      <c r="G39" s="37">
        <f t="shared" si="13"/>
        <v>475153</v>
      </c>
      <c r="H39" s="37">
        <f t="shared" si="13"/>
        <v>7273165.802</v>
      </c>
      <c r="I39" s="37">
        <f t="shared" si="13"/>
        <v>1257797.69</v>
      </c>
      <c r="J39" s="37">
        <f t="shared" si="13"/>
        <v>292224.74</v>
      </c>
      <c r="K39" s="97">
        <f t="shared" si="2"/>
        <v>76.15191465400409</v>
      </c>
      <c r="L39" s="37">
        <f t="shared" si="13"/>
        <v>3166687</v>
      </c>
      <c r="M39" s="37">
        <f t="shared" si="13"/>
        <v>226687</v>
      </c>
      <c r="N39" s="37">
        <f t="shared" si="13"/>
        <v>141022</v>
      </c>
      <c r="O39" s="37">
        <f t="shared" si="13"/>
        <v>53404</v>
      </c>
      <c r="P39" s="37">
        <f t="shared" si="13"/>
        <v>2940000</v>
      </c>
      <c r="Q39" s="37">
        <f t="shared" si="13"/>
        <v>290272.55</v>
      </c>
      <c r="R39" s="37">
        <f t="shared" si="13"/>
        <v>270447.55</v>
      </c>
      <c r="S39" s="37">
        <f t="shared" si="13"/>
        <v>48367.28</v>
      </c>
      <c r="T39" s="37">
        <f t="shared" si="13"/>
        <v>28158.32</v>
      </c>
      <c r="U39" s="37">
        <f t="shared" si="13"/>
        <v>19825</v>
      </c>
      <c r="V39" s="97">
        <f t="shared" si="3"/>
        <v>9.166442720736214</v>
      </c>
      <c r="W39" s="37">
        <f t="shared" si="4"/>
        <v>7563438.352</v>
      </c>
      <c r="X39" s="228"/>
    </row>
    <row r="40" spans="1:24" s="50" customFormat="1" ht="72" customHeight="1">
      <c r="A40" s="51" t="s">
        <v>255</v>
      </c>
      <c r="B40" s="51" t="str">
        <f>'дод. 3'!A113</f>
        <v>5061</v>
      </c>
      <c r="C40" s="51" t="str">
        <f>'дод. 3'!B113</f>
        <v>0810</v>
      </c>
      <c r="D40" s="164" t="str">
        <f>'дод. 3'!C113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39">
        <v>3846504</v>
      </c>
      <c r="F40" s="39">
        <v>1789783</v>
      </c>
      <c r="G40" s="39">
        <v>475153</v>
      </c>
      <c r="H40" s="39">
        <v>2907277.732</v>
      </c>
      <c r="I40" s="39">
        <v>1257797.69</v>
      </c>
      <c r="J40" s="39">
        <v>292224.74</v>
      </c>
      <c r="K40" s="98">
        <f t="shared" si="2"/>
        <v>75.58234001576496</v>
      </c>
      <c r="L40" s="39">
        <f>M40+P40</f>
        <v>3146687</v>
      </c>
      <c r="M40" s="39">
        <v>226687</v>
      </c>
      <c r="N40" s="39">
        <v>141022</v>
      </c>
      <c r="O40" s="39">
        <v>53404</v>
      </c>
      <c r="P40" s="39">
        <v>2920000</v>
      </c>
      <c r="Q40" s="39">
        <f t="shared" si="5"/>
        <v>290272.55</v>
      </c>
      <c r="R40" s="39">
        <v>270447.55</v>
      </c>
      <c r="S40" s="39">
        <v>48367.28</v>
      </c>
      <c r="T40" s="39">
        <v>28158.32</v>
      </c>
      <c r="U40" s="39">
        <v>19825</v>
      </c>
      <c r="V40" s="98">
        <f t="shared" si="3"/>
        <v>9.224703632741356</v>
      </c>
      <c r="W40" s="39">
        <f t="shared" si="4"/>
        <v>3197550.2819999997</v>
      </c>
      <c r="X40" s="228"/>
    </row>
    <row r="41" spans="1:24" s="50" customFormat="1" ht="45">
      <c r="A41" s="51" t="s">
        <v>256</v>
      </c>
      <c r="B41" s="51" t="str">
        <f>'дод. 3'!A114</f>
        <v>5062</v>
      </c>
      <c r="C41" s="51" t="str">
        <f>'дод. 3'!B114</f>
        <v>0810</v>
      </c>
      <c r="D41" s="164" t="str">
        <f>'дод. 3'!C114</f>
        <v>Підтримка спорту вищих досягнень та організацій, які здійснюють фізкультурно-спортивну діяльність в регіоні</v>
      </c>
      <c r="E41" s="39">
        <v>5704360</v>
      </c>
      <c r="F41" s="39"/>
      <c r="G41" s="39"/>
      <c r="H41" s="39">
        <v>4365888.07</v>
      </c>
      <c r="I41" s="39"/>
      <c r="J41" s="39"/>
      <c r="K41" s="98">
        <f t="shared" si="2"/>
        <v>76.53598422960684</v>
      </c>
      <c r="L41" s="39">
        <f>M41+P41</f>
        <v>20000</v>
      </c>
      <c r="M41" s="39"/>
      <c r="N41" s="39"/>
      <c r="O41" s="39"/>
      <c r="P41" s="39">
        <v>20000</v>
      </c>
      <c r="Q41" s="39">
        <f t="shared" si="5"/>
        <v>0</v>
      </c>
      <c r="R41" s="39"/>
      <c r="S41" s="39"/>
      <c r="T41" s="39"/>
      <c r="U41" s="39"/>
      <c r="V41" s="98">
        <f t="shared" si="3"/>
        <v>0</v>
      </c>
      <c r="W41" s="39">
        <f t="shared" si="4"/>
        <v>4365888.07</v>
      </c>
      <c r="X41" s="228"/>
    </row>
    <row r="42" spans="1:24" s="2" customFormat="1" ht="34.5" customHeight="1">
      <c r="A42" s="40" t="s">
        <v>257</v>
      </c>
      <c r="B42" s="40" t="str">
        <f>'дод. 3'!A147</f>
        <v>7410</v>
      </c>
      <c r="C42" s="40">
        <f>'дод. 3'!B147</f>
        <v>0</v>
      </c>
      <c r="D42" s="162" t="str">
        <f>'дод. 3'!C147</f>
        <v>Забезпечення надання послуг з перевезення пасажирів автомобільним транспортом</v>
      </c>
      <c r="E42" s="37">
        <f>E43</f>
        <v>7497000</v>
      </c>
      <c r="F42" s="37">
        <f aca="true" t="shared" si="14" ref="F42:U42">F43</f>
        <v>0</v>
      </c>
      <c r="G42" s="37">
        <f t="shared" si="14"/>
        <v>0</v>
      </c>
      <c r="H42" s="37">
        <f t="shared" si="14"/>
        <v>4227498</v>
      </c>
      <c r="I42" s="37">
        <f t="shared" si="14"/>
        <v>0</v>
      </c>
      <c r="J42" s="37">
        <f t="shared" si="14"/>
        <v>0</v>
      </c>
      <c r="K42" s="97">
        <f t="shared" si="2"/>
        <v>56.38919567827131</v>
      </c>
      <c r="L42" s="37">
        <f t="shared" si="14"/>
        <v>0</v>
      </c>
      <c r="M42" s="37">
        <f t="shared" si="14"/>
        <v>0</v>
      </c>
      <c r="N42" s="37">
        <f t="shared" si="14"/>
        <v>0</v>
      </c>
      <c r="O42" s="37">
        <f t="shared" si="14"/>
        <v>0</v>
      </c>
      <c r="P42" s="37">
        <f t="shared" si="14"/>
        <v>0</v>
      </c>
      <c r="Q42" s="37">
        <f t="shared" si="14"/>
        <v>0</v>
      </c>
      <c r="R42" s="37">
        <f t="shared" si="14"/>
        <v>0</v>
      </c>
      <c r="S42" s="37">
        <f t="shared" si="14"/>
        <v>0</v>
      </c>
      <c r="T42" s="37">
        <f t="shared" si="14"/>
        <v>0</v>
      </c>
      <c r="U42" s="37">
        <f t="shared" si="14"/>
        <v>0</v>
      </c>
      <c r="V42" s="97"/>
      <c r="W42" s="37">
        <f t="shared" si="4"/>
        <v>4227498</v>
      </c>
      <c r="X42" s="228"/>
    </row>
    <row r="43" spans="1:24" s="50" customFormat="1" ht="30">
      <c r="A43" s="51" t="s">
        <v>258</v>
      </c>
      <c r="B43" s="51" t="str">
        <f>'дод. 3'!A148</f>
        <v>7412</v>
      </c>
      <c r="C43" s="51" t="str">
        <f>'дод. 3'!B148</f>
        <v>0451</v>
      </c>
      <c r="D43" s="164" t="str">
        <f>'дод. 3'!C148</f>
        <v>Регулювання цін на послуги місцевого автотранспорту</v>
      </c>
      <c r="E43" s="39">
        <v>7497000</v>
      </c>
      <c r="F43" s="39"/>
      <c r="G43" s="39"/>
      <c r="H43" s="39">
        <v>4227498</v>
      </c>
      <c r="I43" s="39"/>
      <c r="J43" s="39"/>
      <c r="K43" s="98">
        <f t="shared" si="2"/>
        <v>56.38919567827131</v>
      </c>
      <c r="L43" s="39">
        <f>M43+P43</f>
        <v>0</v>
      </c>
      <c r="M43" s="39"/>
      <c r="N43" s="39"/>
      <c r="O43" s="39"/>
      <c r="P43" s="39"/>
      <c r="Q43" s="39">
        <f t="shared" si="5"/>
        <v>0</v>
      </c>
      <c r="R43" s="39"/>
      <c r="S43" s="39"/>
      <c r="T43" s="39"/>
      <c r="U43" s="39"/>
      <c r="V43" s="98"/>
      <c r="W43" s="39">
        <f t="shared" si="4"/>
        <v>4227498</v>
      </c>
      <c r="X43" s="228"/>
    </row>
    <row r="44" spans="1:24" s="2" customFormat="1" ht="30">
      <c r="A44" s="40" t="s">
        <v>259</v>
      </c>
      <c r="B44" s="40" t="str">
        <f>'дод. 3'!A149</f>
        <v>7420</v>
      </c>
      <c r="C44" s="40">
        <f>'дод. 3'!B149</f>
        <v>0</v>
      </c>
      <c r="D44" s="162" t="str">
        <f>'дод. 3'!C149</f>
        <v>Забезпечення надання послуг з перевезення пасажирів електротранспортом</v>
      </c>
      <c r="E44" s="37">
        <f>E45+E46</f>
        <v>17202536</v>
      </c>
      <c r="F44" s="37">
        <f aca="true" t="shared" si="15" ref="F44:U44">F45+F46</f>
        <v>0</v>
      </c>
      <c r="G44" s="37">
        <f t="shared" si="15"/>
        <v>0</v>
      </c>
      <c r="H44" s="37">
        <f t="shared" si="15"/>
        <v>7492624</v>
      </c>
      <c r="I44" s="37">
        <f t="shared" si="15"/>
        <v>0</v>
      </c>
      <c r="J44" s="37">
        <f t="shared" si="15"/>
        <v>0</v>
      </c>
      <c r="K44" s="97">
        <f t="shared" si="2"/>
        <v>43.5553455606778</v>
      </c>
      <c r="L44" s="37">
        <f t="shared" si="15"/>
        <v>0</v>
      </c>
      <c r="M44" s="37">
        <f t="shared" si="15"/>
        <v>0</v>
      </c>
      <c r="N44" s="37">
        <f t="shared" si="15"/>
        <v>0</v>
      </c>
      <c r="O44" s="37">
        <f t="shared" si="15"/>
        <v>0</v>
      </c>
      <c r="P44" s="37">
        <f t="shared" si="15"/>
        <v>0</v>
      </c>
      <c r="Q44" s="37">
        <f t="shared" si="15"/>
        <v>0</v>
      </c>
      <c r="R44" s="37">
        <f t="shared" si="15"/>
        <v>0</v>
      </c>
      <c r="S44" s="37">
        <f t="shared" si="15"/>
        <v>0</v>
      </c>
      <c r="T44" s="37">
        <f t="shared" si="15"/>
        <v>0</v>
      </c>
      <c r="U44" s="37">
        <f t="shared" si="15"/>
        <v>0</v>
      </c>
      <c r="V44" s="97"/>
      <c r="W44" s="37">
        <f t="shared" si="4"/>
        <v>7492624</v>
      </c>
      <c r="X44" s="228"/>
    </row>
    <row r="45" spans="1:24" s="50" customFormat="1" ht="30">
      <c r="A45" s="51" t="s">
        <v>260</v>
      </c>
      <c r="B45" s="51" t="str">
        <f>'дод. 3'!A150</f>
        <v>7422</v>
      </c>
      <c r="C45" s="51" t="str">
        <f>'дод. 3'!B150</f>
        <v>0453</v>
      </c>
      <c r="D45" s="164" t="str">
        <f>'дод. 3'!C150</f>
        <v>Регулювання цін на послуги місцевого наземного електротранспорту</v>
      </c>
      <c r="E45" s="39">
        <v>10976000</v>
      </c>
      <c r="F45" s="39"/>
      <c r="G45" s="39"/>
      <c r="H45" s="39">
        <v>7492624</v>
      </c>
      <c r="I45" s="39"/>
      <c r="J45" s="39"/>
      <c r="K45" s="98">
        <f t="shared" si="2"/>
        <v>68.26370262390671</v>
      </c>
      <c r="L45" s="39">
        <f aca="true" t="shared" si="16" ref="L45:L52">M45+P45</f>
        <v>0</v>
      </c>
      <c r="M45" s="39"/>
      <c r="N45" s="39"/>
      <c r="O45" s="39"/>
      <c r="P45" s="39"/>
      <c r="Q45" s="39">
        <f t="shared" si="5"/>
        <v>0</v>
      </c>
      <c r="R45" s="39"/>
      <c r="S45" s="39"/>
      <c r="T45" s="39"/>
      <c r="U45" s="39"/>
      <c r="V45" s="98"/>
      <c r="W45" s="39">
        <f t="shared" si="4"/>
        <v>7492624</v>
      </c>
      <c r="X45" s="228"/>
    </row>
    <row r="46" spans="1:24" s="50" customFormat="1" ht="21.75" customHeight="1">
      <c r="A46" s="51" t="s">
        <v>370</v>
      </c>
      <c r="B46" s="51" t="str">
        <f>'дод. 3'!A151</f>
        <v>7426</v>
      </c>
      <c r="C46" s="51" t="str">
        <f>'дод. 3'!B151</f>
        <v>0453</v>
      </c>
      <c r="D46" s="164" t="str">
        <f>'дод. 3'!C151</f>
        <v>Інші заходи у сфері електротранспорту</v>
      </c>
      <c r="E46" s="39">
        <v>6226536</v>
      </c>
      <c r="F46" s="39"/>
      <c r="G46" s="39"/>
      <c r="H46" s="39">
        <v>0</v>
      </c>
      <c r="I46" s="39"/>
      <c r="J46" s="39"/>
      <c r="K46" s="98">
        <f t="shared" si="2"/>
        <v>0</v>
      </c>
      <c r="L46" s="39">
        <f t="shared" si="16"/>
        <v>0</v>
      </c>
      <c r="M46" s="39"/>
      <c r="N46" s="39"/>
      <c r="O46" s="39"/>
      <c r="P46" s="39"/>
      <c r="Q46" s="39">
        <f t="shared" si="5"/>
        <v>0</v>
      </c>
      <c r="R46" s="39"/>
      <c r="S46" s="39"/>
      <c r="T46" s="39"/>
      <c r="U46" s="39"/>
      <c r="V46" s="98"/>
      <c r="W46" s="39">
        <f t="shared" si="4"/>
        <v>0</v>
      </c>
      <c r="X46" s="226"/>
    </row>
    <row r="47" spans="1:24" s="2" customFormat="1" ht="21.75" customHeight="1">
      <c r="A47" s="40" t="s">
        <v>485</v>
      </c>
      <c r="B47" s="40" t="str">
        <f>'дод. 3'!A154</f>
        <v>7450</v>
      </c>
      <c r="C47" s="40" t="str">
        <f>'дод. 3'!B154</f>
        <v>0456</v>
      </c>
      <c r="D47" s="161" t="str">
        <f>'дод. 3'!C154</f>
        <v>Інша діяльність у сфері транспорту </v>
      </c>
      <c r="E47" s="37">
        <v>649800</v>
      </c>
      <c r="F47" s="37"/>
      <c r="G47" s="37"/>
      <c r="H47" s="37">
        <v>199800</v>
      </c>
      <c r="I47" s="37"/>
      <c r="J47" s="37"/>
      <c r="K47" s="97">
        <f t="shared" si="2"/>
        <v>30.747922437673132</v>
      </c>
      <c r="L47" s="37">
        <f t="shared" si="16"/>
        <v>0</v>
      </c>
      <c r="M47" s="37"/>
      <c r="N47" s="37"/>
      <c r="O47" s="37"/>
      <c r="P47" s="37"/>
      <c r="Q47" s="37">
        <f t="shared" si="5"/>
        <v>0</v>
      </c>
      <c r="R47" s="37"/>
      <c r="S47" s="37"/>
      <c r="T47" s="37"/>
      <c r="U47" s="37"/>
      <c r="V47" s="97"/>
      <c r="W47" s="37">
        <f t="shared" si="4"/>
        <v>199800</v>
      </c>
      <c r="X47" s="226"/>
    </row>
    <row r="48" spans="1:24" s="52" customFormat="1" ht="30">
      <c r="A48" s="40" t="s">
        <v>371</v>
      </c>
      <c r="B48" s="40" t="str">
        <f>'дод. 3'!A158</f>
        <v>7530</v>
      </c>
      <c r="C48" s="40" t="str">
        <f>'дод. 3'!B158</f>
        <v>0460</v>
      </c>
      <c r="D48" s="162" t="str">
        <f>'дод. 3'!C158</f>
        <v>Інші заходи у сфері зв'язку, телекомунікації та інформатики</v>
      </c>
      <c r="E48" s="37">
        <v>9247290</v>
      </c>
      <c r="F48" s="37"/>
      <c r="G48" s="37"/>
      <c r="H48" s="37">
        <v>2238318.5</v>
      </c>
      <c r="I48" s="37"/>
      <c r="J48" s="37"/>
      <c r="K48" s="97">
        <f t="shared" si="2"/>
        <v>24.205129286526105</v>
      </c>
      <c r="L48" s="37">
        <f t="shared" si="16"/>
        <v>8111000</v>
      </c>
      <c r="M48" s="37"/>
      <c r="N48" s="37"/>
      <c r="O48" s="37"/>
      <c r="P48" s="37">
        <v>8111000</v>
      </c>
      <c r="Q48" s="37">
        <f t="shared" si="5"/>
        <v>2689897</v>
      </c>
      <c r="R48" s="37"/>
      <c r="S48" s="37"/>
      <c r="T48" s="37"/>
      <c r="U48" s="37">
        <v>2689897</v>
      </c>
      <c r="V48" s="97">
        <f t="shared" si="3"/>
        <v>33.16356799408211</v>
      </c>
      <c r="W48" s="37">
        <f t="shared" si="4"/>
        <v>4928215.5</v>
      </c>
      <c r="X48" s="226"/>
    </row>
    <row r="49" spans="1:24" s="50" customFormat="1" ht="30">
      <c r="A49" s="40" t="s">
        <v>261</v>
      </c>
      <c r="B49" s="40" t="str">
        <f>'дод. 3'!A160</f>
        <v>7610</v>
      </c>
      <c r="C49" s="40" t="str">
        <f>'дод. 3'!B160</f>
        <v>0411</v>
      </c>
      <c r="D49" s="162" t="str">
        <f>'дод. 3'!C160</f>
        <v>Сприяння розвитку малого та середнього підприємництва</v>
      </c>
      <c r="E49" s="37">
        <v>88000</v>
      </c>
      <c r="F49" s="37"/>
      <c r="G49" s="37"/>
      <c r="H49" s="37">
        <v>85093.62</v>
      </c>
      <c r="I49" s="37"/>
      <c r="J49" s="37"/>
      <c r="K49" s="97">
        <f t="shared" si="2"/>
        <v>96.69729545454545</v>
      </c>
      <c r="L49" s="37">
        <f t="shared" si="16"/>
        <v>16800</v>
      </c>
      <c r="M49" s="37"/>
      <c r="N49" s="37"/>
      <c r="O49" s="37"/>
      <c r="P49" s="37">
        <v>16800</v>
      </c>
      <c r="Q49" s="37">
        <f t="shared" si="5"/>
        <v>16800</v>
      </c>
      <c r="R49" s="37"/>
      <c r="S49" s="37"/>
      <c r="T49" s="37"/>
      <c r="U49" s="37">
        <v>16800</v>
      </c>
      <c r="V49" s="97">
        <f t="shared" si="3"/>
        <v>100</v>
      </c>
      <c r="W49" s="37">
        <f t="shared" si="4"/>
        <v>101893.62</v>
      </c>
      <c r="X49" s="226"/>
    </row>
    <row r="50" spans="1:24" s="50" customFormat="1" ht="18.75" customHeight="1">
      <c r="A50" s="40" t="s">
        <v>396</v>
      </c>
      <c r="B50" s="40" t="str">
        <f>'дод. 3'!A161</f>
        <v>7640</v>
      </c>
      <c r="C50" s="40" t="str">
        <f>'дод. 3'!B161</f>
        <v>0470</v>
      </c>
      <c r="D50" s="162" t="str">
        <f>'дод. 3'!C161</f>
        <v>Заходи з енергозбереження</v>
      </c>
      <c r="E50" s="37">
        <v>125175</v>
      </c>
      <c r="F50" s="37"/>
      <c r="G50" s="37"/>
      <c r="H50" s="37">
        <v>120268.5</v>
      </c>
      <c r="I50" s="37"/>
      <c r="J50" s="37"/>
      <c r="K50" s="97">
        <f t="shared" si="2"/>
        <v>96.0802875973637</v>
      </c>
      <c r="L50" s="37">
        <f t="shared" si="16"/>
        <v>0</v>
      </c>
      <c r="M50" s="37"/>
      <c r="N50" s="37"/>
      <c r="O50" s="37"/>
      <c r="P50" s="37"/>
      <c r="Q50" s="37">
        <f t="shared" si="5"/>
        <v>0</v>
      </c>
      <c r="R50" s="37"/>
      <c r="S50" s="37"/>
      <c r="T50" s="37"/>
      <c r="U50" s="37"/>
      <c r="V50" s="97"/>
      <c r="W50" s="37">
        <f t="shared" si="4"/>
        <v>120268.5</v>
      </c>
      <c r="X50" s="226"/>
    </row>
    <row r="51" spans="1:24" s="50" customFormat="1" ht="30">
      <c r="A51" s="40" t="s">
        <v>262</v>
      </c>
      <c r="B51" s="40" t="str">
        <f>'дод. 3'!A164</f>
        <v>7670</v>
      </c>
      <c r="C51" s="40" t="str">
        <f>'дод. 3'!B164</f>
        <v>0490</v>
      </c>
      <c r="D51" s="162" t="str">
        <f>'дод. 3'!C164</f>
        <v>Внески до статутного капіталу суб’єктів господарювання</v>
      </c>
      <c r="E51" s="37">
        <v>0</v>
      </c>
      <c r="F51" s="37"/>
      <c r="G51" s="37"/>
      <c r="H51" s="37">
        <v>0</v>
      </c>
      <c r="I51" s="37"/>
      <c r="J51" s="37"/>
      <c r="K51" s="97"/>
      <c r="L51" s="37">
        <f t="shared" si="16"/>
        <v>28860000</v>
      </c>
      <c r="M51" s="37"/>
      <c r="N51" s="37"/>
      <c r="O51" s="37"/>
      <c r="P51" s="37">
        <v>28860000</v>
      </c>
      <c r="Q51" s="37">
        <f t="shared" si="5"/>
        <v>28860000</v>
      </c>
      <c r="R51" s="37"/>
      <c r="S51" s="37"/>
      <c r="T51" s="37"/>
      <c r="U51" s="37">
        <v>28860000</v>
      </c>
      <c r="V51" s="97">
        <f t="shared" si="3"/>
        <v>100</v>
      </c>
      <c r="W51" s="37">
        <f t="shared" si="4"/>
        <v>28860000</v>
      </c>
      <c r="X51" s="226"/>
    </row>
    <row r="52" spans="1:24" s="50" customFormat="1" ht="30">
      <c r="A52" s="40" t="s">
        <v>385</v>
      </c>
      <c r="B52" s="40" t="str">
        <f>'дод. 3'!A165</f>
        <v>7680</v>
      </c>
      <c r="C52" s="40" t="str">
        <f>'дод. 3'!B165</f>
        <v>0490</v>
      </c>
      <c r="D52" s="162" t="str">
        <f>'дод. 3'!C165</f>
        <v>Членські внески до асоціацій органів місцевого самоврядування</v>
      </c>
      <c r="E52" s="37">
        <v>209333</v>
      </c>
      <c r="F52" s="37"/>
      <c r="G52" s="37"/>
      <c r="H52" s="37">
        <v>169520</v>
      </c>
      <c r="I52" s="37"/>
      <c r="J52" s="37"/>
      <c r="K52" s="97">
        <f t="shared" si="2"/>
        <v>80.98102067041508</v>
      </c>
      <c r="L52" s="37">
        <f t="shared" si="16"/>
        <v>0</v>
      </c>
      <c r="M52" s="37"/>
      <c r="N52" s="37"/>
      <c r="O52" s="37"/>
      <c r="P52" s="37"/>
      <c r="Q52" s="37">
        <f t="shared" si="5"/>
        <v>0</v>
      </c>
      <c r="R52" s="37"/>
      <c r="S52" s="37"/>
      <c r="T52" s="37"/>
      <c r="U52" s="37"/>
      <c r="V52" s="97"/>
      <c r="W52" s="37">
        <f t="shared" si="4"/>
        <v>169520</v>
      </c>
      <c r="X52" s="226"/>
    </row>
    <row r="53" spans="1:24" s="50" customFormat="1" ht="19.5" customHeight="1">
      <c r="A53" s="40" t="s">
        <v>263</v>
      </c>
      <c r="B53" s="40" t="str">
        <f>'дод. 3'!A166</f>
        <v>7690</v>
      </c>
      <c r="C53" s="40">
        <f>'дод. 3'!B166</f>
        <v>0</v>
      </c>
      <c r="D53" s="162" t="str">
        <f>'дод. 3'!C166</f>
        <v>Інша економічна діяльність</v>
      </c>
      <c r="E53" s="37">
        <f>E54+E55</f>
        <v>1985159</v>
      </c>
      <c r="F53" s="37">
        <f aca="true" t="shared" si="17" ref="F53:U53">F54+F55</f>
        <v>0</v>
      </c>
      <c r="G53" s="37">
        <f t="shared" si="17"/>
        <v>0</v>
      </c>
      <c r="H53" s="37">
        <f t="shared" si="17"/>
        <v>502727.73</v>
      </c>
      <c r="I53" s="37">
        <f t="shared" si="17"/>
        <v>0</v>
      </c>
      <c r="J53" s="37">
        <f t="shared" si="17"/>
        <v>0</v>
      </c>
      <c r="K53" s="97">
        <f t="shared" si="2"/>
        <v>25.324305509029756</v>
      </c>
      <c r="L53" s="37">
        <f t="shared" si="17"/>
        <v>70037.48</v>
      </c>
      <c r="M53" s="37">
        <f t="shared" si="17"/>
        <v>70037.48</v>
      </c>
      <c r="N53" s="37">
        <f t="shared" si="17"/>
        <v>0</v>
      </c>
      <c r="O53" s="37">
        <f t="shared" si="17"/>
        <v>0</v>
      </c>
      <c r="P53" s="37">
        <f t="shared" si="17"/>
        <v>0</v>
      </c>
      <c r="Q53" s="37">
        <f t="shared" si="17"/>
        <v>57989.14</v>
      </c>
      <c r="R53" s="37">
        <f t="shared" si="17"/>
        <v>57989.14</v>
      </c>
      <c r="S53" s="37">
        <f t="shared" si="17"/>
        <v>0</v>
      </c>
      <c r="T53" s="37">
        <f t="shared" si="17"/>
        <v>0</v>
      </c>
      <c r="U53" s="37">
        <f t="shared" si="17"/>
        <v>0</v>
      </c>
      <c r="V53" s="97">
        <f t="shared" si="3"/>
        <v>82.79729653322764</v>
      </c>
      <c r="W53" s="37">
        <f t="shared" si="4"/>
        <v>560716.87</v>
      </c>
      <c r="X53" s="226"/>
    </row>
    <row r="54" spans="1:24" s="50" customFormat="1" ht="121.5" customHeight="1">
      <c r="A54" s="51" t="s">
        <v>465</v>
      </c>
      <c r="B54" s="51" t="str">
        <f>'дод. 3'!A167</f>
        <v>7691</v>
      </c>
      <c r="C54" s="51" t="str">
        <f>'дод. 3'!B167</f>
        <v>0490</v>
      </c>
      <c r="D54" s="127" t="s">
        <v>493</v>
      </c>
      <c r="E54" s="39">
        <v>0</v>
      </c>
      <c r="F54" s="39"/>
      <c r="G54" s="39"/>
      <c r="H54" s="39"/>
      <c r="I54" s="39"/>
      <c r="J54" s="39"/>
      <c r="K54" s="98"/>
      <c r="L54" s="39">
        <f aca="true" t="shared" si="18" ref="L54:L62">M54+P54</f>
        <v>70037.48</v>
      </c>
      <c r="M54" s="39">
        <v>70037.48</v>
      </c>
      <c r="N54" s="39"/>
      <c r="O54" s="39"/>
      <c r="P54" s="39"/>
      <c r="Q54" s="39">
        <f t="shared" si="5"/>
        <v>57989.14</v>
      </c>
      <c r="R54" s="39">
        <v>57989.14</v>
      </c>
      <c r="S54" s="39"/>
      <c r="T54" s="39"/>
      <c r="U54" s="39"/>
      <c r="V54" s="98">
        <f t="shared" si="3"/>
        <v>82.79729653322764</v>
      </c>
      <c r="W54" s="39">
        <f t="shared" si="4"/>
        <v>57989.14</v>
      </c>
      <c r="X54" s="226"/>
    </row>
    <row r="55" spans="1:24" s="50" customFormat="1" ht="23.25" customHeight="1">
      <c r="A55" s="51" t="s">
        <v>378</v>
      </c>
      <c r="B55" s="51" t="str">
        <f>'дод. 3'!A168</f>
        <v>7693</v>
      </c>
      <c r="C55" s="51" t="str">
        <f>'дод. 3'!B168</f>
        <v>0490</v>
      </c>
      <c r="D55" s="163" t="str">
        <f>'дод. 3'!C168</f>
        <v>Інші заходи, пов'язані з економічною діяльністю</v>
      </c>
      <c r="E55" s="39">
        <v>1985159</v>
      </c>
      <c r="F55" s="39"/>
      <c r="G55" s="39"/>
      <c r="H55" s="39">
        <v>502727.73</v>
      </c>
      <c r="I55" s="39"/>
      <c r="J55" s="39"/>
      <c r="K55" s="98">
        <f t="shared" si="2"/>
        <v>25.324305509029756</v>
      </c>
      <c r="L55" s="39">
        <f t="shared" si="18"/>
        <v>0</v>
      </c>
      <c r="M55" s="39"/>
      <c r="N55" s="39"/>
      <c r="O55" s="39"/>
      <c r="P55" s="39"/>
      <c r="Q55" s="39">
        <f t="shared" si="5"/>
        <v>0</v>
      </c>
      <c r="R55" s="39"/>
      <c r="S55" s="39"/>
      <c r="T55" s="39"/>
      <c r="U55" s="39"/>
      <c r="V55" s="98"/>
      <c r="W55" s="39">
        <f t="shared" si="4"/>
        <v>502727.73</v>
      </c>
      <c r="X55" s="226"/>
    </row>
    <row r="56" spans="1:24" s="50" customFormat="1" ht="34.5" customHeight="1">
      <c r="A56" s="40" t="s">
        <v>264</v>
      </c>
      <c r="B56" s="40" t="str">
        <f>'дод. 3'!A171</f>
        <v>8110</v>
      </c>
      <c r="C56" s="40" t="str">
        <f>'дод. 3'!B171</f>
        <v>0320</v>
      </c>
      <c r="D56" s="162" t="str">
        <f>'дод. 3'!C171</f>
        <v>Заходи із запобігання та ліквідації надзвичайних ситуацій та наслідків стихійного лиха</v>
      </c>
      <c r="E56" s="37">
        <v>503883</v>
      </c>
      <c r="F56" s="37"/>
      <c r="G56" s="37">
        <v>5070</v>
      </c>
      <c r="H56" s="37">
        <v>232901.04</v>
      </c>
      <c r="I56" s="37"/>
      <c r="J56" s="37">
        <v>1868</v>
      </c>
      <c r="K56" s="97">
        <f t="shared" si="2"/>
        <v>46.221253743428534</v>
      </c>
      <c r="L56" s="37">
        <f t="shared" si="18"/>
        <v>55900</v>
      </c>
      <c r="M56" s="37"/>
      <c r="N56" s="37"/>
      <c r="O56" s="37"/>
      <c r="P56" s="37">
        <v>55900</v>
      </c>
      <c r="Q56" s="37">
        <f t="shared" si="5"/>
        <v>52000</v>
      </c>
      <c r="R56" s="37"/>
      <c r="S56" s="37"/>
      <c r="T56" s="37"/>
      <c r="U56" s="37">
        <v>52000</v>
      </c>
      <c r="V56" s="97">
        <f t="shared" si="3"/>
        <v>93.02325581395348</v>
      </c>
      <c r="W56" s="37">
        <f t="shared" si="4"/>
        <v>284901.04000000004</v>
      </c>
      <c r="X56" s="226"/>
    </row>
    <row r="57" spans="1:24" s="50" customFormat="1" ht="19.5" customHeight="1">
      <c r="A57" s="40" t="s">
        <v>360</v>
      </c>
      <c r="B57" s="40" t="str">
        <f>'дод. 3'!A172</f>
        <v>8120</v>
      </c>
      <c r="C57" s="40" t="str">
        <f>'дод. 3'!B172</f>
        <v>0320</v>
      </c>
      <c r="D57" s="162" t="str">
        <f>'дод. 3'!C172</f>
        <v>Заходи з організації рятування на водах</v>
      </c>
      <c r="E57" s="37">
        <v>1517110</v>
      </c>
      <c r="F57" s="37">
        <v>1087750</v>
      </c>
      <c r="G57" s="37">
        <v>76315</v>
      </c>
      <c r="H57" s="37">
        <v>1136139.83</v>
      </c>
      <c r="I57" s="37">
        <v>808821.3</v>
      </c>
      <c r="J57" s="37">
        <v>64774.25</v>
      </c>
      <c r="K57" s="97">
        <f t="shared" si="2"/>
        <v>74.88842799796983</v>
      </c>
      <c r="L57" s="37">
        <f t="shared" si="18"/>
        <v>63000</v>
      </c>
      <c r="M57" s="37">
        <v>5100</v>
      </c>
      <c r="N57" s="37"/>
      <c r="O57" s="37">
        <v>1200</v>
      </c>
      <c r="P57" s="37">
        <v>57900</v>
      </c>
      <c r="Q57" s="37">
        <f t="shared" si="5"/>
        <v>173711.91999999998</v>
      </c>
      <c r="R57" s="37">
        <v>95811.92</v>
      </c>
      <c r="S57" s="37">
        <v>21000</v>
      </c>
      <c r="T57" s="37"/>
      <c r="U57" s="37">
        <v>77900</v>
      </c>
      <c r="V57" s="97">
        <f t="shared" si="3"/>
        <v>275.7332063492063</v>
      </c>
      <c r="W57" s="37">
        <f t="shared" si="4"/>
        <v>1309851.75</v>
      </c>
      <c r="X57" s="226"/>
    </row>
    <row r="58" spans="1:24" s="50" customFormat="1" ht="19.5" customHeight="1">
      <c r="A58" s="40" t="s">
        <v>381</v>
      </c>
      <c r="B58" s="40" t="str">
        <f>'дод. 3'!A174</f>
        <v>8230</v>
      </c>
      <c r="C58" s="40" t="str">
        <f>'дод. 3'!B174</f>
        <v>0380</v>
      </c>
      <c r="D58" s="162" t="str">
        <f>'дод. 3'!C174</f>
        <v>Інші заходи громадського порядку та безпеки</v>
      </c>
      <c r="E58" s="37">
        <v>681615</v>
      </c>
      <c r="F58" s="37"/>
      <c r="G58" s="37">
        <v>246756</v>
      </c>
      <c r="H58" s="37">
        <v>214608.59</v>
      </c>
      <c r="I58" s="37"/>
      <c r="J58" s="37">
        <v>155228.49</v>
      </c>
      <c r="K58" s="97">
        <f t="shared" si="2"/>
        <v>31.48530915546166</v>
      </c>
      <c r="L58" s="37">
        <f t="shared" si="18"/>
        <v>0</v>
      </c>
      <c r="M58" s="37"/>
      <c r="N58" s="37"/>
      <c r="O58" s="37"/>
      <c r="P58" s="37"/>
      <c r="Q58" s="37">
        <f t="shared" si="5"/>
        <v>0</v>
      </c>
      <c r="R58" s="37"/>
      <c r="S58" s="37"/>
      <c r="T58" s="37"/>
      <c r="U58" s="37"/>
      <c r="V58" s="97"/>
      <c r="W58" s="37">
        <f t="shared" si="4"/>
        <v>214608.59</v>
      </c>
      <c r="X58" s="226"/>
    </row>
    <row r="59" spans="1:24" s="50" customFormat="1" ht="29.25" customHeight="1">
      <c r="A59" s="36" t="s">
        <v>265</v>
      </c>
      <c r="B59" s="36" t="str">
        <f>'дод. 3'!A177</f>
        <v>8340</v>
      </c>
      <c r="C59" s="36" t="str">
        <f>'дод. 3'!B177</f>
        <v>0540</v>
      </c>
      <c r="D59" s="60" t="str">
        <f>'дод. 3'!C177</f>
        <v>Природоохоронні заходи за рахунок цільових фондів</v>
      </c>
      <c r="E59" s="37"/>
      <c r="F59" s="37"/>
      <c r="G59" s="37"/>
      <c r="H59" s="37"/>
      <c r="I59" s="37"/>
      <c r="J59" s="37"/>
      <c r="K59" s="97"/>
      <c r="L59" s="37">
        <f t="shared" si="18"/>
        <v>181495</v>
      </c>
      <c r="M59" s="37">
        <v>181495</v>
      </c>
      <c r="N59" s="37"/>
      <c r="O59" s="37"/>
      <c r="P59" s="37"/>
      <c r="Q59" s="37">
        <f t="shared" si="5"/>
        <v>181458</v>
      </c>
      <c r="R59" s="37">
        <v>181458</v>
      </c>
      <c r="S59" s="37"/>
      <c r="T59" s="37"/>
      <c r="U59" s="37"/>
      <c r="V59" s="97">
        <f t="shared" si="3"/>
        <v>99.97961376346456</v>
      </c>
      <c r="W59" s="37">
        <f t="shared" si="4"/>
        <v>181458</v>
      </c>
      <c r="X59" s="226"/>
    </row>
    <row r="60" spans="1:24" s="2" customFormat="1" ht="24" customHeight="1">
      <c r="A60" s="40" t="s">
        <v>392</v>
      </c>
      <c r="B60" s="40" t="str">
        <f>'дод. 3'!A179</f>
        <v>8420</v>
      </c>
      <c r="C60" s="40" t="str">
        <f>'дод. 3'!B179</f>
        <v>0830</v>
      </c>
      <c r="D60" s="162" t="str">
        <f>'дод. 3'!C179</f>
        <v>Інші заходи у сфері засобів масової інформації</v>
      </c>
      <c r="E60" s="37">
        <v>167500</v>
      </c>
      <c r="F60" s="37"/>
      <c r="G60" s="37"/>
      <c r="H60" s="37">
        <v>79998</v>
      </c>
      <c r="I60" s="37"/>
      <c r="J60" s="37"/>
      <c r="K60" s="97">
        <f t="shared" si="2"/>
        <v>47.760000000000005</v>
      </c>
      <c r="L60" s="37">
        <f t="shared" si="18"/>
        <v>0</v>
      </c>
      <c r="M60" s="37"/>
      <c r="N60" s="37"/>
      <c r="O60" s="37"/>
      <c r="P60" s="37"/>
      <c r="Q60" s="37">
        <f t="shared" si="5"/>
        <v>0</v>
      </c>
      <c r="R60" s="37"/>
      <c r="S60" s="37"/>
      <c r="T60" s="37"/>
      <c r="U60" s="37"/>
      <c r="V60" s="97"/>
      <c r="W60" s="37">
        <f t="shared" si="4"/>
        <v>79998</v>
      </c>
      <c r="X60" s="226"/>
    </row>
    <row r="61" spans="1:24" s="2" customFormat="1" ht="24" customHeight="1">
      <c r="A61" s="40" t="s">
        <v>598</v>
      </c>
      <c r="B61" s="40" t="s">
        <v>28</v>
      </c>
      <c r="C61" s="40" t="s">
        <v>78</v>
      </c>
      <c r="D61" s="60" t="s">
        <v>408</v>
      </c>
      <c r="E61" s="37">
        <v>366600</v>
      </c>
      <c r="F61" s="37"/>
      <c r="G61" s="37"/>
      <c r="H61" s="37">
        <v>366600</v>
      </c>
      <c r="I61" s="37"/>
      <c r="J61" s="37"/>
      <c r="K61" s="97">
        <f t="shared" si="2"/>
        <v>100</v>
      </c>
      <c r="L61" s="37">
        <f t="shared" si="18"/>
        <v>344000</v>
      </c>
      <c r="M61" s="37"/>
      <c r="N61" s="37"/>
      <c r="O61" s="37"/>
      <c r="P61" s="37">
        <v>344000</v>
      </c>
      <c r="Q61" s="37">
        <f t="shared" si="5"/>
        <v>344000</v>
      </c>
      <c r="R61" s="37"/>
      <c r="S61" s="37"/>
      <c r="T61" s="37"/>
      <c r="U61" s="37">
        <v>344000</v>
      </c>
      <c r="V61" s="97">
        <f t="shared" si="3"/>
        <v>100</v>
      </c>
      <c r="W61" s="37">
        <f t="shared" si="4"/>
        <v>710600</v>
      </c>
      <c r="X61" s="226"/>
    </row>
    <row r="62" spans="1:24" s="2" customFormat="1" ht="43.5" customHeight="1">
      <c r="A62" s="40" t="s">
        <v>599</v>
      </c>
      <c r="B62" s="40" t="s">
        <v>600</v>
      </c>
      <c r="C62" s="40" t="s">
        <v>78</v>
      </c>
      <c r="D62" s="108" t="s">
        <v>601</v>
      </c>
      <c r="E62" s="37">
        <v>1262797</v>
      </c>
      <c r="F62" s="37"/>
      <c r="G62" s="37"/>
      <c r="H62" s="37">
        <v>1200040</v>
      </c>
      <c r="I62" s="37"/>
      <c r="J62" s="37"/>
      <c r="K62" s="97">
        <f t="shared" si="2"/>
        <v>95.03031762033011</v>
      </c>
      <c r="L62" s="37">
        <f t="shared" si="18"/>
        <v>4704780</v>
      </c>
      <c r="M62" s="37"/>
      <c r="N62" s="37"/>
      <c r="O62" s="37"/>
      <c r="P62" s="37">
        <v>4704780</v>
      </c>
      <c r="Q62" s="37">
        <f t="shared" si="5"/>
        <v>4704780</v>
      </c>
      <c r="R62" s="37"/>
      <c r="S62" s="37"/>
      <c r="T62" s="37"/>
      <c r="U62" s="37">
        <v>4704780</v>
      </c>
      <c r="V62" s="97">
        <f t="shared" si="3"/>
        <v>100</v>
      </c>
      <c r="W62" s="37">
        <f t="shared" si="4"/>
        <v>5904820</v>
      </c>
      <c r="X62" s="226"/>
    </row>
    <row r="63" spans="1:24" s="46" customFormat="1" ht="26.25" customHeight="1">
      <c r="A63" s="53" t="s">
        <v>266</v>
      </c>
      <c r="B63" s="54"/>
      <c r="C63" s="54"/>
      <c r="D63" s="45" t="s">
        <v>48</v>
      </c>
      <c r="E63" s="28">
        <f>E64</f>
        <v>760003533.25</v>
      </c>
      <c r="F63" s="28">
        <f aca="true" t="shared" si="19" ref="F63:P63">F64</f>
        <v>481485658</v>
      </c>
      <c r="G63" s="28">
        <f t="shared" si="19"/>
        <v>73089630</v>
      </c>
      <c r="H63" s="28">
        <f>H64</f>
        <v>557116643.87</v>
      </c>
      <c r="I63" s="28">
        <f>I64</f>
        <v>362991873.03000003</v>
      </c>
      <c r="J63" s="28">
        <f>J64</f>
        <v>46093585.24999999</v>
      </c>
      <c r="K63" s="95">
        <f t="shared" si="2"/>
        <v>73.30448076834648</v>
      </c>
      <c r="L63" s="28">
        <f t="shared" si="19"/>
        <v>107355234.47</v>
      </c>
      <c r="M63" s="28">
        <f t="shared" si="19"/>
        <v>48304148</v>
      </c>
      <c r="N63" s="28">
        <f t="shared" si="19"/>
        <v>2677494</v>
      </c>
      <c r="O63" s="28">
        <f t="shared" si="19"/>
        <v>2371330</v>
      </c>
      <c r="P63" s="28">
        <f t="shared" si="19"/>
        <v>59051086.47</v>
      </c>
      <c r="Q63" s="28">
        <f>Q64</f>
        <v>64933903.93</v>
      </c>
      <c r="R63" s="28">
        <f>R64</f>
        <v>28178683.87</v>
      </c>
      <c r="S63" s="28">
        <f>S64</f>
        <v>1889062.25</v>
      </c>
      <c r="T63" s="28">
        <f>T64</f>
        <v>1369111.66</v>
      </c>
      <c r="U63" s="28">
        <f>U64</f>
        <v>36755220.06</v>
      </c>
      <c r="V63" s="95">
        <f t="shared" si="3"/>
        <v>60.48508416992515</v>
      </c>
      <c r="W63" s="28">
        <f t="shared" si="4"/>
        <v>622050547.8</v>
      </c>
      <c r="X63" s="226"/>
    </row>
    <row r="64" spans="1:24" s="49" customFormat="1" ht="27" customHeight="1">
      <c r="A64" s="55" t="s">
        <v>267</v>
      </c>
      <c r="B64" s="56"/>
      <c r="C64" s="56"/>
      <c r="D64" s="48" t="s">
        <v>48</v>
      </c>
      <c r="E64" s="35">
        <f>E65+E66+E67+E68+E69+E70+E71+E72+E73+E76+E77+E79+E83+E84+E81+E85</f>
        <v>760003533.25</v>
      </c>
      <c r="F64" s="35">
        <f aca="true" t="shared" si="20" ref="F64:P64">F65+F66+F67+F68+F69+F70+F71+F72+F73+F76+F77+F79+F83+F84+F81+F85</f>
        <v>481485658</v>
      </c>
      <c r="G64" s="35">
        <f t="shared" si="20"/>
        <v>73089630</v>
      </c>
      <c r="H64" s="35">
        <f>H65+H66+H67+H68+H69+H70+H71+H72+H73+H76+H77+H79+H83+H84+H81+H85</f>
        <v>557116643.87</v>
      </c>
      <c r="I64" s="35">
        <f>I65+I66+I67+I68+I69+I70+I71+I72+I73+I76+I77+I79+I83+I84+I81+I85</f>
        <v>362991873.03000003</v>
      </c>
      <c r="J64" s="35">
        <f>J65+J66+J67+J68+J69+J70+J71+J72+J73+J76+J77+J79+J83+J84+J81+J85</f>
        <v>46093585.24999999</v>
      </c>
      <c r="K64" s="96">
        <f t="shared" si="2"/>
        <v>73.30448076834648</v>
      </c>
      <c r="L64" s="35">
        <f t="shared" si="20"/>
        <v>107355234.47</v>
      </c>
      <c r="M64" s="35">
        <f t="shared" si="20"/>
        <v>48304148</v>
      </c>
      <c r="N64" s="35">
        <f t="shared" si="20"/>
        <v>2677494</v>
      </c>
      <c r="O64" s="35">
        <f t="shared" si="20"/>
        <v>2371330</v>
      </c>
      <c r="P64" s="35">
        <f t="shared" si="20"/>
        <v>59051086.47</v>
      </c>
      <c r="Q64" s="35">
        <f>Q65+Q66+Q67+Q68+Q69+Q70+Q71+Q72+Q73+Q76+Q77+Q79+Q83+Q84+Q81+Q85</f>
        <v>64933903.93</v>
      </c>
      <c r="R64" s="35">
        <f>R65+R66+R67+R68+R69+R70+R71+R72+R73+R76+R77+R79+R83+R84+R81+R85</f>
        <v>28178683.87</v>
      </c>
      <c r="S64" s="35">
        <f>S65+S66+S67+S68+S69+S70+S71+S72+S73+S76+S77+S79+S83+S84+S81+S85</f>
        <v>1889062.25</v>
      </c>
      <c r="T64" s="35">
        <f>T65+T66+T67+T68+T69+T70+T71+T72+T73+T76+T77+T79+T83+T84+T81+T85</f>
        <v>1369111.66</v>
      </c>
      <c r="U64" s="35">
        <f>U65+U66+U67+U68+U69+U70+U71+U72+U73+U76+U77+U79+U83+U84+U81+U85</f>
        <v>36755220.06</v>
      </c>
      <c r="V64" s="96">
        <f t="shared" si="3"/>
        <v>60.48508416992515</v>
      </c>
      <c r="W64" s="35">
        <f t="shared" si="4"/>
        <v>622050547.8</v>
      </c>
      <c r="X64" s="226"/>
    </row>
    <row r="65" spans="1:24" s="2" customFormat="1" ht="45">
      <c r="A65" s="36" t="s">
        <v>268</v>
      </c>
      <c r="B65" s="36" t="str">
        <f>'дод. 3'!A15</f>
        <v>0160</v>
      </c>
      <c r="C65" s="36" t="str">
        <f>'дод. 3'!B15</f>
        <v>0111</v>
      </c>
      <c r="D65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65" s="37">
        <v>2923203</v>
      </c>
      <c r="F65" s="37">
        <v>2280937</v>
      </c>
      <c r="G65" s="37">
        <v>38870</v>
      </c>
      <c r="H65" s="37">
        <v>2275239.47</v>
      </c>
      <c r="I65" s="37">
        <v>1786391.54</v>
      </c>
      <c r="J65" s="37">
        <v>23900.18</v>
      </c>
      <c r="K65" s="97">
        <f t="shared" si="2"/>
        <v>77.83378266921594</v>
      </c>
      <c r="L65" s="37">
        <f>M65+P65</f>
        <v>16000</v>
      </c>
      <c r="M65" s="37"/>
      <c r="N65" s="37"/>
      <c r="O65" s="37"/>
      <c r="P65" s="37">
        <v>16000</v>
      </c>
      <c r="Q65" s="37">
        <f t="shared" si="5"/>
        <v>13640</v>
      </c>
      <c r="R65" s="37"/>
      <c r="S65" s="37"/>
      <c r="T65" s="37"/>
      <c r="U65" s="37">
        <v>13640</v>
      </c>
      <c r="V65" s="97">
        <f t="shared" si="3"/>
        <v>85.25</v>
      </c>
      <c r="W65" s="37">
        <f t="shared" si="4"/>
        <v>2288879.47</v>
      </c>
      <c r="X65" s="226"/>
    </row>
    <row r="66" spans="1:24" s="2" customFormat="1" ht="21.75" customHeight="1">
      <c r="A66" s="36" t="s">
        <v>269</v>
      </c>
      <c r="B66" s="36" t="str">
        <f>'дод. 3'!A18</f>
        <v>1010</v>
      </c>
      <c r="C66" s="36" t="str">
        <f>'дод. 3'!B18</f>
        <v>0910</v>
      </c>
      <c r="D66" s="60" t="str">
        <f>'дод. 3'!C18</f>
        <v>Надання дошкільної освіти</v>
      </c>
      <c r="E66" s="37">
        <v>192237758.35</v>
      </c>
      <c r="F66" s="37">
        <v>119291300</v>
      </c>
      <c r="G66" s="37">
        <v>23371670</v>
      </c>
      <c r="H66" s="37">
        <v>139019810.76</v>
      </c>
      <c r="I66" s="37">
        <v>88860633.71</v>
      </c>
      <c r="J66" s="37">
        <v>15059848.17</v>
      </c>
      <c r="K66" s="97">
        <f t="shared" si="2"/>
        <v>72.31660000263417</v>
      </c>
      <c r="L66" s="37">
        <f aca="true" t="shared" si="21" ref="L66:L72">M66+P66</f>
        <v>21113896.65</v>
      </c>
      <c r="M66" s="37">
        <v>16065511</v>
      </c>
      <c r="N66" s="37"/>
      <c r="O66" s="37"/>
      <c r="P66" s="37">
        <v>5048385.65</v>
      </c>
      <c r="Q66" s="37">
        <f t="shared" si="5"/>
        <v>12510437.49</v>
      </c>
      <c r="R66" s="37">
        <v>9050212.63</v>
      </c>
      <c r="S66" s="37"/>
      <c r="T66" s="37"/>
      <c r="U66" s="37">
        <v>3460224.86</v>
      </c>
      <c r="V66" s="97">
        <f t="shared" si="3"/>
        <v>59.25214893954689</v>
      </c>
      <c r="W66" s="37">
        <f t="shared" si="4"/>
        <v>151530248.25</v>
      </c>
      <c r="X66" s="226"/>
    </row>
    <row r="67" spans="1:24" s="2" customFormat="1" ht="81" customHeight="1">
      <c r="A67" s="36" t="s">
        <v>270</v>
      </c>
      <c r="B67" s="36" t="str">
        <f>'дод. 3'!A19</f>
        <v>1020</v>
      </c>
      <c r="C67" s="36" t="str">
        <f>'дод. 3'!B19</f>
        <v>0921</v>
      </c>
      <c r="D67" s="60" t="str">
        <f>'дод.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37">
        <v>416926452.9</v>
      </c>
      <c r="F67" s="37">
        <v>275064439</v>
      </c>
      <c r="G67" s="37">
        <v>36537670</v>
      </c>
      <c r="H67" s="37">
        <v>310022071.38</v>
      </c>
      <c r="I67" s="37">
        <v>209991668.99</v>
      </c>
      <c r="J67" s="37">
        <v>22545254.41</v>
      </c>
      <c r="K67" s="97">
        <f t="shared" si="2"/>
        <v>74.35893530467806</v>
      </c>
      <c r="L67" s="37">
        <f t="shared" si="21"/>
        <v>43577036</v>
      </c>
      <c r="M67" s="37">
        <v>25377767</v>
      </c>
      <c r="N67" s="37">
        <v>624000</v>
      </c>
      <c r="O67" s="37">
        <v>36920</v>
      </c>
      <c r="P67" s="37">
        <v>18199269</v>
      </c>
      <c r="Q67" s="37">
        <f t="shared" si="5"/>
        <v>29579654.76</v>
      </c>
      <c r="R67" s="37">
        <v>12321162.39</v>
      </c>
      <c r="S67" s="37">
        <v>475782.18</v>
      </c>
      <c r="T67" s="37">
        <v>23284.78</v>
      </c>
      <c r="U67" s="37">
        <v>17258492.37</v>
      </c>
      <c r="V67" s="97">
        <f t="shared" si="3"/>
        <v>67.87899654304161</v>
      </c>
      <c r="W67" s="37">
        <f t="shared" si="4"/>
        <v>339601726.14</v>
      </c>
      <c r="X67" s="226"/>
    </row>
    <row r="68" spans="1:24" s="2" customFormat="1" ht="31.5" customHeight="1">
      <c r="A68" s="36" t="s">
        <v>415</v>
      </c>
      <c r="B68" s="36" t="str">
        <f>'дод. 3'!A20</f>
        <v>1030</v>
      </c>
      <c r="C68" s="36" t="str">
        <f>'дод. 3'!B20</f>
        <v>0921</v>
      </c>
      <c r="D68" s="60" t="str">
        <f>'дод. 3'!C20</f>
        <v>Надання загальної середньої освіти вечiрнiми (змінними) школами</v>
      </c>
      <c r="E68" s="37">
        <v>829640</v>
      </c>
      <c r="F68" s="37">
        <v>679100</v>
      </c>
      <c r="G68" s="37"/>
      <c r="H68" s="37">
        <v>613881.46</v>
      </c>
      <c r="I68" s="37">
        <v>500556.5</v>
      </c>
      <c r="J68" s="37"/>
      <c r="K68" s="97">
        <f t="shared" si="2"/>
        <v>73.99371534641531</v>
      </c>
      <c r="L68" s="37">
        <f t="shared" si="21"/>
        <v>0</v>
      </c>
      <c r="M68" s="37"/>
      <c r="N68" s="37"/>
      <c r="O68" s="37"/>
      <c r="P68" s="37"/>
      <c r="Q68" s="37">
        <f t="shared" si="5"/>
        <v>629.4</v>
      </c>
      <c r="R68" s="37">
        <v>179.44</v>
      </c>
      <c r="S68" s="37"/>
      <c r="T68" s="37"/>
      <c r="U68" s="37">
        <v>449.96</v>
      </c>
      <c r="V68" s="97"/>
      <c r="W68" s="37">
        <f t="shared" si="4"/>
        <v>614510.86</v>
      </c>
      <c r="X68" s="226"/>
    </row>
    <row r="69" spans="1:24" s="2" customFormat="1" ht="75" customHeight="1">
      <c r="A69" s="36" t="s">
        <v>354</v>
      </c>
      <c r="B69" s="36" t="str">
        <f>'дод. 3'!A21</f>
        <v>1070</v>
      </c>
      <c r="C69" s="36" t="str">
        <f>'дод. 3'!B21</f>
        <v>0922</v>
      </c>
      <c r="D69" s="60" t="str">
        <f>'дод. 3'!C21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37">
        <v>7751025</v>
      </c>
      <c r="F69" s="37">
        <v>5333230</v>
      </c>
      <c r="G69" s="37">
        <v>720630</v>
      </c>
      <c r="H69" s="37">
        <v>5585487.74</v>
      </c>
      <c r="I69" s="37">
        <v>3997144.81</v>
      </c>
      <c r="J69" s="37">
        <v>470909.51</v>
      </c>
      <c r="K69" s="97">
        <f t="shared" si="2"/>
        <v>72.0612788631181</v>
      </c>
      <c r="L69" s="37">
        <f t="shared" si="21"/>
        <v>103611</v>
      </c>
      <c r="M69" s="37"/>
      <c r="N69" s="37"/>
      <c r="O69" s="37"/>
      <c r="P69" s="37">
        <v>103611</v>
      </c>
      <c r="Q69" s="37">
        <f t="shared" si="5"/>
        <v>143716.97</v>
      </c>
      <c r="R69" s="37">
        <v>28952.75</v>
      </c>
      <c r="S69" s="37"/>
      <c r="T69" s="37"/>
      <c r="U69" s="37">
        <v>114764.22</v>
      </c>
      <c r="V69" s="97">
        <f t="shared" si="3"/>
        <v>138.70821630907915</v>
      </c>
      <c r="W69" s="37">
        <f t="shared" si="4"/>
        <v>5729204.71</v>
      </c>
      <c r="X69" s="226"/>
    </row>
    <row r="70" spans="1:24" s="2" customFormat="1" ht="51.75" customHeight="1">
      <c r="A70" s="36" t="s">
        <v>355</v>
      </c>
      <c r="B70" s="36" t="str">
        <f>'дод. 3'!A22</f>
        <v>1090</v>
      </c>
      <c r="C70" s="36" t="str">
        <f>'дод. 3'!B22</f>
        <v>0960</v>
      </c>
      <c r="D70" s="60" t="str">
        <f>'дод. 3'!C22</f>
        <v>Надання позашкільної освіти позашкільними закладами освіти, заходи із позашкільної роботи з дітьми </v>
      </c>
      <c r="E70" s="37">
        <v>21926359</v>
      </c>
      <c r="F70" s="37">
        <v>15425500</v>
      </c>
      <c r="G70" s="37">
        <v>2538300</v>
      </c>
      <c r="H70" s="37">
        <v>15897810.19</v>
      </c>
      <c r="I70" s="37">
        <v>11490297.65</v>
      </c>
      <c r="J70" s="37">
        <v>1583869.6</v>
      </c>
      <c r="K70" s="97">
        <f t="shared" si="2"/>
        <v>72.50547247721339</v>
      </c>
      <c r="L70" s="37">
        <f t="shared" si="21"/>
        <v>383298</v>
      </c>
      <c r="M70" s="37"/>
      <c r="N70" s="37"/>
      <c r="O70" s="37"/>
      <c r="P70" s="37">
        <v>383298</v>
      </c>
      <c r="Q70" s="37">
        <f t="shared" si="5"/>
        <v>526532.99</v>
      </c>
      <c r="R70" s="37">
        <v>223594.17</v>
      </c>
      <c r="S70" s="37"/>
      <c r="T70" s="37">
        <v>415.66</v>
      </c>
      <c r="U70" s="37">
        <v>302938.82</v>
      </c>
      <c r="V70" s="97">
        <f t="shared" si="3"/>
        <v>137.36909402084018</v>
      </c>
      <c r="W70" s="37">
        <f t="shared" si="4"/>
        <v>16424343.18</v>
      </c>
      <c r="X70" s="226"/>
    </row>
    <row r="71" spans="1:24" s="2" customFormat="1" ht="33.75" customHeight="1">
      <c r="A71" s="36" t="s">
        <v>353</v>
      </c>
      <c r="B71" s="36" t="str">
        <f>'дод. 3'!A24</f>
        <v>1110</v>
      </c>
      <c r="C71" s="36" t="str">
        <f>'дод. 3'!B24</f>
        <v>0930</v>
      </c>
      <c r="D71" s="60" t="str">
        <f>'дод. 3'!C24</f>
        <v>Підготовка кадрів професійно-технічними закладами та іншими закладами освіти</v>
      </c>
      <c r="E71" s="37">
        <v>94960900</v>
      </c>
      <c r="F71" s="37">
        <v>52999200</v>
      </c>
      <c r="G71" s="37">
        <v>9089100</v>
      </c>
      <c r="H71" s="37">
        <v>66670361.65</v>
      </c>
      <c r="I71" s="37">
        <v>38727575.3</v>
      </c>
      <c r="J71" s="37">
        <v>5896702.05</v>
      </c>
      <c r="K71" s="97">
        <f t="shared" si="2"/>
        <v>70.20822427967721</v>
      </c>
      <c r="L71" s="37">
        <f t="shared" si="21"/>
        <v>11338970</v>
      </c>
      <c r="M71" s="37">
        <v>6514270</v>
      </c>
      <c r="N71" s="37">
        <v>2053494</v>
      </c>
      <c r="O71" s="37">
        <v>2334410</v>
      </c>
      <c r="P71" s="37">
        <v>4824700</v>
      </c>
      <c r="Q71" s="37">
        <f t="shared" si="5"/>
        <v>8243156.65</v>
      </c>
      <c r="R71" s="37">
        <v>4922357.17</v>
      </c>
      <c r="S71" s="37">
        <v>1413280.07</v>
      </c>
      <c r="T71" s="37">
        <v>1345411.22</v>
      </c>
      <c r="U71" s="37">
        <v>3320799.48</v>
      </c>
      <c r="V71" s="97">
        <f t="shared" si="3"/>
        <v>72.69757879243001</v>
      </c>
      <c r="W71" s="37">
        <f t="shared" si="4"/>
        <v>74913518.3</v>
      </c>
      <c r="X71" s="226"/>
    </row>
    <row r="72" spans="1:24" s="2" customFormat="1" ht="22.5" customHeight="1">
      <c r="A72" s="36" t="s">
        <v>271</v>
      </c>
      <c r="B72" s="36" t="str">
        <f>'дод. 3'!A25</f>
        <v>1150</v>
      </c>
      <c r="C72" s="36" t="str">
        <f>'дод. 3'!B25</f>
        <v>0990</v>
      </c>
      <c r="D72" s="159" t="str">
        <f>'дод. 3'!C25</f>
        <v>Методичне забезпечення діяльності навчальних закладів  </v>
      </c>
      <c r="E72" s="37">
        <v>2824007</v>
      </c>
      <c r="F72" s="37">
        <v>2181762</v>
      </c>
      <c r="G72" s="37">
        <v>121300</v>
      </c>
      <c r="H72" s="37">
        <v>2110761.43</v>
      </c>
      <c r="I72" s="37">
        <v>1645867.74</v>
      </c>
      <c r="J72" s="37">
        <v>74338.46</v>
      </c>
      <c r="K72" s="97">
        <f t="shared" si="2"/>
        <v>74.74349142902267</v>
      </c>
      <c r="L72" s="37">
        <f t="shared" si="21"/>
        <v>13000</v>
      </c>
      <c r="M72" s="37"/>
      <c r="N72" s="37"/>
      <c r="O72" s="37"/>
      <c r="P72" s="37">
        <v>13000</v>
      </c>
      <c r="Q72" s="37">
        <f t="shared" si="5"/>
        <v>15665.47</v>
      </c>
      <c r="R72" s="37">
        <v>13835.99</v>
      </c>
      <c r="S72" s="37"/>
      <c r="T72" s="37"/>
      <c r="U72" s="37">
        <v>1829.48</v>
      </c>
      <c r="V72" s="97">
        <f t="shared" si="3"/>
        <v>120.50361538461539</v>
      </c>
      <c r="W72" s="37">
        <f t="shared" si="4"/>
        <v>2126426.9000000004</v>
      </c>
      <c r="X72" s="226"/>
    </row>
    <row r="73" spans="1:24" s="2" customFormat="1" ht="20.25" customHeight="1">
      <c r="A73" s="36" t="s">
        <v>357</v>
      </c>
      <c r="B73" s="36" t="str">
        <f>'дод. 3'!A26</f>
        <v>1160</v>
      </c>
      <c r="C73" s="36">
        <f>'дод. 3'!B26</f>
        <v>0</v>
      </c>
      <c r="D73" s="159" t="str">
        <f>'дод. 3'!C26</f>
        <v>Інші програми, заклади та заходи у сфері освіти</v>
      </c>
      <c r="E73" s="37">
        <f>E74+E75</f>
        <v>7636623</v>
      </c>
      <c r="F73" s="37">
        <f aca="true" t="shared" si="22" ref="F73:U73">F74+F75</f>
        <v>5051740</v>
      </c>
      <c r="G73" s="37">
        <f t="shared" si="22"/>
        <v>460470</v>
      </c>
      <c r="H73" s="37">
        <f t="shared" si="22"/>
        <v>5181985.62</v>
      </c>
      <c r="I73" s="37">
        <f t="shared" si="22"/>
        <v>3722882.79</v>
      </c>
      <c r="J73" s="37">
        <f t="shared" si="22"/>
        <v>310109.01</v>
      </c>
      <c r="K73" s="97">
        <f t="shared" si="2"/>
        <v>67.85703078441871</v>
      </c>
      <c r="L73" s="37">
        <f t="shared" si="22"/>
        <v>349361</v>
      </c>
      <c r="M73" s="37">
        <f t="shared" si="22"/>
        <v>0</v>
      </c>
      <c r="N73" s="37">
        <f t="shared" si="22"/>
        <v>0</v>
      </c>
      <c r="O73" s="37">
        <f t="shared" si="22"/>
        <v>0</v>
      </c>
      <c r="P73" s="37">
        <f t="shared" si="22"/>
        <v>349361</v>
      </c>
      <c r="Q73" s="37">
        <f t="shared" si="22"/>
        <v>234626.63</v>
      </c>
      <c r="R73" s="37">
        <f t="shared" si="22"/>
        <v>130219.89</v>
      </c>
      <c r="S73" s="37">
        <f t="shared" si="22"/>
        <v>0</v>
      </c>
      <c r="T73" s="37">
        <f t="shared" si="22"/>
        <v>0</v>
      </c>
      <c r="U73" s="37">
        <f t="shared" si="22"/>
        <v>104406.74</v>
      </c>
      <c r="V73" s="97">
        <f t="shared" si="3"/>
        <v>67.1587927673667</v>
      </c>
      <c r="W73" s="37">
        <f t="shared" si="4"/>
        <v>5416612.25</v>
      </c>
      <c r="X73" s="226"/>
    </row>
    <row r="74" spans="1:24" s="50" customFormat="1" ht="20.25" customHeight="1">
      <c r="A74" s="38" t="s">
        <v>472</v>
      </c>
      <c r="B74" s="38" t="str">
        <f>'дод. 3'!A27</f>
        <v>1161</v>
      </c>
      <c r="C74" s="38" t="str">
        <f>'дод. 3'!B27</f>
        <v>0990</v>
      </c>
      <c r="D74" s="160" t="str">
        <f>'дод. 3'!C27</f>
        <v>Забезпечення діяльності інших закладів у сфері освіти</v>
      </c>
      <c r="E74" s="39">
        <v>7560823</v>
      </c>
      <c r="F74" s="39">
        <v>5051740</v>
      </c>
      <c r="G74" s="39">
        <v>460470</v>
      </c>
      <c r="H74" s="39">
        <v>5139985.62</v>
      </c>
      <c r="I74" s="39">
        <v>3722882.79</v>
      </c>
      <c r="J74" s="39">
        <v>310109.01</v>
      </c>
      <c r="K74" s="98">
        <f t="shared" si="2"/>
        <v>67.9818271106201</v>
      </c>
      <c r="L74" s="39">
        <f>M74+P74</f>
        <v>349361</v>
      </c>
      <c r="M74" s="39"/>
      <c r="N74" s="39"/>
      <c r="O74" s="39"/>
      <c r="P74" s="39">
        <v>349361</v>
      </c>
      <c r="Q74" s="39">
        <f t="shared" si="5"/>
        <v>234626.63</v>
      </c>
      <c r="R74" s="39">
        <v>130219.89</v>
      </c>
      <c r="S74" s="39"/>
      <c r="T74" s="39"/>
      <c r="U74" s="39">
        <v>104406.74</v>
      </c>
      <c r="V74" s="98">
        <f t="shared" si="3"/>
        <v>67.1587927673667</v>
      </c>
      <c r="W74" s="39">
        <f t="shared" si="4"/>
        <v>5374612.25</v>
      </c>
      <c r="X74" s="226"/>
    </row>
    <row r="75" spans="1:24" s="50" customFormat="1" ht="20.25" customHeight="1">
      <c r="A75" s="38" t="s">
        <v>473</v>
      </c>
      <c r="B75" s="38" t="str">
        <f>'дод. 3'!A28</f>
        <v>1162</v>
      </c>
      <c r="C75" s="38" t="str">
        <f>'дод. 3'!B28</f>
        <v>0990</v>
      </c>
      <c r="D75" s="160" t="str">
        <f>'дод. 3'!C28</f>
        <v>Інші програми та заходи у сфері освіти</v>
      </c>
      <c r="E75" s="39">
        <v>75800</v>
      </c>
      <c r="F75" s="39"/>
      <c r="G75" s="39"/>
      <c r="H75" s="39">
        <v>42000</v>
      </c>
      <c r="I75" s="39"/>
      <c r="J75" s="39"/>
      <c r="K75" s="98">
        <f t="shared" si="2"/>
        <v>55.4089709762533</v>
      </c>
      <c r="L75" s="39">
        <f>M75+P75</f>
        <v>0</v>
      </c>
      <c r="M75" s="39"/>
      <c r="N75" s="39"/>
      <c r="O75" s="39"/>
      <c r="P75" s="39"/>
      <c r="Q75" s="39">
        <f t="shared" si="5"/>
        <v>0</v>
      </c>
      <c r="R75" s="39"/>
      <c r="S75" s="39"/>
      <c r="T75" s="39"/>
      <c r="U75" s="39"/>
      <c r="V75" s="98"/>
      <c r="W75" s="39">
        <f t="shared" si="4"/>
        <v>42000</v>
      </c>
      <c r="X75" s="226"/>
    </row>
    <row r="76" spans="1:24" s="2" customFormat="1" ht="68.25" customHeight="1">
      <c r="A76" s="36" t="s">
        <v>272</v>
      </c>
      <c r="B76" s="36" t="str">
        <f>'дод. 3'!A80</f>
        <v>3140</v>
      </c>
      <c r="C76" s="36" t="str">
        <f>'дод. 3'!B80</f>
        <v>1040</v>
      </c>
      <c r="D76" s="158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6" s="37">
        <v>6567355</v>
      </c>
      <c r="F76" s="37"/>
      <c r="G76" s="37"/>
      <c r="H76" s="37">
        <v>6188768.07</v>
      </c>
      <c r="I76" s="37"/>
      <c r="J76" s="37"/>
      <c r="K76" s="97">
        <f t="shared" si="2"/>
        <v>94.23532106913667</v>
      </c>
      <c r="L76" s="37">
        <f>M76+P76</f>
        <v>0</v>
      </c>
      <c r="M76" s="37"/>
      <c r="N76" s="37"/>
      <c r="O76" s="37"/>
      <c r="P76" s="37"/>
      <c r="Q76" s="37">
        <f t="shared" si="5"/>
        <v>1265715.99</v>
      </c>
      <c r="R76" s="37">
        <v>1265715.99</v>
      </c>
      <c r="S76" s="37"/>
      <c r="T76" s="37"/>
      <c r="U76" s="37"/>
      <c r="V76" s="97"/>
      <c r="W76" s="37">
        <f t="shared" si="4"/>
        <v>7454484.0600000005</v>
      </c>
      <c r="X76" s="226"/>
    </row>
    <row r="77" spans="1:24" s="2" customFormat="1" ht="15" customHeight="1">
      <c r="A77" s="36" t="s">
        <v>572</v>
      </c>
      <c r="B77" s="36" t="str">
        <f>'дод. 3'!A96</f>
        <v>3240</v>
      </c>
      <c r="C77" s="36">
        <f>'дод. 3'!B96</f>
        <v>0</v>
      </c>
      <c r="D77" s="159" t="str">
        <f>'дод. 3'!C96</f>
        <v>Інші заклади та заходи</v>
      </c>
      <c r="E77" s="37">
        <f>E78</f>
        <v>43440</v>
      </c>
      <c r="F77" s="37">
        <f aca="true" t="shared" si="23" ref="F77:U77">F78</f>
        <v>0</v>
      </c>
      <c r="G77" s="37">
        <f t="shared" si="23"/>
        <v>0</v>
      </c>
      <c r="H77" s="37">
        <f t="shared" si="23"/>
        <v>30770</v>
      </c>
      <c r="I77" s="37">
        <f t="shared" si="23"/>
        <v>0</v>
      </c>
      <c r="J77" s="37">
        <f t="shared" si="23"/>
        <v>0</v>
      </c>
      <c r="K77" s="97">
        <f t="shared" si="2"/>
        <v>70.83333333333334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37">
        <f t="shared" si="23"/>
        <v>0</v>
      </c>
      <c r="Q77" s="37">
        <f t="shared" si="23"/>
        <v>0</v>
      </c>
      <c r="R77" s="37">
        <f t="shared" si="23"/>
        <v>0</v>
      </c>
      <c r="S77" s="37">
        <f t="shared" si="23"/>
        <v>0</v>
      </c>
      <c r="T77" s="37">
        <f t="shared" si="23"/>
        <v>0</v>
      </c>
      <c r="U77" s="37">
        <f t="shared" si="23"/>
        <v>0</v>
      </c>
      <c r="V77" s="97"/>
      <c r="W77" s="37">
        <f t="shared" si="4"/>
        <v>30770</v>
      </c>
      <c r="X77" s="226"/>
    </row>
    <row r="78" spans="1:24" s="50" customFormat="1" ht="36.75" customHeight="1">
      <c r="A78" s="38" t="s">
        <v>573</v>
      </c>
      <c r="B78" s="38" t="str">
        <f>'дод. 3'!A98</f>
        <v>3242</v>
      </c>
      <c r="C78" s="38" t="str">
        <f>'дод. 3'!B98</f>
        <v>1090</v>
      </c>
      <c r="D78" s="61" t="str">
        <f>'дод. 3'!C98</f>
        <v>Інші заходи у сфері соціального захисту і соціального забезпечення</v>
      </c>
      <c r="E78" s="39">
        <v>43440</v>
      </c>
      <c r="F78" s="39"/>
      <c r="G78" s="39"/>
      <c r="H78" s="39">
        <v>30770</v>
      </c>
      <c r="I78" s="39"/>
      <c r="J78" s="39"/>
      <c r="K78" s="98">
        <f t="shared" si="2"/>
        <v>70.83333333333334</v>
      </c>
      <c r="L78" s="39">
        <f>M78+P78</f>
        <v>0</v>
      </c>
      <c r="M78" s="39"/>
      <c r="N78" s="39"/>
      <c r="O78" s="39"/>
      <c r="P78" s="39"/>
      <c r="Q78" s="39">
        <f t="shared" si="5"/>
        <v>0</v>
      </c>
      <c r="R78" s="39"/>
      <c r="S78" s="39"/>
      <c r="T78" s="39"/>
      <c r="U78" s="39"/>
      <c r="V78" s="98"/>
      <c r="W78" s="39">
        <f t="shared" si="4"/>
        <v>30770</v>
      </c>
      <c r="X78" s="226"/>
    </row>
    <row r="79" spans="1:24" s="2" customFormat="1" ht="25.5" customHeight="1">
      <c r="A79" s="36" t="s">
        <v>273</v>
      </c>
      <c r="B79" s="36" t="str">
        <f>'дод. 3'!A109</f>
        <v>5030</v>
      </c>
      <c r="C79" s="36">
        <f>'дод. 3'!B109</f>
        <v>0</v>
      </c>
      <c r="D79" s="60" t="str">
        <f>'дод. 3'!C109</f>
        <v>Розвиток дитячо-юнацького та резервного спорту</v>
      </c>
      <c r="E79" s="37">
        <f>E80</f>
        <v>4500770</v>
      </c>
      <c r="F79" s="37">
        <f aca="true" t="shared" si="24" ref="F79:U79">F80</f>
        <v>3178450</v>
      </c>
      <c r="G79" s="37">
        <f t="shared" si="24"/>
        <v>211620</v>
      </c>
      <c r="H79" s="37">
        <f t="shared" si="24"/>
        <v>3151901.9</v>
      </c>
      <c r="I79" s="37">
        <f t="shared" si="24"/>
        <v>2268854</v>
      </c>
      <c r="J79" s="37">
        <f t="shared" si="24"/>
        <v>128653.86</v>
      </c>
      <c r="K79" s="97">
        <f aca="true" t="shared" si="25" ref="K79:K142">H79/E79*100</f>
        <v>70.03028148516809</v>
      </c>
      <c r="L79" s="37">
        <f>L80</f>
        <v>100000</v>
      </c>
      <c r="M79" s="37">
        <f t="shared" si="24"/>
        <v>0</v>
      </c>
      <c r="N79" s="37">
        <f t="shared" si="24"/>
        <v>0</v>
      </c>
      <c r="O79" s="37">
        <f t="shared" si="24"/>
        <v>0</v>
      </c>
      <c r="P79" s="37">
        <f t="shared" si="24"/>
        <v>100000</v>
      </c>
      <c r="Q79" s="37">
        <f t="shared" si="24"/>
        <v>330.3</v>
      </c>
      <c r="R79" s="37">
        <f t="shared" si="24"/>
        <v>330.3</v>
      </c>
      <c r="S79" s="37">
        <f t="shared" si="24"/>
        <v>0</v>
      </c>
      <c r="T79" s="37">
        <f t="shared" si="24"/>
        <v>0</v>
      </c>
      <c r="U79" s="37">
        <f t="shared" si="24"/>
        <v>0</v>
      </c>
      <c r="V79" s="97">
        <f aca="true" t="shared" si="26" ref="V79:V87">Q79/L79*100</f>
        <v>0.3303</v>
      </c>
      <c r="W79" s="37">
        <f aca="true" t="shared" si="27" ref="W79:W142">H79+Q79</f>
        <v>3152232.1999999997</v>
      </c>
      <c r="X79" s="226"/>
    </row>
    <row r="80" spans="1:24" s="50" customFormat="1" ht="33" customHeight="1">
      <c r="A80" s="38" t="s">
        <v>274</v>
      </c>
      <c r="B80" s="38" t="str">
        <f>'дод. 3'!A110</f>
        <v>5031</v>
      </c>
      <c r="C80" s="38" t="str">
        <f>'дод. 3'!B110</f>
        <v>0810</v>
      </c>
      <c r="D80" s="61" t="str">
        <f>'дод. 3'!C110</f>
        <v>Утримання та навчально-тренувальна робота комунальних дитячо-юнацьких спортивних шкіл</v>
      </c>
      <c r="E80" s="39">
        <v>4500770</v>
      </c>
      <c r="F80" s="39">
        <v>3178450</v>
      </c>
      <c r="G80" s="39">
        <v>211620</v>
      </c>
      <c r="H80" s="39">
        <v>3151901.9</v>
      </c>
      <c r="I80" s="39">
        <v>2268854</v>
      </c>
      <c r="J80" s="39">
        <v>128653.86</v>
      </c>
      <c r="K80" s="98">
        <f t="shared" si="25"/>
        <v>70.03028148516809</v>
      </c>
      <c r="L80" s="39">
        <f>M80+P80</f>
        <v>100000</v>
      </c>
      <c r="M80" s="39"/>
      <c r="N80" s="39"/>
      <c r="O80" s="39"/>
      <c r="P80" s="39">
        <v>100000</v>
      </c>
      <c r="Q80" s="39">
        <f t="shared" si="5"/>
        <v>330.3</v>
      </c>
      <c r="R80" s="39">
        <v>330.3</v>
      </c>
      <c r="S80" s="39"/>
      <c r="T80" s="39"/>
      <c r="U80" s="39"/>
      <c r="V80" s="98">
        <f t="shared" si="26"/>
        <v>0.3303</v>
      </c>
      <c r="W80" s="39">
        <f t="shared" si="27"/>
        <v>3152232.1999999997</v>
      </c>
      <c r="X80" s="226"/>
    </row>
    <row r="81" spans="1:24" s="52" customFormat="1" ht="23.25" customHeight="1">
      <c r="A81" s="36" t="s">
        <v>603</v>
      </c>
      <c r="B81" s="36"/>
      <c r="C81" s="36"/>
      <c r="D81" s="108" t="s">
        <v>587</v>
      </c>
      <c r="E81" s="37">
        <f aca="true" t="shared" si="28" ref="E81:J81">E82</f>
        <v>0</v>
      </c>
      <c r="F81" s="37">
        <f t="shared" si="28"/>
        <v>0</v>
      </c>
      <c r="G81" s="37">
        <f t="shared" si="28"/>
        <v>0</v>
      </c>
      <c r="H81" s="37">
        <f t="shared" si="28"/>
        <v>0</v>
      </c>
      <c r="I81" s="37">
        <f t="shared" si="28"/>
        <v>0</v>
      </c>
      <c r="J81" s="37">
        <f t="shared" si="28"/>
        <v>0</v>
      </c>
      <c r="K81" s="97"/>
      <c r="L81" s="37">
        <f aca="true" t="shared" si="29" ref="L81:U81">L82</f>
        <v>15012242.82</v>
      </c>
      <c r="M81" s="37">
        <f t="shared" si="29"/>
        <v>0</v>
      </c>
      <c r="N81" s="37">
        <f t="shared" si="29"/>
        <v>0</v>
      </c>
      <c r="O81" s="37">
        <f t="shared" si="29"/>
        <v>0</v>
      </c>
      <c r="P81" s="37">
        <f t="shared" si="29"/>
        <v>15012242.82</v>
      </c>
      <c r="Q81" s="37">
        <f t="shared" si="29"/>
        <v>6519290.63</v>
      </c>
      <c r="R81" s="37">
        <f t="shared" si="29"/>
        <v>0</v>
      </c>
      <c r="S81" s="37">
        <f t="shared" si="29"/>
        <v>0</v>
      </c>
      <c r="T81" s="37">
        <f t="shared" si="29"/>
        <v>0</v>
      </c>
      <c r="U81" s="37">
        <f t="shared" si="29"/>
        <v>6519290.63</v>
      </c>
      <c r="V81" s="97">
        <f t="shared" si="26"/>
        <v>43.42649335057851</v>
      </c>
      <c r="W81" s="37">
        <f t="shared" si="27"/>
        <v>6519290.63</v>
      </c>
      <c r="X81" s="226"/>
    </row>
    <row r="82" spans="1:24" s="50" customFormat="1" ht="47.25" customHeight="1">
      <c r="A82" s="38" t="s">
        <v>604</v>
      </c>
      <c r="B82" s="38" t="s">
        <v>608</v>
      </c>
      <c r="C82" s="38" t="s">
        <v>126</v>
      </c>
      <c r="D82" s="127" t="s">
        <v>605</v>
      </c>
      <c r="E82" s="39"/>
      <c r="F82" s="39"/>
      <c r="G82" s="39"/>
      <c r="H82" s="39"/>
      <c r="I82" s="39"/>
      <c r="J82" s="39"/>
      <c r="K82" s="98"/>
      <c r="L82" s="39">
        <f>M82+P82</f>
        <v>15012242.82</v>
      </c>
      <c r="M82" s="39"/>
      <c r="N82" s="39"/>
      <c r="O82" s="39"/>
      <c r="P82" s="39">
        <v>15012242.82</v>
      </c>
      <c r="Q82" s="39">
        <f>R82+U82</f>
        <v>6519290.63</v>
      </c>
      <c r="R82" s="39"/>
      <c r="S82" s="39"/>
      <c r="T82" s="39"/>
      <c r="U82" s="39">
        <v>6519290.63</v>
      </c>
      <c r="V82" s="98">
        <f t="shared" si="26"/>
        <v>43.42649335057851</v>
      </c>
      <c r="W82" s="39">
        <f t="shared" si="27"/>
        <v>6519290.63</v>
      </c>
      <c r="X82" s="226"/>
    </row>
    <row r="83" spans="1:24" s="50" customFormat="1" ht="25.5" customHeight="1">
      <c r="A83" s="36" t="s">
        <v>275</v>
      </c>
      <c r="B83" s="36" t="str">
        <f>'дод. 3'!A161</f>
        <v>7640</v>
      </c>
      <c r="C83" s="36" t="str">
        <f>'дод. 3'!B161</f>
        <v>0470</v>
      </c>
      <c r="D83" s="60" t="str">
        <f>'дод. 3'!C161</f>
        <v>Заходи з енергозбереження</v>
      </c>
      <c r="E83" s="37">
        <v>790500</v>
      </c>
      <c r="F83" s="37"/>
      <c r="G83" s="37"/>
      <c r="H83" s="37">
        <v>329794.2</v>
      </c>
      <c r="I83" s="37"/>
      <c r="J83" s="37"/>
      <c r="K83" s="97">
        <f t="shared" si="25"/>
        <v>41.719696394686906</v>
      </c>
      <c r="L83" s="37">
        <f>M83+P83</f>
        <v>12951419</v>
      </c>
      <c r="M83" s="37"/>
      <c r="N83" s="37"/>
      <c r="O83" s="37"/>
      <c r="P83" s="37">
        <v>12951419</v>
      </c>
      <c r="Q83" s="37">
        <f aca="true" t="shared" si="30" ref="Q83:Q156">R83+U83</f>
        <v>3622240.54</v>
      </c>
      <c r="R83" s="37"/>
      <c r="S83" s="37"/>
      <c r="T83" s="37"/>
      <c r="U83" s="37">
        <v>3622240.54</v>
      </c>
      <c r="V83" s="97">
        <f t="shared" si="26"/>
        <v>27.967904829578906</v>
      </c>
      <c r="W83" s="37">
        <f t="shared" si="27"/>
        <v>3952034.74</v>
      </c>
      <c r="X83" s="226"/>
    </row>
    <row r="84" spans="1:24" s="50" customFormat="1" ht="33" customHeight="1">
      <c r="A84" s="36" t="s">
        <v>276</v>
      </c>
      <c r="B84" s="36" t="str">
        <f>'дод. 3'!A177</f>
        <v>8340</v>
      </c>
      <c r="C84" s="36" t="str">
        <f>'дод. 3'!B177</f>
        <v>0540</v>
      </c>
      <c r="D84" s="60" t="str">
        <f>'дод. 3'!C177</f>
        <v>Природоохоронні заходи за рахунок цільових фондів</v>
      </c>
      <c r="E84" s="37">
        <v>0</v>
      </c>
      <c r="F84" s="37"/>
      <c r="G84" s="37"/>
      <c r="H84" s="37"/>
      <c r="I84" s="37"/>
      <c r="J84" s="37"/>
      <c r="K84" s="97"/>
      <c r="L84" s="37">
        <f>M84+P84</f>
        <v>396400</v>
      </c>
      <c r="M84" s="37">
        <v>346600</v>
      </c>
      <c r="N84" s="37"/>
      <c r="O84" s="37"/>
      <c r="P84" s="37">
        <v>49800</v>
      </c>
      <c r="Q84" s="37">
        <f t="shared" si="30"/>
        <v>258266.11</v>
      </c>
      <c r="R84" s="37">
        <v>222123.15</v>
      </c>
      <c r="S84" s="37"/>
      <c r="T84" s="37"/>
      <c r="U84" s="37">
        <v>36142.96</v>
      </c>
      <c r="V84" s="97">
        <f t="shared" si="26"/>
        <v>65.15290363269425</v>
      </c>
      <c r="W84" s="37">
        <f t="shared" si="27"/>
        <v>258266.11</v>
      </c>
      <c r="X84" s="226"/>
    </row>
    <row r="85" spans="1:24" s="50" customFormat="1" ht="48" customHeight="1">
      <c r="A85" s="36" t="s">
        <v>602</v>
      </c>
      <c r="B85" s="40" t="s">
        <v>600</v>
      </c>
      <c r="C85" s="109" t="s">
        <v>78</v>
      </c>
      <c r="D85" s="108" t="s">
        <v>601</v>
      </c>
      <c r="E85" s="37">
        <v>85500</v>
      </c>
      <c r="F85" s="37"/>
      <c r="G85" s="37"/>
      <c r="H85" s="37">
        <v>38000</v>
      </c>
      <c r="I85" s="37"/>
      <c r="J85" s="37"/>
      <c r="K85" s="97">
        <f t="shared" si="25"/>
        <v>44.44444444444444</v>
      </c>
      <c r="L85" s="37">
        <f>M85+P85</f>
        <v>2000000</v>
      </c>
      <c r="M85" s="37"/>
      <c r="N85" s="37"/>
      <c r="O85" s="37"/>
      <c r="P85" s="37">
        <v>2000000</v>
      </c>
      <c r="Q85" s="37">
        <f t="shared" si="30"/>
        <v>2000000</v>
      </c>
      <c r="R85" s="37"/>
      <c r="S85" s="37"/>
      <c r="T85" s="37"/>
      <c r="U85" s="37">
        <v>2000000</v>
      </c>
      <c r="V85" s="97">
        <f t="shared" si="26"/>
        <v>100</v>
      </c>
      <c r="W85" s="37">
        <f t="shared" si="27"/>
        <v>2038000</v>
      </c>
      <c r="X85" s="226"/>
    </row>
    <row r="86" spans="1:24" s="46" customFormat="1" ht="21" customHeight="1">
      <c r="A86" s="44" t="s">
        <v>277</v>
      </c>
      <c r="B86" s="26"/>
      <c r="C86" s="26"/>
      <c r="D86" s="45" t="s">
        <v>51</v>
      </c>
      <c r="E86" s="28">
        <f>E87</f>
        <v>352582729</v>
      </c>
      <c r="F86" s="28">
        <f aca="true" t="shared" si="31" ref="F86:U86">F87</f>
        <v>1219700</v>
      </c>
      <c r="G86" s="28">
        <f t="shared" si="31"/>
        <v>32845</v>
      </c>
      <c r="H86" s="28">
        <f t="shared" si="31"/>
        <v>268612408.29</v>
      </c>
      <c r="I86" s="28">
        <f t="shared" si="31"/>
        <v>831122.15</v>
      </c>
      <c r="J86" s="28">
        <f t="shared" si="31"/>
        <v>17926.73</v>
      </c>
      <c r="K86" s="95">
        <f t="shared" si="25"/>
        <v>76.18422180004171</v>
      </c>
      <c r="L86" s="28">
        <f t="shared" si="31"/>
        <v>67580432.6</v>
      </c>
      <c r="M86" s="28">
        <f t="shared" si="31"/>
        <v>17005749</v>
      </c>
      <c r="N86" s="28">
        <f t="shared" si="31"/>
        <v>0</v>
      </c>
      <c r="O86" s="28">
        <f t="shared" si="31"/>
        <v>0</v>
      </c>
      <c r="P86" s="28">
        <f t="shared" si="31"/>
        <v>50574683.6</v>
      </c>
      <c r="Q86" s="28">
        <f t="shared" si="31"/>
        <v>59432026.589999996</v>
      </c>
      <c r="R86" s="28">
        <f t="shared" si="31"/>
        <v>25539107.749999996</v>
      </c>
      <c r="S86" s="28">
        <f t="shared" si="31"/>
        <v>0</v>
      </c>
      <c r="T86" s="28">
        <f t="shared" si="31"/>
        <v>0</v>
      </c>
      <c r="U86" s="28">
        <f t="shared" si="31"/>
        <v>33892918.84</v>
      </c>
      <c r="V86" s="95">
        <f t="shared" si="26"/>
        <v>87.94265485361808</v>
      </c>
      <c r="W86" s="28">
        <f t="shared" si="27"/>
        <v>328044434.88</v>
      </c>
      <c r="X86" s="226"/>
    </row>
    <row r="87" spans="1:24" s="49" customFormat="1" ht="18.75" customHeight="1">
      <c r="A87" s="47" t="s">
        <v>278</v>
      </c>
      <c r="B87" s="57"/>
      <c r="C87" s="57"/>
      <c r="D87" s="48" t="s">
        <v>51</v>
      </c>
      <c r="E87" s="35">
        <f>E88+E89+E90+E91+E92+E93+E96+E99+E104+E102+E106+E105</f>
        <v>352582729</v>
      </c>
      <c r="F87" s="35">
        <f aca="true" t="shared" si="32" ref="F87:U87">F88+F89+F90+F91+F92+F93+F96+F99+F104+F102+F106+F105</f>
        <v>1219700</v>
      </c>
      <c r="G87" s="35">
        <f t="shared" si="32"/>
        <v>32845</v>
      </c>
      <c r="H87" s="35">
        <f t="shared" si="32"/>
        <v>268612408.29</v>
      </c>
      <c r="I87" s="35">
        <f t="shared" si="32"/>
        <v>831122.15</v>
      </c>
      <c r="J87" s="35">
        <f t="shared" si="32"/>
        <v>17926.73</v>
      </c>
      <c r="K87" s="96">
        <f t="shared" si="25"/>
        <v>76.18422180004171</v>
      </c>
      <c r="L87" s="35">
        <f t="shared" si="32"/>
        <v>67580432.6</v>
      </c>
      <c r="M87" s="35">
        <f t="shared" si="32"/>
        <v>17005749</v>
      </c>
      <c r="N87" s="35">
        <f t="shared" si="32"/>
        <v>0</v>
      </c>
      <c r="O87" s="35">
        <f t="shared" si="32"/>
        <v>0</v>
      </c>
      <c r="P87" s="35">
        <f t="shared" si="32"/>
        <v>50574683.6</v>
      </c>
      <c r="Q87" s="35">
        <f t="shared" si="32"/>
        <v>59432026.589999996</v>
      </c>
      <c r="R87" s="35">
        <f t="shared" si="32"/>
        <v>25539107.749999996</v>
      </c>
      <c r="S87" s="35">
        <f t="shared" si="32"/>
        <v>0</v>
      </c>
      <c r="T87" s="35">
        <f t="shared" si="32"/>
        <v>0</v>
      </c>
      <c r="U87" s="35">
        <f t="shared" si="32"/>
        <v>33892918.84</v>
      </c>
      <c r="V87" s="96">
        <f t="shared" si="26"/>
        <v>87.94265485361808</v>
      </c>
      <c r="W87" s="35">
        <f t="shared" si="27"/>
        <v>328044434.88</v>
      </c>
      <c r="X87" s="226"/>
    </row>
    <row r="88" spans="1:24" s="2" customFormat="1" ht="45">
      <c r="A88" s="36" t="s">
        <v>279</v>
      </c>
      <c r="B88" s="36" t="str">
        <f>'дод. 3'!A15</f>
        <v>0160</v>
      </c>
      <c r="C88" s="36" t="str">
        <f>'дод. 3'!B15</f>
        <v>0111</v>
      </c>
      <c r="D88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88" s="37">
        <v>1591445</v>
      </c>
      <c r="F88" s="37">
        <v>1219700</v>
      </c>
      <c r="G88" s="37">
        <v>32845</v>
      </c>
      <c r="H88" s="37">
        <v>1058976.48</v>
      </c>
      <c r="I88" s="37">
        <v>831122.15</v>
      </c>
      <c r="J88" s="37">
        <v>17926.73</v>
      </c>
      <c r="K88" s="97">
        <f t="shared" si="25"/>
        <v>66.54182079807973</v>
      </c>
      <c r="L88" s="37">
        <f>M88+P88</f>
        <v>0</v>
      </c>
      <c r="M88" s="37"/>
      <c r="N88" s="37"/>
      <c r="O88" s="37"/>
      <c r="P88" s="37">
        <v>0</v>
      </c>
      <c r="Q88" s="37">
        <f t="shared" si="30"/>
        <v>0</v>
      </c>
      <c r="R88" s="37"/>
      <c r="S88" s="37"/>
      <c r="T88" s="37"/>
      <c r="U88" s="37"/>
      <c r="V88" s="97"/>
      <c r="W88" s="37">
        <f t="shared" si="27"/>
        <v>1058976.48</v>
      </c>
      <c r="X88" s="226"/>
    </row>
    <row r="89" spans="1:24" s="2" customFormat="1" ht="31.5" customHeight="1">
      <c r="A89" s="36" t="s">
        <v>280</v>
      </c>
      <c r="B89" s="36" t="str">
        <f>'дод. 3'!A30</f>
        <v>2010</v>
      </c>
      <c r="C89" s="36" t="str">
        <f>'дод. 3'!B30</f>
        <v>0731</v>
      </c>
      <c r="D89" s="60" t="str">
        <f>'дод. 3'!C30</f>
        <v>Багатопрофільна стаціонарна медична допомога населенню</v>
      </c>
      <c r="E89" s="37">
        <v>231478771.13</v>
      </c>
      <c r="F89" s="37"/>
      <c r="G89" s="37"/>
      <c r="H89" s="37">
        <v>168816496.81</v>
      </c>
      <c r="I89" s="37"/>
      <c r="J89" s="37"/>
      <c r="K89" s="97">
        <f t="shared" si="25"/>
        <v>72.9295805338415</v>
      </c>
      <c r="L89" s="37">
        <f>M89+P89</f>
        <v>43274084</v>
      </c>
      <c r="M89" s="37">
        <v>11318360</v>
      </c>
      <c r="N89" s="37"/>
      <c r="O89" s="37"/>
      <c r="P89" s="37">
        <v>31955724</v>
      </c>
      <c r="Q89" s="37">
        <f t="shared" si="30"/>
        <v>44139769.44</v>
      </c>
      <c r="R89" s="37">
        <v>20399097.3</v>
      </c>
      <c r="S89" s="37"/>
      <c r="T89" s="37"/>
      <c r="U89" s="37">
        <v>23740672.14</v>
      </c>
      <c r="V89" s="97">
        <f aca="true" t="shared" si="33" ref="V89:V94">Q89/L89*100</f>
        <v>102.00047085918675</v>
      </c>
      <c r="W89" s="37">
        <f t="shared" si="27"/>
        <v>212956266.25</v>
      </c>
      <c r="X89" s="226"/>
    </row>
    <row r="90" spans="1:24" s="2" customFormat="1" ht="36.75" customHeight="1">
      <c r="A90" s="36" t="s">
        <v>289</v>
      </c>
      <c r="B90" s="36" t="str">
        <f>'дод. 3'!A31</f>
        <v>2030</v>
      </c>
      <c r="C90" s="36" t="str">
        <f>'дод. 3'!B31</f>
        <v>0733</v>
      </c>
      <c r="D90" s="60" t="str">
        <f>'дод. 3'!C31</f>
        <v>Лікарсько-акушерська допомога вагітним, породіллям та новонародженим</v>
      </c>
      <c r="E90" s="37">
        <v>33901542</v>
      </c>
      <c r="F90" s="37"/>
      <c r="G90" s="37"/>
      <c r="H90" s="37">
        <v>24412093.83</v>
      </c>
      <c r="I90" s="37"/>
      <c r="J90" s="37"/>
      <c r="K90" s="97">
        <f t="shared" si="25"/>
        <v>72.00880075012518</v>
      </c>
      <c r="L90" s="37">
        <f>M90+P90</f>
        <v>157300</v>
      </c>
      <c r="M90" s="37">
        <v>27300</v>
      </c>
      <c r="N90" s="37"/>
      <c r="O90" s="37"/>
      <c r="P90" s="37">
        <v>130000</v>
      </c>
      <c r="Q90" s="37">
        <f t="shared" si="30"/>
        <v>213642.65999999997</v>
      </c>
      <c r="R90" s="37">
        <v>83742.54</v>
      </c>
      <c r="S90" s="37"/>
      <c r="T90" s="37"/>
      <c r="U90" s="37">
        <v>129900.12</v>
      </c>
      <c r="V90" s="97">
        <f t="shared" si="33"/>
        <v>135.81860139860137</v>
      </c>
      <c r="W90" s="37">
        <f t="shared" si="27"/>
        <v>24625736.49</v>
      </c>
      <c r="X90" s="226"/>
    </row>
    <row r="91" spans="1:24" s="2" customFormat="1" ht="33.75" customHeight="1">
      <c r="A91" s="40" t="s">
        <v>288</v>
      </c>
      <c r="B91" s="40" t="str">
        <f>'дод. 3'!A32</f>
        <v>2080</v>
      </c>
      <c r="C91" s="40" t="str">
        <f>'дод. 3'!B32</f>
        <v>0721</v>
      </c>
      <c r="D91" s="162" t="str">
        <f>'дод. 3'!C32</f>
        <v>Амбулаторно-поліклінічна допомога населенню, крім первинної медичної допомоги</v>
      </c>
      <c r="E91" s="37">
        <v>935838</v>
      </c>
      <c r="F91" s="37"/>
      <c r="G91" s="37"/>
      <c r="H91" s="37">
        <v>935838</v>
      </c>
      <c r="I91" s="37"/>
      <c r="J91" s="37"/>
      <c r="K91" s="97">
        <f t="shared" si="25"/>
        <v>100</v>
      </c>
      <c r="L91" s="37">
        <f>M91+P91</f>
        <v>412100</v>
      </c>
      <c r="M91" s="37">
        <v>412100</v>
      </c>
      <c r="N91" s="37"/>
      <c r="O91" s="37"/>
      <c r="P91" s="37"/>
      <c r="Q91" s="37">
        <f t="shared" si="30"/>
        <v>336538.65</v>
      </c>
      <c r="R91" s="37">
        <v>336538.65</v>
      </c>
      <c r="S91" s="37"/>
      <c r="T91" s="37"/>
      <c r="U91" s="37"/>
      <c r="V91" s="97">
        <f t="shared" si="33"/>
        <v>81.66431691337056</v>
      </c>
      <c r="W91" s="37">
        <f t="shared" si="27"/>
        <v>1272376.65</v>
      </c>
      <c r="X91" s="226"/>
    </row>
    <row r="92" spans="1:24" s="2" customFormat="1" ht="24" customHeight="1">
      <c r="A92" s="36" t="s">
        <v>287</v>
      </c>
      <c r="B92" s="36" t="str">
        <f>'дод. 3'!A33</f>
        <v>2100</v>
      </c>
      <c r="C92" s="36" t="str">
        <f>'дод. 3'!B33</f>
        <v>0722</v>
      </c>
      <c r="D92" s="60" t="str">
        <f>'дод. 3'!C33</f>
        <v>Стоматологічна допомога населенню</v>
      </c>
      <c r="E92" s="37">
        <v>6400304</v>
      </c>
      <c r="F92" s="37"/>
      <c r="G92" s="37"/>
      <c r="H92" s="37">
        <v>4874736.35</v>
      </c>
      <c r="I92" s="37"/>
      <c r="J92" s="37"/>
      <c r="K92" s="97">
        <f t="shared" si="25"/>
        <v>76.16413767221056</v>
      </c>
      <c r="L92" s="37">
        <f>M92+P92</f>
        <v>5058989</v>
      </c>
      <c r="M92" s="37">
        <v>5058989</v>
      </c>
      <c r="N92" s="37"/>
      <c r="O92" s="37"/>
      <c r="P92" s="37"/>
      <c r="Q92" s="37">
        <f t="shared" si="30"/>
        <v>4139388.92</v>
      </c>
      <c r="R92" s="37">
        <v>4139388.92</v>
      </c>
      <c r="S92" s="37"/>
      <c r="T92" s="37"/>
      <c r="U92" s="37"/>
      <c r="V92" s="97">
        <f t="shared" si="33"/>
        <v>81.82245345858628</v>
      </c>
      <c r="W92" s="37">
        <f t="shared" si="27"/>
        <v>9014125.27</v>
      </c>
      <c r="X92" s="226"/>
    </row>
    <row r="93" spans="1:24" s="2" customFormat="1" ht="16.5" customHeight="1">
      <c r="A93" s="36" t="s">
        <v>286</v>
      </c>
      <c r="B93" s="36" t="str">
        <f>'дод. 3'!A34</f>
        <v>2110</v>
      </c>
      <c r="C93" s="36">
        <f>'дод. 3'!B34</f>
        <v>0</v>
      </c>
      <c r="D93" s="60" t="str">
        <f>'дод. 3'!C34</f>
        <v>Первинна медична допомога населенню</v>
      </c>
      <c r="E93" s="37">
        <f>E94+E95</f>
        <v>56447380.870000005</v>
      </c>
      <c r="F93" s="37">
        <f aca="true" t="shared" si="34" ref="F93:U93">F94+F95</f>
        <v>0</v>
      </c>
      <c r="G93" s="37">
        <f t="shared" si="34"/>
        <v>0</v>
      </c>
      <c r="H93" s="37">
        <f t="shared" si="34"/>
        <v>54016300.33</v>
      </c>
      <c r="I93" s="37">
        <f t="shared" si="34"/>
        <v>0</v>
      </c>
      <c r="J93" s="37">
        <f t="shared" si="34"/>
        <v>0</v>
      </c>
      <c r="K93" s="97">
        <f t="shared" si="25"/>
        <v>95.69319160157518</v>
      </c>
      <c r="L93" s="37">
        <f t="shared" si="34"/>
        <v>236600</v>
      </c>
      <c r="M93" s="37">
        <f t="shared" si="34"/>
        <v>167000</v>
      </c>
      <c r="N93" s="37">
        <f t="shared" si="34"/>
        <v>0</v>
      </c>
      <c r="O93" s="37">
        <f t="shared" si="34"/>
        <v>0</v>
      </c>
      <c r="P93" s="37">
        <f t="shared" si="34"/>
        <v>69600</v>
      </c>
      <c r="Q93" s="37">
        <f t="shared" si="34"/>
        <v>364883.86</v>
      </c>
      <c r="R93" s="37">
        <f t="shared" si="34"/>
        <v>294444.86</v>
      </c>
      <c r="S93" s="37">
        <f t="shared" si="34"/>
        <v>0</v>
      </c>
      <c r="T93" s="37">
        <f t="shared" si="34"/>
        <v>0</v>
      </c>
      <c r="U93" s="37">
        <f t="shared" si="34"/>
        <v>70439</v>
      </c>
      <c r="V93" s="97">
        <f t="shared" si="33"/>
        <v>154.21972104818258</v>
      </c>
      <c r="W93" s="37">
        <f t="shared" si="27"/>
        <v>54381184.19</v>
      </c>
      <c r="X93" s="226"/>
    </row>
    <row r="94" spans="1:24" s="50" customFormat="1" ht="45">
      <c r="A94" s="38" t="s">
        <v>285</v>
      </c>
      <c r="B94" s="38" t="str">
        <f>'дод. 3'!A35</f>
        <v>2111</v>
      </c>
      <c r="C94" s="38" t="str">
        <f>'дод. 3'!B35</f>
        <v>0726</v>
      </c>
      <c r="D94" s="61" t="str">
        <f>'дод. 3'!C35</f>
        <v>Первинна медична допомога населенню, що надається центрами первинної медичної (медико-санітарної) допомоги</v>
      </c>
      <c r="E94" s="39">
        <v>25226642.84</v>
      </c>
      <c r="F94" s="39"/>
      <c r="G94" s="39"/>
      <c r="H94" s="39">
        <v>22800884.02</v>
      </c>
      <c r="I94" s="39"/>
      <c r="J94" s="39"/>
      <c r="K94" s="98">
        <f t="shared" si="25"/>
        <v>90.3841393585925</v>
      </c>
      <c r="L94" s="39">
        <f>M94+P94</f>
        <v>236600</v>
      </c>
      <c r="M94" s="39">
        <v>167000</v>
      </c>
      <c r="N94" s="39"/>
      <c r="O94" s="39"/>
      <c r="P94" s="39">
        <v>69600</v>
      </c>
      <c r="Q94" s="39">
        <f t="shared" si="30"/>
        <v>364883.86</v>
      </c>
      <c r="R94" s="39">
        <v>294444.86</v>
      </c>
      <c r="S94" s="39"/>
      <c r="T94" s="39"/>
      <c r="U94" s="39">
        <v>70439</v>
      </c>
      <c r="V94" s="98">
        <f t="shared" si="33"/>
        <v>154.21972104818258</v>
      </c>
      <c r="W94" s="39">
        <f t="shared" si="27"/>
        <v>23165767.88</v>
      </c>
      <c r="X94" s="226"/>
    </row>
    <row r="95" spans="1:24" s="50" customFormat="1" ht="45">
      <c r="A95" s="38" t="s">
        <v>577</v>
      </c>
      <c r="B95" s="38" t="str">
        <f>'дод. 3'!A36</f>
        <v>2113</v>
      </c>
      <c r="C95" s="38" t="str">
        <f>'дод. 3'!B36</f>
        <v>0721</v>
      </c>
      <c r="D95" s="61" t="str">
        <f>'дод. 3'!C36</f>
        <v>Первинна медична допомога населенню, що надається амбулаторно-поліклінічними закладами (відділеннями)</v>
      </c>
      <c r="E95" s="39">
        <v>31220738.03</v>
      </c>
      <c r="F95" s="39"/>
      <c r="G95" s="39"/>
      <c r="H95" s="39">
        <v>31215416.31</v>
      </c>
      <c r="I95" s="39"/>
      <c r="J95" s="39"/>
      <c r="K95" s="98">
        <f t="shared" si="25"/>
        <v>99.98295453491558</v>
      </c>
      <c r="L95" s="39">
        <f>M95+P95</f>
        <v>0</v>
      </c>
      <c r="M95" s="39"/>
      <c r="N95" s="39"/>
      <c r="O95" s="39"/>
      <c r="P95" s="39"/>
      <c r="Q95" s="39">
        <f t="shared" si="30"/>
        <v>0</v>
      </c>
      <c r="R95" s="39"/>
      <c r="S95" s="39"/>
      <c r="T95" s="39"/>
      <c r="U95" s="39"/>
      <c r="V95" s="98"/>
      <c r="W95" s="39">
        <f t="shared" si="27"/>
        <v>31215416.31</v>
      </c>
      <c r="X95" s="226"/>
    </row>
    <row r="96" spans="1:24" s="2" customFormat="1" ht="30" customHeight="1">
      <c r="A96" s="36" t="s">
        <v>284</v>
      </c>
      <c r="B96" s="113">
        <f>'дод. 3'!A37</f>
        <v>2140</v>
      </c>
      <c r="C96" s="113">
        <f>'дод. 3'!B37</f>
        <v>0</v>
      </c>
      <c r="D96" s="165" t="str">
        <f>'дод. 3'!C37</f>
        <v>Програми і централізовані заходи у галузі охорони здоров’я</v>
      </c>
      <c r="E96" s="37">
        <f>E97+E98</f>
        <v>14043000</v>
      </c>
      <c r="F96" s="37">
        <f aca="true" t="shared" si="35" ref="F96:U96">F97+F98</f>
        <v>0</v>
      </c>
      <c r="G96" s="37">
        <f t="shared" si="35"/>
        <v>0</v>
      </c>
      <c r="H96" s="37">
        <f t="shared" si="35"/>
        <v>10394430.739999998</v>
      </c>
      <c r="I96" s="37">
        <f t="shared" si="35"/>
        <v>0</v>
      </c>
      <c r="J96" s="37">
        <f t="shared" si="35"/>
        <v>0</v>
      </c>
      <c r="K96" s="97">
        <f t="shared" si="25"/>
        <v>74.01859104180018</v>
      </c>
      <c r="L96" s="37">
        <f t="shared" si="35"/>
        <v>0</v>
      </c>
      <c r="M96" s="37">
        <f t="shared" si="35"/>
        <v>0</v>
      </c>
      <c r="N96" s="37">
        <f t="shared" si="35"/>
        <v>0</v>
      </c>
      <c r="O96" s="37">
        <f t="shared" si="35"/>
        <v>0</v>
      </c>
      <c r="P96" s="37">
        <f t="shared" si="35"/>
        <v>0</v>
      </c>
      <c r="Q96" s="37">
        <f t="shared" si="35"/>
        <v>0</v>
      </c>
      <c r="R96" s="37">
        <f t="shared" si="35"/>
        <v>0</v>
      </c>
      <c r="S96" s="37">
        <f t="shared" si="35"/>
        <v>0</v>
      </c>
      <c r="T96" s="37">
        <f t="shared" si="35"/>
        <v>0</v>
      </c>
      <c r="U96" s="37">
        <f t="shared" si="35"/>
        <v>0</v>
      </c>
      <c r="V96" s="97"/>
      <c r="W96" s="37">
        <f t="shared" si="27"/>
        <v>10394430.739999998</v>
      </c>
      <c r="X96" s="226"/>
    </row>
    <row r="97" spans="1:24" s="50" customFormat="1" ht="32.25" customHeight="1">
      <c r="A97" s="38" t="s">
        <v>283</v>
      </c>
      <c r="B97" s="41">
        <f>'дод. 3'!A38</f>
        <v>2144</v>
      </c>
      <c r="C97" s="41" t="str">
        <f>'дод. 3'!B38</f>
        <v>0763</v>
      </c>
      <c r="D97" s="166" t="str">
        <f>'дод. 3'!C38</f>
        <v>Централізовані заходи з лікування хворих на цукровий та нецукровий діабет</v>
      </c>
      <c r="E97" s="39">
        <v>7131500</v>
      </c>
      <c r="F97" s="39"/>
      <c r="G97" s="39"/>
      <c r="H97" s="39">
        <v>5342758.93</v>
      </c>
      <c r="I97" s="39"/>
      <c r="J97" s="39"/>
      <c r="K97" s="98">
        <f t="shared" si="25"/>
        <v>74.91774423333099</v>
      </c>
      <c r="L97" s="39">
        <f>M97+P97</f>
        <v>0</v>
      </c>
      <c r="M97" s="39"/>
      <c r="N97" s="39"/>
      <c r="O97" s="39"/>
      <c r="P97" s="39"/>
      <c r="Q97" s="39">
        <f t="shared" si="30"/>
        <v>0</v>
      </c>
      <c r="R97" s="39"/>
      <c r="S97" s="39"/>
      <c r="T97" s="39"/>
      <c r="U97" s="39"/>
      <c r="V97" s="98"/>
      <c r="W97" s="39">
        <f t="shared" si="27"/>
        <v>5342758.93</v>
      </c>
      <c r="X97" s="226"/>
    </row>
    <row r="98" spans="1:24" s="50" customFormat="1" ht="31.5" customHeight="1">
      <c r="A98" s="38" t="s">
        <v>508</v>
      </c>
      <c r="B98" s="41">
        <f>'дод. 3'!A39</f>
        <v>2146</v>
      </c>
      <c r="C98" s="41" t="str">
        <f>'дод. 3'!B39</f>
        <v>0763</v>
      </c>
      <c r="D98" s="166" t="str">
        <f>'дод. 3'!C39</f>
        <v>Відшкодування вартості лікарських засобів для лікування окремих захворювань</v>
      </c>
      <c r="E98" s="39">
        <v>6911500</v>
      </c>
      <c r="F98" s="39"/>
      <c r="G98" s="39"/>
      <c r="H98" s="39">
        <v>5051671.81</v>
      </c>
      <c r="I98" s="39"/>
      <c r="J98" s="39"/>
      <c r="K98" s="98">
        <f t="shared" si="25"/>
        <v>73.09081689937061</v>
      </c>
      <c r="L98" s="39">
        <f>M98+P98</f>
        <v>0</v>
      </c>
      <c r="M98" s="39"/>
      <c r="N98" s="39"/>
      <c r="O98" s="39"/>
      <c r="P98" s="39"/>
      <c r="Q98" s="39">
        <f t="shared" si="30"/>
        <v>0</v>
      </c>
      <c r="R98" s="39"/>
      <c r="S98" s="39"/>
      <c r="T98" s="39"/>
      <c r="U98" s="39"/>
      <c r="V98" s="98"/>
      <c r="W98" s="39">
        <f t="shared" si="27"/>
        <v>5051671.81</v>
      </c>
      <c r="X98" s="226"/>
    </row>
    <row r="99" spans="1:24" s="2" customFormat="1" ht="35.25" customHeight="1">
      <c r="A99" s="36" t="s">
        <v>282</v>
      </c>
      <c r="B99" s="36" t="str">
        <f>'дод. 3'!A40</f>
        <v>2150</v>
      </c>
      <c r="C99" s="36">
        <f>'дод. 3'!B40</f>
        <v>0</v>
      </c>
      <c r="D99" s="60" t="str">
        <f>'дод. 3'!C40</f>
        <v>Інші програми, заклади та заходи у сфері охорони здоров’я</v>
      </c>
      <c r="E99" s="37">
        <f>E100+E101</f>
        <v>6972448</v>
      </c>
      <c r="F99" s="37">
        <f aca="true" t="shared" si="36" ref="F99:U99">F100+F101</f>
        <v>0</v>
      </c>
      <c r="G99" s="37">
        <f t="shared" si="36"/>
        <v>0</v>
      </c>
      <c r="H99" s="37">
        <f t="shared" si="36"/>
        <v>3640226.48</v>
      </c>
      <c r="I99" s="37">
        <f t="shared" si="36"/>
        <v>0</v>
      </c>
      <c r="J99" s="37">
        <f t="shared" si="36"/>
        <v>0</v>
      </c>
      <c r="K99" s="97">
        <f t="shared" si="25"/>
        <v>52.20872898585978</v>
      </c>
      <c r="L99" s="37">
        <f t="shared" si="36"/>
        <v>3406496</v>
      </c>
      <c r="M99" s="37">
        <f t="shared" si="36"/>
        <v>0</v>
      </c>
      <c r="N99" s="37">
        <f t="shared" si="36"/>
        <v>0</v>
      </c>
      <c r="O99" s="37">
        <f t="shared" si="36"/>
        <v>0</v>
      </c>
      <c r="P99" s="37">
        <f t="shared" si="36"/>
        <v>3406496</v>
      </c>
      <c r="Q99" s="37">
        <f t="shared" si="36"/>
        <v>318234.68</v>
      </c>
      <c r="R99" s="37">
        <f t="shared" si="36"/>
        <v>460.68</v>
      </c>
      <c r="S99" s="37">
        <f t="shared" si="36"/>
        <v>0</v>
      </c>
      <c r="T99" s="37">
        <f t="shared" si="36"/>
        <v>0</v>
      </c>
      <c r="U99" s="37">
        <f t="shared" si="36"/>
        <v>317774</v>
      </c>
      <c r="V99" s="97">
        <f>Q99/L99*100</f>
        <v>9.34199482400684</v>
      </c>
      <c r="W99" s="37">
        <f t="shared" si="27"/>
        <v>3958461.16</v>
      </c>
      <c r="X99" s="226"/>
    </row>
    <row r="100" spans="1:24" s="50" customFormat="1" ht="30" customHeight="1">
      <c r="A100" s="38" t="s">
        <v>477</v>
      </c>
      <c r="B100" s="51" t="str">
        <f>'дод. 3'!A41</f>
        <v>2151</v>
      </c>
      <c r="C100" s="51" t="str">
        <f>'дод. 3'!B41</f>
        <v>0763</v>
      </c>
      <c r="D100" s="61" t="str">
        <f>'дод. 3'!C41</f>
        <v>Забезпечення діяльності інших закладів у сфері охорони здоров’я</v>
      </c>
      <c r="E100" s="39">
        <v>1975455</v>
      </c>
      <c r="F100" s="39"/>
      <c r="G100" s="39"/>
      <c r="H100" s="39">
        <v>1365659.98</v>
      </c>
      <c r="I100" s="39"/>
      <c r="J100" s="39"/>
      <c r="K100" s="98">
        <f t="shared" si="25"/>
        <v>69.13141428177306</v>
      </c>
      <c r="L100" s="39">
        <f>M100+P100</f>
        <v>0</v>
      </c>
      <c r="M100" s="39"/>
      <c r="N100" s="39"/>
      <c r="O100" s="39"/>
      <c r="P100" s="39"/>
      <c r="Q100" s="39">
        <f t="shared" si="30"/>
        <v>460.68</v>
      </c>
      <c r="R100" s="39">
        <v>460.68</v>
      </c>
      <c r="S100" s="39"/>
      <c r="T100" s="39"/>
      <c r="U100" s="39"/>
      <c r="V100" s="98"/>
      <c r="W100" s="39">
        <f t="shared" si="27"/>
        <v>1366120.66</v>
      </c>
      <c r="X100" s="226"/>
    </row>
    <row r="101" spans="1:24" s="50" customFormat="1" ht="35.25" customHeight="1">
      <c r="A101" s="38" t="s">
        <v>478</v>
      </c>
      <c r="B101" s="51" t="str">
        <f>'дод. 3'!A42</f>
        <v>2152</v>
      </c>
      <c r="C101" s="51" t="str">
        <f>'дод. 3'!B42</f>
        <v>0763</v>
      </c>
      <c r="D101" s="164" t="str">
        <f>'дод. 3'!C42</f>
        <v>Інші програми та заходи у сфері охорони здоров’я</v>
      </c>
      <c r="E101" s="39">
        <v>4996993</v>
      </c>
      <c r="F101" s="39"/>
      <c r="G101" s="39"/>
      <c r="H101" s="39">
        <v>2274566.5</v>
      </c>
      <c r="I101" s="39"/>
      <c r="J101" s="39"/>
      <c r="K101" s="98">
        <f t="shared" si="25"/>
        <v>45.51870494915642</v>
      </c>
      <c r="L101" s="39">
        <f>M101+P101</f>
        <v>3406496</v>
      </c>
      <c r="M101" s="39"/>
      <c r="N101" s="39"/>
      <c r="O101" s="39"/>
      <c r="P101" s="39">
        <v>3406496</v>
      </c>
      <c r="Q101" s="39">
        <f t="shared" si="30"/>
        <v>317774</v>
      </c>
      <c r="R101" s="39"/>
      <c r="S101" s="39"/>
      <c r="T101" s="39"/>
      <c r="U101" s="39">
        <v>317774</v>
      </c>
      <c r="V101" s="98">
        <f aca="true" t="shared" si="37" ref="V101:V109">Q101/L101*100</f>
        <v>9.328471250223103</v>
      </c>
      <c r="W101" s="39">
        <f t="shared" si="27"/>
        <v>2592340.5</v>
      </c>
      <c r="X101" s="226"/>
    </row>
    <row r="102" spans="1:24" s="50" customFormat="1" ht="26.25" customHeight="1">
      <c r="A102" s="36" t="s">
        <v>606</v>
      </c>
      <c r="B102" s="36"/>
      <c r="C102" s="36"/>
      <c r="D102" s="108" t="s">
        <v>587</v>
      </c>
      <c r="E102" s="37">
        <f>E103</f>
        <v>0</v>
      </c>
      <c r="F102" s="37">
        <f aca="true" t="shared" si="38" ref="F102:P102">F103</f>
        <v>0</v>
      </c>
      <c r="G102" s="37">
        <f t="shared" si="38"/>
        <v>0</v>
      </c>
      <c r="H102" s="37"/>
      <c r="I102" s="37">
        <f t="shared" si="38"/>
        <v>0</v>
      </c>
      <c r="J102" s="37">
        <f t="shared" si="38"/>
        <v>0</v>
      </c>
      <c r="K102" s="97"/>
      <c r="L102" s="37">
        <f t="shared" si="38"/>
        <v>4665863.6</v>
      </c>
      <c r="M102" s="37">
        <f t="shared" si="38"/>
        <v>0</v>
      </c>
      <c r="N102" s="37">
        <f t="shared" si="38"/>
        <v>0</v>
      </c>
      <c r="O102" s="37">
        <f t="shared" si="38"/>
        <v>0</v>
      </c>
      <c r="P102" s="37">
        <f t="shared" si="38"/>
        <v>4665863.6</v>
      </c>
      <c r="Q102" s="37">
        <f>Q103</f>
        <v>4389000</v>
      </c>
      <c r="R102" s="37">
        <f>R103</f>
        <v>0</v>
      </c>
      <c r="S102" s="37">
        <f>S103</f>
        <v>0</v>
      </c>
      <c r="T102" s="37">
        <f>T103</f>
        <v>0</v>
      </c>
      <c r="U102" s="37">
        <f>U103</f>
        <v>4389000</v>
      </c>
      <c r="V102" s="97">
        <f t="shared" si="37"/>
        <v>94.06618744705698</v>
      </c>
      <c r="W102" s="37">
        <f t="shared" si="27"/>
        <v>4389000</v>
      </c>
      <c r="X102" s="226"/>
    </row>
    <row r="103" spans="1:24" s="50" customFormat="1" ht="52.5" customHeight="1">
      <c r="A103" s="38" t="s">
        <v>607</v>
      </c>
      <c r="B103" s="38" t="s">
        <v>608</v>
      </c>
      <c r="C103" s="38" t="s">
        <v>126</v>
      </c>
      <c r="D103" s="127" t="s">
        <v>605</v>
      </c>
      <c r="E103" s="39"/>
      <c r="F103" s="39"/>
      <c r="G103" s="39"/>
      <c r="H103" s="39"/>
      <c r="I103" s="39"/>
      <c r="J103" s="39"/>
      <c r="K103" s="98"/>
      <c r="L103" s="39">
        <f>M103+P103</f>
        <v>4665863.6</v>
      </c>
      <c r="M103" s="39"/>
      <c r="N103" s="39"/>
      <c r="O103" s="39"/>
      <c r="P103" s="39">
        <v>4665863.6</v>
      </c>
      <c r="Q103" s="39">
        <f>R103+U103</f>
        <v>4389000</v>
      </c>
      <c r="R103" s="39"/>
      <c r="S103" s="39"/>
      <c r="T103" s="39"/>
      <c r="U103" s="39">
        <v>4389000</v>
      </c>
      <c r="V103" s="98">
        <f t="shared" si="37"/>
        <v>94.06618744705698</v>
      </c>
      <c r="W103" s="39">
        <f t="shared" si="27"/>
        <v>4389000</v>
      </c>
      <c r="X103" s="226"/>
    </row>
    <row r="104" spans="1:24" s="2" customFormat="1" ht="24" customHeight="1">
      <c r="A104" s="36" t="s">
        <v>281</v>
      </c>
      <c r="B104" s="36" t="str">
        <f>'дод. 3'!A161</f>
        <v>7640</v>
      </c>
      <c r="C104" s="36" t="str">
        <f>'дод. 3'!B161</f>
        <v>0470</v>
      </c>
      <c r="D104" s="60" t="str">
        <f>'дод. 3'!C161</f>
        <v>Заходи з енергозбереження</v>
      </c>
      <c r="E104" s="37">
        <v>792000</v>
      </c>
      <c r="F104" s="37"/>
      <c r="G104" s="37"/>
      <c r="H104" s="37">
        <v>443309.27</v>
      </c>
      <c r="I104" s="37"/>
      <c r="J104" s="37"/>
      <c r="K104" s="97">
        <f t="shared" si="25"/>
        <v>55.97339267676767</v>
      </c>
      <c r="L104" s="37">
        <f>M104+P104</f>
        <v>9847000</v>
      </c>
      <c r="M104" s="37"/>
      <c r="N104" s="37"/>
      <c r="O104" s="37"/>
      <c r="P104" s="37">
        <v>9847000</v>
      </c>
      <c r="Q104" s="37">
        <f t="shared" si="30"/>
        <v>5530568.38</v>
      </c>
      <c r="R104" s="37">
        <v>285434.8</v>
      </c>
      <c r="S104" s="37"/>
      <c r="T104" s="37"/>
      <c r="U104" s="37">
        <v>5245133.58</v>
      </c>
      <c r="V104" s="97">
        <f t="shared" si="37"/>
        <v>56.165008428963134</v>
      </c>
      <c r="W104" s="37">
        <f t="shared" si="27"/>
        <v>5973877.65</v>
      </c>
      <c r="X104" s="226"/>
    </row>
    <row r="105" spans="1:24" s="2" customFormat="1" ht="24" customHeight="1">
      <c r="A105" s="36" t="s">
        <v>667</v>
      </c>
      <c r="B105" s="36" t="s">
        <v>21</v>
      </c>
      <c r="C105" s="36" t="s">
        <v>139</v>
      </c>
      <c r="D105" s="60" t="s">
        <v>22</v>
      </c>
      <c r="E105" s="37"/>
      <c r="F105" s="37"/>
      <c r="G105" s="37"/>
      <c r="H105" s="37"/>
      <c r="I105" s="37"/>
      <c r="J105" s="37"/>
      <c r="K105" s="97"/>
      <c r="L105" s="37">
        <f>M105+P105</f>
        <v>22000</v>
      </c>
      <c r="M105" s="37">
        <v>22000</v>
      </c>
      <c r="N105" s="37"/>
      <c r="O105" s="37"/>
      <c r="P105" s="37"/>
      <c r="Q105" s="37">
        <f t="shared" si="30"/>
        <v>0</v>
      </c>
      <c r="R105" s="37"/>
      <c r="S105" s="37"/>
      <c r="T105" s="37"/>
      <c r="U105" s="37"/>
      <c r="V105" s="97">
        <f t="shared" si="37"/>
        <v>0</v>
      </c>
      <c r="W105" s="37">
        <f t="shared" si="27"/>
        <v>0</v>
      </c>
      <c r="X105" s="226"/>
    </row>
    <row r="106" spans="1:24" s="2" customFormat="1" ht="24" customHeight="1">
      <c r="A106" s="36" t="s">
        <v>609</v>
      </c>
      <c r="B106" s="40" t="s">
        <v>28</v>
      </c>
      <c r="C106" s="40" t="s">
        <v>78</v>
      </c>
      <c r="D106" s="60" t="s">
        <v>408</v>
      </c>
      <c r="E106" s="37">
        <v>20000</v>
      </c>
      <c r="F106" s="37"/>
      <c r="G106" s="37"/>
      <c r="H106" s="37">
        <v>20000</v>
      </c>
      <c r="I106" s="37"/>
      <c r="J106" s="37"/>
      <c r="K106" s="97">
        <f t="shared" si="25"/>
        <v>100</v>
      </c>
      <c r="L106" s="37">
        <f>M106+P106</f>
        <v>500000</v>
      </c>
      <c r="M106" s="37"/>
      <c r="N106" s="37"/>
      <c r="O106" s="37"/>
      <c r="P106" s="37">
        <v>500000</v>
      </c>
      <c r="Q106" s="37"/>
      <c r="R106" s="37"/>
      <c r="S106" s="37"/>
      <c r="T106" s="37"/>
      <c r="U106" s="37"/>
      <c r="V106" s="97">
        <f t="shared" si="37"/>
        <v>0</v>
      </c>
      <c r="W106" s="37">
        <f t="shared" si="27"/>
        <v>20000</v>
      </c>
      <c r="X106" s="226"/>
    </row>
    <row r="107" spans="1:24" s="46" customFormat="1" ht="28.5">
      <c r="A107" s="44" t="s">
        <v>290</v>
      </c>
      <c r="B107" s="26"/>
      <c r="C107" s="26"/>
      <c r="D107" s="45" t="s">
        <v>70</v>
      </c>
      <c r="E107" s="28">
        <f>E108</f>
        <v>1281186646.59</v>
      </c>
      <c r="F107" s="28">
        <f aca="true" t="shared" si="39" ref="F107:U107">F108</f>
        <v>41420650</v>
      </c>
      <c r="G107" s="28">
        <f t="shared" si="39"/>
        <v>1542626</v>
      </c>
      <c r="H107" s="28">
        <f t="shared" si="39"/>
        <v>939046809.3400002</v>
      </c>
      <c r="I107" s="28">
        <f t="shared" si="39"/>
        <v>29917678.99</v>
      </c>
      <c r="J107" s="28">
        <f t="shared" si="39"/>
        <v>833085.1799999999</v>
      </c>
      <c r="K107" s="95">
        <f t="shared" si="25"/>
        <v>73.29508247993081</v>
      </c>
      <c r="L107" s="28">
        <f t="shared" si="39"/>
        <v>13866331.680000002</v>
      </c>
      <c r="M107" s="28">
        <f t="shared" si="39"/>
        <v>57900</v>
      </c>
      <c r="N107" s="28">
        <f t="shared" si="39"/>
        <v>44700</v>
      </c>
      <c r="O107" s="28">
        <f t="shared" si="39"/>
        <v>0</v>
      </c>
      <c r="P107" s="28">
        <f t="shared" si="39"/>
        <v>13808431.680000002</v>
      </c>
      <c r="Q107" s="28">
        <f t="shared" si="39"/>
        <v>10669384.94</v>
      </c>
      <c r="R107" s="28">
        <f t="shared" si="39"/>
        <v>326242.71</v>
      </c>
      <c r="S107" s="28">
        <f t="shared" si="39"/>
        <v>229207.09</v>
      </c>
      <c r="T107" s="28">
        <f t="shared" si="39"/>
        <v>0</v>
      </c>
      <c r="U107" s="28">
        <f t="shared" si="39"/>
        <v>10343142.229999999</v>
      </c>
      <c r="V107" s="95">
        <f t="shared" si="37"/>
        <v>76.94453865825888</v>
      </c>
      <c r="W107" s="28">
        <f t="shared" si="27"/>
        <v>949716194.2800002</v>
      </c>
      <c r="X107" s="226"/>
    </row>
    <row r="108" spans="1:24" s="49" customFormat="1" ht="36" customHeight="1">
      <c r="A108" s="47" t="s">
        <v>291</v>
      </c>
      <c r="B108" s="57"/>
      <c r="C108" s="57"/>
      <c r="D108" s="48" t="s">
        <v>70</v>
      </c>
      <c r="E108" s="35">
        <f>E109+E110+E113+E116+E122+E130+E131+E137+E138+E140+E141+E144+E145+E148+E149+E154+E155+E158+E159+E160+E150</f>
        <v>1281186646.59</v>
      </c>
      <c r="F108" s="35">
        <f aca="true" t="shared" si="40" ref="F108:P108">F109+F110+F113+F116+F122+F130+F131+F137+F138+F140+F141+F144+F145+F148+F149+F154+F155+F158+F159+F160+F150</f>
        <v>41420650</v>
      </c>
      <c r="G108" s="35">
        <f t="shared" si="40"/>
        <v>1542626</v>
      </c>
      <c r="H108" s="35">
        <f>H109+H110+H113+H116+H122+H130+H131+H137+H138+H140+H141+H144+H145+H148+H149+H154+H155+H158+H159+H160+H150</f>
        <v>939046809.3400002</v>
      </c>
      <c r="I108" s="35">
        <f>I109+I110+I113+I116+I122+I130+I131+I137+I138+I140+I141+I144+I145+I148+I149+I154+I155+I158+I159+I160+I150</f>
        <v>29917678.99</v>
      </c>
      <c r="J108" s="35">
        <f>J109+J110+J113+J116+J122+J130+J131+J137+J138+J140+J141+J144+J145+J148+J149+J154+J155+J158+J159+J160+J150</f>
        <v>833085.1799999999</v>
      </c>
      <c r="K108" s="96">
        <f t="shared" si="25"/>
        <v>73.29508247993081</v>
      </c>
      <c r="L108" s="35">
        <f t="shared" si="40"/>
        <v>13866331.680000002</v>
      </c>
      <c r="M108" s="35">
        <f t="shared" si="40"/>
        <v>57900</v>
      </c>
      <c r="N108" s="35">
        <f t="shared" si="40"/>
        <v>44700</v>
      </c>
      <c r="O108" s="35">
        <f t="shared" si="40"/>
        <v>0</v>
      </c>
      <c r="P108" s="35">
        <f t="shared" si="40"/>
        <v>13808431.680000002</v>
      </c>
      <c r="Q108" s="35">
        <f>Q109+Q110+Q113+Q116+Q122+Q130+Q131+Q137+Q138+Q140+Q141+Q144+Q145+Q148+Q149+Q154+Q155+Q158+Q159+Q160+Q150</f>
        <v>10669384.94</v>
      </c>
      <c r="R108" s="35">
        <f>R109+R110+R113+R116+R122+R130+R131+R137+R138+R140+R141+R144+R145+R148+R149+R154+R155+R158+R159+R160+R150</f>
        <v>326242.71</v>
      </c>
      <c r="S108" s="35">
        <f>S109+S110+S113+S116+S122+S130+S131+S137+S138+S140+S141+S144+S145+S148+S149+S154+S155+S158+S159+S160+S150</f>
        <v>229207.09</v>
      </c>
      <c r="T108" s="35">
        <f>T109+T110+T113+T116+T122+T130+T131+T137+T138+T140+T141+T144+T145+T148+T149+T154+T155+T158+T159+T160+T150</f>
        <v>0</v>
      </c>
      <c r="U108" s="35">
        <f>U109+U110+U113+U116+U122+U130+U131+U137+U138+U140+U141+U144+U145+U148+U149+U154+U155+U158+U159+U160+U150</f>
        <v>10343142.229999999</v>
      </c>
      <c r="V108" s="96">
        <f t="shared" si="37"/>
        <v>76.94453865825888</v>
      </c>
      <c r="W108" s="35">
        <f t="shared" si="27"/>
        <v>949716194.2800002</v>
      </c>
      <c r="X108" s="226"/>
    </row>
    <row r="109" spans="1:24" s="2" customFormat="1" ht="45">
      <c r="A109" s="36" t="s">
        <v>292</v>
      </c>
      <c r="B109" s="36" t="str">
        <f>'дод. 3'!A15</f>
        <v>0160</v>
      </c>
      <c r="C109" s="36" t="str">
        <f>'дод. 3'!B15</f>
        <v>0111</v>
      </c>
      <c r="D109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09" s="37">
        <v>40067818</v>
      </c>
      <c r="F109" s="37">
        <v>31546037</v>
      </c>
      <c r="G109" s="37">
        <v>676100</v>
      </c>
      <c r="H109" s="37">
        <v>28810324.44</v>
      </c>
      <c r="I109" s="37">
        <v>22709675.72</v>
      </c>
      <c r="J109" s="37">
        <v>493108.27</v>
      </c>
      <c r="K109" s="97">
        <f t="shared" si="25"/>
        <v>71.90390162998145</v>
      </c>
      <c r="L109" s="37">
        <f>M109+P109</f>
        <v>550090</v>
      </c>
      <c r="M109" s="37"/>
      <c r="N109" s="37"/>
      <c r="O109" s="37"/>
      <c r="P109" s="37">
        <v>550090</v>
      </c>
      <c r="Q109" s="37">
        <f t="shared" si="30"/>
        <v>463434.11</v>
      </c>
      <c r="R109" s="37">
        <v>240885.31</v>
      </c>
      <c r="S109" s="37">
        <v>197388.66</v>
      </c>
      <c r="T109" s="37"/>
      <c r="U109" s="37">
        <v>222548.8</v>
      </c>
      <c r="V109" s="97">
        <f t="shared" si="37"/>
        <v>84.24696140631532</v>
      </c>
      <c r="W109" s="37">
        <f t="shared" si="27"/>
        <v>29273758.55</v>
      </c>
      <c r="X109" s="226"/>
    </row>
    <row r="110" spans="1:24" s="2" customFormat="1" ht="75.75" customHeight="1">
      <c r="A110" s="36" t="s">
        <v>521</v>
      </c>
      <c r="B110" s="66" t="str">
        <f>'дод. 3'!A44</f>
        <v>3010</v>
      </c>
      <c r="C110" s="66">
        <f>'дод. 3'!B44</f>
        <v>0</v>
      </c>
      <c r="D110" s="60" t="str">
        <f>'дод. 3'!C44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10" s="37">
        <f>E111+E112</f>
        <v>772232100</v>
      </c>
      <c r="F110" s="37">
        <f aca="true" t="shared" si="41" ref="F110:U110">F111+F112</f>
        <v>0</v>
      </c>
      <c r="G110" s="37">
        <f t="shared" si="41"/>
        <v>0</v>
      </c>
      <c r="H110" s="37">
        <f t="shared" si="41"/>
        <v>623010419.1500001</v>
      </c>
      <c r="I110" s="37">
        <f t="shared" si="41"/>
        <v>0</v>
      </c>
      <c r="J110" s="37">
        <f t="shared" si="41"/>
        <v>0</v>
      </c>
      <c r="K110" s="97">
        <f t="shared" si="25"/>
        <v>80.67657627156396</v>
      </c>
      <c r="L110" s="37">
        <f t="shared" si="41"/>
        <v>0</v>
      </c>
      <c r="M110" s="37">
        <f t="shared" si="41"/>
        <v>0</v>
      </c>
      <c r="N110" s="37">
        <f t="shared" si="41"/>
        <v>0</v>
      </c>
      <c r="O110" s="37">
        <f t="shared" si="41"/>
        <v>0</v>
      </c>
      <c r="P110" s="37">
        <f t="shared" si="41"/>
        <v>0</v>
      </c>
      <c r="Q110" s="37">
        <f t="shared" si="41"/>
        <v>0</v>
      </c>
      <c r="R110" s="37">
        <f t="shared" si="41"/>
        <v>0</v>
      </c>
      <c r="S110" s="37">
        <f t="shared" si="41"/>
        <v>0</v>
      </c>
      <c r="T110" s="37">
        <f t="shared" si="41"/>
        <v>0</v>
      </c>
      <c r="U110" s="37">
        <f t="shared" si="41"/>
        <v>0</v>
      </c>
      <c r="V110" s="97"/>
      <c r="W110" s="37">
        <f t="shared" si="27"/>
        <v>623010419.1500001</v>
      </c>
      <c r="X110" s="226"/>
    </row>
    <row r="111" spans="1:24" s="50" customFormat="1" ht="45" customHeight="1">
      <c r="A111" s="38" t="s">
        <v>522</v>
      </c>
      <c r="B111" s="69" t="str">
        <f>'дод. 3'!A45</f>
        <v>3011</v>
      </c>
      <c r="C111" s="69">
        <f>'дод. 3'!B45</f>
        <v>1030</v>
      </c>
      <c r="D111" s="61" t="str">
        <f>'дод. 3'!C45</f>
        <v>Надання пільг на оплату житлово-комунальних послуг окремим категоріям громадян відповідно до законодавства </v>
      </c>
      <c r="E111" s="39">
        <v>66261200</v>
      </c>
      <c r="F111" s="39"/>
      <c r="G111" s="39"/>
      <c r="H111" s="39">
        <v>62928876.69</v>
      </c>
      <c r="I111" s="39"/>
      <c r="J111" s="39"/>
      <c r="K111" s="98">
        <f t="shared" si="25"/>
        <v>94.97092822043669</v>
      </c>
      <c r="L111" s="39">
        <f>M111+P111</f>
        <v>0</v>
      </c>
      <c r="M111" s="39"/>
      <c r="N111" s="39"/>
      <c r="O111" s="39"/>
      <c r="P111" s="39"/>
      <c r="Q111" s="39">
        <f t="shared" si="30"/>
        <v>0</v>
      </c>
      <c r="R111" s="39"/>
      <c r="S111" s="39"/>
      <c r="T111" s="39"/>
      <c r="U111" s="39"/>
      <c r="V111" s="98"/>
      <c r="W111" s="39">
        <f t="shared" si="27"/>
        <v>62928876.69</v>
      </c>
      <c r="X111" s="226"/>
    </row>
    <row r="112" spans="1:24" s="50" customFormat="1" ht="37.5" customHeight="1">
      <c r="A112" s="38" t="s">
        <v>523</v>
      </c>
      <c r="B112" s="69" t="str">
        <f>'дод. 3'!A46</f>
        <v>3012</v>
      </c>
      <c r="C112" s="69">
        <f>'дод. 3'!B46</f>
        <v>1060</v>
      </c>
      <c r="D112" s="61" t="str">
        <f>'дод. 3'!C46</f>
        <v>Надання субсидій населенню для відшкодування витрат на оплату житлово-комунальних послуг</v>
      </c>
      <c r="E112" s="39">
        <v>705970900</v>
      </c>
      <c r="F112" s="39"/>
      <c r="G112" s="39"/>
      <c r="H112" s="39">
        <v>560081542.46</v>
      </c>
      <c r="I112" s="39"/>
      <c r="J112" s="39"/>
      <c r="K112" s="98">
        <f t="shared" si="25"/>
        <v>79.33493327557835</v>
      </c>
      <c r="L112" s="39">
        <f>M112+P112</f>
        <v>0</v>
      </c>
      <c r="M112" s="39"/>
      <c r="N112" s="39"/>
      <c r="O112" s="39"/>
      <c r="P112" s="39"/>
      <c r="Q112" s="39">
        <f t="shared" si="30"/>
        <v>0</v>
      </c>
      <c r="R112" s="39"/>
      <c r="S112" s="39"/>
      <c r="T112" s="39"/>
      <c r="U112" s="39"/>
      <c r="V112" s="98"/>
      <c r="W112" s="39">
        <f t="shared" si="27"/>
        <v>560081542.46</v>
      </c>
      <c r="X112" s="226"/>
    </row>
    <row r="113" spans="1:24" s="2" customFormat="1" ht="45" customHeight="1">
      <c r="A113" s="36" t="s">
        <v>524</v>
      </c>
      <c r="B113" s="66" t="str">
        <f>'дод. 3'!A47</f>
        <v>3020</v>
      </c>
      <c r="C113" s="66">
        <f>'дод. 3'!B47</f>
        <v>0</v>
      </c>
      <c r="D113" s="60" t="str">
        <f>'дод. 3'!C47</f>
        <v>Надання пільг та субсидій населенню на придбання твердого та рідкого пічного побутового палива і скрапленого газу</v>
      </c>
      <c r="E113" s="37">
        <f>E114+E115</f>
        <v>375400</v>
      </c>
      <c r="F113" s="37">
        <f aca="true" t="shared" si="42" ref="F113:U113">F114+F115</f>
        <v>0</v>
      </c>
      <c r="G113" s="37">
        <f t="shared" si="42"/>
        <v>0</v>
      </c>
      <c r="H113" s="37">
        <f t="shared" si="42"/>
        <v>273219.51</v>
      </c>
      <c r="I113" s="37">
        <f t="shared" si="42"/>
        <v>0</v>
      </c>
      <c r="J113" s="37">
        <f t="shared" si="42"/>
        <v>0</v>
      </c>
      <c r="K113" s="97">
        <f t="shared" si="25"/>
        <v>72.78090303676079</v>
      </c>
      <c r="L113" s="37">
        <f t="shared" si="42"/>
        <v>0</v>
      </c>
      <c r="M113" s="37">
        <f t="shared" si="42"/>
        <v>0</v>
      </c>
      <c r="N113" s="37">
        <f t="shared" si="42"/>
        <v>0</v>
      </c>
      <c r="O113" s="37">
        <f t="shared" si="42"/>
        <v>0</v>
      </c>
      <c r="P113" s="37">
        <f t="shared" si="42"/>
        <v>0</v>
      </c>
      <c r="Q113" s="37">
        <f t="shared" si="42"/>
        <v>0</v>
      </c>
      <c r="R113" s="37">
        <f t="shared" si="42"/>
        <v>0</v>
      </c>
      <c r="S113" s="37">
        <f t="shared" si="42"/>
        <v>0</v>
      </c>
      <c r="T113" s="37">
        <f t="shared" si="42"/>
        <v>0</v>
      </c>
      <c r="U113" s="37">
        <f t="shared" si="42"/>
        <v>0</v>
      </c>
      <c r="V113" s="97"/>
      <c r="W113" s="37">
        <f t="shared" si="27"/>
        <v>273219.51</v>
      </c>
      <c r="X113" s="226"/>
    </row>
    <row r="114" spans="1:24" s="50" customFormat="1" ht="59.25" customHeight="1">
      <c r="A114" s="38" t="s">
        <v>525</v>
      </c>
      <c r="B114" s="69" t="str">
        <f>'дод. 3'!A48</f>
        <v>3021</v>
      </c>
      <c r="C114" s="69">
        <f>'дод. 3'!B48</f>
        <v>1030</v>
      </c>
      <c r="D114" s="61" t="str">
        <f>'дод. 3'!C48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4" s="39">
        <v>57630</v>
      </c>
      <c r="F114" s="39"/>
      <c r="G114" s="39"/>
      <c r="H114" s="39">
        <v>37429.15</v>
      </c>
      <c r="I114" s="39"/>
      <c r="J114" s="39"/>
      <c r="K114" s="98">
        <f t="shared" si="25"/>
        <v>64.94733645670658</v>
      </c>
      <c r="L114" s="39">
        <f>M114+P114</f>
        <v>0</v>
      </c>
      <c r="M114" s="39"/>
      <c r="N114" s="39"/>
      <c r="O114" s="39"/>
      <c r="P114" s="39"/>
      <c r="Q114" s="39">
        <f t="shared" si="30"/>
        <v>0</v>
      </c>
      <c r="R114" s="39"/>
      <c r="S114" s="39"/>
      <c r="T114" s="39"/>
      <c r="U114" s="39"/>
      <c r="V114" s="98"/>
      <c r="W114" s="39">
        <f t="shared" si="27"/>
        <v>37429.15</v>
      </c>
      <c r="X114" s="226"/>
    </row>
    <row r="115" spans="1:24" s="50" customFormat="1" ht="49.5" customHeight="1">
      <c r="A115" s="38" t="s">
        <v>526</v>
      </c>
      <c r="B115" s="69" t="str">
        <f>'дод. 3'!A49</f>
        <v>3022</v>
      </c>
      <c r="C115" s="69">
        <f>'дод. 3'!B49</f>
        <v>1060</v>
      </c>
      <c r="D115" s="61" t="str">
        <f>'дод. 3'!C49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5" s="39">
        <v>317770</v>
      </c>
      <c r="F115" s="39"/>
      <c r="G115" s="39"/>
      <c r="H115" s="39">
        <v>235790.36</v>
      </c>
      <c r="I115" s="39"/>
      <c r="J115" s="39"/>
      <c r="K115" s="98">
        <f t="shared" si="25"/>
        <v>74.20157975894514</v>
      </c>
      <c r="L115" s="39">
        <f>M115+P115</f>
        <v>0</v>
      </c>
      <c r="M115" s="39"/>
      <c r="N115" s="39"/>
      <c r="O115" s="39"/>
      <c r="P115" s="39"/>
      <c r="Q115" s="39">
        <f t="shared" si="30"/>
        <v>0</v>
      </c>
      <c r="R115" s="39"/>
      <c r="S115" s="39"/>
      <c r="T115" s="39"/>
      <c r="U115" s="39"/>
      <c r="V115" s="98"/>
      <c r="W115" s="39">
        <f t="shared" si="27"/>
        <v>235790.36</v>
      </c>
      <c r="X115" s="226"/>
    </row>
    <row r="116" spans="1:24" s="58" customFormat="1" ht="60">
      <c r="A116" s="36" t="s">
        <v>293</v>
      </c>
      <c r="B116" s="36" t="str">
        <f>'дод. 3'!A50</f>
        <v>3030</v>
      </c>
      <c r="C116" s="36">
        <f>'дод. 3'!B50</f>
        <v>0</v>
      </c>
      <c r="D116" s="60" t="str">
        <f>'дод. 3'!C50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16" s="37">
        <f aca="true" t="shared" si="43" ref="E116:J116">E117+E118+E119+E121+E120</f>
        <v>57559724.89</v>
      </c>
      <c r="F116" s="37">
        <f t="shared" si="43"/>
        <v>0</v>
      </c>
      <c r="G116" s="37">
        <f t="shared" si="43"/>
        <v>0</v>
      </c>
      <c r="H116" s="37">
        <f t="shared" si="43"/>
        <v>39328201.76</v>
      </c>
      <c r="I116" s="37">
        <f t="shared" si="43"/>
        <v>0</v>
      </c>
      <c r="J116" s="37">
        <f t="shared" si="43"/>
        <v>0</v>
      </c>
      <c r="K116" s="97">
        <f t="shared" si="25"/>
        <v>68.32590293848432</v>
      </c>
      <c r="L116" s="37">
        <f aca="true" t="shared" si="44" ref="L116:U116">L117+L118+L119+L121+L120</f>
        <v>245910</v>
      </c>
      <c r="M116" s="37">
        <f t="shared" si="44"/>
        <v>0</v>
      </c>
      <c r="N116" s="37">
        <f t="shared" si="44"/>
        <v>0</v>
      </c>
      <c r="O116" s="37">
        <f t="shared" si="44"/>
        <v>0</v>
      </c>
      <c r="P116" s="37">
        <f t="shared" si="44"/>
        <v>245910</v>
      </c>
      <c r="Q116" s="37">
        <f t="shared" si="44"/>
        <v>9509.8</v>
      </c>
      <c r="R116" s="37">
        <f t="shared" si="44"/>
        <v>0</v>
      </c>
      <c r="S116" s="37">
        <f t="shared" si="44"/>
        <v>0</v>
      </c>
      <c r="T116" s="37">
        <f t="shared" si="44"/>
        <v>0</v>
      </c>
      <c r="U116" s="37">
        <f t="shared" si="44"/>
        <v>9509.8</v>
      </c>
      <c r="V116" s="97">
        <f>Q116/L116*100</f>
        <v>3.867187182302468</v>
      </c>
      <c r="W116" s="37">
        <f t="shared" si="27"/>
        <v>39337711.559999995</v>
      </c>
      <c r="X116" s="226"/>
    </row>
    <row r="117" spans="1:24" s="59" customFormat="1" ht="36" customHeight="1">
      <c r="A117" s="38" t="s">
        <v>294</v>
      </c>
      <c r="B117" s="38" t="str">
        <f>'дод. 3'!A51</f>
        <v>3031</v>
      </c>
      <c r="C117" s="38" t="str">
        <f>'дод. 3'!B51</f>
        <v>1030</v>
      </c>
      <c r="D117" s="61" t="str">
        <f>'дод. 3'!C51</f>
        <v>Надання інших пільг окремим категоріям громадян відповідно до законодавства</v>
      </c>
      <c r="E117" s="39">
        <v>471502</v>
      </c>
      <c r="F117" s="39"/>
      <c r="G117" s="39"/>
      <c r="H117" s="39">
        <v>304848.35</v>
      </c>
      <c r="I117" s="39"/>
      <c r="J117" s="39"/>
      <c r="K117" s="98">
        <f t="shared" si="25"/>
        <v>64.65473105098175</v>
      </c>
      <c r="L117" s="39">
        <f>M117+P117</f>
        <v>245910</v>
      </c>
      <c r="M117" s="39"/>
      <c r="N117" s="39"/>
      <c r="O117" s="39"/>
      <c r="P117" s="39">
        <v>245910</v>
      </c>
      <c r="Q117" s="39">
        <f t="shared" si="30"/>
        <v>9509.8</v>
      </c>
      <c r="R117" s="39"/>
      <c r="S117" s="39"/>
      <c r="T117" s="39"/>
      <c r="U117" s="39">
        <v>9509.8</v>
      </c>
      <c r="V117" s="98">
        <f>Q117/L117*100</f>
        <v>3.867187182302468</v>
      </c>
      <c r="W117" s="39">
        <f t="shared" si="27"/>
        <v>314358.14999999997</v>
      </c>
      <c r="X117" s="226"/>
    </row>
    <row r="118" spans="1:24" s="59" customFormat="1" ht="30">
      <c r="A118" s="38" t="s">
        <v>295</v>
      </c>
      <c r="B118" s="38" t="str">
        <f>'дод. 3'!A52</f>
        <v>3032</v>
      </c>
      <c r="C118" s="38" t="str">
        <f>'дод. 3'!B52</f>
        <v>1070</v>
      </c>
      <c r="D118" s="61" t="str">
        <f>'дод. 3'!C52</f>
        <v>Надання пільг окремим категоріям громадян з оплати послуг зв'язку</v>
      </c>
      <c r="E118" s="39">
        <v>1541402</v>
      </c>
      <c r="F118" s="39"/>
      <c r="G118" s="39"/>
      <c r="H118" s="39">
        <v>1050436.74</v>
      </c>
      <c r="I118" s="39"/>
      <c r="J118" s="39"/>
      <c r="K118" s="98">
        <f t="shared" si="25"/>
        <v>68.14813656658029</v>
      </c>
      <c r="L118" s="39">
        <f>M118+P118</f>
        <v>0</v>
      </c>
      <c r="M118" s="39"/>
      <c r="N118" s="39"/>
      <c r="O118" s="39"/>
      <c r="P118" s="39"/>
      <c r="Q118" s="39">
        <f t="shared" si="30"/>
        <v>0</v>
      </c>
      <c r="R118" s="39"/>
      <c r="S118" s="39"/>
      <c r="T118" s="39"/>
      <c r="U118" s="39"/>
      <c r="V118" s="98"/>
      <c r="W118" s="39">
        <f t="shared" si="27"/>
        <v>1050436.74</v>
      </c>
      <c r="X118" s="226"/>
    </row>
    <row r="119" spans="1:24" s="59" customFormat="1" ht="45">
      <c r="A119" s="38" t="s">
        <v>296</v>
      </c>
      <c r="B119" s="38" t="str">
        <f>'дод. 3'!A53</f>
        <v>3033</v>
      </c>
      <c r="C119" s="38" t="str">
        <f>'дод. 3'!B53</f>
        <v>1070</v>
      </c>
      <c r="D119" s="61" t="str">
        <f>'дод. 3'!C53</f>
        <v>Компенсаційні виплати на пільговий проїзд автомобільним транспортом окремим категоріям громадян</v>
      </c>
      <c r="E119" s="39">
        <v>17865394.89</v>
      </c>
      <c r="F119" s="39"/>
      <c r="G119" s="39"/>
      <c r="H119" s="39">
        <v>12049447.73</v>
      </c>
      <c r="I119" s="39"/>
      <c r="J119" s="39"/>
      <c r="K119" s="98">
        <f t="shared" si="25"/>
        <v>67.44573967824564</v>
      </c>
      <c r="L119" s="39">
        <f>M119+P119</f>
        <v>0</v>
      </c>
      <c r="M119" s="39"/>
      <c r="N119" s="39"/>
      <c r="O119" s="39"/>
      <c r="P119" s="39"/>
      <c r="Q119" s="39">
        <f t="shared" si="30"/>
        <v>0</v>
      </c>
      <c r="R119" s="39"/>
      <c r="S119" s="39"/>
      <c r="T119" s="39"/>
      <c r="U119" s="39"/>
      <c r="V119" s="98"/>
      <c r="W119" s="39">
        <f t="shared" si="27"/>
        <v>12049447.73</v>
      </c>
      <c r="X119" s="226"/>
    </row>
    <row r="120" spans="1:24" s="59" customFormat="1" ht="45">
      <c r="A120" s="38" t="s">
        <v>610</v>
      </c>
      <c r="B120" s="51" t="s">
        <v>611</v>
      </c>
      <c r="C120" s="51" t="s">
        <v>89</v>
      </c>
      <c r="D120" s="127" t="s">
        <v>612</v>
      </c>
      <c r="E120" s="39">
        <v>3000000</v>
      </c>
      <c r="F120" s="39"/>
      <c r="G120" s="39"/>
      <c r="H120" s="39">
        <v>1089293.94</v>
      </c>
      <c r="I120" s="39"/>
      <c r="J120" s="39"/>
      <c r="K120" s="98">
        <f t="shared" si="25"/>
        <v>36.309798</v>
      </c>
      <c r="L120" s="39">
        <f>M120+P120</f>
        <v>0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98"/>
      <c r="W120" s="39">
        <f t="shared" si="27"/>
        <v>1089293.94</v>
      </c>
      <c r="X120" s="226"/>
    </row>
    <row r="121" spans="1:24" s="59" customFormat="1" ht="46.5" customHeight="1">
      <c r="A121" s="38" t="s">
        <v>297</v>
      </c>
      <c r="B121" s="38" t="str">
        <f>'дод. 3'!A55</f>
        <v>3036</v>
      </c>
      <c r="C121" s="38" t="str">
        <f>'дод. 3'!B55</f>
        <v>1070</v>
      </c>
      <c r="D121" s="61" t="str">
        <f>'дод. 3'!C55</f>
        <v>Компенсаційні виплати на пільговий проїзд електротранспортом окремим категоріям громадян</v>
      </c>
      <c r="E121" s="39">
        <v>34681426</v>
      </c>
      <c r="F121" s="39"/>
      <c r="G121" s="39"/>
      <c r="H121" s="39">
        <v>24834175</v>
      </c>
      <c r="I121" s="39"/>
      <c r="J121" s="39"/>
      <c r="K121" s="98">
        <f t="shared" si="25"/>
        <v>71.60655677768267</v>
      </c>
      <c r="L121" s="39">
        <f>M121+P121</f>
        <v>0</v>
      </c>
      <c r="M121" s="39"/>
      <c r="N121" s="39"/>
      <c r="O121" s="39"/>
      <c r="P121" s="39"/>
      <c r="Q121" s="39">
        <f t="shared" si="30"/>
        <v>0</v>
      </c>
      <c r="R121" s="39"/>
      <c r="S121" s="39"/>
      <c r="T121" s="39"/>
      <c r="U121" s="39"/>
      <c r="V121" s="98"/>
      <c r="W121" s="39">
        <f t="shared" si="27"/>
        <v>24834175</v>
      </c>
      <c r="X121" s="226"/>
    </row>
    <row r="122" spans="1:24" s="65" customFormat="1" ht="42.75" customHeight="1">
      <c r="A122" s="66" t="s">
        <v>543</v>
      </c>
      <c r="B122" s="66" t="str">
        <f>'дод. 3'!A56</f>
        <v>3040</v>
      </c>
      <c r="C122" s="66">
        <f>'дод. 3'!B56</f>
        <v>0</v>
      </c>
      <c r="D122" s="60" t="str">
        <f>'дод. 3'!C56</f>
        <v>Надання допомоги сім'ям з дітьми, малозабезпеченим сім’ям, тимчасової допомоги дітям</v>
      </c>
      <c r="E122" s="37">
        <f>E123+E124+E125+E126+E127+E128+E129</f>
        <v>257256180</v>
      </c>
      <c r="F122" s="37">
        <f aca="true" t="shared" si="45" ref="F122:U122">F123+F124+F125+F126+F127+F128+F129</f>
        <v>0</v>
      </c>
      <c r="G122" s="37">
        <f t="shared" si="45"/>
        <v>0</v>
      </c>
      <c r="H122" s="37">
        <f t="shared" si="45"/>
        <v>155707301.01</v>
      </c>
      <c r="I122" s="37">
        <f t="shared" si="45"/>
        <v>0</v>
      </c>
      <c r="J122" s="37">
        <f t="shared" si="45"/>
        <v>0</v>
      </c>
      <c r="K122" s="97">
        <f t="shared" si="25"/>
        <v>60.52616540057463</v>
      </c>
      <c r="L122" s="37">
        <f t="shared" si="45"/>
        <v>0</v>
      </c>
      <c r="M122" s="37">
        <f t="shared" si="45"/>
        <v>0</v>
      </c>
      <c r="N122" s="37">
        <f t="shared" si="45"/>
        <v>0</v>
      </c>
      <c r="O122" s="37">
        <f t="shared" si="45"/>
        <v>0</v>
      </c>
      <c r="P122" s="37">
        <f t="shared" si="45"/>
        <v>0</v>
      </c>
      <c r="Q122" s="37">
        <f t="shared" si="45"/>
        <v>0</v>
      </c>
      <c r="R122" s="37">
        <f t="shared" si="45"/>
        <v>0</v>
      </c>
      <c r="S122" s="37">
        <f t="shared" si="45"/>
        <v>0</v>
      </c>
      <c r="T122" s="37">
        <f t="shared" si="45"/>
        <v>0</v>
      </c>
      <c r="U122" s="37">
        <f t="shared" si="45"/>
        <v>0</v>
      </c>
      <c r="V122" s="97"/>
      <c r="W122" s="37">
        <f t="shared" si="27"/>
        <v>155707301.01</v>
      </c>
      <c r="X122" s="226"/>
    </row>
    <row r="123" spans="1:24" s="59" customFormat="1" ht="29.25" customHeight="1">
      <c r="A123" s="69" t="s">
        <v>544</v>
      </c>
      <c r="B123" s="69" t="str">
        <f>'дод. 3'!A57</f>
        <v>3041</v>
      </c>
      <c r="C123" s="69" t="str">
        <f>'дод. 3'!B57</f>
        <v>1040</v>
      </c>
      <c r="D123" s="61" t="str">
        <f>'дод. 3'!C57</f>
        <v>Надання допомоги у зв'язку з вагітністю і пологами</v>
      </c>
      <c r="E123" s="39">
        <v>3598320</v>
      </c>
      <c r="F123" s="39"/>
      <c r="G123" s="39"/>
      <c r="H123" s="39">
        <v>1530976.45</v>
      </c>
      <c r="I123" s="39"/>
      <c r="J123" s="39"/>
      <c r="K123" s="98">
        <f t="shared" si="25"/>
        <v>42.54697886791614</v>
      </c>
      <c r="L123" s="39">
        <f>M123+P123</f>
        <v>0</v>
      </c>
      <c r="M123" s="39"/>
      <c r="N123" s="39"/>
      <c r="O123" s="39"/>
      <c r="P123" s="39"/>
      <c r="Q123" s="39">
        <f t="shared" si="30"/>
        <v>0</v>
      </c>
      <c r="R123" s="39"/>
      <c r="S123" s="39"/>
      <c r="T123" s="39"/>
      <c r="U123" s="39"/>
      <c r="V123" s="98"/>
      <c r="W123" s="39">
        <f t="shared" si="27"/>
        <v>1530976.45</v>
      </c>
      <c r="X123" s="226"/>
    </row>
    <row r="124" spans="1:24" s="59" customFormat="1" ht="21" customHeight="1">
      <c r="A124" s="69" t="s">
        <v>545</v>
      </c>
      <c r="B124" s="69" t="str">
        <f>'дод. 3'!A58</f>
        <v>3042</v>
      </c>
      <c r="C124" s="69" t="str">
        <f>'дод. 3'!B58</f>
        <v>1040</v>
      </c>
      <c r="D124" s="61" t="str">
        <f>'дод. 3'!C58</f>
        <v>Надання допомоги при усиновленні дитини</v>
      </c>
      <c r="E124" s="39">
        <v>529760</v>
      </c>
      <c r="F124" s="39"/>
      <c r="G124" s="39"/>
      <c r="H124" s="39">
        <v>362920</v>
      </c>
      <c r="I124" s="39"/>
      <c r="J124" s="39"/>
      <c r="K124" s="98">
        <f t="shared" si="25"/>
        <v>68.5064935064935</v>
      </c>
      <c r="L124" s="39">
        <f aca="true" t="shared" si="46" ref="L124:L129">M124+P124</f>
        <v>0</v>
      </c>
      <c r="M124" s="39"/>
      <c r="N124" s="39"/>
      <c r="O124" s="39"/>
      <c r="P124" s="39"/>
      <c r="Q124" s="39">
        <f t="shared" si="30"/>
        <v>0</v>
      </c>
      <c r="R124" s="39"/>
      <c r="S124" s="39"/>
      <c r="T124" s="39"/>
      <c r="U124" s="39"/>
      <c r="V124" s="98"/>
      <c r="W124" s="39">
        <f t="shared" si="27"/>
        <v>362920</v>
      </c>
      <c r="X124" s="226"/>
    </row>
    <row r="125" spans="1:24" s="59" customFormat="1" ht="19.5" customHeight="1">
      <c r="A125" s="69" t="s">
        <v>546</v>
      </c>
      <c r="B125" s="69" t="str">
        <f>'дод. 3'!A59</f>
        <v>3043</v>
      </c>
      <c r="C125" s="69" t="str">
        <f>'дод. 3'!B59</f>
        <v>1040</v>
      </c>
      <c r="D125" s="61" t="str">
        <f>'дод. 3'!C59</f>
        <v>Надання допомоги при народженні дитини</v>
      </c>
      <c r="E125" s="39">
        <v>134165700</v>
      </c>
      <c r="F125" s="39"/>
      <c r="G125" s="39"/>
      <c r="H125" s="39">
        <v>90950096.6</v>
      </c>
      <c r="I125" s="39"/>
      <c r="J125" s="39"/>
      <c r="K125" s="98">
        <f t="shared" si="25"/>
        <v>67.78938029615617</v>
      </c>
      <c r="L125" s="39">
        <f t="shared" si="46"/>
        <v>0</v>
      </c>
      <c r="M125" s="39"/>
      <c r="N125" s="39"/>
      <c r="O125" s="39"/>
      <c r="P125" s="39"/>
      <c r="Q125" s="39">
        <f t="shared" si="30"/>
        <v>0</v>
      </c>
      <c r="R125" s="39"/>
      <c r="S125" s="39"/>
      <c r="T125" s="39"/>
      <c r="U125" s="39"/>
      <c r="V125" s="98"/>
      <c r="W125" s="39">
        <f t="shared" si="27"/>
        <v>90950096.6</v>
      </c>
      <c r="X125" s="226"/>
    </row>
    <row r="126" spans="1:24" s="59" customFormat="1" ht="30.75" customHeight="1">
      <c r="A126" s="69" t="s">
        <v>547</v>
      </c>
      <c r="B126" s="69" t="str">
        <f>'дод. 3'!A60</f>
        <v>3044</v>
      </c>
      <c r="C126" s="69" t="str">
        <f>'дод. 3'!B60</f>
        <v>1040</v>
      </c>
      <c r="D126" s="61" t="str">
        <f>'дод. 3'!C60</f>
        <v>Надання допомоги на дітей, над якими встановлено опіку чи піклування</v>
      </c>
      <c r="E126" s="39">
        <v>10265200</v>
      </c>
      <c r="F126" s="39"/>
      <c r="G126" s="39"/>
      <c r="H126" s="39">
        <v>5810133.55</v>
      </c>
      <c r="I126" s="39"/>
      <c r="J126" s="39"/>
      <c r="K126" s="98">
        <f t="shared" si="25"/>
        <v>56.600295659120135</v>
      </c>
      <c r="L126" s="39">
        <f t="shared" si="46"/>
        <v>0</v>
      </c>
      <c r="M126" s="39"/>
      <c r="N126" s="39"/>
      <c r="O126" s="39"/>
      <c r="P126" s="39"/>
      <c r="Q126" s="39">
        <f t="shared" si="30"/>
        <v>0</v>
      </c>
      <c r="R126" s="39"/>
      <c r="S126" s="39"/>
      <c r="T126" s="39"/>
      <c r="U126" s="39"/>
      <c r="V126" s="98"/>
      <c r="W126" s="39">
        <f t="shared" si="27"/>
        <v>5810133.55</v>
      </c>
      <c r="X126" s="226"/>
    </row>
    <row r="127" spans="1:24" s="59" customFormat="1" ht="22.5" customHeight="1">
      <c r="A127" s="69" t="s">
        <v>548</v>
      </c>
      <c r="B127" s="69" t="str">
        <f>'дод. 3'!A61</f>
        <v>3045</v>
      </c>
      <c r="C127" s="69" t="str">
        <f>'дод. 3'!B61</f>
        <v>1040</v>
      </c>
      <c r="D127" s="61" t="str">
        <f>'дод. 3'!C61</f>
        <v>Надання допомоги на дітей одиноким матерям</v>
      </c>
      <c r="E127" s="39">
        <v>50421240</v>
      </c>
      <c r="F127" s="39"/>
      <c r="G127" s="39"/>
      <c r="H127" s="39">
        <v>25370027.74</v>
      </c>
      <c r="I127" s="39"/>
      <c r="J127" s="39"/>
      <c r="K127" s="98">
        <f t="shared" si="25"/>
        <v>50.3161519629426</v>
      </c>
      <c r="L127" s="39">
        <f t="shared" si="46"/>
        <v>0</v>
      </c>
      <c r="M127" s="39"/>
      <c r="N127" s="39"/>
      <c r="O127" s="39"/>
      <c r="P127" s="39"/>
      <c r="Q127" s="39">
        <f t="shared" si="30"/>
        <v>0</v>
      </c>
      <c r="R127" s="39"/>
      <c r="S127" s="39"/>
      <c r="T127" s="39"/>
      <c r="U127" s="39"/>
      <c r="V127" s="98"/>
      <c r="W127" s="39">
        <f t="shared" si="27"/>
        <v>25370027.74</v>
      </c>
      <c r="X127" s="226"/>
    </row>
    <row r="128" spans="1:24" s="59" customFormat="1" ht="20.25" customHeight="1">
      <c r="A128" s="69" t="s">
        <v>549</v>
      </c>
      <c r="B128" s="69" t="str">
        <f>'дод. 3'!A62</f>
        <v>3046</v>
      </c>
      <c r="C128" s="69" t="str">
        <f>'дод. 3'!B62</f>
        <v>1040</v>
      </c>
      <c r="D128" s="61" t="str">
        <f>'дод. 3'!C62</f>
        <v>Надання тимчасової державної допомоги дітям</v>
      </c>
      <c r="E128" s="39">
        <v>2245360</v>
      </c>
      <c r="F128" s="39"/>
      <c r="G128" s="39"/>
      <c r="H128" s="39">
        <v>572429.72</v>
      </c>
      <c r="I128" s="39"/>
      <c r="J128" s="39"/>
      <c r="K128" s="98">
        <f t="shared" si="25"/>
        <v>25.493894965617987</v>
      </c>
      <c r="L128" s="39">
        <f t="shared" si="46"/>
        <v>0</v>
      </c>
      <c r="M128" s="39"/>
      <c r="N128" s="39"/>
      <c r="O128" s="39"/>
      <c r="P128" s="39"/>
      <c r="Q128" s="39">
        <f t="shared" si="30"/>
        <v>0</v>
      </c>
      <c r="R128" s="39"/>
      <c r="S128" s="39"/>
      <c r="T128" s="39"/>
      <c r="U128" s="39"/>
      <c r="V128" s="98"/>
      <c r="W128" s="39">
        <f t="shared" si="27"/>
        <v>572429.72</v>
      </c>
      <c r="X128" s="226"/>
    </row>
    <row r="129" spans="1:24" s="59" customFormat="1" ht="31.5" customHeight="1">
      <c r="A129" s="69" t="s">
        <v>550</v>
      </c>
      <c r="B129" s="69" t="str">
        <f>'дод. 3'!A63</f>
        <v>3047</v>
      </c>
      <c r="C129" s="69" t="str">
        <f>'дод. 3'!B63</f>
        <v>1040</v>
      </c>
      <c r="D129" s="61" t="str">
        <f>'дод. 3'!C63</f>
        <v>Надання державної соціальної допомоги малозабезпеченим сім’ям</v>
      </c>
      <c r="E129" s="39">
        <v>56030600</v>
      </c>
      <c r="F129" s="39"/>
      <c r="G129" s="39"/>
      <c r="H129" s="39">
        <v>31110716.95</v>
      </c>
      <c r="I129" s="39"/>
      <c r="J129" s="39"/>
      <c r="K129" s="98">
        <f t="shared" si="25"/>
        <v>55.5245115169211</v>
      </c>
      <c r="L129" s="39">
        <f t="shared" si="46"/>
        <v>0</v>
      </c>
      <c r="M129" s="39"/>
      <c r="N129" s="39"/>
      <c r="O129" s="39"/>
      <c r="P129" s="39"/>
      <c r="Q129" s="39">
        <f t="shared" si="30"/>
        <v>0</v>
      </c>
      <c r="R129" s="39"/>
      <c r="S129" s="39"/>
      <c r="T129" s="39"/>
      <c r="U129" s="39"/>
      <c r="V129" s="98"/>
      <c r="W129" s="39">
        <f t="shared" si="27"/>
        <v>31110716.95</v>
      </c>
      <c r="X129" s="226"/>
    </row>
    <row r="130" spans="1:24" s="2" customFormat="1" ht="42.75" customHeight="1">
      <c r="A130" s="36" t="s">
        <v>298</v>
      </c>
      <c r="B130" s="36" t="str">
        <f>'дод. 3'!A64</f>
        <v>3050</v>
      </c>
      <c r="C130" s="36" t="str">
        <f>'дод. 3'!B64</f>
        <v>1070</v>
      </c>
      <c r="D130" s="60" t="str">
        <f>'дод. 3'!C64</f>
        <v>Пільгове медичне обслуговування осіб, які постраждали внаслідок Чорнобильської катастрофи</v>
      </c>
      <c r="E130" s="37">
        <v>625100</v>
      </c>
      <c r="F130" s="37"/>
      <c r="G130" s="37"/>
      <c r="H130" s="37">
        <v>411534.31</v>
      </c>
      <c r="I130" s="37"/>
      <c r="J130" s="37"/>
      <c r="K130" s="97">
        <f t="shared" si="25"/>
        <v>65.83495600703887</v>
      </c>
      <c r="L130" s="37">
        <f>M130+P130</f>
        <v>0</v>
      </c>
      <c r="M130" s="37"/>
      <c r="N130" s="37"/>
      <c r="O130" s="37"/>
      <c r="P130" s="37"/>
      <c r="Q130" s="37">
        <f t="shared" si="30"/>
        <v>0</v>
      </c>
      <c r="R130" s="37"/>
      <c r="S130" s="37"/>
      <c r="T130" s="37"/>
      <c r="U130" s="37"/>
      <c r="V130" s="97"/>
      <c r="W130" s="37">
        <f t="shared" si="27"/>
        <v>411534.31</v>
      </c>
      <c r="X130" s="226"/>
    </row>
    <row r="131" spans="1:24" s="2" customFormat="1" ht="152.25" customHeight="1">
      <c r="A131" s="36" t="s">
        <v>565</v>
      </c>
      <c r="B131" s="36" t="str">
        <f>'дод. 3'!A65</f>
        <v>3080</v>
      </c>
      <c r="C131" s="36">
        <f>'дод. 3'!B65</f>
        <v>0</v>
      </c>
      <c r="D131" s="108" t="s">
        <v>557</v>
      </c>
      <c r="E131" s="37">
        <f>E132+E133+E134+E135+E136</f>
        <v>91697520</v>
      </c>
      <c r="F131" s="37">
        <f aca="true" t="shared" si="47" ref="F131:U131">F132+F133+F134+F135+F136</f>
        <v>0</v>
      </c>
      <c r="G131" s="37">
        <f t="shared" si="47"/>
        <v>0</v>
      </c>
      <c r="H131" s="37">
        <f t="shared" si="47"/>
        <v>57145529.769999996</v>
      </c>
      <c r="I131" s="37">
        <f t="shared" si="47"/>
        <v>0</v>
      </c>
      <c r="J131" s="37">
        <f t="shared" si="47"/>
        <v>0</v>
      </c>
      <c r="K131" s="97">
        <f t="shared" si="25"/>
        <v>62.31960228586334</v>
      </c>
      <c r="L131" s="37">
        <f t="shared" si="47"/>
        <v>0</v>
      </c>
      <c r="M131" s="37">
        <f t="shared" si="47"/>
        <v>0</v>
      </c>
      <c r="N131" s="37">
        <f t="shared" si="47"/>
        <v>0</v>
      </c>
      <c r="O131" s="37">
        <f t="shared" si="47"/>
        <v>0</v>
      </c>
      <c r="P131" s="37">
        <f t="shared" si="47"/>
        <v>0</v>
      </c>
      <c r="Q131" s="37">
        <f t="shared" si="47"/>
        <v>0</v>
      </c>
      <c r="R131" s="37">
        <f t="shared" si="47"/>
        <v>0</v>
      </c>
      <c r="S131" s="37">
        <f t="shared" si="47"/>
        <v>0</v>
      </c>
      <c r="T131" s="37">
        <f t="shared" si="47"/>
        <v>0</v>
      </c>
      <c r="U131" s="37">
        <f t="shared" si="47"/>
        <v>0</v>
      </c>
      <c r="V131" s="97"/>
      <c r="W131" s="37">
        <f t="shared" si="27"/>
        <v>57145529.769999996</v>
      </c>
      <c r="X131" s="226"/>
    </row>
    <row r="132" spans="1:24" s="50" customFormat="1" ht="48" customHeight="1">
      <c r="A132" s="38" t="s">
        <v>566</v>
      </c>
      <c r="B132" s="38" t="str">
        <f>'дод. 3'!A66</f>
        <v>3081</v>
      </c>
      <c r="C132" s="38" t="str">
        <f>'дод. 3'!B66</f>
        <v>1010</v>
      </c>
      <c r="D132" s="61" t="str">
        <f>'дод. 3'!C66</f>
        <v>Надання державної соціальної допомоги особам з інвалідністю з дитинства та дітям з інвалідністю</v>
      </c>
      <c r="E132" s="39">
        <v>62044050</v>
      </c>
      <c r="F132" s="39"/>
      <c r="G132" s="39"/>
      <c r="H132" s="39">
        <v>42966262.12</v>
      </c>
      <c r="I132" s="39"/>
      <c r="J132" s="39"/>
      <c r="K132" s="98">
        <f t="shared" si="25"/>
        <v>69.2512208987002</v>
      </c>
      <c r="L132" s="39">
        <f aca="true" t="shared" si="48" ref="L132:L137">M132+P132</f>
        <v>0</v>
      </c>
      <c r="M132" s="39"/>
      <c r="N132" s="39"/>
      <c r="O132" s="39"/>
      <c r="P132" s="39"/>
      <c r="Q132" s="39">
        <f t="shared" si="30"/>
        <v>0</v>
      </c>
      <c r="R132" s="39"/>
      <c r="S132" s="39"/>
      <c r="T132" s="39"/>
      <c r="U132" s="39"/>
      <c r="V132" s="98"/>
      <c r="W132" s="39">
        <f t="shared" si="27"/>
        <v>42966262.12</v>
      </c>
      <c r="X132" s="226"/>
    </row>
    <row r="133" spans="1:24" s="50" customFormat="1" ht="63" customHeight="1">
      <c r="A133" s="38" t="s">
        <v>567</v>
      </c>
      <c r="B133" s="38" t="str">
        <f>'дод. 3'!A67</f>
        <v>3082</v>
      </c>
      <c r="C133" s="38" t="str">
        <f>'дод. 3'!B67</f>
        <v>1010</v>
      </c>
      <c r="D133" s="61" t="str">
        <f>'дод. 3'!C67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33" s="39">
        <v>12251650</v>
      </c>
      <c r="F133" s="39"/>
      <c r="G133" s="39"/>
      <c r="H133" s="39">
        <v>6573373.84</v>
      </c>
      <c r="I133" s="39"/>
      <c r="J133" s="39"/>
      <c r="K133" s="98">
        <f t="shared" si="25"/>
        <v>53.65296788595821</v>
      </c>
      <c r="L133" s="39">
        <f t="shared" si="48"/>
        <v>0</v>
      </c>
      <c r="M133" s="39"/>
      <c r="N133" s="39"/>
      <c r="O133" s="39"/>
      <c r="P133" s="39"/>
      <c r="Q133" s="39">
        <f t="shared" si="30"/>
        <v>0</v>
      </c>
      <c r="R133" s="39"/>
      <c r="S133" s="39"/>
      <c r="T133" s="39"/>
      <c r="U133" s="39"/>
      <c r="V133" s="98"/>
      <c r="W133" s="39">
        <f t="shared" si="27"/>
        <v>6573373.84</v>
      </c>
      <c r="X133" s="226"/>
    </row>
    <row r="134" spans="1:24" s="50" customFormat="1" ht="51.75" customHeight="1">
      <c r="A134" s="38" t="s">
        <v>568</v>
      </c>
      <c r="B134" s="38" t="str">
        <f>'дод. 3'!A68</f>
        <v>3083</v>
      </c>
      <c r="C134" s="38" t="str">
        <f>'дод. 3'!B68</f>
        <v>1010</v>
      </c>
      <c r="D134" s="61" t="str">
        <f>'дод. 3'!C68</f>
        <v>Надання допомоги по догляду за особами з інвалідністю I чи II групи внаслідок психічного розладу</v>
      </c>
      <c r="E134" s="39">
        <v>11516480</v>
      </c>
      <c r="F134" s="39"/>
      <c r="G134" s="39"/>
      <c r="H134" s="39">
        <v>7411222.29</v>
      </c>
      <c r="I134" s="39"/>
      <c r="J134" s="39"/>
      <c r="K134" s="98">
        <f t="shared" si="25"/>
        <v>64.35319029772987</v>
      </c>
      <c r="L134" s="39">
        <f t="shared" si="48"/>
        <v>0</v>
      </c>
      <c r="M134" s="39"/>
      <c r="N134" s="39"/>
      <c r="O134" s="39"/>
      <c r="P134" s="39"/>
      <c r="Q134" s="39">
        <f t="shared" si="30"/>
        <v>0</v>
      </c>
      <c r="R134" s="39"/>
      <c r="S134" s="39"/>
      <c r="T134" s="39"/>
      <c r="U134" s="39"/>
      <c r="V134" s="98"/>
      <c r="W134" s="39">
        <f t="shared" si="27"/>
        <v>7411222.29</v>
      </c>
      <c r="X134" s="226"/>
    </row>
    <row r="135" spans="1:24" s="50" customFormat="1" ht="59.25" customHeight="1">
      <c r="A135" s="38" t="s">
        <v>569</v>
      </c>
      <c r="B135" s="38" t="str">
        <f>'дод. 3'!A69</f>
        <v>3084</v>
      </c>
      <c r="C135" s="38" t="str">
        <f>'дод. 3'!B69</f>
        <v>1040</v>
      </c>
      <c r="D135" s="61" t="str">
        <f>'дод. 3'!C69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35" s="39">
        <v>5737070</v>
      </c>
      <c r="F135" s="39"/>
      <c r="G135" s="39"/>
      <c r="H135" s="39">
        <v>97275.84</v>
      </c>
      <c r="I135" s="39"/>
      <c r="J135" s="39"/>
      <c r="K135" s="98">
        <f t="shared" si="25"/>
        <v>1.6955665522644836</v>
      </c>
      <c r="L135" s="39">
        <f t="shared" si="48"/>
        <v>0</v>
      </c>
      <c r="M135" s="39"/>
      <c r="N135" s="39"/>
      <c r="O135" s="39"/>
      <c r="P135" s="39"/>
      <c r="Q135" s="39">
        <f t="shared" si="30"/>
        <v>0</v>
      </c>
      <c r="R135" s="39"/>
      <c r="S135" s="39"/>
      <c r="T135" s="39"/>
      <c r="U135" s="39"/>
      <c r="V135" s="98"/>
      <c r="W135" s="39">
        <f t="shared" si="27"/>
        <v>97275.84</v>
      </c>
      <c r="X135" s="226"/>
    </row>
    <row r="136" spans="1:24" s="50" customFormat="1" ht="60.75" customHeight="1">
      <c r="A136" s="38" t="s">
        <v>570</v>
      </c>
      <c r="B136" s="38" t="str">
        <f>'дод. 3'!A70</f>
        <v>3085</v>
      </c>
      <c r="C136" s="38" t="str">
        <f>'дод. 3'!B70</f>
        <v>1010</v>
      </c>
      <c r="D136" s="61" t="str">
        <f>'дод. 3'!C70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36" s="39">
        <v>148270</v>
      </c>
      <c r="F136" s="39"/>
      <c r="G136" s="39"/>
      <c r="H136" s="39">
        <v>97395.68</v>
      </c>
      <c r="I136" s="39"/>
      <c r="J136" s="39"/>
      <c r="K136" s="98">
        <f t="shared" si="25"/>
        <v>65.68805557429013</v>
      </c>
      <c r="L136" s="39">
        <f t="shared" si="48"/>
        <v>0</v>
      </c>
      <c r="M136" s="39"/>
      <c r="N136" s="39"/>
      <c r="O136" s="39"/>
      <c r="P136" s="39"/>
      <c r="Q136" s="39">
        <f t="shared" si="30"/>
        <v>0</v>
      </c>
      <c r="R136" s="39"/>
      <c r="S136" s="39"/>
      <c r="T136" s="39"/>
      <c r="U136" s="39"/>
      <c r="V136" s="98"/>
      <c r="W136" s="39">
        <f t="shared" si="27"/>
        <v>97395.68</v>
      </c>
      <c r="X136" s="226"/>
    </row>
    <row r="137" spans="1:24" s="2" customFormat="1" ht="30.75" customHeight="1">
      <c r="A137" s="36" t="s">
        <v>495</v>
      </c>
      <c r="B137" s="36" t="str">
        <f>'дод. 3'!A71</f>
        <v>3090</v>
      </c>
      <c r="C137" s="36" t="str">
        <f>'дод. 3'!B71</f>
        <v>1030</v>
      </c>
      <c r="D137" s="60" t="str">
        <f>'дод. 3'!C71</f>
        <v>Видатки на поховання учасників бойових дій та осіб з інвалідністю внаслідок війни</v>
      </c>
      <c r="E137" s="37">
        <v>200700</v>
      </c>
      <c r="F137" s="37"/>
      <c r="G137" s="37"/>
      <c r="H137" s="37">
        <v>92152.51</v>
      </c>
      <c r="I137" s="37"/>
      <c r="J137" s="37"/>
      <c r="K137" s="97">
        <f t="shared" si="25"/>
        <v>45.91555057299452</v>
      </c>
      <c r="L137" s="37">
        <f t="shared" si="48"/>
        <v>0</v>
      </c>
      <c r="M137" s="37"/>
      <c r="N137" s="37"/>
      <c r="O137" s="37"/>
      <c r="P137" s="37"/>
      <c r="Q137" s="37">
        <f t="shared" si="30"/>
        <v>0</v>
      </c>
      <c r="R137" s="37"/>
      <c r="S137" s="37"/>
      <c r="T137" s="37"/>
      <c r="U137" s="37"/>
      <c r="V137" s="97"/>
      <c r="W137" s="37">
        <f t="shared" si="27"/>
        <v>92152.51</v>
      </c>
      <c r="X137" s="226"/>
    </row>
    <row r="138" spans="1:24" s="2" customFormat="1" ht="62.25" customHeight="1">
      <c r="A138" s="36" t="s">
        <v>299</v>
      </c>
      <c r="B138" s="36" t="str">
        <f>'дод. 3'!A72</f>
        <v>3100</v>
      </c>
      <c r="C138" s="36">
        <f>'дод. 3'!B72</f>
        <v>0</v>
      </c>
      <c r="D138" s="60" t="str">
        <f>'дод. 3'!C72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38" s="37">
        <f>E139</f>
        <v>9345375</v>
      </c>
      <c r="F138" s="37">
        <f aca="true" t="shared" si="49" ref="F138:U138">F139</f>
        <v>7009500</v>
      </c>
      <c r="G138" s="37">
        <f t="shared" si="49"/>
        <v>193245</v>
      </c>
      <c r="H138" s="37">
        <f t="shared" si="49"/>
        <v>6760068.59</v>
      </c>
      <c r="I138" s="37">
        <f t="shared" si="49"/>
        <v>5152647.24</v>
      </c>
      <c r="J138" s="37">
        <f t="shared" si="49"/>
        <v>135219.59</v>
      </c>
      <c r="K138" s="97">
        <f t="shared" si="25"/>
        <v>72.33597999010205</v>
      </c>
      <c r="L138" s="37">
        <f t="shared" si="49"/>
        <v>76400</v>
      </c>
      <c r="M138" s="37">
        <f t="shared" si="49"/>
        <v>57900</v>
      </c>
      <c r="N138" s="37">
        <f t="shared" si="49"/>
        <v>44700</v>
      </c>
      <c r="O138" s="37">
        <f t="shared" si="49"/>
        <v>0</v>
      </c>
      <c r="P138" s="37">
        <f t="shared" si="49"/>
        <v>18500</v>
      </c>
      <c r="Q138" s="37">
        <f t="shared" si="49"/>
        <v>84315.13</v>
      </c>
      <c r="R138" s="37">
        <f t="shared" si="49"/>
        <v>65815.13</v>
      </c>
      <c r="S138" s="37">
        <f t="shared" si="49"/>
        <v>31818.43</v>
      </c>
      <c r="T138" s="37">
        <f t="shared" si="49"/>
        <v>0</v>
      </c>
      <c r="U138" s="37">
        <f t="shared" si="49"/>
        <v>18500</v>
      </c>
      <c r="V138" s="97">
        <f>Q138/L138*100</f>
        <v>110.36011780104712</v>
      </c>
      <c r="W138" s="37">
        <f t="shared" si="27"/>
        <v>6844383.72</v>
      </c>
      <c r="X138" s="226"/>
    </row>
    <row r="139" spans="1:24" s="50" customFormat="1" ht="60">
      <c r="A139" s="38" t="s">
        <v>300</v>
      </c>
      <c r="B139" s="38" t="str">
        <f>'дод. 3'!A73</f>
        <v>3104</v>
      </c>
      <c r="C139" s="38" t="str">
        <f>'дод. 3'!B73</f>
        <v>1020</v>
      </c>
      <c r="D139" s="61" t="str">
        <f>'дод. 3'!C73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39" s="39">
        <v>9345375</v>
      </c>
      <c r="F139" s="39">
        <v>7009500</v>
      </c>
      <c r="G139" s="39">
        <v>193245</v>
      </c>
      <c r="H139" s="39">
        <v>6760068.59</v>
      </c>
      <c r="I139" s="39">
        <v>5152647.24</v>
      </c>
      <c r="J139" s="39">
        <v>135219.59</v>
      </c>
      <c r="K139" s="98">
        <f t="shared" si="25"/>
        <v>72.33597999010205</v>
      </c>
      <c r="L139" s="39">
        <f>M139+P139</f>
        <v>76400</v>
      </c>
      <c r="M139" s="39">
        <v>57900</v>
      </c>
      <c r="N139" s="39">
        <v>44700</v>
      </c>
      <c r="O139" s="39"/>
      <c r="P139" s="39">
        <v>18500</v>
      </c>
      <c r="Q139" s="39">
        <f t="shared" si="30"/>
        <v>84315.13</v>
      </c>
      <c r="R139" s="39">
        <v>65815.13</v>
      </c>
      <c r="S139" s="39">
        <v>31818.43</v>
      </c>
      <c r="T139" s="39"/>
      <c r="U139" s="39">
        <v>18500</v>
      </c>
      <c r="V139" s="98">
        <f>Q139/L139*100</f>
        <v>110.36011780104712</v>
      </c>
      <c r="W139" s="39">
        <f t="shared" si="27"/>
        <v>6844383.72</v>
      </c>
      <c r="X139" s="226"/>
    </row>
    <row r="140" spans="1:24" s="2" customFormat="1" ht="81.75" customHeight="1">
      <c r="A140" s="36" t="s">
        <v>301</v>
      </c>
      <c r="B140" s="36" t="str">
        <f>'дод. 3'!A81</f>
        <v>3160</v>
      </c>
      <c r="C140" s="36">
        <f>'дод. 3'!B81</f>
        <v>1010</v>
      </c>
      <c r="D140" s="60" t="str">
        <f>'дод. 3'!C81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0" s="37">
        <v>1671025</v>
      </c>
      <c r="F140" s="37"/>
      <c r="G140" s="37"/>
      <c r="H140" s="37">
        <v>1036249.83</v>
      </c>
      <c r="I140" s="37"/>
      <c r="J140" s="37"/>
      <c r="K140" s="97">
        <f t="shared" si="25"/>
        <v>62.012826259331845</v>
      </c>
      <c r="L140" s="37">
        <f>M140+P140</f>
        <v>0</v>
      </c>
      <c r="M140" s="37"/>
      <c r="N140" s="37"/>
      <c r="O140" s="37"/>
      <c r="P140" s="37"/>
      <c r="Q140" s="37">
        <f t="shared" si="30"/>
        <v>0</v>
      </c>
      <c r="R140" s="37"/>
      <c r="S140" s="37"/>
      <c r="T140" s="37"/>
      <c r="U140" s="37"/>
      <c r="V140" s="97"/>
      <c r="W140" s="37">
        <f t="shared" si="27"/>
        <v>1036249.83</v>
      </c>
      <c r="X140" s="226"/>
    </row>
    <row r="141" spans="1:24" s="2" customFormat="1" ht="36" customHeight="1">
      <c r="A141" s="36" t="s">
        <v>504</v>
      </c>
      <c r="B141" s="36" t="str">
        <f>'дод. 3'!A82</f>
        <v>3170</v>
      </c>
      <c r="C141" s="36">
        <f>'дод. 3'!B82</f>
        <v>0</v>
      </c>
      <c r="D141" s="60" t="str">
        <f>'дод. 3'!C82</f>
        <v>Забезпечення реалізації окремих програм для осіб з інвалідністю</v>
      </c>
      <c r="E141" s="37">
        <f>E142+E143</f>
        <v>188864</v>
      </c>
      <c r="F141" s="37">
        <f aca="true" t="shared" si="50" ref="F141:U141">F142+F143</f>
        <v>0</v>
      </c>
      <c r="G141" s="37">
        <f t="shared" si="50"/>
        <v>0</v>
      </c>
      <c r="H141" s="37">
        <f t="shared" si="50"/>
        <v>149063.25</v>
      </c>
      <c r="I141" s="37">
        <f t="shared" si="50"/>
        <v>0</v>
      </c>
      <c r="J141" s="37">
        <f t="shared" si="50"/>
        <v>0</v>
      </c>
      <c r="K141" s="97">
        <f t="shared" si="25"/>
        <v>78.92623792782108</v>
      </c>
      <c r="L141" s="37">
        <f t="shared" si="50"/>
        <v>0</v>
      </c>
      <c r="M141" s="37">
        <f t="shared" si="50"/>
        <v>0</v>
      </c>
      <c r="N141" s="37">
        <f t="shared" si="50"/>
        <v>0</v>
      </c>
      <c r="O141" s="37">
        <f t="shared" si="50"/>
        <v>0</v>
      </c>
      <c r="P141" s="37">
        <f t="shared" si="50"/>
        <v>0</v>
      </c>
      <c r="Q141" s="37">
        <f t="shared" si="50"/>
        <v>0</v>
      </c>
      <c r="R141" s="37">
        <f t="shared" si="50"/>
        <v>0</v>
      </c>
      <c r="S141" s="37">
        <f t="shared" si="50"/>
        <v>0</v>
      </c>
      <c r="T141" s="37">
        <f t="shared" si="50"/>
        <v>0</v>
      </c>
      <c r="U141" s="37">
        <f t="shared" si="50"/>
        <v>0</v>
      </c>
      <c r="V141" s="97"/>
      <c r="W141" s="37">
        <f t="shared" si="27"/>
        <v>149063.25</v>
      </c>
      <c r="X141" s="226"/>
    </row>
    <row r="142" spans="1:24" s="50" customFormat="1" ht="64.5" customHeight="1">
      <c r="A142" s="38" t="s">
        <v>505</v>
      </c>
      <c r="B142" s="38" t="str">
        <f>'дод. 3'!A83</f>
        <v>3171</v>
      </c>
      <c r="C142" s="38">
        <f>'дод. 3'!B83</f>
        <v>1010</v>
      </c>
      <c r="D142" s="61" t="str">
        <f>'дод. 3'!C83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42" s="39">
        <v>188024</v>
      </c>
      <c r="F142" s="39"/>
      <c r="G142" s="39"/>
      <c r="H142" s="39">
        <v>148979.25</v>
      </c>
      <c r="I142" s="39"/>
      <c r="J142" s="39"/>
      <c r="K142" s="98">
        <f t="shared" si="25"/>
        <v>79.23416691486193</v>
      </c>
      <c r="L142" s="39">
        <f>M142+P142</f>
        <v>0</v>
      </c>
      <c r="M142" s="39"/>
      <c r="N142" s="39"/>
      <c r="O142" s="39"/>
      <c r="P142" s="39"/>
      <c r="Q142" s="39">
        <f t="shared" si="30"/>
        <v>0</v>
      </c>
      <c r="R142" s="39"/>
      <c r="S142" s="39"/>
      <c r="T142" s="39"/>
      <c r="U142" s="39"/>
      <c r="V142" s="98"/>
      <c r="W142" s="39">
        <f t="shared" si="27"/>
        <v>148979.25</v>
      </c>
      <c r="X142" s="226"/>
    </row>
    <row r="143" spans="1:24" s="50" customFormat="1" ht="33.75" customHeight="1">
      <c r="A143" s="38" t="s">
        <v>506</v>
      </c>
      <c r="B143" s="38" t="str">
        <f>'дод. 3'!A84</f>
        <v>3172</v>
      </c>
      <c r="C143" s="38">
        <f>'дод. 3'!B84</f>
        <v>1010</v>
      </c>
      <c r="D143" s="61" t="str">
        <f>'дод. 3'!C84</f>
        <v>Встановлення телефонів особам з інвалідністю I і II груп</v>
      </c>
      <c r="E143" s="39">
        <v>840</v>
      </c>
      <c r="F143" s="39"/>
      <c r="G143" s="39"/>
      <c r="H143" s="39">
        <v>84</v>
      </c>
      <c r="I143" s="39"/>
      <c r="J143" s="39"/>
      <c r="K143" s="98">
        <f aca="true" t="shared" si="51" ref="K143:K206">H143/E143*100</f>
        <v>10</v>
      </c>
      <c r="L143" s="39">
        <f>M143+P143</f>
        <v>0</v>
      </c>
      <c r="M143" s="39"/>
      <c r="N143" s="39"/>
      <c r="O143" s="39"/>
      <c r="P143" s="39"/>
      <c r="Q143" s="39">
        <f t="shared" si="30"/>
        <v>0</v>
      </c>
      <c r="R143" s="39"/>
      <c r="S143" s="39"/>
      <c r="T143" s="39"/>
      <c r="U143" s="39"/>
      <c r="V143" s="98"/>
      <c r="W143" s="39">
        <f aca="true" t="shared" si="52" ref="W143:W206">H143+Q143</f>
        <v>84</v>
      </c>
      <c r="X143" s="226"/>
    </row>
    <row r="144" spans="1:24" s="2" customFormat="1" ht="81" customHeight="1">
      <c r="A144" s="36" t="s">
        <v>302</v>
      </c>
      <c r="B144" s="36" t="str">
        <f>'дод. 3'!A85</f>
        <v>3180</v>
      </c>
      <c r="C144" s="36" t="str">
        <f>'дод. 3'!B85</f>
        <v>1060</v>
      </c>
      <c r="D144" s="60" t="str">
        <f>'дод. 3'!C85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44" s="37">
        <v>1449125</v>
      </c>
      <c r="F144" s="37"/>
      <c r="G144" s="37"/>
      <c r="H144" s="37">
        <v>652018.18</v>
      </c>
      <c r="I144" s="37"/>
      <c r="J144" s="37"/>
      <c r="K144" s="97">
        <f t="shared" si="51"/>
        <v>44.99392253946347</v>
      </c>
      <c r="L144" s="37">
        <f>M144+P144</f>
        <v>0</v>
      </c>
      <c r="M144" s="37"/>
      <c r="N144" s="37"/>
      <c r="O144" s="37"/>
      <c r="P144" s="37"/>
      <c r="Q144" s="37">
        <f t="shared" si="30"/>
        <v>0</v>
      </c>
      <c r="R144" s="37"/>
      <c r="S144" s="37"/>
      <c r="T144" s="37"/>
      <c r="U144" s="37"/>
      <c r="V144" s="97"/>
      <c r="W144" s="37">
        <f t="shared" si="52"/>
        <v>652018.18</v>
      </c>
      <c r="X144" s="226"/>
    </row>
    <row r="145" spans="1:24" s="2" customFormat="1" ht="21.75" customHeight="1">
      <c r="A145" s="36" t="s">
        <v>479</v>
      </c>
      <c r="B145" s="36" t="str">
        <f>'дод. 3'!A86</f>
        <v>3190</v>
      </c>
      <c r="C145" s="36">
        <f>'дод. 3'!B86</f>
        <v>0</v>
      </c>
      <c r="D145" s="60" t="str">
        <f>'дод. 3'!C86</f>
        <v>Соціальний захист ветеранів війни та праці</v>
      </c>
      <c r="E145" s="37">
        <f>E146+E147</f>
        <v>3167816</v>
      </c>
      <c r="F145" s="37">
        <f aca="true" t="shared" si="53" ref="F145:U145">F146+F147</f>
        <v>0</v>
      </c>
      <c r="G145" s="37">
        <f t="shared" si="53"/>
        <v>0</v>
      </c>
      <c r="H145" s="37">
        <f t="shared" si="53"/>
        <v>2049218.7199999997</v>
      </c>
      <c r="I145" s="37">
        <f t="shared" si="53"/>
        <v>0</v>
      </c>
      <c r="J145" s="37">
        <f t="shared" si="53"/>
        <v>0</v>
      </c>
      <c r="K145" s="97">
        <f t="shared" si="51"/>
        <v>64.68869151491121</v>
      </c>
      <c r="L145" s="37">
        <f t="shared" si="53"/>
        <v>0</v>
      </c>
      <c r="M145" s="37">
        <f t="shared" si="53"/>
        <v>0</v>
      </c>
      <c r="N145" s="37">
        <f t="shared" si="53"/>
        <v>0</v>
      </c>
      <c r="O145" s="37">
        <f t="shared" si="53"/>
        <v>0</v>
      </c>
      <c r="P145" s="37">
        <f t="shared" si="53"/>
        <v>0</v>
      </c>
      <c r="Q145" s="37">
        <f t="shared" si="53"/>
        <v>0</v>
      </c>
      <c r="R145" s="37">
        <f t="shared" si="53"/>
        <v>0</v>
      </c>
      <c r="S145" s="37">
        <f t="shared" si="53"/>
        <v>0</v>
      </c>
      <c r="T145" s="37">
        <f t="shared" si="53"/>
        <v>0</v>
      </c>
      <c r="U145" s="37">
        <f t="shared" si="53"/>
        <v>0</v>
      </c>
      <c r="V145" s="97"/>
      <c r="W145" s="37">
        <f t="shared" si="52"/>
        <v>2049218.7199999997</v>
      </c>
      <c r="X145" s="226"/>
    </row>
    <row r="146" spans="1:24" s="50" customFormat="1" ht="30">
      <c r="A146" s="38" t="s">
        <v>480</v>
      </c>
      <c r="B146" s="38" t="str">
        <f>'дод. 3'!A87</f>
        <v>3191</v>
      </c>
      <c r="C146" s="38" t="str">
        <f>'дод. 3'!B87</f>
        <v>1030</v>
      </c>
      <c r="D146" s="61" t="str">
        <f>'дод. 3'!C87</f>
        <v>Інші видатки на соціальний захист ветеранів війни та праці</v>
      </c>
      <c r="E146" s="39">
        <v>1892821</v>
      </c>
      <c r="F146" s="39"/>
      <c r="G146" s="39"/>
      <c r="H146" s="39">
        <v>1152536.89</v>
      </c>
      <c r="I146" s="39"/>
      <c r="J146" s="39"/>
      <c r="K146" s="98">
        <f t="shared" si="51"/>
        <v>60.88990401099734</v>
      </c>
      <c r="L146" s="39">
        <f>M146+P146</f>
        <v>0</v>
      </c>
      <c r="M146" s="39"/>
      <c r="N146" s="39"/>
      <c r="O146" s="39"/>
      <c r="P146" s="39"/>
      <c r="Q146" s="39">
        <f t="shared" si="30"/>
        <v>0</v>
      </c>
      <c r="R146" s="39"/>
      <c r="S146" s="39"/>
      <c r="T146" s="39"/>
      <c r="U146" s="39"/>
      <c r="V146" s="98"/>
      <c r="W146" s="39">
        <f t="shared" si="52"/>
        <v>1152536.89</v>
      </c>
      <c r="X146" s="226"/>
    </row>
    <row r="147" spans="1:24" s="50" customFormat="1" ht="54.75" customHeight="1">
      <c r="A147" s="38" t="s">
        <v>481</v>
      </c>
      <c r="B147" s="38" t="str">
        <f>'дод. 3'!A88</f>
        <v>3192</v>
      </c>
      <c r="C147" s="38" t="str">
        <f>'дод. 3'!B88</f>
        <v>1030</v>
      </c>
      <c r="D147" s="61" t="str">
        <f>'дод. 3'!C88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47" s="39">
        <v>1274995</v>
      </c>
      <c r="F147" s="39"/>
      <c r="G147" s="39"/>
      <c r="H147" s="39">
        <v>896681.83</v>
      </c>
      <c r="I147" s="39"/>
      <c r="J147" s="39"/>
      <c r="K147" s="98">
        <f t="shared" si="51"/>
        <v>70.32826246377437</v>
      </c>
      <c r="L147" s="39">
        <f>M147+P147</f>
        <v>0</v>
      </c>
      <c r="M147" s="39"/>
      <c r="N147" s="39"/>
      <c r="O147" s="39"/>
      <c r="P147" s="39"/>
      <c r="Q147" s="39">
        <f t="shared" si="30"/>
        <v>0</v>
      </c>
      <c r="R147" s="39"/>
      <c r="S147" s="39"/>
      <c r="T147" s="39"/>
      <c r="U147" s="39"/>
      <c r="V147" s="98"/>
      <c r="W147" s="39">
        <f t="shared" si="52"/>
        <v>896681.83</v>
      </c>
      <c r="X147" s="226"/>
    </row>
    <row r="148" spans="1:24" s="2" customFormat="1" ht="30">
      <c r="A148" s="36" t="s">
        <v>303</v>
      </c>
      <c r="B148" s="36" t="str">
        <f>'дод. 3'!A89</f>
        <v>3200</v>
      </c>
      <c r="C148" s="36" t="str">
        <f>'дод. 3'!B89</f>
        <v>1090</v>
      </c>
      <c r="D148" s="60" t="str">
        <f>'дод. 3'!C89</f>
        <v>Забезпечення обробки інформації з нарахування та виплати допомог і компенсацій </v>
      </c>
      <c r="E148" s="37">
        <v>75000</v>
      </c>
      <c r="F148" s="37"/>
      <c r="G148" s="37"/>
      <c r="H148" s="37">
        <v>37135.2</v>
      </c>
      <c r="I148" s="37"/>
      <c r="J148" s="37"/>
      <c r="K148" s="97">
        <f t="shared" si="51"/>
        <v>49.5136</v>
      </c>
      <c r="L148" s="37">
        <f>M148+P148</f>
        <v>0</v>
      </c>
      <c r="M148" s="37"/>
      <c r="N148" s="37"/>
      <c r="O148" s="37"/>
      <c r="P148" s="37"/>
      <c r="Q148" s="37">
        <f t="shared" si="30"/>
        <v>0</v>
      </c>
      <c r="R148" s="37"/>
      <c r="S148" s="37"/>
      <c r="T148" s="37"/>
      <c r="U148" s="37"/>
      <c r="V148" s="97"/>
      <c r="W148" s="37">
        <f t="shared" si="52"/>
        <v>37135.2</v>
      </c>
      <c r="X148" s="226"/>
    </row>
    <row r="149" spans="1:24" s="2" customFormat="1" ht="19.5" customHeight="1">
      <c r="A149" s="40" t="s">
        <v>482</v>
      </c>
      <c r="B149" s="40" t="str">
        <f>'дод. 3'!A90</f>
        <v>3210</v>
      </c>
      <c r="C149" s="40" t="str">
        <f>'дод. 3'!B90</f>
        <v>1050</v>
      </c>
      <c r="D149" s="162" t="str">
        <f>'дод. 3'!C90</f>
        <v>Організація та проведення громадських робіт</v>
      </c>
      <c r="E149" s="37">
        <v>330000</v>
      </c>
      <c r="F149" s="37">
        <v>270492</v>
      </c>
      <c r="G149" s="37"/>
      <c r="H149" s="37">
        <v>216523.86</v>
      </c>
      <c r="I149" s="37">
        <v>177420.31</v>
      </c>
      <c r="J149" s="37"/>
      <c r="K149" s="97">
        <f t="shared" si="51"/>
        <v>65.6132909090909</v>
      </c>
      <c r="L149" s="37">
        <f>M149+P149</f>
        <v>0</v>
      </c>
      <c r="M149" s="37"/>
      <c r="N149" s="37"/>
      <c r="O149" s="37"/>
      <c r="P149" s="37"/>
      <c r="Q149" s="37">
        <f t="shared" si="30"/>
        <v>0</v>
      </c>
      <c r="R149" s="37"/>
      <c r="S149" s="37"/>
      <c r="T149" s="37"/>
      <c r="U149" s="37"/>
      <c r="V149" s="97"/>
      <c r="W149" s="37">
        <f t="shared" si="52"/>
        <v>216523.86</v>
      </c>
      <c r="X149" s="226"/>
    </row>
    <row r="150" spans="1:24" s="52" customFormat="1" ht="50.25" customHeight="1">
      <c r="A150" s="40" t="s">
        <v>617</v>
      </c>
      <c r="B150" s="40" t="s">
        <v>613</v>
      </c>
      <c r="C150" s="40"/>
      <c r="D150" s="108" t="s">
        <v>614</v>
      </c>
      <c r="E150" s="37">
        <f>E151+E152+E153</f>
        <v>0</v>
      </c>
      <c r="F150" s="37">
        <f aca="true" t="shared" si="54" ref="F150:U150">F151+F152+F153</f>
        <v>0</v>
      </c>
      <c r="G150" s="37">
        <f t="shared" si="54"/>
        <v>0</v>
      </c>
      <c r="H150" s="37">
        <f t="shared" si="54"/>
        <v>0</v>
      </c>
      <c r="I150" s="37">
        <f t="shared" si="54"/>
        <v>0</v>
      </c>
      <c r="J150" s="37">
        <f t="shared" si="54"/>
        <v>0</v>
      </c>
      <c r="K150" s="97"/>
      <c r="L150" s="37">
        <f t="shared" si="54"/>
        <v>12613549.680000002</v>
      </c>
      <c r="M150" s="37">
        <f t="shared" si="54"/>
        <v>0</v>
      </c>
      <c r="N150" s="37">
        <f t="shared" si="54"/>
        <v>0</v>
      </c>
      <c r="O150" s="37">
        <f t="shared" si="54"/>
        <v>0</v>
      </c>
      <c r="P150" s="37">
        <f t="shared" si="54"/>
        <v>12613549.680000002</v>
      </c>
      <c r="Q150" s="37">
        <f t="shared" si="54"/>
        <v>9996162.129999999</v>
      </c>
      <c r="R150" s="37">
        <f t="shared" si="54"/>
        <v>0</v>
      </c>
      <c r="S150" s="37">
        <f t="shared" si="54"/>
        <v>0</v>
      </c>
      <c r="T150" s="37">
        <f t="shared" si="54"/>
        <v>0</v>
      </c>
      <c r="U150" s="37">
        <f t="shared" si="54"/>
        <v>9996162.129999999</v>
      </c>
      <c r="V150" s="97">
        <f aca="true" t="shared" si="55" ref="V150:V206">Q150/L150*100</f>
        <v>79.24939754151742</v>
      </c>
      <c r="W150" s="37">
        <f t="shared" si="52"/>
        <v>9996162.129999999</v>
      </c>
      <c r="X150" s="226"/>
    </row>
    <row r="151" spans="1:24" s="50" customFormat="1" ht="195.75" customHeight="1">
      <c r="A151" s="51" t="s">
        <v>618</v>
      </c>
      <c r="B151" s="51" t="s">
        <v>615</v>
      </c>
      <c r="C151" s="51" t="s">
        <v>88</v>
      </c>
      <c r="D151" s="167" t="s">
        <v>616</v>
      </c>
      <c r="E151" s="39"/>
      <c r="F151" s="39"/>
      <c r="G151" s="39"/>
      <c r="H151" s="39"/>
      <c r="I151" s="39"/>
      <c r="J151" s="39"/>
      <c r="K151" s="98"/>
      <c r="L151" s="39">
        <f>M151+P151</f>
        <v>6547535.21</v>
      </c>
      <c r="M151" s="39"/>
      <c r="N151" s="39"/>
      <c r="O151" s="39"/>
      <c r="P151" s="39">
        <v>6547535.21</v>
      </c>
      <c r="Q151" s="39">
        <f t="shared" si="30"/>
        <v>4839580.56</v>
      </c>
      <c r="R151" s="39"/>
      <c r="S151" s="39"/>
      <c r="T151" s="39"/>
      <c r="U151" s="39">
        <v>4839580.56</v>
      </c>
      <c r="V151" s="98">
        <f t="shared" si="55"/>
        <v>73.9145404305508</v>
      </c>
      <c r="W151" s="39">
        <f t="shared" si="52"/>
        <v>4839580.56</v>
      </c>
      <c r="X151" s="229"/>
    </row>
    <row r="152" spans="1:24" s="50" customFormat="1" ht="195.75" customHeight="1">
      <c r="A152" s="51" t="s">
        <v>668</v>
      </c>
      <c r="B152" s="51" t="s">
        <v>669</v>
      </c>
      <c r="C152" s="51" t="s">
        <v>88</v>
      </c>
      <c r="D152" s="167" t="s">
        <v>670</v>
      </c>
      <c r="E152" s="39"/>
      <c r="F152" s="39"/>
      <c r="G152" s="39"/>
      <c r="H152" s="39"/>
      <c r="I152" s="39"/>
      <c r="J152" s="39"/>
      <c r="K152" s="98"/>
      <c r="L152" s="39">
        <f>M152+P152</f>
        <v>2544480</v>
      </c>
      <c r="M152" s="39"/>
      <c r="N152" s="39"/>
      <c r="O152" s="39"/>
      <c r="P152" s="39">
        <v>2544480</v>
      </c>
      <c r="Q152" s="39">
        <f t="shared" si="30"/>
        <v>1924289.19</v>
      </c>
      <c r="R152" s="39"/>
      <c r="S152" s="39"/>
      <c r="T152" s="39"/>
      <c r="U152" s="39">
        <v>1924289.19</v>
      </c>
      <c r="V152" s="98">
        <f t="shared" si="55"/>
        <v>75.626029286927</v>
      </c>
      <c r="W152" s="39">
        <f t="shared" si="52"/>
        <v>1924289.19</v>
      </c>
      <c r="X152" s="229"/>
    </row>
    <row r="153" spans="1:24" s="50" customFormat="1" ht="195.75" customHeight="1">
      <c r="A153" s="51" t="s">
        <v>671</v>
      </c>
      <c r="B153" s="51" t="s">
        <v>672</v>
      </c>
      <c r="C153" s="51" t="s">
        <v>88</v>
      </c>
      <c r="D153" s="167" t="s">
        <v>673</v>
      </c>
      <c r="E153" s="39"/>
      <c r="F153" s="39"/>
      <c r="G153" s="39"/>
      <c r="H153" s="39"/>
      <c r="I153" s="39"/>
      <c r="J153" s="39"/>
      <c r="K153" s="98"/>
      <c r="L153" s="39">
        <f>M153+P153</f>
        <v>3521534.47</v>
      </c>
      <c r="M153" s="39"/>
      <c r="N153" s="39"/>
      <c r="O153" s="39"/>
      <c r="P153" s="39">
        <v>3521534.47</v>
      </c>
      <c r="Q153" s="39">
        <f t="shared" si="30"/>
        <v>3232292.38</v>
      </c>
      <c r="R153" s="39"/>
      <c r="S153" s="39"/>
      <c r="T153" s="39"/>
      <c r="U153" s="39">
        <v>3232292.38</v>
      </c>
      <c r="V153" s="98">
        <f t="shared" si="55"/>
        <v>91.78647568370954</v>
      </c>
      <c r="W153" s="39">
        <f t="shared" si="52"/>
        <v>3232292.38</v>
      </c>
      <c r="X153" s="229"/>
    </row>
    <row r="154" spans="1:24" s="2" customFormat="1" ht="166.5" customHeight="1">
      <c r="A154" s="40" t="s">
        <v>571</v>
      </c>
      <c r="B154" s="109" t="str">
        <f>'дод. 3'!A95</f>
        <v>3230</v>
      </c>
      <c r="C154" s="109" t="str">
        <f>'дод. 3'!B95</f>
        <v>1040</v>
      </c>
      <c r="D154" s="108" t="s">
        <v>559</v>
      </c>
      <c r="E154" s="37">
        <v>2495700</v>
      </c>
      <c r="F154" s="37"/>
      <c r="G154" s="37"/>
      <c r="H154" s="37">
        <v>1607161.54</v>
      </c>
      <c r="I154" s="37"/>
      <c r="J154" s="37"/>
      <c r="K154" s="97">
        <f t="shared" si="51"/>
        <v>64.39722482670193</v>
      </c>
      <c r="L154" s="37">
        <f>M154+P154</f>
        <v>0</v>
      </c>
      <c r="M154" s="37"/>
      <c r="N154" s="37"/>
      <c r="O154" s="37"/>
      <c r="P154" s="37"/>
      <c r="Q154" s="37">
        <f t="shared" si="30"/>
        <v>0</v>
      </c>
      <c r="R154" s="37"/>
      <c r="S154" s="37"/>
      <c r="T154" s="37"/>
      <c r="U154" s="37"/>
      <c r="V154" s="97"/>
      <c r="W154" s="37">
        <f t="shared" si="52"/>
        <v>1607161.54</v>
      </c>
      <c r="X154" s="229"/>
    </row>
    <row r="155" spans="1:24" s="2" customFormat="1" ht="22.5" customHeight="1">
      <c r="A155" s="36" t="s">
        <v>475</v>
      </c>
      <c r="B155" s="36" t="str">
        <f>'дод. 3'!A96</f>
        <v>3240</v>
      </c>
      <c r="C155" s="36">
        <f>'дод. 3'!B96</f>
        <v>0</v>
      </c>
      <c r="D155" s="60" t="str">
        <f>'дод. 3'!C96</f>
        <v>Інші заклади та заходи</v>
      </c>
      <c r="E155" s="37">
        <f>E156+E157</f>
        <v>41206448.7</v>
      </c>
      <c r="F155" s="37">
        <f aca="true" t="shared" si="56" ref="F155:U155">F156+F157</f>
        <v>2594621</v>
      </c>
      <c r="G155" s="37">
        <f t="shared" si="56"/>
        <v>673281</v>
      </c>
      <c r="H155" s="37">
        <f t="shared" si="56"/>
        <v>20533042.72</v>
      </c>
      <c r="I155" s="37">
        <f t="shared" si="56"/>
        <v>1877935.72</v>
      </c>
      <c r="J155" s="37">
        <f t="shared" si="56"/>
        <v>204757.32</v>
      </c>
      <c r="K155" s="97">
        <f t="shared" si="51"/>
        <v>49.82968289621134</v>
      </c>
      <c r="L155" s="37">
        <f t="shared" si="56"/>
        <v>380382</v>
      </c>
      <c r="M155" s="37">
        <f t="shared" si="56"/>
        <v>0</v>
      </c>
      <c r="N155" s="37">
        <f t="shared" si="56"/>
        <v>0</v>
      </c>
      <c r="O155" s="37">
        <f t="shared" si="56"/>
        <v>0</v>
      </c>
      <c r="P155" s="37">
        <f t="shared" si="56"/>
        <v>380382</v>
      </c>
      <c r="Q155" s="37">
        <f t="shared" si="56"/>
        <v>115963.77</v>
      </c>
      <c r="R155" s="37">
        <f t="shared" si="56"/>
        <v>19542.27</v>
      </c>
      <c r="S155" s="37">
        <f t="shared" si="56"/>
        <v>0</v>
      </c>
      <c r="T155" s="37">
        <f t="shared" si="56"/>
        <v>0</v>
      </c>
      <c r="U155" s="37">
        <f t="shared" si="56"/>
        <v>96421.5</v>
      </c>
      <c r="V155" s="97">
        <f t="shared" si="55"/>
        <v>30.4861349906147</v>
      </c>
      <c r="W155" s="37">
        <f t="shared" si="52"/>
        <v>20649006.49</v>
      </c>
      <c r="X155" s="229"/>
    </row>
    <row r="156" spans="1:24" s="50" customFormat="1" ht="31.5" customHeight="1">
      <c r="A156" s="38" t="s">
        <v>474</v>
      </c>
      <c r="B156" s="38" t="str">
        <f>'дод. 3'!A97</f>
        <v>3241</v>
      </c>
      <c r="C156" s="38" t="str">
        <f>'дод. 3'!B97</f>
        <v>1090</v>
      </c>
      <c r="D156" s="61" t="str">
        <f>'дод. 3'!C97</f>
        <v>Забезпечення діяльності інших закладів у сфері соціального захисту і соціального забезпечення</v>
      </c>
      <c r="E156" s="39">
        <v>4304345</v>
      </c>
      <c r="F156" s="39">
        <v>2594621</v>
      </c>
      <c r="G156" s="39">
        <v>673281</v>
      </c>
      <c r="H156" s="39">
        <v>2706690.72</v>
      </c>
      <c r="I156" s="39">
        <v>1877935.72</v>
      </c>
      <c r="J156" s="39">
        <v>204757.32</v>
      </c>
      <c r="K156" s="98">
        <f t="shared" si="51"/>
        <v>62.88275498362701</v>
      </c>
      <c r="L156" s="39">
        <f>M156+P156</f>
        <v>305382</v>
      </c>
      <c r="M156" s="39"/>
      <c r="N156" s="39"/>
      <c r="O156" s="39"/>
      <c r="P156" s="39">
        <v>305382</v>
      </c>
      <c r="Q156" s="39">
        <f t="shared" si="30"/>
        <v>115963.77</v>
      </c>
      <c r="R156" s="39">
        <v>19542.27</v>
      </c>
      <c r="S156" s="39"/>
      <c r="T156" s="39"/>
      <c r="U156" s="39">
        <v>96421.5</v>
      </c>
      <c r="V156" s="98">
        <f t="shared" si="55"/>
        <v>37.97334813446765</v>
      </c>
      <c r="W156" s="39">
        <f t="shared" si="52"/>
        <v>2822654.49</v>
      </c>
      <c r="X156" s="229"/>
    </row>
    <row r="157" spans="1:24" s="50" customFormat="1" ht="29.25" customHeight="1">
      <c r="A157" s="38" t="s">
        <v>476</v>
      </c>
      <c r="B157" s="38" t="str">
        <f>'дод. 3'!A98</f>
        <v>3242</v>
      </c>
      <c r="C157" s="38" t="str">
        <f>'дод. 3'!B98</f>
        <v>1090</v>
      </c>
      <c r="D157" s="61" t="str">
        <f>'дод. 3'!C98</f>
        <v>Інші заходи у сфері соціального захисту і соціального забезпечення</v>
      </c>
      <c r="E157" s="39">
        <v>36902103.7</v>
      </c>
      <c r="F157" s="39"/>
      <c r="G157" s="39"/>
      <c r="H157" s="39">
        <v>17826352</v>
      </c>
      <c r="I157" s="39"/>
      <c r="J157" s="39"/>
      <c r="K157" s="98">
        <f t="shared" si="51"/>
        <v>48.30714298816519</v>
      </c>
      <c r="L157" s="39">
        <f>M157+P157</f>
        <v>75000</v>
      </c>
      <c r="M157" s="39"/>
      <c r="N157" s="39"/>
      <c r="O157" s="39"/>
      <c r="P157" s="39">
        <v>75000</v>
      </c>
      <c r="Q157" s="39">
        <f aca="true" t="shared" si="57" ref="Q157:Q236">R157+U157</f>
        <v>0</v>
      </c>
      <c r="R157" s="39"/>
      <c r="S157" s="39"/>
      <c r="T157" s="39"/>
      <c r="U157" s="39"/>
      <c r="V157" s="98">
        <f t="shared" si="55"/>
        <v>0</v>
      </c>
      <c r="W157" s="39">
        <f t="shared" si="52"/>
        <v>17826352</v>
      </c>
      <c r="X157" s="229"/>
    </row>
    <row r="158" spans="1:24" s="50" customFormat="1" ht="19.5" customHeight="1">
      <c r="A158" s="36" t="s">
        <v>304</v>
      </c>
      <c r="B158" s="36" t="str">
        <f>'дод. 3'!A161</f>
        <v>7640</v>
      </c>
      <c r="C158" s="36" t="str">
        <f>'дод. 3'!B161</f>
        <v>0470</v>
      </c>
      <c r="D158" s="159" t="str">
        <f>'дод. 3'!C161</f>
        <v>Заходи з енергозбереження</v>
      </c>
      <c r="E158" s="37">
        <v>29000</v>
      </c>
      <c r="F158" s="37"/>
      <c r="G158" s="37"/>
      <c r="H158" s="37">
        <v>13894.99</v>
      </c>
      <c r="I158" s="37"/>
      <c r="J158" s="37"/>
      <c r="K158" s="97">
        <f t="shared" si="51"/>
        <v>47.913758620689656</v>
      </c>
      <c r="L158" s="37">
        <f>M158+P158</f>
        <v>0</v>
      </c>
      <c r="M158" s="37"/>
      <c r="N158" s="37"/>
      <c r="O158" s="37"/>
      <c r="P158" s="37"/>
      <c r="Q158" s="37">
        <f t="shared" si="57"/>
        <v>0</v>
      </c>
      <c r="R158" s="37"/>
      <c r="S158" s="37"/>
      <c r="T158" s="37"/>
      <c r="U158" s="37"/>
      <c r="V158" s="97"/>
      <c r="W158" s="37">
        <f t="shared" si="52"/>
        <v>13894.99</v>
      </c>
      <c r="X158" s="229"/>
    </row>
    <row r="159" spans="1:24" s="50" customFormat="1" ht="34.5" customHeight="1">
      <c r="A159" s="36" t="s">
        <v>584</v>
      </c>
      <c r="B159" s="36" t="str">
        <f>'дод. 3'!A171</f>
        <v>8110</v>
      </c>
      <c r="C159" s="36" t="str">
        <f>'дод. 3'!B171</f>
        <v>0320</v>
      </c>
      <c r="D159" s="168" t="str">
        <f>'дод. 3'!C171</f>
        <v>Заходи із запобігання та ліквідації надзвичайних ситуацій та наслідків стихійного лиха</v>
      </c>
      <c r="E159" s="37">
        <v>202750</v>
      </c>
      <c r="F159" s="37"/>
      <c r="G159" s="37"/>
      <c r="H159" s="37">
        <v>202750</v>
      </c>
      <c r="I159" s="37"/>
      <c r="J159" s="37"/>
      <c r="K159" s="97">
        <f t="shared" si="51"/>
        <v>100</v>
      </c>
      <c r="L159" s="37">
        <f>M159+P159</f>
        <v>0</v>
      </c>
      <c r="M159" s="37"/>
      <c r="N159" s="37"/>
      <c r="O159" s="37"/>
      <c r="P159" s="37"/>
      <c r="Q159" s="37">
        <f t="shared" si="57"/>
        <v>0</v>
      </c>
      <c r="R159" s="37"/>
      <c r="S159" s="37"/>
      <c r="T159" s="37"/>
      <c r="U159" s="37"/>
      <c r="V159" s="97"/>
      <c r="W159" s="37">
        <f t="shared" si="52"/>
        <v>202750</v>
      </c>
      <c r="X159" s="229"/>
    </row>
    <row r="160" spans="1:24" s="50" customFormat="1" ht="23.25" customHeight="1">
      <c r="A160" s="36" t="s">
        <v>407</v>
      </c>
      <c r="B160" s="36" t="str">
        <f>'дод. 3'!A188</f>
        <v>9770</v>
      </c>
      <c r="C160" s="36" t="str">
        <f>'дод. 3'!B188</f>
        <v>0180</v>
      </c>
      <c r="D160" s="159" t="str">
        <f>'дод. 3'!C188</f>
        <v>Інші субвенції з місцевого бюджету </v>
      </c>
      <c r="E160" s="37">
        <v>1011000</v>
      </c>
      <c r="F160" s="37"/>
      <c r="G160" s="37"/>
      <c r="H160" s="37">
        <v>1011000</v>
      </c>
      <c r="I160" s="37"/>
      <c r="J160" s="37"/>
      <c r="K160" s="97">
        <f t="shared" si="51"/>
        <v>100</v>
      </c>
      <c r="L160" s="37">
        <f>M160+P160</f>
        <v>0</v>
      </c>
      <c r="M160" s="37"/>
      <c r="N160" s="37"/>
      <c r="O160" s="37"/>
      <c r="P160" s="37"/>
      <c r="Q160" s="37">
        <f t="shared" si="57"/>
        <v>0</v>
      </c>
      <c r="R160" s="37"/>
      <c r="S160" s="37"/>
      <c r="T160" s="37"/>
      <c r="U160" s="37"/>
      <c r="V160" s="97"/>
      <c r="W160" s="37">
        <f t="shared" si="52"/>
        <v>1011000</v>
      </c>
      <c r="X160" s="229"/>
    </row>
    <row r="161" spans="1:24" s="46" customFormat="1" ht="21" customHeight="1">
      <c r="A161" s="53" t="s">
        <v>305</v>
      </c>
      <c r="B161" s="54"/>
      <c r="C161" s="54"/>
      <c r="D161" s="45" t="s">
        <v>59</v>
      </c>
      <c r="E161" s="28">
        <f>E162</f>
        <v>3809191</v>
      </c>
      <c r="F161" s="28">
        <f aca="true" t="shared" si="58" ref="F161:U161">F162</f>
        <v>2969000</v>
      </c>
      <c r="G161" s="28">
        <f t="shared" si="58"/>
        <v>42411</v>
      </c>
      <c r="H161" s="28">
        <f t="shared" si="58"/>
        <v>2663767.78</v>
      </c>
      <c r="I161" s="28">
        <f t="shared" si="58"/>
        <v>2124864.3</v>
      </c>
      <c r="J161" s="28">
        <f t="shared" si="58"/>
        <v>26115.27</v>
      </c>
      <c r="K161" s="95">
        <f t="shared" si="51"/>
        <v>69.93001348580314</v>
      </c>
      <c r="L161" s="28">
        <f t="shared" si="58"/>
        <v>809800</v>
      </c>
      <c r="M161" s="28">
        <f t="shared" si="58"/>
        <v>0</v>
      </c>
      <c r="N161" s="28">
        <f t="shared" si="58"/>
        <v>0</v>
      </c>
      <c r="O161" s="28">
        <f t="shared" si="58"/>
        <v>0</v>
      </c>
      <c r="P161" s="28">
        <f t="shared" si="58"/>
        <v>809800</v>
      </c>
      <c r="Q161" s="28">
        <f t="shared" si="58"/>
        <v>0</v>
      </c>
      <c r="R161" s="28">
        <f t="shared" si="58"/>
        <v>0</v>
      </c>
      <c r="S161" s="28">
        <f t="shared" si="58"/>
        <v>0</v>
      </c>
      <c r="T161" s="28">
        <f t="shared" si="58"/>
        <v>0</v>
      </c>
      <c r="U161" s="28">
        <f t="shared" si="58"/>
        <v>0</v>
      </c>
      <c r="V161" s="95">
        <f t="shared" si="55"/>
        <v>0</v>
      </c>
      <c r="W161" s="28">
        <f t="shared" si="52"/>
        <v>2663767.78</v>
      </c>
      <c r="X161" s="229"/>
    </row>
    <row r="162" spans="1:24" s="49" customFormat="1" ht="21.75" customHeight="1">
      <c r="A162" s="55" t="s">
        <v>306</v>
      </c>
      <c r="B162" s="56"/>
      <c r="C162" s="56"/>
      <c r="D162" s="48" t="s">
        <v>59</v>
      </c>
      <c r="E162" s="35">
        <f>E163+E164+E166</f>
        <v>3809191</v>
      </c>
      <c r="F162" s="35">
        <f aca="true" t="shared" si="59" ref="F162:U162">F163+F164+F166</f>
        <v>2969000</v>
      </c>
      <c r="G162" s="35">
        <f t="shared" si="59"/>
        <v>42411</v>
      </c>
      <c r="H162" s="35">
        <f t="shared" si="59"/>
        <v>2663767.78</v>
      </c>
      <c r="I162" s="35">
        <f t="shared" si="59"/>
        <v>2124864.3</v>
      </c>
      <c r="J162" s="35">
        <f t="shared" si="59"/>
        <v>26115.27</v>
      </c>
      <c r="K162" s="96">
        <f t="shared" si="51"/>
        <v>69.93001348580314</v>
      </c>
      <c r="L162" s="35">
        <f t="shared" si="59"/>
        <v>809800</v>
      </c>
      <c r="M162" s="35">
        <f t="shared" si="59"/>
        <v>0</v>
      </c>
      <c r="N162" s="35">
        <f t="shared" si="59"/>
        <v>0</v>
      </c>
      <c r="O162" s="35">
        <f t="shared" si="59"/>
        <v>0</v>
      </c>
      <c r="P162" s="35">
        <f t="shared" si="59"/>
        <v>809800</v>
      </c>
      <c r="Q162" s="35">
        <f t="shared" si="59"/>
        <v>0</v>
      </c>
      <c r="R162" s="35">
        <f t="shared" si="59"/>
        <v>0</v>
      </c>
      <c r="S162" s="35">
        <f t="shared" si="59"/>
        <v>0</v>
      </c>
      <c r="T162" s="35">
        <f t="shared" si="59"/>
        <v>0</v>
      </c>
      <c r="U162" s="35">
        <f t="shared" si="59"/>
        <v>0</v>
      </c>
      <c r="V162" s="96">
        <f t="shared" si="55"/>
        <v>0</v>
      </c>
      <c r="W162" s="35">
        <f t="shared" si="52"/>
        <v>2663767.78</v>
      </c>
      <c r="X162" s="229"/>
    </row>
    <row r="163" spans="1:24" s="2" customFormat="1" ht="45">
      <c r="A163" s="36" t="s">
        <v>307</v>
      </c>
      <c r="B163" s="36" t="str">
        <f>'дод. 3'!A15</f>
        <v>0160</v>
      </c>
      <c r="C163" s="36" t="str">
        <f>'дод. 3'!B15</f>
        <v>0111</v>
      </c>
      <c r="D163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63" s="37">
        <v>3729191</v>
      </c>
      <c r="F163" s="37">
        <v>2969000</v>
      </c>
      <c r="G163" s="37">
        <v>42411</v>
      </c>
      <c r="H163" s="37">
        <v>2614408</v>
      </c>
      <c r="I163" s="37">
        <v>2124864.3</v>
      </c>
      <c r="J163" s="37">
        <v>26115.27</v>
      </c>
      <c r="K163" s="97">
        <f t="shared" si="51"/>
        <v>70.1065727124194</v>
      </c>
      <c r="L163" s="37">
        <f>M163+P163</f>
        <v>0</v>
      </c>
      <c r="M163" s="37"/>
      <c r="N163" s="37"/>
      <c r="O163" s="37"/>
      <c r="P163" s="37">
        <v>0</v>
      </c>
      <c r="Q163" s="37">
        <f t="shared" si="57"/>
        <v>0</v>
      </c>
      <c r="R163" s="37"/>
      <c r="S163" s="37"/>
      <c r="T163" s="37"/>
      <c r="U163" s="37"/>
      <c r="V163" s="97"/>
      <c r="W163" s="37">
        <f t="shared" si="52"/>
        <v>2614408</v>
      </c>
      <c r="X163" s="229"/>
    </row>
    <row r="164" spans="1:24" s="2" customFormat="1" ht="30.75" customHeight="1">
      <c r="A164" s="36" t="s">
        <v>308</v>
      </c>
      <c r="B164" s="36" t="str">
        <f>'дод. 3'!A74</f>
        <v>3110</v>
      </c>
      <c r="C164" s="36">
        <f>'дод. 3'!B74</f>
        <v>0</v>
      </c>
      <c r="D164" s="60" t="str">
        <f>'дод. 3'!C74</f>
        <v>Заклади і заходи з питань дітей та їх соціального захисту</v>
      </c>
      <c r="E164" s="37">
        <f>E165</f>
        <v>80000</v>
      </c>
      <c r="F164" s="37">
        <f aca="true" t="shared" si="60" ref="F164:U164">F165</f>
        <v>0</v>
      </c>
      <c r="G164" s="37">
        <f t="shared" si="60"/>
        <v>0</v>
      </c>
      <c r="H164" s="37">
        <f t="shared" si="60"/>
        <v>49359.78</v>
      </c>
      <c r="I164" s="37">
        <f t="shared" si="60"/>
        <v>0</v>
      </c>
      <c r="J164" s="37">
        <f t="shared" si="60"/>
        <v>0</v>
      </c>
      <c r="K164" s="97">
        <f t="shared" si="51"/>
        <v>61.699724999999994</v>
      </c>
      <c r="L164" s="37">
        <f t="shared" si="60"/>
        <v>0</v>
      </c>
      <c r="M164" s="37">
        <f t="shared" si="60"/>
        <v>0</v>
      </c>
      <c r="N164" s="37">
        <f t="shared" si="60"/>
        <v>0</v>
      </c>
      <c r="O164" s="37">
        <f t="shared" si="60"/>
        <v>0</v>
      </c>
      <c r="P164" s="37">
        <f t="shared" si="60"/>
        <v>0</v>
      </c>
      <c r="Q164" s="37">
        <f t="shared" si="60"/>
        <v>0</v>
      </c>
      <c r="R164" s="37">
        <f t="shared" si="60"/>
        <v>0</v>
      </c>
      <c r="S164" s="37">
        <f t="shared" si="60"/>
        <v>0</v>
      </c>
      <c r="T164" s="37">
        <f t="shared" si="60"/>
        <v>0</v>
      </c>
      <c r="U164" s="37">
        <f t="shared" si="60"/>
        <v>0</v>
      </c>
      <c r="V164" s="97"/>
      <c r="W164" s="37">
        <f t="shared" si="52"/>
        <v>49359.78</v>
      </c>
      <c r="X164" s="229"/>
    </row>
    <row r="165" spans="1:24" s="50" customFormat="1" ht="36.75" customHeight="1">
      <c r="A165" s="38" t="s">
        <v>309</v>
      </c>
      <c r="B165" s="38" t="str">
        <f>'дод. 3'!A75</f>
        <v>3112</v>
      </c>
      <c r="C165" s="38" t="str">
        <f>'дод. 3'!B75</f>
        <v>1040</v>
      </c>
      <c r="D165" s="61" t="str">
        <f>'дод. 3'!C75</f>
        <v>Заходи державної політики з питань дітей та їх соціального захисту</v>
      </c>
      <c r="E165" s="39">
        <v>80000</v>
      </c>
      <c r="F165" s="39"/>
      <c r="G165" s="39"/>
      <c r="H165" s="39">
        <v>49359.78</v>
      </c>
      <c r="I165" s="39"/>
      <c r="J165" s="39"/>
      <c r="K165" s="98">
        <f t="shared" si="51"/>
        <v>61.699724999999994</v>
      </c>
      <c r="L165" s="39">
        <f>M165+P165</f>
        <v>0</v>
      </c>
      <c r="M165" s="39"/>
      <c r="N165" s="39"/>
      <c r="O165" s="39"/>
      <c r="P165" s="39"/>
      <c r="Q165" s="39">
        <f t="shared" si="57"/>
        <v>0</v>
      </c>
      <c r="R165" s="39"/>
      <c r="S165" s="39"/>
      <c r="T165" s="39"/>
      <c r="U165" s="39"/>
      <c r="V165" s="98"/>
      <c r="W165" s="39">
        <f t="shared" si="52"/>
        <v>49359.78</v>
      </c>
      <c r="X165" s="229"/>
    </row>
    <row r="166" spans="1:24" s="50" customFormat="1" ht="27" customHeight="1">
      <c r="A166" s="36" t="s">
        <v>663</v>
      </c>
      <c r="B166" s="36" t="s">
        <v>226</v>
      </c>
      <c r="C166" s="38"/>
      <c r="D166" s="108" t="s">
        <v>227</v>
      </c>
      <c r="E166" s="39">
        <f>E167</f>
        <v>0</v>
      </c>
      <c r="F166" s="39">
        <f aca="true" t="shared" si="61" ref="F166:U166">F167</f>
        <v>0</v>
      </c>
      <c r="G166" s="39">
        <f t="shared" si="61"/>
        <v>0</v>
      </c>
      <c r="H166" s="39">
        <f t="shared" si="61"/>
        <v>0</v>
      </c>
      <c r="I166" s="39">
        <f t="shared" si="61"/>
        <v>0</v>
      </c>
      <c r="J166" s="39">
        <f t="shared" si="61"/>
        <v>0</v>
      </c>
      <c r="K166" s="97"/>
      <c r="L166" s="39">
        <f t="shared" si="61"/>
        <v>809800</v>
      </c>
      <c r="M166" s="39">
        <f t="shared" si="61"/>
        <v>0</v>
      </c>
      <c r="N166" s="39">
        <f t="shared" si="61"/>
        <v>0</v>
      </c>
      <c r="O166" s="39">
        <f t="shared" si="61"/>
        <v>0</v>
      </c>
      <c r="P166" s="39">
        <f t="shared" si="61"/>
        <v>809800</v>
      </c>
      <c r="Q166" s="39">
        <f t="shared" si="61"/>
        <v>0</v>
      </c>
      <c r="R166" s="39">
        <f t="shared" si="61"/>
        <v>0</v>
      </c>
      <c r="S166" s="39">
        <f t="shared" si="61"/>
        <v>0</v>
      </c>
      <c r="T166" s="39">
        <f t="shared" si="61"/>
        <v>0</v>
      </c>
      <c r="U166" s="39">
        <f t="shared" si="61"/>
        <v>0</v>
      </c>
      <c r="V166" s="97">
        <f t="shared" si="55"/>
        <v>0</v>
      </c>
      <c r="W166" s="37">
        <f t="shared" si="52"/>
        <v>0</v>
      </c>
      <c r="X166" s="229"/>
    </row>
    <row r="167" spans="1:24" s="50" customFormat="1" ht="65.25" customHeight="1">
      <c r="A167" s="38" t="s">
        <v>664</v>
      </c>
      <c r="B167" s="38" t="s">
        <v>660</v>
      </c>
      <c r="C167" s="38" t="s">
        <v>109</v>
      </c>
      <c r="D167" s="61" t="s">
        <v>661</v>
      </c>
      <c r="E167" s="39"/>
      <c r="F167" s="39"/>
      <c r="G167" s="39"/>
      <c r="H167" s="39"/>
      <c r="I167" s="39"/>
      <c r="J167" s="39"/>
      <c r="K167" s="98"/>
      <c r="L167" s="39">
        <f>M167+P167</f>
        <v>809800</v>
      </c>
      <c r="M167" s="39"/>
      <c r="N167" s="39"/>
      <c r="O167" s="39"/>
      <c r="P167" s="39">
        <v>809800</v>
      </c>
      <c r="Q167" s="39"/>
      <c r="R167" s="39"/>
      <c r="S167" s="39"/>
      <c r="T167" s="39"/>
      <c r="U167" s="39"/>
      <c r="V167" s="98">
        <f t="shared" si="55"/>
        <v>0</v>
      </c>
      <c r="W167" s="39">
        <f t="shared" si="52"/>
        <v>0</v>
      </c>
      <c r="X167" s="229"/>
    </row>
    <row r="168" spans="1:24" s="46" customFormat="1" ht="27" customHeight="1">
      <c r="A168" s="44" t="s">
        <v>50</v>
      </c>
      <c r="B168" s="26"/>
      <c r="C168" s="26"/>
      <c r="D168" s="45" t="s">
        <v>61</v>
      </c>
      <c r="E168" s="28">
        <f>E169</f>
        <v>51813939</v>
      </c>
      <c r="F168" s="28">
        <f aca="true" t="shared" si="62" ref="F168:U168">F169</f>
        <v>36885629</v>
      </c>
      <c r="G168" s="28">
        <f t="shared" si="62"/>
        <v>1962624</v>
      </c>
      <c r="H168" s="28">
        <f t="shared" si="62"/>
        <v>37673696.79000001</v>
      </c>
      <c r="I168" s="28">
        <f t="shared" si="62"/>
        <v>27461358.71</v>
      </c>
      <c r="J168" s="28">
        <f t="shared" si="62"/>
        <v>1287933.9100000001</v>
      </c>
      <c r="K168" s="95">
        <f t="shared" si="51"/>
        <v>72.70957876798366</v>
      </c>
      <c r="L168" s="28">
        <f t="shared" si="62"/>
        <v>5791000</v>
      </c>
      <c r="M168" s="28">
        <f t="shared" si="62"/>
        <v>2135830</v>
      </c>
      <c r="N168" s="28">
        <f t="shared" si="62"/>
        <v>1726450</v>
      </c>
      <c r="O168" s="28">
        <f t="shared" si="62"/>
        <v>0</v>
      </c>
      <c r="P168" s="28">
        <f t="shared" si="62"/>
        <v>3655170</v>
      </c>
      <c r="Q168" s="28">
        <f t="shared" si="62"/>
        <v>3620397.21</v>
      </c>
      <c r="R168" s="28">
        <f t="shared" si="62"/>
        <v>1696452.51</v>
      </c>
      <c r="S168" s="28">
        <f t="shared" si="62"/>
        <v>1323046.48</v>
      </c>
      <c r="T168" s="28">
        <f t="shared" si="62"/>
        <v>0</v>
      </c>
      <c r="U168" s="28">
        <f t="shared" si="62"/>
        <v>1923944.7</v>
      </c>
      <c r="V168" s="95">
        <f t="shared" si="55"/>
        <v>62.51765170091521</v>
      </c>
      <c r="W168" s="28">
        <f t="shared" si="52"/>
        <v>41294094.00000001</v>
      </c>
      <c r="X168" s="229"/>
    </row>
    <row r="169" spans="1:24" s="49" customFormat="1" ht="27" customHeight="1">
      <c r="A169" s="47" t="s">
        <v>310</v>
      </c>
      <c r="B169" s="57"/>
      <c r="C169" s="57"/>
      <c r="D169" s="48" t="s">
        <v>61</v>
      </c>
      <c r="E169" s="35">
        <f>E170+E171+E172+E173+E178+E176</f>
        <v>51813939</v>
      </c>
      <c r="F169" s="35">
        <f aca="true" t="shared" si="63" ref="F169:U169">F170+F171+F172+F173+F178+F176</f>
        <v>36885629</v>
      </c>
      <c r="G169" s="35">
        <f t="shared" si="63"/>
        <v>1962624</v>
      </c>
      <c r="H169" s="35">
        <f t="shared" si="63"/>
        <v>37673696.79000001</v>
      </c>
      <c r="I169" s="35">
        <f t="shared" si="63"/>
        <v>27461358.71</v>
      </c>
      <c r="J169" s="35">
        <f t="shared" si="63"/>
        <v>1287933.9100000001</v>
      </c>
      <c r="K169" s="95">
        <f t="shared" si="51"/>
        <v>72.70957876798366</v>
      </c>
      <c r="L169" s="35">
        <f t="shared" si="63"/>
        <v>5791000</v>
      </c>
      <c r="M169" s="35">
        <f t="shared" si="63"/>
        <v>2135830</v>
      </c>
      <c r="N169" s="35">
        <f t="shared" si="63"/>
        <v>1726450</v>
      </c>
      <c r="O169" s="35">
        <f t="shared" si="63"/>
        <v>0</v>
      </c>
      <c r="P169" s="35">
        <f t="shared" si="63"/>
        <v>3655170</v>
      </c>
      <c r="Q169" s="35">
        <f t="shared" si="63"/>
        <v>3620397.21</v>
      </c>
      <c r="R169" s="35">
        <f t="shared" si="63"/>
        <v>1696452.51</v>
      </c>
      <c r="S169" s="35">
        <f t="shared" si="63"/>
        <v>1323046.48</v>
      </c>
      <c r="T169" s="35">
        <f t="shared" si="63"/>
        <v>0</v>
      </c>
      <c r="U169" s="35">
        <f t="shared" si="63"/>
        <v>1923944.7</v>
      </c>
      <c r="V169" s="95">
        <f t="shared" si="55"/>
        <v>62.51765170091521</v>
      </c>
      <c r="W169" s="28">
        <f t="shared" si="52"/>
        <v>41294094.00000001</v>
      </c>
      <c r="X169" s="229"/>
    </row>
    <row r="170" spans="1:24" s="2" customFormat="1" ht="45">
      <c r="A170" s="36" t="s">
        <v>220</v>
      </c>
      <c r="B170" s="36" t="str">
        <f>'дод. 3'!A15</f>
        <v>0160</v>
      </c>
      <c r="C170" s="36" t="str">
        <f>'дод. 3'!B15</f>
        <v>0111</v>
      </c>
      <c r="D170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70" s="37">
        <v>1423100</v>
      </c>
      <c r="F170" s="37">
        <v>1101670</v>
      </c>
      <c r="G170" s="37">
        <v>14960</v>
      </c>
      <c r="H170" s="37">
        <v>1047955.17</v>
      </c>
      <c r="I170" s="37">
        <v>819610.61</v>
      </c>
      <c r="J170" s="37">
        <v>7840.31</v>
      </c>
      <c r="K170" s="97">
        <f t="shared" si="51"/>
        <v>73.63889888272082</v>
      </c>
      <c r="L170" s="37">
        <f>M170+P170</f>
        <v>10850</v>
      </c>
      <c r="M170" s="37"/>
      <c r="N170" s="37"/>
      <c r="O170" s="37"/>
      <c r="P170" s="37">
        <v>10850</v>
      </c>
      <c r="Q170" s="37">
        <f t="shared" si="57"/>
        <v>10850</v>
      </c>
      <c r="R170" s="37"/>
      <c r="S170" s="37"/>
      <c r="T170" s="37"/>
      <c r="U170" s="37">
        <v>10850</v>
      </c>
      <c r="V170" s="97">
        <f t="shared" si="55"/>
        <v>100</v>
      </c>
      <c r="W170" s="37">
        <f t="shared" si="52"/>
        <v>1058805.17</v>
      </c>
      <c r="X170" s="229"/>
    </row>
    <row r="171" spans="1:24" s="2" customFormat="1" ht="64.5" customHeight="1">
      <c r="A171" s="36" t="s">
        <v>351</v>
      </c>
      <c r="B171" s="36" t="str">
        <f>'дод. 3'!A23</f>
        <v>1100</v>
      </c>
      <c r="C171" s="36" t="str">
        <f>'дод. 3'!B23</f>
        <v>0960</v>
      </c>
      <c r="D171" s="60" t="str">
        <f>'дод. 3'!C23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71" s="37">
        <v>29930652</v>
      </c>
      <c r="F171" s="37">
        <v>23498774</v>
      </c>
      <c r="G171" s="37">
        <v>735284</v>
      </c>
      <c r="H171" s="37">
        <v>22327532.53</v>
      </c>
      <c r="I171" s="37">
        <v>17641535.93</v>
      </c>
      <c r="J171" s="37">
        <v>463729.36</v>
      </c>
      <c r="K171" s="97">
        <f t="shared" si="51"/>
        <v>74.59754812558043</v>
      </c>
      <c r="L171" s="37">
        <f>M171+P171</f>
        <v>2310850</v>
      </c>
      <c r="M171" s="37">
        <v>2108830</v>
      </c>
      <c r="N171" s="37">
        <v>1721450</v>
      </c>
      <c r="O171" s="37"/>
      <c r="P171" s="37">
        <v>202020</v>
      </c>
      <c r="Q171" s="37">
        <f t="shared" si="57"/>
        <v>1836014.51</v>
      </c>
      <c r="R171" s="37">
        <v>1672622.11</v>
      </c>
      <c r="S171" s="37">
        <v>1319527.68</v>
      </c>
      <c r="T171" s="37"/>
      <c r="U171" s="37">
        <v>163392.4</v>
      </c>
      <c r="V171" s="97">
        <f t="shared" si="55"/>
        <v>79.45191206698834</v>
      </c>
      <c r="W171" s="37">
        <f t="shared" si="52"/>
        <v>24163547.040000003</v>
      </c>
      <c r="X171" s="229"/>
    </row>
    <row r="172" spans="1:24" s="2" customFormat="1" ht="21" customHeight="1">
      <c r="A172" s="36" t="s">
        <v>311</v>
      </c>
      <c r="B172" s="36" t="str">
        <f>'дод. 3'!A100</f>
        <v>4030</v>
      </c>
      <c r="C172" s="36" t="str">
        <f>'дод. 3'!B100</f>
        <v>0824</v>
      </c>
      <c r="D172" s="159" t="str">
        <f>'дод. 3'!C100</f>
        <v>Забезпечення діяльності бібліотек</v>
      </c>
      <c r="E172" s="37">
        <v>16455555</v>
      </c>
      <c r="F172" s="37">
        <v>11407051</v>
      </c>
      <c r="G172" s="37">
        <v>1192269</v>
      </c>
      <c r="H172" s="37">
        <v>11421152.31</v>
      </c>
      <c r="I172" s="37">
        <v>8353351.57</v>
      </c>
      <c r="J172" s="37">
        <v>804431.91</v>
      </c>
      <c r="K172" s="97">
        <f t="shared" si="51"/>
        <v>69.40605959507292</v>
      </c>
      <c r="L172" s="37">
        <f>M172+P172</f>
        <v>1257150</v>
      </c>
      <c r="M172" s="37">
        <v>27000</v>
      </c>
      <c r="N172" s="37">
        <v>5000</v>
      </c>
      <c r="O172" s="37"/>
      <c r="P172" s="37">
        <v>1230150</v>
      </c>
      <c r="Q172" s="37">
        <f t="shared" si="57"/>
        <v>1234904.24</v>
      </c>
      <c r="R172" s="37">
        <v>23830.4</v>
      </c>
      <c r="S172" s="37">
        <v>3518.8</v>
      </c>
      <c r="T172" s="37"/>
      <c r="U172" s="37">
        <v>1211073.84</v>
      </c>
      <c r="V172" s="97">
        <f t="shared" si="55"/>
        <v>98.23046096328997</v>
      </c>
      <c r="W172" s="37">
        <f t="shared" si="52"/>
        <v>12656056.55</v>
      </c>
      <c r="X172" s="229"/>
    </row>
    <row r="173" spans="1:24" s="2" customFormat="1" ht="25.5" customHeight="1">
      <c r="A173" s="36" t="s">
        <v>312</v>
      </c>
      <c r="B173" s="36" t="str">
        <f>'дод. 3'!A102</f>
        <v>4080</v>
      </c>
      <c r="C173" s="36">
        <f>'дод. 3'!B102</f>
        <v>0</v>
      </c>
      <c r="D173" s="60" t="str">
        <f>'дод. 3'!C102</f>
        <v>Інші заклади та заходи в галузі культури і мистецтва</v>
      </c>
      <c r="E173" s="37">
        <f>E174+E175</f>
        <v>3944632</v>
      </c>
      <c r="F173" s="37">
        <f aca="true" t="shared" si="64" ref="F173:U173">F174+F175</f>
        <v>878134</v>
      </c>
      <c r="G173" s="37">
        <f t="shared" si="64"/>
        <v>20111</v>
      </c>
      <c r="H173" s="37">
        <f t="shared" si="64"/>
        <v>2817056.7800000003</v>
      </c>
      <c r="I173" s="37">
        <f t="shared" si="64"/>
        <v>646860.6</v>
      </c>
      <c r="J173" s="37">
        <f t="shared" si="64"/>
        <v>11932.33</v>
      </c>
      <c r="K173" s="97">
        <f t="shared" si="51"/>
        <v>71.41494517105778</v>
      </c>
      <c r="L173" s="37">
        <f t="shared" si="64"/>
        <v>49150</v>
      </c>
      <c r="M173" s="37">
        <f t="shared" si="64"/>
        <v>0</v>
      </c>
      <c r="N173" s="37">
        <f t="shared" si="64"/>
        <v>0</v>
      </c>
      <c r="O173" s="37">
        <f t="shared" si="64"/>
        <v>0</v>
      </c>
      <c r="P173" s="37">
        <f t="shared" si="64"/>
        <v>49150</v>
      </c>
      <c r="Q173" s="37">
        <f t="shared" si="64"/>
        <v>49149</v>
      </c>
      <c r="R173" s="37">
        <f t="shared" si="64"/>
        <v>0</v>
      </c>
      <c r="S173" s="37">
        <f t="shared" si="64"/>
        <v>0</v>
      </c>
      <c r="T173" s="37">
        <f t="shared" si="64"/>
        <v>0</v>
      </c>
      <c r="U173" s="37">
        <f t="shared" si="64"/>
        <v>49149</v>
      </c>
      <c r="V173" s="97">
        <f t="shared" si="55"/>
        <v>99.99796541200406</v>
      </c>
      <c r="W173" s="37">
        <f t="shared" si="52"/>
        <v>2866205.7800000003</v>
      </c>
      <c r="X173" s="229"/>
    </row>
    <row r="174" spans="1:24" s="50" customFormat="1" ht="33.75" customHeight="1">
      <c r="A174" s="41">
        <v>1014081</v>
      </c>
      <c r="B174" s="38" t="str">
        <f>'дод. 3'!A103</f>
        <v>4081</v>
      </c>
      <c r="C174" s="38" t="str">
        <f>'дод. 3'!B103</f>
        <v>0829</v>
      </c>
      <c r="D174" s="61" t="str">
        <f>'дод. 3'!C103</f>
        <v>Забезпечення діяльності інших закладів в галузі культури і мистецтва </v>
      </c>
      <c r="E174" s="39">
        <v>1212180</v>
      </c>
      <c r="F174" s="39">
        <v>878134</v>
      </c>
      <c r="G174" s="39">
        <v>20111</v>
      </c>
      <c r="H174" s="39">
        <v>832088.56</v>
      </c>
      <c r="I174" s="39">
        <v>646860.6</v>
      </c>
      <c r="J174" s="39">
        <v>11932.33</v>
      </c>
      <c r="K174" s="98">
        <f t="shared" si="51"/>
        <v>68.6439769671171</v>
      </c>
      <c r="L174" s="39">
        <f>M174+P174</f>
        <v>49150</v>
      </c>
      <c r="M174" s="39"/>
      <c r="N174" s="39"/>
      <c r="O174" s="39"/>
      <c r="P174" s="39">
        <v>49150</v>
      </c>
      <c r="Q174" s="39">
        <f t="shared" si="57"/>
        <v>49149</v>
      </c>
      <c r="R174" s="39"/>
      <c r="S174" s="39"/>
      <c r="T174" s="39"/>
      <c r="U174" s="39">
        <v>49149</v>
      </c>
      <c r="V174" s="98">
        <f t="shared" si="55"/>
        <v>99.99796541200406</v>
      </c>
      <c r="W174" s="39">
        <f t="shared" si="52"/>
        <v>881237.56</v>
      </c>
      <c r="X174" s="229"/>
    </row>
    <row r="175" spans="1:24" s="50" customFormat="1" ht="25.5" customHeight="1">
      <c r="A175" s="41">
        <v>1014082</v>
      </c>
      <c r="B175" s="38" t="str">
        <f>'дод. 3'!A104</f>
        <v>4082</v>
      </c>
      <c r="C175" s="38" t="str">
        <f>'дод. 3'!B104</f>
        <v>0829</v>
      </c>
      <c r="D175" s="61" t="str">
        <f>'дод. 3'!C104</f>
        <v>Інші заходи в галузі культури і мистецтва</v>
      </c>
      <c r="E175" s="39">
        <v>2732452</v>
      </c>
      <c r="F175" s="39"/>
      <c r="G175" s="39"/>
      <c r="H175" s="39">
        <v>1984968.22</v>
      </c>
      <c r="I175" s="39"/>
      <c r="J175" s="39"/>
      <c r="K175" s="98">
        <f t="shared" si="51"/>
        <v>72.64421186538684</v>
      </c>
      <c r="L175" s="39">
        <f>M175+P175</f>
        <v>0</v>
      </c>
      <c r="M175" s="39"/>
      <c r="N175" s="39"/>
      <c r="O175" s="39"/>
      <c r="P175" s="39"/>
      <c r="Q175" s="39">
        <f t="shared" si="57"/>
        <v>0</v>
      </c>
      <c r="R175" s="39"/>
      <c r="S175" s="39"/>
      <c r="T175" s="39"/>
      <c r="U175" s="39"/>
      <c r="V175" s="98"/>
      <c r="W175" s="39">
        <f t="shared" si="52"/>
        <v>1984968.22</v>
      </c>
      <c r="X175" s="226"/>
    </row>
    <row r="176" spans="1:24" s="50" customFormat="1" ht="25.5" customHeight="1">
      <c r="A176" s="36" t="s">
        <v>665</v>
      </c>
      <c r="B176" s="36" t="s">
        <v>585</v>
      </c>
      <c r="C176" s="36"/>
      <c r="D176" s="60" t="s">
        <v>587</v>
      </c>
      <c r="E176" s="39">
        <f>E177</f>
        <v>0</v>
      </c>
      <c r="F176" s="39">
        <f aca="true" t="shared" si="65" ref="F176:U176">F177</f>
        <v>0</v>
      </c>
      <c r="G176" s="39">
        <f t="shared" si="65"/>
        <v>0</v>
      </c>
      <c r="H176" s="39">
        <f t="shared" si="65"/>
        <v>0</v>
      </c>
      <c r="I176" s="39">
        <f t="shared" si="65"/>
        <v>0</v>
      </c>
      <c r="J176" s="39">
        <f t="shared" si="65"/>
        <v>0</v>
      </c>
      <c r="K176" s="97"/>
      <c r="L176" s="39">
        <f t="shared" si="65"/>
        <v>515000</v>
      </c>
      <c r="M176" s="39">
        <f t="shared" si="65"/>
        <v>0</v>
      </c>
      <c r="N176" s="39">
        <f t="shared" si="65"/>
        <v>0</v>
      </c>
      <c r="O176" s="39">
        <f t="shared" si="65"/>
        <v>0</v>
      </c>
      <c r="P176" s="39">
        <f t="shared" si="65"/>
        <v>515000</v>
      </c>
      <c r="Q176" s="39">
        <f t="shared" si="65"/>
        <v>4970.94</v>
      </c>
      <c r="R176" s="39">
        <f t="shared" si="65"/>
        <v>0</v>
      </c>
      <c r="S176" s="39">
        <f t="shared" si="65"/>
        <v>0</v>
      </c>
      <c r="T176" s="39">
        <f t="shared" si="65"/>
        <v>0</v>
      </c>
      <c r="U176" s="39">
        <f t="shared" si="65"/>
        <v>4970.94</v>
      </c>
      <c r="V176" s="97">
        <f t="shared" si="55"/>
        <v>0.9652310679611649</v>
      </c>
      <c r="W176" s="37">
        <f t="shared" si="52"/>
        <v>4970.94</v>
      </c>
      <c r="X176" s="226"/>
    </row>
    <row r="177" spans="1:24" s="50" customFormat="1" ht="47.25" customHeight="1">
      <c r="A177" s="41" t="s">
        <v>666</v>
      </c>
      <c r="B177" s="38" t="s">
        <v>608</v>
      </c>
      <c r="C177" s="38" t="s">
        <v>126</v>
      </c>
      <c r="D177" s="61" t="s">
        <v>605</v>
      </c>
      <c r="E177" s="39"/>
      <c r="F177" s="39"/>
      <c r="G177" s="39"/>
      <c r="H177" s="39"/>
      <c r="I177" s="39"/>
      <c r="J177" s="39"/>
      <c r="K177" s="98"/>
      <c r="L177" s="39">
        <f>M177+P177</f>
        <v>515000</v>
      </c>
      <c r="M177" s="39"/>
      <c r="N177" s="39"/>
      <c r="O177" s="39"/>
      <c r="P177" s="39">
        <v>515000</v>
      </c>
      <c r="Q177" s="39">
        <f>R177+U177</f>
        <v>4970.94</v>
      </c>
      <c r="R177" s="39"/>
      <c r="S177" s="39"/>
      <c r="T177" s="39"/>
      <c r="U177" s="39">
        <v>4970.94</v>
      </c>
      <c r="V177" s="98">
        <f t="shared" si="55"/>
        <v>0.9652310679611649</v>
      </c>
      <c r="W177" s="39">
        <f t="shared" si="52"/>
        <v>4970.94</v>
      </c>
      <c r="X177" s="226"/>
    </row>
    <row r="178" spans="1:24" s="2" customFormat="1" ht="22.5" customHeight="1">
      <c r="A178" s="36" t="s">
        <v>233</v>
      </c>
      <c r="B178" s="36" t="str">
        <f>'дод. 3'!A161</f>
        <v>7640</v>
      </c>
      <c r="C178" s="36" t="str">
        <f>'дод. 3'!B161</f>
        <v>0470</v>
      </c>
      <c r="D178" s="159" t="str">
        <f>'дод. 3'!C161</f>
        <v>Заходи з енергозбереження</v>
      </c>
      <c r="E178" s="37">
        <v>60000</v>
      </c>
      <c r="F178" s="37"/>
      <c r="G178" s="37"/>
      <c r="H178" s="37">
        <v>60000</v>
      </c>
      <c r="I178" s="37"/>
      <c r="J178" s="37"/>
      <c r="K178" s="97">
        <f t="shared" si="51"/>
        <v>100</v>
      </c>
      <c r="L178" s="37">
        <f>M178+P178</f>
        <v>1648000</v>
      </c>
      <c r="M178" s="37"/>
      <c r="N178" s="37"/>
      <c r="O178" s="37"/>
      <c r="P178" s="37">
        <v>1648000</v>
      </c>
      <c r="Q178" s="37">
        <f t="shared" si="57"/>
        <v>484508.52</v>
      </c>
      <c r="R178" s="37"/>
      <c r="S178" s="37"/>
      <c r="T178" s="37"/>
      <c r="U178" s="37">
        <v>484508.52</v>
      </c>
      <c r="V178" s="97">
        <f t="shared" si="55"/>
        <v>29.39978883495146</v>
      </c>
      <c r="W178" s="37">
        <f t="shared" si="52"/>
        <v>544508.52</v>
      </c>
      <c r="X178" s="226"/>
    </row>
    <row r="179" spans="1:24" s="46" customFormat="1" ht="28.5">
      <c r="A179" s="44" t="s">
        <v>313</v>
      </c>
      <c r="B179" s="26"/>
      <c r="C179" s="26"/>
      <c r="D179" s="45" t="s">
        <v>63</v>
      </c>
      <c r="E179" s="28">
        <f>E180</f>
        <v>97941088.1</v>
      </c>
      <c r="F179" s="28">
        <f aca="true" t="shared" si="66" ref="F179:U179">F180</f>
        <v>7603186.1</v>
      </c>
      <c r="G179" s="28">
        <f t="shared" si="66"/>
        <v>18800601</v>
      </c>
      <c r="H179" s="28">
        <f t="shared" si="66"/>
        <v>67845385.16000001</v>
      </c>
      <c r="I179" s="28">
        <f t="shared" si="66"/>
        <v>5401915.54</v>
      </c>
      <c r="J179" s="28">
        <f t="shared" si="66"/>
        <v>12588258.709999999</v>
      </c>
      <c r="K179" s="95">
        <f t="shared" si="51"/>
        <v>69.27162693018929</v>
      </c>
      <c r="L179" s="28">
        <f t="shared" si="66"/>
        <v>162947181.5</v>
      </c>
      <c r="M179" s="28">
        <f t="shared" si="66"/>
        <v>2057124.01</v>
      </c>
      <c r="N179" s="28">
        <f t="shared" si="66"/>
        <v>0</v>
      </c>
      <c r="O179" s="28">
        <f t="shared" si="66"/>
        <v>0</v>
      </c>
      <c r="P179" s="28">
        <f t="shared" si="66"/>
        <v>160890057.49</v>
      </c>
      <c r="Q179" s="28">
        <f t="shared" si="66"/>
        <v>66604803.669999994</v>
      </c>
      <c r="R179" s="28">
        <f t="shared" si="66"/>
        <v>13909.95</v>
      </c>
      <c r="S179" s="28">
        <f t="shared" si="66"/>
        <v>11401.6</v>
      </c>
      <c r="T179" s="28">
        <f t="shared" si="66"/>
        <v>0</v>
      </c>
      <c r="U179" s="28">
        <f t="shared" si="66"/>
        <v>66590893.72</v>
      </c>
      <c r="V179" s="95">
        <f t="shared" si="55"/>
        <v>40.875087900799315</v>
      </c>
      <c r="W179" s="28">
        <f t="shared" si="52"/>
        <v>134450188.83</v>
      </c>
      <c r="X179" s="226"/>
    </row>
    <row r="180" spans="1:24" s="49" customFormat="1" ht="30">
      <c r="A180" s="47" t="s">
        <v>314</v>
      </c>
      <c r="B180" s="57"/>
      <c r="C180" s="57"/>
      <c r="D180" s="48" t="s">
        <v>63</v>
      </c>
      <c r="E180" s="35">
        <f>E181+E182+E183+E189+E190+E193+E194+E195+E196+E197+E200+E201+E203+E204+E205+E191</f>
        <v>97941088.1</v>
      </c>
      <c r="F180" s="35">
        <f aca="true" t="shared" si="67" ref="F180:P180">F181+F182+F183+F189+F190+F193+F194+F195+F196+F197+F200+F201+F203+F204+F205+F191</f>
        <v>7603186.1</v>
      </c>
      <c r="G180" s="35">
        <f t="shared" si="67"/>
        <v>18800601</v>
      </c>
      <c r="H180" s="35">
        <f t="shared" si="67"/>
        <v>67845385.16000001</v>
      </c>
      <c r="I180" s="35">
        <f t="shared" si="67"/>
        <v>5401915.54</v>
      </c>
      <c r="J180" s="35">
        <f t="shared" si="67"/>
        <v>12588258.709999999</v>
      </c>
      <c r="K180" s="96">
        <f t="shared" si="51"/>
        <v>69.27162693018929</v>
      </c>
      <c r="L180" s="35">
        <f t="shared" si="67"/>
        <v>162947181.5</v>
      </c>
      <c r="M180" s="35">
        <f t="shared" si="67"/>
        <v>2057124.01</v>
      </c>
      <c r="N180" s="35">
        <f t="shared" si="67"/>
        <v>0</v>
      </c>
      <c r="O180" s="35">
        <f t="shared" si="67"/>
        <v>0</v>
      </c>
      <c r="P180" s="35">
        <f t="shared" si="67"/>
        <v>160890057.49</v>
      </c>
      <c r="Q180" s="35">
        <f>Q181+Q182+Q183+Q189+Q190+Q193+Q194+Q195+Q196+Q197+Q200+Q201+Q203+Q204+Q205</f>
        <v>66604803.669999994</v>
      </c>
      <c r="R180" s="35">
        <f>R181+R182+R183+R189+R190+R193+R194+R195+R196+R197+R200+R201+R203+R204+R205</f>
        <v>13909.95</v>
      </c>
      <c r="S180" s="35">
        <f>S181+S182+S183+S189+S190+S193+S194+S195+S196+S197+S200+S201+S203+S204+S205</f>
        <v>11401.6</v>
      </c>
      <c r="T180" s="35">
        <f>T181+T182+T183+T189+T190+T193+T194+T195+T196+T197+T200+T201+T203+T204+T205</f>
        <v>0</v>
      </c>
      <c r="U180" s="35">
        <f>U181+U182+U183+U189+U190+U193+U194+U195+U196+U197+U200+U201+U203+U204+U205</f>
        <v>66590893.72</v>
      </c>
      <c r="V180" s="96">
        <f t="shared" si="55"/>
        <v>40.875087900799315</v>
      </c>
      <c r="W180" s="35">
        <f t="shared" si="52"/>
        <v>134450188.83</v>
      </c>
      <c r="X180" s="226"/>
    </row>
    <row r="181" spans="1:24" s="2" customFormat="1" ht="45">
      <c r="A181" s="36" t="s">
        <v>315</v>
      </c>
      <c r="B181" s="36" t="str">
        <f>'дод. 3'!A15</f>
        <v>0160</v>
      </c>
      <c r="C181" s="36" t="str">
        <f>'дод. 3'!B15</f>
        <v>0111</v>
      </c>
      <c r="D181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81" s="37">
        <v>9709681</v>
      </c>
      <c r="F181" s="37">
        <v>7590891</v>
      </c>
      <c r="G181" s="37">
        <v>112281</v>
      </c>
      <c r="H181" s="37">
        <v>6787958.18</v>
      </c>
      <c r="I181" s="37">
        <v>5390513.94</v>
      </c>
      <c r="J181" s="37">
        <v>76167.1</v>
      </c>
      <c r="K181" s="97">
        <f t="shared" si="51"/>
        <v>69.90917806671506</v>
      </c>
      <c r="L181" s="37">
        <f>M181+P181</f>
        <v>62500</v>
      </c>
      <c r="M181" s="37"/>
      <c r="N181" s="37"/>
      <c r="O181" s="37"/>
      <c r="P181" s="37">
        <v>62500</v>
      </c>
      <c r="Q181" s="37">
        <f t="shared" si="57"/>
        <v>49867.95</v>
      </c>
      <c r="R181" s="37">
        <v>13909.95</v>
      </c>
      <c r="S181" s="37">
        <v>11401.6</v>
      </c>
      <c r="T181" s="37"/>
      <c r="U181" s="37">
        <v>35958</v>
      </c>
      <c r="V181" s="97">
        <f t="shared" si="55"/>
        <v>79.78871999999998</v>
      </c>
      <c r="W181" s="37">
        <f t="shared" si="52"/>
        <v>6837826.13</v>
      </c>
      <c r="X181" s="226"/>
    </row>
    <row r="182" spans="1:24" s="2" customFormat="1" ht="19.5" customHeight="1">
      <c r="A182" s="40" t="s">
        <v>466</v>
      </c>
      <c r="B182" s="40" t="str">
        <f>'дод. 3'!A90</f>
        <v>3210</v>
      </c>
      <c r="C182" s="40" t="str">
        <f>'дод. 3'!B90</f>
        <v>1050</v>
      </c>
      <c r="D182" s="161" t="str">
        <f>'дод. 3'!C90</f>
        <v>Організація та проведення громадських робіт</v>
      </c>
      <c r="E182" s="37">
        <v>565000</v>
      </c>
      <c r="F182" s="37">
        <v>12295.1</v>
      </c>
      <c r="G182" s="37"/>
      <c r="H182" s="37">
        <v>149936.21</v>
      </c>
      <c r="I182" s="37">
        <v>11401.6</v>
      </c>
      <c r="J182" s="37"/>
      <c r="K182" s="97">
        <f t="shared" si="51"/>
        <v>26.537382300884953</v>
      </c>
      <c r="L182" s="37">
        <f>M182+P182</f>
        <v>0</v>
      </c>
      <c r="M182" s="37"/>
      <c r="N182" s="37"/>
      <c r="O182" s="37"/>
      <c r="P182" s="37"/>
      <c r="Q182" s="37">
        <f t="shared" si="57"/>
        <v>0</v>
      </c>
      <c r="R182" s="37"/>
      <c r="S182" s="37"/>
      <c r="T182" s="37"/>
      <c r="U182" s="37"/>
      <c r="V182" s="97"/>
      <c r="W182" s="37">
        <f t="shared" si="52"/>
        <v>149936.21</v>
      </c>
      <c r="X182" s="226"/>
    </row>
    <row r="183" spans="1:24" s="2" customFormat="1" ht="30">
      <c r="A183" s="36" t="s">
        <v>316</v>
      </c>
      <c r="B183" s="36" t="str">
        <f>'дод. 3'!A116</f>
        <v>6010</v>
      </c>
      <c r="C183" s="36">
        <f>'дод. 3'!B116</f>
        <v>0</v>
      </c>
      <c r="D183" s="60" t="str">
        <f>'дод. 3'!C116</f>
        <v>Утримання та ефективна експлуатація об’єктів житлово-комунального господарства</v>
      </c>
      <c r="E183" s="37">
        <f aca="true" t="shared" si="68" ref="E183:U183">E184+E185+E186+E188+E187</f>
        <v>14671362</v>
      </c>
      <c r="F183" s="37">
        <f t="shared" si="68"/>
        <v>0</v>
      </c>
      <c r="G183" s="37">
        <f t="shared" si="68"/>
        <v>0</v>
      </c>
      <c r="H183" s="37">
        <f t="shared" si="68"/>
        <v>12540488.58</v>
      </c>
      <c r="I183" s="37">
        <f t="shared" si="68"/>
        <v>0</v>
      </c>
      <c r="J183" s="37">
        <f t="shared" si="68"/>
        <v>0</v>
      </c>
      <c r="K183" s="97">
        <f t="shared" si="51"/>
        <v>85.4759672619352</v>
      </c>
      <c r="L183" s="37">
        <f t="shared" si="68"/>
        <v>65851740</v>
      </c>
      <c r="M183" s="37">
        <f t="shared" si="68"/>
        <v>0</v>
      </c>
      <c r="N183" s="37">
        <f t="shared" si="68"/>
        <v>0</v>
      </c>
      <c r="O183" s="37">
        <f t="shared" si="68"/>
        <v>0</v>
      </c>
      <c r="P183" s="37">
        <f t="shared" si="68"/>
        <v>65851740</v>
      </c>
      <c r="Q183" s="37">
        <f t="shared" si="68"/>
        <v>31958353.29</v>
      </c>
      <c r="R183" s="37">
        <f t="shared" si="68"/>
        <v>0</v>
      </c>
      <c r="S183" s="37">
        <f t="shared" si="68"/>
        <v>0</v>
      </c>
      <c r="T183" s="37">
        <f t="shared" si="68"/>
        <v>0</v>
      </c>
      <c r="U183" s="37">
        <f t="shared" si="68"/>
        <v>31958353.29</v>
      </c>
      <c r="V183" s="97">
        <f t="shared" si="55"/>
        <v>48.53076515518041</v>
      </c>
      <c r="W183" s="37">
        <f t="shared" si="52"/>
        <v>44498841.87</v>
      </c>
      <c r="X183" s="226"/>
    </row>
    <row r="184" spans="1:24" s="50" customFormat="1" ht="30">
      <c r="A184" s="38" t="s">
        <v>317</v>
      </c>
      <c r="B184" s="38" t="str">
        <f>'дод. 3'!A117</f>
        <v>6011</v>
      </c>
      <c r="C184" s="38" t="str">
        <f>'дод. 3'!B117</f>
        <v>0620</v>
      </c>
      <c r="D184" s="61" t="str">
        <f>'дод. 3'!C117</f>
        <v>Експлуатація та технічне обслуговування житлового фонду</v>
      </c>
      <c r="E184" s="39"/>
      <c r="F184" s="39"/>
      <c r="G184" s="39"/>
      <c r="H184" s="39"/>
      <c r="I184" s="39"/>
      <c r="J184" s="39"/>
      <c r="K184" s="98"/>
      <c r="L184" s="39">
        <f aca="true" t="shared" si="69" ref="L184:L189">M184+P184</f>
        <v>33145738</v>
      </c>
      <c r="M184" s="39"/>
      <c r="N184" s="39"/>
      <c r="O184" s="39"/>
      <c r="P184" s="39">
        <v>33145738</v>
      </c>
      <c r="Q184" s="39">
        <f t="shared" si="57"/>
        <v>14119529.77</v>
      </c>
      <c r="R184" s="39"/>
      <c r="S184" s="39"/>
      <c r="T184" s="39"/>
      <c r="U184" s="39">
        <v>14119529.77</v>
      </c>
      <c r="V184" s="98">
        <f t="shared" si="55"/>
        <v>42.59832672906544</v>
      </c>
      <c r="W184" s="39">
        <f t="shared" si="52"/>
        <v>14119529.77</v>
      </c>
      <c r="X184" s="226"/>
    </row>
    <row r="185" spans="1:24" s="50" customFormat="1" ht="30">
      <c r="A185" s="38" t="s">
        <v>318</v>
      </c>
      <c r="B185" s="38" t="str">
        <f>'дод. 3'!A118</f>
        <v>6013</v>
      </c>
      <c r="C185" s="38" t="str">
        <f>'дод. 3'!B118</f>
        <v>0620</v>
      </c>
      <c r="D185" s="61" t="str">
        <f>'дод. 3'!C118</f>
        <v>Забезпечення діяльності водопровідно-каналізаційного господарства</v>
      </c>
      <c r="E185" s="39">
        <v>13756142</v>
      </c>
      <c r="F185" s="39"/>
      <c r="G185" s="39"/>
      <c r="H185" s="39">
        <v>12276239.39</v>
      </c>
      <c r="I185" s="39"/>
      <c r="J185" s="39"/>
      <c r="K185" s="98">
        <f t="shared" si="51"/>
        <v>89.24187748280005</v>
      </c>
      <c r="L185" s="39">
        <f t="shared" si="69"/>
        <v>542622</v>
      </c>
      <c r="M185" s="39"/>
      <c r="N185" s="39"/>
      <c r="O185" s="39"/>
      <c r="P185" s="39">
        <v>542622</v>
      </c>
      <c r="Q185" s="39">
        <f t="shared" si="57"/>
        <v>113045.82</v>
      </c>
      <c r="R185" s="39"/>
      <c r="S185" s="39"/>
      <c r="T185" s="39"/>
      <c r="U185" s="39">
        <v>113045.82</v>
      </c>
      <c r="V185" s="98">
        <f t="shared" si="55"/>
        <v>20.833254088481485</v>
      </c>
      <c r="W185" s="39">
        <f t="shared" si="52"/>
        <v>12389285.21</v>
      </c>
      <c r="X185" s="226"/>
    </row>
    <row r="186" spans="1:24" s="50" customFormat="1" ht="30">
      <c r="A186" s="38" t="s">
        <v>398</v>
      </c>
      <c r="B186" s="38" t="str">
        <f>'дод. 3'!A119</f>
        <v>6015</v>
      </c>
      <c r="C186" s="38" t="str">
        <f>'дод. 3'!B119</f>
        <v>0620</v>
      </c>
      <c r="D186" s="61" t="str">
        <f>'дод. 3'!C119</f>
        <v>Забезпечення надійної та безперебійної експлуатації ліфтів</v>
      </c>
      <c r="E186" s="39">
        <v>510520</v>
      </c>
      <c r="F186" s="39"/>
      <c r="G186" s="39"/>
      <c r="H186" s="39">
        <v>264249.19</v>
      </c>
      <c r="I186" s="39"/>
      <c r="J186" s="39"/>
      <c r="K186" s="98">
        <f t="shared" si="51"/>
        <v>51.76079095823866</v>
      </c>
      <c r="L186" s="39">
        <f t="shared" si="69"/>
        <v>29957400</v>
      </c>
      <c r="M186" s="39"/>
      <c r="N186" s="39"/>
      <c r="O186" s="39"/>
      <c r="P186" s="39">
        <v>29957400</v>
      </c>
      <c r="Q186" s="39">
        <f t="shared" si="57"/>
        <v>17725777.7</v>
      </c>
      <c r="R186" s="39"/>
      <c r="S186" s="39"/>
      <c r="T186" s="39"/>
      <c r="U186" s="39">
        <v>17725777.7</v>
      </c>
      <c r="V186" s="98">
        <f t="shared" si="55"/>
        <v>59.16994699139444</v>
      </c>
      <c r="W186" s="39">
        <f t="shared" si="52"/>
        <v>17990026.89</v>
      </c>
      <c r="X186" s="226"/>
    </row>
    <row r="187" spans="1:24" s="50" customFormat="1" ht="48" customHeight="1">
      <c r="A187" s="38" t="s">
        <v>645</v>
      </c>
      <c r="B187" s="38" t="s">
        <v>646</v>
      </c>
      <c r="C187" s="38" t="s">
        <v>111</v>
      </c>
      <c r="D187" s="127" t="s">
        <v>647</v>
      </c>
      <c r="E187" s="39"/>
      <c r="F187" s="39"/>
      <c r="G187" s="39"/>
      <c r="H187" s="39"/>
      <c r="I187" s="39"/>
      <c r="J187" s="39"/>
      <c r="K187" s="98"/>
      <c r="L187" s="39">
        <f t="shared" si="69"/>
        <v>2205980</v>
      </c>
      <c r="M187" s="39"/>
      <c r="N187" s="39"/>
      <c r="O187" s="39"/>
      <c r="P187" s="39">
        <v>2205980</v>
      </c>
      <c r="Q187" s="39"/>
      <c r="R187" s="39"/>
      <c r="S187" s="39"/>
      <c r="T187" s="39"/>
      <c r="U187" s="39"/>
      <c r="V187" s="98">
        <f t="shared" si="55"/>
        <v>0</v>
      </c>
      <c r="W187" s="39">
        <f t="shared" si="52"/>
        <v>0</v>
      </c>
      <c r="X187" s="226"/>
    </row>
    <row r="188" spans="1:24" s="50" customFormat="1" ht="38.25" customHeight="1">
      <c r="A188" s="38" t="s">
        <v>401</v>
      </c>
      <c r="B188" s="38" t="str">
        <f>'дод. 3'!A121</f>
        <v>6017</v>
      </c>
      <c r="C188" s="38" t="str">
        <f>'дод. 3'!B121</f>
        <v>0620</v>
      </c>
      <c r="D188" s="61" t="str">
        <f>'дод. 3'!C121</f>
        <v>Інша діяльність, пов’язана з експлуатацією об’єктів житлово-комунального господарства </v>
      </c>
      <c r="E188" s="39">
        <v>404700</v>
      </c>
      <c r="F188" s="39"/>
      <c r="G188" s="39"/>
      <c r="H188" s="39"/>
      <c r="I188" s="39"/>
      <c r="J188" s="39"/>
      <c r="K188" s="98">
        <f t="shared" si="51"/>
        <v>0</v>
      </c>
      <c r="L188" s="39">
        <f t="shared" si="69"/>
        <v>0</v>
      </c>
      <c r="M188" s="39"/>
      <c r="N188" s="39"/>
      <c r="O188" s="39"/>
      <c r="P188" s="39"/>
      <c r="Q188" s="39">
        <f t="shared" si="57"/>
        <v>0</v>
      </c>
      <c r="R188" s="39"/>
      <c r="S188" s="39"/>
      <c r="T188" s="39"/>
      <c r="U188" s="39"/>
      <c r="V188" s="98"/>
      <c r="W188" s="39">
        <f t="shared" si="52"/>
        <v>0</v>
      </c>
      <c r="X188" s="226"/>
    </row>
    <row r="189" spans="1:24" s="50" customFormat="1" ht="60">
      <c r="A189" s="36" t="s">
        <v>319</v>
      </c>
      <c r="B189" s="36" t="str">
        <f>'дод. 3'!A122</f>
        <v>6020</v>
      </c>
      <c r="C189" s="36" t="str">
        <f>'дод. 3'!B122</f>
        <v>0620</v>
      </c>
      <c r="D189" s="60" t="str">
        <f>'дод. 3'!C122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89" s="37">
        <v>6422960.7</v>
      </c>
      <c r="F189" s="37"/>
      <c r="G189" s="37"/>
      <c r="H189" s="37">
        <v>4947450.16</v>
      </c>
      <c r="I189" s="37"/>
      <c r="J189" s="37"/>
      <c r="K189" s="97">
        <f t="shared" si="51"/>
        <v>77.02756393947732</v>
      </c>
      <c r="L189" s="37">
        <f t="shared" si="69"/>
        <v>0</v>
      </c>
      <c r="M189" s="37"/>
      <c r="N189" s="37"/>
      <c r="O189" s="37"/>
      <c r="P189" s="37"/>
      <c r="Q189" s="37">
        <f t="shared" si="57"/>
        <v>0</v>
      </c>
      <c r="R189" s="37"/>
      <c r="S189" s="37"/>
      <c r="T189" s="37"/>
      <c r="U189" s="37"/>
      <c r="V189" s="97"/>
      <c r="W189" s="37">
        <f t="shared" si="52"/>
        <v>4947450.16</v>
      </c>
      <c r="X189" s="226"/>
    </row>
    <row r="190" spans="1:24" s="2" customFormat="1" ht="21.75" customHeight="1">
      <c r="A190" s="36" t="s">
        <v>320</v>
      </c>
      <c r="B190" s="36" t="str">
        <f>'дод. 3'!A123</f>
        <v>6030</v>
      </c>
      <c r="C190" s="36" t="str">
        <f>'дод. 3'!B123</f>
        <v>0620</v>
      </c>
      <c r="D190" s="60" t="str">
        <f>'дод. 3'!C123</f>
        <v>Організація благоустрою населених пунктів</v>
      </c>
      <c r="E190" s="37">
        <v>60659452.4</v>
      </c>
      <c r="F190" s="37"/>
      <c r="G190" s="37">
        <v>18648320</v>
      </c>
      <c r="H190" s="37">
        <v>41117003.99</v>
      </c>
      <c r="I190" s="37"/>
      <c r="J190" s="37">
        <v>12492646.02</v>
      </c>
      <c r="K190" s="97">
        <f t="shared" si="51"/>
        <v>67.78334185885265</v>
      </c>
      <c r="L190" s="37">
        <f aca="true" t="shared" si="70" ref="L190:L195">M190+P190</f>
        <v>40983924.35</v>
      </c>
      <c r="M190" s="37"/>
      <c r="N190" s="37"/>
      <c r="O190" s="37"/>
      <c r="P190" s="37">
        <v>40983924.35</v>
      </c>
      <c r="Q190" s="37">
        <f t="shared" si="57"/>
        <v>14650058.85</v>
      </c>
      <c r="R190" s="37"/>
      <c r="S190" s="37"/>
      <c r="T190" s="37"/>
      <c r="U190" s="37">
        <v>14650058.85</v>
      </c>
      <c r="V190" s="97">
        <f t="shared" si="55"/>
        <v>35.74586641554739</v>
      </c>
      <c r="W190" s="37">
        <f t="shared" si="52"/>
        <v>55767062.84</v>
      </c>
      <c r="X190" s="226"/>
    </row>
    <row r="191" spans="1:24" s="2" customFormat="1" ht="28.5" customHeight="1" hidden="1">
      <c r="A191" s="36" t="s">
        <v>648</v>
      </c>
      <c r="B191" s="36" t="s">
        <v>650</v>
      </c>
      <c r="C191" s="36"/>
      <c r="D191" s="108" t="s">
        <v>652</v>
      </c>
      <c r="E191" s="37">
        <f>E192</f>
        <v>0</v>
      </c>
      <c r="F191" s="37">
        <f>F192</f>
        <v>0</v>
      </c>
      <c r="G191" s="37">
        <f>G192</f>
        <v>0</v>
      </c>
      <c r="H191" s="37"/>
      <c r="I191" s="37">
        <f>I192</f>
        <v>0</v>
      </c>
      <c r="J191" s="37"/>
      <c r="K191" s="97" t="e">
        <f t="shared" si="51"/>
        <v>#DIV/0!</v>
      </c>
      <c r="L191" s="37">
        <f aca="true" t="shared" si="71" ref="L191:U191">L192</f>
        <v>0</v>
      </c>
      <c r="M191" s="37">
        <f t="shared" si="71"/>
        <v>0</v>
      </c>
      <c r="N191" s="37">
        <f t="shared" si="71"/>
        <v>0</v>
      </c>
      <c r="O191" s="37">
        <f t="shared" si="71"/>
        <v>0</v>
      </c>
      <c r="P191" s="37">
        <f t="shared" si="71"/>
        <v>0</v>
      </c>
      <c r="Q191" s="37">
        <f t="shared" si="71"/>
        <v>0</v>
      </c>
      <c r="R191" s="37">
        <f t="shared" si="71"/>
        <v>0</v>
      </c>
      <c r="S191" s="37">
        <f t="shared" si="71"/>
        <v>0</v>
      </c>
      <c r="T191" s="37">
        <f t="shared" si="71"/>
        <v>0</v>
      </c>
      <c r="U191" s="37">
        <f t="shared" si="71"/>
        <v>0</v>
      </c>
      <c r="V191" s="97" t="e">
        <f t="shared" si="55"/>
        <v>#DIV/0!</v>
      </c>
      <c r="W191" s="37">
        <f t="shared" si="52"/>
        <v>0</v>
      </c>
      <c r="X191" s="226"/>
    </row>
    <row r="192" spans="1:24" s="50" customFormat="1" ht="228" customHeight="1" hidden="1">
      <c r="A192" s="38" t="s">
        <v>649</v>
      </c>
      <c r="B192" s="38" t="s">
        <v>651</v>
      </c>
      <c r="C192" s="51" t="s">
        <v>484</v>
      </c>
      <c r="D192" s="127" t="s">
        <v>653</v>
      </c>
      <c r="E192" s="39"/>
      <c r="F192" s="39"/>
      <c r="G192" s="39"/>
      <c r="H192" s="39"/>
      <c r="I192" s="39"/>
      <c r="J192" s="39"/>
      <c r="K192" s="97" t="e">
        <f t="shared" si="51"/>
        <v>#DIV/0!</v>
      </c>
      <c r="L192" s="39">
        <f>M192+P192</f>
        <v>0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97" t="e">
        <f t="shared" si="55"/>
        <v>#DIV/0!</v>
      </c>
      <c r="W192" s="37">
        <f t="shared" si="52"/>
        <v>0</v>
      </c>
      <c r="X192" s="226"/>
    </row>
    <row r="193" spans="1:24" s="2" customFormat="1" ht="31.5" customHeight="1">
      <c r="A193" s="36" t="s">
        <v>390</v>
      </c>
      <c r="B193" s="36" t="str">
        <f>'дод. 3'!A130</f>
        <v>6090</v>
      </c>
      <c r="C193" s="36" t="str">
        <f>'дод. 3'!B130</f>
        <v>0640</v>
      </c>
      <c r="D193" s="60" t="str">
        <f>'дод. 3'!C130</f>
        <v>Інша діяльність у сфері житлово-комунального господарства</v>
      </c>
      <c r="E193" s="37">
        <v>3576032</v>
      </c>
      <c r="F193" s="37"/>
      <c r="G193" s="37">
        <v>40000</v>
      </c>
      <c r="H193" s="37">
        <v>1115004.13</v>
      </c>
      <c r="I193" s="37"/>
      <c r="J193" s="37">
        <v>19445.59</v>
      </c>
      <c r="K193" s="97">
        <f t="shared" si="51"/>
        <v>31.179925962631206</v>
      </c>
      <c r="L193" s="37">
        <f t="shared" si="70"/>
        <v>0</v>
      </c>
      <c r="M193" s="37"/>
      <c r="N193" s="37"/>
      <c r="O193" s="37"/>
      <c r="P193" s="37"/>
      <c r="Q193" s="37">
        <f t="shared" si="57"/>
        <v>0</v>
      </c>
      <c r="R193" s="37"/>
      <c r="S193" s="37"/>
      <c r="T193" s="37"/>
      <c r="U193" s="37"/>
      <c r="V193" s="97"/>
      <c r="W193" s="37">
        <f t="shared" si="52"/>
        <v>1115004.13</v>
      </c>
      <c r="X193" s="226"/>
    </row>
    <row r="194" spans="1:24" s="2" customFormat="1" ht="36.75" customHeight="1">
      <c r="A194" s="36" t="s">
        <v>416</v>
      </c>
      <c r="B194" s="36" t="str">
        <f>'дод. 3'!A135</f>
        <v>7310</v>
      </c>
      <c r="C194" s="36" t="str">
        <f>'дод. 3'!B135</f>
        <v>0443</v>
      </c>
      <c r="D194" s="60" t="str">
        <f>'дод. 3'!C135</f>
        <v>Будівництво об'єктів житлово-комунального господарства</v>
      </c>
      <c r="E194" s="37">
        <v>0</v>
      </c>
      <c r="F194" s="37"/>
      <c r="G194" s="37"/>
      <c r="H194" s="37"/>
      <c r="I194" s="37"/>
      <c r="J194" s="37"/>
      <c r="K194" s="97"/>
      <c r="L194" s="37">
        <f t="shared" si="70"/>
        <v>26655974.13</v>
      </c>
      <c r="M194" s="37"/>
      <c r="N194" s="37"/>
      <c r="O194" s="37"/>
      <c r="P194" s="37">
        <f>26499974.13+156000</f>
        <v>26655974.13</v>
      </c>
      <c r="Q194" s="37">
        <f t="shared" si="57"/>
        <v>15467292.71</v>
      </c>
      <c r="R194" s="37"/>
      <c r="S194" s="37"/>
      <c r="T194" s="37"/>
      <c r="U194" s="37">
        <v>15467292.71</v>
      </c>
      <c r="V194" s="97">
        <f t="shared" si="55"/>
        <v>58.025614200279094</v>
      </c>
      <c r="W194" s="37">
        <f t="shared" si="52"/>
        <v>15467292.71</v>
      </c>
      <c r="X194" s="226"/>
    </row>
    <row r="195" spans="1:24" s="2" customFormat="1" ht="40.5" customHeight="1">
      <c r="A195" s="36" t="s">
        <v>418</v>
      </c>
      <c r="B195" s="36" t="str">
        <f>'дод. 3'!A140</f>
        <v>7330</v>
      </c>
      <c r="C195" s="36" t="str">
        <f>'дод. 3'!B140</f>
        <v>0443</v>
      </c>
      <c r="D195" s="60" t="str">
        <f>'дод. 3'!C140</f>
        <v>Будівництво інших об'єктів соціальної та виробничої інфраструктури комунальної власності</v>
      </c>
      <c r="E195" s="37">
        <v>0</v>
      </c>
      <c r="F195" s="37"/>
      <c r="G195" s="37"/>
      <c r="H195" s="37"/>
      <c r="I195" s="37"/>
      <c r="J195" s="37"/>
      <c r="K195" s="97"/>
      <c r="L195" s="37">
        <f t="shared" si="70"/>
        <v>7280330</v>
      </c>
      <c r="M195" s="37"/>
      <c r="N195" s="37"/>
      <c r="O195" s="37"/>
      <c r="P195" s="37">
        <v>7280330</v>
      </c>
      <c r="Q195" s="37">
        <f t="shared" si="57"/>
        <v>2036139.91</v>
      </c>
      <c r="R195" s="37"/>
      <c r="S195" s="37"/>
      <c r="T195" s="37"/>
      <c r="U195" s="37">
        <v>2036139.91</v>
      </c>
      <c r="V195" s="97">
        <f t="shared" si="55"/>
        <v>27.967687041658824</v>
      </c>
      <c r="W195" s="37">
        <f t="shared" si="52"/>
        <v>2036139.91</v>
      </c>
      <c r="X195" s="226"/>
    </row>
    <row r="196" spans="1:24" s="2" customFormat="1" ht="36" customHeight="1">
      <c r="A196" s="36" t="s">
        <v>321</v>
      </c>
      <c r="B196" s="36" t="str">
        <f>'дод. 3'!A141</f>
        <v>7340</v>
      </c>
      <c r="C196" s="36" t="str">
        <f>'дод. 3'!B141</f>
        <v>0443</v>
      </c>
      <c r="D196" s="60" t="str">
        <f>'дод. 3'!C141</f>
        <v>Проектування, реставрація та охорона пам'яток архітектури</v>
      </c>
      <c r="E196" s="37">
        <v>0</v>
      </c>
      <c r="F196" s="37"/>
      <c r="G196" s="37"/>
      <c r="H196" s="37"/>
      <c r="I196" s="37"/>
      <c r="J196" s="37"/>
      <c r="K196" s="97"/>
      <c r="L196" s="37">
        <f>M196+P196</f>
        <v>2253802</v>
      </c>
      <c r="M196" s="37"/>
      <c r="N196" s="37"/>
      <c r="O196" s="37"/>
      <c r="P196" s="37">
        <v>2253802</v>
      </c>
      <c r="Q196" s="37">
        <f t="shared" si="57"/>
        <v>833069.58</v>
      </c>
      <c r="R196" s="37"/>
      <c r="S196" s="37"/>
      <c r="T196" s="37"/>
      <c r="U196" s="37">
        <v>833069.58</v>
      </c>
      <c r="V196" s="97">
        <f t="shared" si="55"/>
        <v>36.962855654578355</v>
      </c>
      <c r="W196" s="37">
        <f t="shared" si="52"/>
        <v>833069.58</v>
      </c>
      <c r="X196" s="226"/>
    </row>
    <row r="197" spans="1:24" s="2" customFormat="1" ht="23.25" customHeight="1">
      <c r="A197" s="36" t="s">
        <v>589</v>
      </c>
      <c r="B197" s="36" t="str">
        <f>'дод. 3'!A143</f>
        <v>7360</v>
      </c>
      <c r="C197" s="36">
        <f>'дод. 3'!B143</f>
        <v>0</v>
      </c>
      <c r="D197" s="60" t="str">
        <f>'дод. 3'!C143</f>
        <v>Виконання інвестиційних проектів</v>
      </c>
      <c r="E197" s="37">
        <f aca="true" t="shared" si="72" ref="E197:J197">E198+E199</f>
        <v>0</v>
      </c>
      <c r="F197" s="37">
        <f t="shared" si="72"/>
        <v>0</v>
      </c>
      <c r="G197" s="37">
        <f t="shared" si="72"/>
        <v>0</v>
      </c>
      <c r="H197" s="37">
        <f t="shared" si="72"/>
        <v>0</v>
      </c>
      <c r="I197" s="37">
        <f t="shared" si="72"/>
        <v>0</v>
      </c>
      <c r="J197" s="37">
        <f t="shared" si="72"/>
        <v>0</v>
      </c>
      <c r="K197" s="97"/>
      <c r="L197" s="37">
        <f aca="true" t="shared" si="73" ref="L197:U197">L198+L199</f>
        <v>11512962.46</v>
      </c>
      <c r="M197" s="37">
        <f t="shared" si="73"/>
        <v>0</v>
      </c>
      <c r="N197" s="37">
        <f t="shared" si="73"/>
        <v>0</v>
      </c>
      <c r="O197" s="37">
        <f t="shared" si="73"/>
        <v>0</v>
      </c>
      <c r="P197" s="37">
        <f t="shared" si="73"/>
        <v>11512962.46</v>
      </c>
      <c r="Q197" s="37">
        <f t="shared" si="73"/>
        <v>1610021.38</v>
      </c>
      <c r="R197" s="37">
        <f t="shared" si="73"/>
        <v>0</v>
      </c>
      <c r="S197" s="37">
        <f t="shared" si="73"/>
        <v>0</v>
      </c>
      <c r="T197" s="37">
        <f t="shared" si="73"/>
        <v>0</v>
      </c>
      <c r="U197" s="37">
        <f t="shared" si="73"/>
        <v>1610021.38</v>
      </c>
      <c r="V197" s="97">
        <f t="shared" si="55"/>
        <v>13.984423084794804</v>
      </c>
      <c r="W197" s="37">
        <f t="shared" si="52"/>
        <v>1610021.38</v>
      </c>
      <c r="X197" s="226"/>
    </row>
    <row r="198" spans="1:24" s="50" customFormat="1" ht="50.25" customHeight="1">
      <c r="A198" s="38" t="s">
        <v>590</v>
      </c>
      <c r="B198" s="38" t="str">
        <f>'дод. 3'!A144</f>
        <v>7361</v>
      </c>
      <c r="C198" s="38" t="str">
        <f>'дод. 3'!B144</f>
        <v>0490</v>
      </c>
      <c r="D198" s="61" t="str">
        <f>'дод. 3'!C144</f>
        <v>Співфінансування інвестиційних проектів, що реалізуються за рахунок коштів державного фонду регіонального розвитку</v>
      </c>
      <c r="E198" s="39">
        <v>0</v>
      </c>
      <c r="F198" s="39"/>
      <c r="G198" s="39"/>
      <c r="H198" s="39"/>
      <c r="I198" s="39"/>
      <c r="J198" s="39"/>
      <c r="K198" s="98"/>
      <c r="L198" s="39">
        <f>M198+P198</f>
        <v>426739</v>
      </c>
      <c r="M198" s="39"/>
      <c r="N198" s="39"/>
      <c r="O198" s="39"/>
      <c r="P198" s="39">
        <v>426739</v>
      </c>
      <c r="Q198" s="39">
        <f t="shared" si="57"/>
        <v>177178.22</v>
      </c>
      <c r="R198" s="39"/>
      <c r="S198" s="39"/>
      <c r="T198" s="39"/>
      <c r="U198" s="39">
        <v>177178.22</v>
      </c>
      <c r="V198" s="98">
        <f t="shared" si="55"/>
        <v>41.51910652647168</v>
      </c>
      <c r="W198" s="39">
        <f t="shared" si="52"/>
        <v>177178.22</v>
      </c>
      <c r="X198" s="226"/>
    </row>
    <row r="199" spans="1:24" s="50" customFormat="1" ht="50.25" customHeight="1">
      <c r="A199" s="38" t="s">
        <v>654</v>
      </c>
      <c r="B199" s="38" t="s">
        <v>608</v>
      </c>
      <c r="C199" s="51" t="s">
        <v>126</v>
      </c>
      <c r="D199" s="127" t="s">
        <v>605</v>
      </c>
      <c r="E199" s="39"/>
      <c r="F199" s="39"/>
      <c r="G199" s="39"/>
      <c r="H199" s="39"/>
      <c r="I199" s="39"/>
      <c r="J199" s="39"/>
      <c r="K199" s="98"/>
      <c r="L199" s="39">
        <f>M199+P199</f>
        <v>11086223.46</v>
      </c>
      <c r="M199" s="39"/>
      <c r="N199" s="39"/>
      <c r="O199" s="39"/>
      <c r="P199" s="39">
        <v>11086223.46</v>
      </c>
      <c r="Q199" s="39">
        <f t="shared" si="57"/>
        <v>1432843.16</v>
      </c>
      <c r="R199" s="39"/>
      <c r="S199" s="39"/>
      <c r="T199" s="39"/>
      <c r="U199" s="39">
        <v>1432843.16</v>
      </c>
      <c r="V199" s="98">
        <f t="shared" si="55"/>
        <v>12.924537965248625</v>
      </c>
      <c r="W199" s="39">
        <f t="shared" si="52"/>
        <v>1432843.16</v>
      </c>
      <c r="X199" s="226"/>
    </row>
    <row r="200" spans="1:24" s="2" customFormat="1" ht="24" customHeight="1">
      <c r="A200" s="36" t="s">
        <v>322</v>
      </c>
      <c r="B200" s="36" t="str">
        <f>'дод. 3'!A161</f>
        <v>7640</v>
      </c>
      <c r="C200" s="36" t="str">
        <f>'дод. 3'!B161</f>
        <v>0470</v>
      </c>
      <c r="D200" s="159" t="str">
        <f>'дод. 3'!C161</f>
        <v>Заходи з енергозбереження</v>
      </c>
      <c r="E200" s="37">
        <v>1500000</v>
      </c>
      <c r="F200" s="37"/>
      <c r="G200" s="37"/>
      <c r="H200" s="37">
        <v>1111559.43</v>
      </c>
      <c r="I200" s="37"/>
      <c r="J200" s="37"/>
      <c r="K200" s="97">
        <f t="shared" si="51"/>
        <v>74.103962</v>
      </c>
      <c r="L200" s="37">
        <f>M200+P200</f>
        <v>0</v>
      </c>
      <c r="M200" s="37"/>
      <c r="N200" s="37"/>
      <c r="O200" s="37"/>
      <c r="P200" s="37">
        <v>0</v>
      </c>
      <c r="Q200" s="37">
        <f t="shared" si="57"/>
        <v>0</v>
      </c>
      <c r="R200" s="37"/>
      <c r="S200" s="37"/>
      <c r="T200" s="37"/>
      <c r="U200" s="37"/>
      <c r="V200" s="97"/>
      <c r="W200" s="37">
        <f t="shared" si="52"/>
        <v>1111559.43</v>
      </c>
      <c r="X200" s="226"/>
    </row>
    <row r="201" spans="1:24" s="2" customFormat="1" ht="21.75" customHeight="1">
      <c r="A201" s="36" t="s">
        <v>323</v>
      </c>
      <c r="B201" s="36" t="str">
        <f>'дод. 3'!A166</f>
        <v>7690</v>
      </c>
      <c r="C201" s="36">
        <f>'дод. 3'!B166</f>
        <v>0</v>
      </c>
      <c r="D201" s="159" t="str">
        <f>'дод. 3'!C166</f>
        <v>Інша економічна діяльність</v>
      </c>
      <c r="E201" s="37">
        <f>E202</f>
        <v>0</v>
      </c>
      <c r="F201" s="37">
        <f aca="true" t="shared" si="74" ref="F201:U201">F202</f>
        <v>0</v>
      </c>
      <c r="G201" s="37">
        <f t="shared" si="74"/>
        <v>0</v>
      </c>
      <c r="H201" s="37">
        <f t="shared" si="74"/>
        <v>0</v>
      </c>
      <c r="I201" s="37">
        <f t="shared" si="74"/>
        <v>0</v>
      </c>
      <c r="J201" s="37">
        <f t="shared" si="74"/>
        <v>0</v>
      </c>
      <c r="K201" s="97"/>
      <c r="L201" s="37">
        <f t="shared" si="74"/>
        <v>938334.6900000001</v>
      </c>
      <c r="M201" s="37">
        <f t="shared" si="74"/>
        <v>138332.01</v>
      </c>
      <c r="N201" s="37">
        <f t="shared" si="74"/>
        <v>0</v>
      </c>
      <c r="O201" s="37">
        <f t="shared" si="74"/>
        <v>0</v>
      </c>
      <c r="P201" s="37">
        <f t="shared" si="74"/>
        <v>800002.68</v>
      </c>
      <c r="Q201" s="37">
        <f t="shared" si="74"/>
        <v>0</v>
      </c>
      <c r="R201" s="37">
        <f t="shared" si="74"/>
        <v>0</v>
      </c>
      <c r="S201" s="37">
        <f t="shared" si="74"/>
        <v>0</v>
      </c>
      <c r="T201" s="37">
        <f t="shared" si="74"/>
        <v>0</v>
      </c>
      <c r="U201" s="37">
        <f t="shared" si="74"/>
        <v>0</v>
      </c>
      <c r="V201" s="97">
        <f t="shared" si="55"/>
        <v>0</v>
      </c>
      <c r="W201" s="37">
        <f t="shared" si="52"/>
        <v>0</v>
      </c>
      <c r="X201" s="226"/>
    </row>
    <row r="202" spans="1:24" s="50" customFormat="1" ht="123" customHeight="1">
      <c r="A202" s="51" t="s">
        <v>464</v>
      </c>
      <c r="B202" s="43">
        <v>7691</v>
      </c>
      <c r="C202" s="43" t="s">
        <v>126</v>
      </c>
      <c r="D202" s="127" t="s">
        <v>493</v>
      </c>
      <c r="E202" s="39">
        <v>0</v>
      </c>
      <c r="F202" s="39"/>
      <c r="G202" s="39"/>
      <c r="H202" s="39"/>
      <c r="I202" s="39"/>
      <c r="J202" s="39"/>
      <c r="K202" s="98"/>
      <c r="L202" s="39">
        <f>M202+P202</f>
        <v>938334.6900000001</v>
      </c>
      <c r="M202" s="39">
        <v>138332.01</v>
      </c>
      <c r="N202" s="39"/>
      <c r="O202" s="39"/>
      <c r="P202" s="39">
        <v>800002.68</v>
      </c>
      <c r="Q202" s="39">
        <f t="shared" si="57"/>
        <v>0</v>
      </c>
      <c r="R202" s="39"/>
      <c r="S202" s="39"/>
      <c r="T202" s="39"/>
      <c r="U202" s="39"/>
      <c r="V202" s="98">
        <f t="shared" si="55"/>
        <v>0</v>
      </c>
      <c r="W202" s="39">
        <f t="shared" si="52"/>
        <v>0</v>
      </c>
      <c r="X202" s="226"/>
    </row>
    <row r="203" spans="1:24" s="2" customFormat="1" ht="21.75" customHeight="1">
      <c r="A203" s="36" t="s">
        <v>324</v>
      </c>
      <c r="B203" s="36" t="str">
        <f>'дод. 3'!A176</f>
        <v>8320</v>
      </c>
      <c r="C203" s="36" t="str">
        <f>'дод. 3'!B176</f>
        <v>0520</v>
      </c>
      <c r="D203" s="159" t="str">
        <f>'дод. 3'!C176</f>
        <v>Збереження природно-заповідного фонду</v>
      </c>
      <c r="E203" s="37">
        <v>76600</v>
      </c>
      <c r="F203" s="37"/>
      <c r="G203" s="37"/>
      <c r="H203" s="37">
        <v>75984.48</v>
      </c>
      <c r="I203" s="37"/>
      <c r="J203" s="37"/>
      <c r="K203" s="97">
        <f t="shared" si="51"/>
        <v>99.19644908616188</v>
      </c>
      <c r="L203" s="37">
        <f>M203+P203</f>
        <v>0</v>
      </c>
      <c r="M203" s="37"/>
      <c r="N203" s="37"/>
      <c r="O203" s="37"/>
      <c r="P203" s="37"/>
      <c r="Q203" s="37">
        <f t="shared" si="57"/>
        <v>0</v>
      </c>
      <c r="R203" s="37"/>
      <c r="S203" s="37"/>
      <c r="T203" s="37"/>
      <c r="U203" s="37"/>
      <c r="V203" s="97"/>
      <c r="W203" s="37">
        <f t="shared" si="52"/>
        <v>75984.48</v>
      </c>
      <c r="X203" s="226"/>
    </row>
    <row r="204" spans="1:24" s="2" customFormat="1" ht="22.5" customHeight="1">
      <c r="A204" s="36" t="s">
        <v>325</v>
      </c>
      <c r="B204" s="36" t="str">
        <f>'дод. 3'!A177</f>
        <v>8340</v>
      </c>
      <c r="C204" s="36" t="str">
        <f>'дод. 3'!B177</f>
        <v>0540</v>
      </c>
      <c r="D204" s="159" t="str">
        <f>'дод. 3'!C177</f>
        <v>Природоохоронні заходи за рахунок цільових фондів</v>
      </c>
      <c r="E204" s="37">
        <v>0</v>
      </c>
      <c r="F204" s="37"/>
      <c r="G204" s="37"/>
      <c r="H204" s="37"/>
      <c r="I204" s="37"/>
      <c r="J204" s="37"/>
      <c r="K204" s="97"/>
      <c r="L204" s="37">
        <f>M204+P204</f>
        <v>6187613.87</v>
      </c>
      <c r="M204" s="37">
        <v>1918792</v>
      </c>
      <c r="N204" s="37"/>
      <c r="O204" s="37"/>
      <c r="P204" s="37">
        <v>4268821.87</v>
      </c>
      <c r="Q204" s="37">
        <f t="shared" si="57"/>
        <v>0</v>
      </c>
      <c r="R204" s="37"/>
      <c r="S204" s="37"/>
      <c r="T204" s="37"/>
      <c r="U204" s="37"/>
      <c r="V204" s="97">
        <f t="shared" si="55"/>
        <v>0</v>
      </c>
      <c r="W204" s="37">
        <f t="shared" si="52"/>
        <v>0</v>
      </c>
      <c r="X204" s="226"/>
    </row>
    <row r="205" spans="1:24" s="2" customFormat="1" ht="24.75" customHeight="1">
      <c r="A205" s="36" t="s">
        <v>326</v>
      </c>
      <c r="B205" s="36" t="str">
        <f>'дод. 3'!A188</f>
        <v>9770</v>
      </c>
      <c r="C205" s="36" t="str">
        <f>'дод. 3'!B188</f>
        <v>0180</v>
      </c>
      <c r="D205" s="159" t="str">
        <f>'дод. 3'!C188</f>
        <v>Інші субвенції з місцевого бюджету </v>
      </c>
      <c r="E205" s="37">
        <v>760000</v>
      </c>
      <c r="F205" s="37"/>
      <c r="G205" s="37"/>
      <c r="H205" s="37"/>
      <c r="I205" s="37"/>
      <c r="J205" s="37"/>
      <c r="K205" s="97">
        <f t="shared" si="51"/>
        <v>0</v>
      </c>
      <c r="L205" s="37">
        <f>M205+P205</f>
        <v>1220000</v>
      </c>
      <c r="M205" s="37"/>
      <c r="N205" s="37"/>
      <c r="O205" s="37"/>
      <c r="P205" s="37">
        <v>1220000</v>
      </c>
      <c r="Q205" s="37">
        <f t="shared" si="57"/>
        <v>0</v>
      </c>
      <c r="R205" s="37"/>
      <c r="S205" s="37"/>
      <c r="T205" s="37"/>
      <c r="U205" s="37"/>
      <c r="V205" s="97">
        <f t="shared" si="55"/>
        <v>0</v>
      </c>
      <c r="W205" s="37">
        <f t="shared" si="52"/>
        <v>0</v>
      </c>
      <c r="X205" s="226"/>
    </row>
    <row r="206" spans="1:24" s="46" customFormat="1" ht="28.5" customHeight="1">
      <c r="A206" s="44" t="s">
        <v>52</v>
      </c>
      <c r="B206" s="26"/>
      <c r="C206" s="26"/>
      <c r="D206" s="45" t="s">
        <v>66</v>
      </c>
      <c r="E206" s="28">
        <f>E207</f>
        <v>4614000</v>
      </c>
      <c r="F206" s="28">
        <f aca="true" t="shared" si="75" ref="F206:U207">F207</f>
        <v>3515000</v>
      </c>
      <c r="G206" s="28">
        <f t="shared" si="75"/>
        <v>81850</v>
      </c>
      <c r="H206" s="28">
        <f t="shared" si="75"/>
        <v>3315643.03</v>
      </c>
      <c r="I206" s="28">
        <f t="shared" si="75"/>
        <v>2573682.32</v>
      </c>
      <c r="J206" s="28">
        <f t="shared" si="75"/>
        <v>42790.64</v>
      </c>
      <c r="K206" s="95">
        <f t="shared" si="51"/>
        <v>71.8604904638058</v>
      </c>
      <c r="L206" s="28">
        <f t="shared" si="75"/>
        <v>40000</v>
      </c>
      <c r="M206" s="28">
        <f t="shared" si="75"/>
        <v>0</v>
      </c>
      <c r="N206" s="28">
        <f t="shared" si="75"/>
        <v>0</v>
      </c>
      <c r="O206" s="28">
        <f t="shared" si="75"/>
        <v>0</v>
      </c>
      <c r="P206" s="28">
        <f t="shared" si="75"/>
        <v>40000</v>
      </c>
      <c r="Q206" s="28">
        <f t="shared" si="75"/>
        <v>0</v>
      </c>
      <c r="R206" s="28">
        <f t="shared" si="75"/>
        <v>0</v>
      </c>
      <c r="S206" s="28">
        <f t="shared" si="75"/>
        <v>0</v>
      </c>
      <c r="T206" s="28">
        <f t="shared" si="75"/>
        <v>0</v>
      </c>
      <c r="U206" s="28">
        <f t="shared" si="75"/>
        <v>0</v>
      </c>
      <c r="V206" s="95">
        <f t="shared" si="55"/>
        <v>0</v>
      </c>
      <c r="W206" s="28">
        <f t="shared" si="52"/>
        <v>3315643.03</v>
      </c>
      <c r="X206" s="226"/>
    </row>
    <row r="207" spans="1:24" s="49" customFormat="1" ht="33" customHeight="1">
      <c r="A207" s="47" t="s">
        <v>179</v>
      </c>
      <c r="B207" s="57"/>
      <c r="C207" s="57"/>
      <c r="D207" s="48" t="s">
        <v>66</v>
      </c>
      <c r="E207" s="35">
        <f>E208</f>
        <v>4614000</v>
      </c>
      <c r="F207" s="35">
        <f t="shared" si="75"/>
        <v>3515000</v>
      </c>
      <c r="G207" s="35">
        <f t="shared" si="75"/>
        <v>81850</v>
      </c>
      <c r="H207" s="35">
        <f t="shared" si="75"/>
        <v>3315643.03</v>
      </c>
      <c r="I207" s="35">
        <f t="shared" si="75"/>
        <v>2573682.32</v>
      </c>
      <c r="J207" s="35">
        <f t="shared" si="75"/>
        <v>42790.64</v>
      </c>
      <c r="K207" s="96">
        <f aca="true" t="shared" si="76" ref="K207:K267">H207/E207*100</f>
        <v>71.8604904638058</v>
      </c>
      <c r="L207" s="35">
        <f t="shared" si="75"/>
        <v>40000</v>
      </c>
      <c r="M207" s="35">
        <f t="shared" si="75"/>
        <v>0</v>
      </c>
      <c r="N207" s="35">
        <f t="shared" si="75"/>
        <v>0</v>
      </c>
      <c r="O207" s="35">
        <f t="shared" si="75"/>
        <v>0</v>
      </c>
      <c r="P207" s="35">
        <f t="shared" si="75"/>
        <v>40000</v>
      </c>
      <c r="Q207" s="35">
        <f>Q208</f>
        <v>0</v>
      </c>
      <c r="R207" s="35">
        <f t="shared" si="75"/>
        <v>0</v>
      </c>
      <c r="S207" s="35">
        <f t="shared" si="75"/>
        <v>0</v>
      </c>
      <c r="T207" s="35">
        <f t="shared" si="75"/>
        <v>0</v>
      </c>
      <c r="U207" s="35">
        <f t="shared" si="75"/>
        <v>0</v>
      </c>
      <c r="V207" s="96">
        <f aca="true" t="shared" si="77" ref="V207:V267">Q207/L207*100</f>
        <v>0</v>
      </c>
      <c r="W207" s="35">
        <f aca="true" t="shared" si="78" ref="W207:W267">H207+Q207</f>
        <v>3315643.03</v>
      </c>
      <c r="X207" s="226"/>
    </row>
    <row r="208" spans="1:24" s="2" customFormat="1" ht="45">
      <c r="A208" s="36" t="s">
        <v>0</v>
      </c>
      <c r="B208" s="36" t="str">
        <f>'дод. 3'!A15</f>
        <v>0160</v>
      </c>
      <c r="C208" s="36" t="str">
        <f>'дод. 3'!B15</f>
        <v>0111</v>
      </c>
      <c r="D208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08" s="37">
        <v>4614000</v>
      </c>
      <c r="F208" s="37">
        <v>3515000</v>
      </c>
      <c r="G208" s="37">
        <v>81850</v>
      </c>
      <c r="H208" s="37">
        <v>3315643.03</v>
      </c>
      <c r="I208" s="37">
        <v>2573682.32</v>
      </c>
      <c r="J208" s="37">
        <v>42790.64</v>
      </c>
      <c r="K208" s="97">
        <f t="shared" si="76"/>
        <v>71.8604904638058</v>
      </c>
      <c r="L208" s="37">
        <f>M208+P208</f>
        <v>40000</v>
      </c>
      <c r="M208" s="37"/>
      <c r="N208" s="37"/>
      <c r="O208" s="37"/>
      <c r="P208" s="37">
        <v>40000</v>
      </c>
      <c r="Q208" s="37">
        <f t="shared" si="57"/>
        <v>0</v>
      </c>
      <c r="R208" s="37"/>
      <c r="S208" s="37"/>
      <c r="T208" s="37"/>
      <c r="U208" s="37"/>
      <c r="V208" s="97">
        <f t="shared" si="77"/>
        <v>0</v>
      </c>
      <c r="W208" s="37">
        <f t="shared" si="78"/>
        <v>3315643.03</v>
      </c>
      <c r="X208" s="226"/>
    </row>
    <row r="209" spans="1:24" s="46" customFormat="1" ht="44.25" customHeight="1">
      <c r="A209" s="44" t="s">
        <v>54</v>
      </c>
      <c r="B209" s="26"/>
      <c r="C209" s="26"/>
      <c r="D209" s="45" t="s">
        <v>65</v>
      </c>
      <c r="E209" s="28">
        <f>E210</f>
        <v>106614067.35</v>
      </c>
      <c r="F209" s="28">
        <f aca="true" t="shared" si="79" ref="F209:U209">F210</f>
        <v>0</v>
      </c>
      <c r="G209" s="28">
        <f t="shared" si="79"/>
        <v>0</v>
      </c>
      <c r="H209" s="28">
        <f t="shared" si="79"/>
        <v>82059747.2</v>
      </c>
      <c r="I209" s="28">
        <f t="shared" si="79"/>
        <v>0</v>
      </c>
      <c r="J209" s="28">
        <f t="shared" si="79"/>
        <v>0</v>
      </c>
      <c r="K209" s="95">
        <f t="shared" si="76"/>
        <v>76.96896782917833</v>
      </c>
      <c r="L209" s="28">
        <f t="shared" si="79"/>
        <v>231964983.95</v>
      </c>
      <c r="M209" s="28">
        <f t="shared" si="79"/>
        <v>44150000</v>
      </c>
      <c r="N209" s="28">
        <f t="shared" si="79"/>
        <v>1725540</v>
      </c>
      <c r="O209" s="28">
        <f t="shared" si="79"/>
        <v>46200</v>
      </c>
      <c r="P209" s="28">
        <f t="shared" si="79"/>
        <v>187814983.95</v>
      </c>
      <c r="Q209" s="28">
        <f t="shared" si="79"/>
        <v>162524293.21</v>
      </c>
      <c r="R209" s="28">
        <f t="shared" si="79"/>
        <v>26418708.71</v>
      </c>
      <c r="S209" s="28">
        <f t="shared" si="79"/>
        <v>2501384.14</v>
      </c>
      <c r="T209" s="28">
        <f t="shared" si="79"/>
        <v>49578.16</v>
      </c>
      <c r="U209" s="28">
        <f t="shared" si="79"/>
        <v>136105584.5</v>
      </c>
      <c r="V209" s="95">
        <f t="shared" si="77"/>
        <v>70.0641495291514</v>
      </c>
      <c r="W209" s="28">
        <f t="shared" si="78"/>
        <v>244584040.41000003</v>
      </c>
      <c r="X209" s="226"/>
    </row>
    <row r="210" spans="1:24" s="49" customFormat="1" ht="38.25" customHeight="1">
      <c r="A210" s="47" t="s">
        <v>55</v>
      </c>
      <c r="B210" s="57"/>
      <c r="C210" s="57"/>
      <c r="D210" s="48" t="s">
        <v>65</v>
      </c>
      <c r="E210" s="35">
        <f>E211+E212+E213+E217+E218+E222+E223+E231+E224+E227+E229+E232</f>
        <v>106614067.35</v>
      </c>
      <c r="F210" s="35">
        <f aca="true" t="shared" si="80" ref="F210:L210">F211+F212+F213+F217+F218+F222+F223+F231+F224+F227+F229+F232</f>
        <v>0</v>
      </c>
      <c r="G210" s="35">
        <f t="shared" si="80"/>
        <v>0</v>
      </c>
      <c r="H210" s="35">
        <f t="shared" si="80"/>
        <v>82059747.2</v>
      </c>
      <c r="I210" s="35">
        <f t="shared" si="80"/>
        <v>0</v>
      </c>
      <c r="J210" s="35">
        <f t="shared" si="80"/>
        <v>0</v>
      </c>
      <c r="K210" s="96">
        <f t="shared" si="76"/>
        <v>76.96896782917833</v>
      </c>
      <c r="L210" s="35">
        <f t="shared" si="80"/>
        <v>231964983.95</v>
      </c>
      <c r="M210" s="35">
        <f aca="true" t="shared" si="81" ref="M210:U210">M211+M212+M213+M217+M218+M222+M223+M231+M224+M227+M229+M232</f>
        <v>44150000</v>
      </c>
      <c r="N210" s="35">
        <f t="shared" si="81"/>
        <v>1725540</v>
      </c>
      <c r="O210" s="35">
        <f t="shared" si="81"/>
        <v>46200</v>
      </c>
      <c r="P210" s="35">
        <f t="shared" si="81"/>
        <v>187814983.95</v>
      </c>
      <c r="Q210" s="35">
        <f t="shared" si="81"/>
        <v>162524293.21</v>
      </c>
      <c r="R210" s="35">
        <f t="shared" si="81"/>
        <v>26418708.71</v>
      </c>
      <c r="S210" s="35">
        <f t="shared" si="81"/>
        <v>2501384.14</v>
      </c>
      <c r="T210" s="35">
        <f t="shared" si="81"/>
        <v>49578.16</v>
      </c>
      <c r="U210" s="35">
        <f t="shared" si="81"/>
        <v>136105584.5</v>
      </c>
      <c r="V210" s="96">
        <f t="shared" si="77"/>
        <v>70.0641495291514</v>
      </c>
      <c r="W210" s="35">
        <f t="shared" si="78"/>
        <v>244584040.41000003</v>
      </c>
      <c r="X210" s="226"/>
    </row>
    <row r="211" spans="1:24" s="2" customFormat="1" ht="45">
      <c r="A211" s="36" t="s">
        <v>221</v>
      </c>
      <c r="B211" s="36" t="str">
        <f>'дод. 3'!A15</f>
        <v>0160</v>
      </c>
      <c r="C211" s="36" t="str">
        <f>'дод. 3'!B15</f>
        <v>0111</v>
      </c>
      <c r="D211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11" s="37">
        <v>0</v>
      </c>
      <c r="F211" s="37"/>
      <c r="G211" s="37"/>
      <c r="H211" s="37"/>
      <c r="I211" s="37"/>
      <c r="J211" s="37"/>
      <c r="K211" s="97"/>
      <c r="L211" s="37">
        <f>M211+P211</f>
        <v>2600000</v>
      </c>
      <c r="M211" s="37">
        <v>2250000</v>
      </c>
      <c r="N211" s="37">
        <v>1725540</v>
      </c>
      <c r="O211" s="37">
        <v>46200</v>
      </c>
      <c r="P211" s="37">
        <v>350000</v>
      </c>
      <c r="Q211" s="37">
        <f t="shared" si="57"/>
        <v>3536610.01</v>
      </c>
      <c r="R211" s="37">
        <v>3218962.51</v>
      </c>
      <c r="S211" s="37">
        <v>2501384.14</v>
      </c>
      <c r="T211" s="37">
        <v>49578.16</v>
      </c>
      <c r="U211" s="37">
        <v>317647.5</v>
      </c>
      <c r="V211" s="97">
        <f t="shared" si="77"/>
        <v>136.0234619230769</v>
      </c>
      <c r="W211" s="37">
        <f t="shared" si="78"/>
        <v>3536610.01</v>
      </c>
      <c r="X211" s="226"/>
    </row>
    <row r="212" spans="1:24" s="2" customFormat="1" ht="22.5" customHeight="1">
      <c r="A212" s="36" t="s">
        <v>327</v>
      </c>
      <c r="B212" s="36" t="str">
        <f>'дод. 3'!A123</f>
        <v>6030</v>
      </c>
      <c r="C212" s="36" t="str">
        <f>'дод. 3'!B123</f>
        <v>0620</v>
      </c>
      <c r="D212" s="159" t="str">
        <f>'дод. 3'!C123</f>
        <v>Організація благоустрою населених пунктів</v>
      </c>
      <c r="E212" s="37">
        <v>106000000</v>
      </c>
      <c r="F212" s="37"/>
      <c r="G212" s="37"/>
      <c r="H212" s="37">
        <v>81875334</v>
      </c>
      <c r="I212" s="37"/>
      <c r="J212" s="37"/>
      <c r="K212" s="97">
        <f t="shared" si="76"/>
        <v>77.24088113207547</v>
      </c>
      <c r="L212" s="37">
        <f>M212+P212</f>
        <v>94984882</v>
      </c>
      <c r="M212" s="37"/>
      <c r="N212" s="37"/>
      <c r="O212" s="37"/>
      <c r="P212" s="37">
        <v>94984882</v>
      </c>
      <c r="Q212" s="37">
        <f t="shared" si="57"/>
        <v>71811884</v>
      </c>
      <c r="R212" s="37"/>
      <c r="S212" s="37"/>
      <c r="T212" s="37"/>
      <c r="U212" s="37">
        <v>71811884</v>
      </c>
      <c r="V212" s="97">
        <f t="shared" si="77"/>
        <v>75.60348814246039</v>
      </c>
      <c r="W212" s="37">
        <f t="shared" si="78"/>
        <v>153687218</v>
      </c>
      <c r="X212" s="226"/>
    </row>
    <row r="213" spans="1:24" s="2" customFormat="1" ht="24" customHeight="1">
      <c r="A213" s="40" t="s">
        <v>328</v>
      </c>
      <c r="B213" s="40" t="str">
        <f>'дод. 3'!A126</f>
        <v>6080</v>
      </c>
      <c r="C213" s="40">
        <f>'дод. 3'!B126</f>
        <v>0</v>
      </c>
      <c r="D213" s="161" t="str">
        <f>'дод. 3'!C126</f>
        <v>Реалізація державних та місцевих житлових програм </v>
      </c>
      <c r="E213" s="37">
        <f aca="true" t="shared" si="82" ref="E213:J213">E216+E214+E215</f>
        <v>84912.35</v>
      </c>
      <c r="F213" s="37">
        <f t="shared" si="82"/>
        <v>0</v>
      </c>
      <c r="G213" s="37">
        <f t="shared" si="82"/>
        <v>0</v>
      </c>
      <c r="H213" s="37">
        <f t="shared" si="82"/>
        <v>70707.2</v>
      </c>
      <c r="I213" s="37">
        <f t="shared" si="82"/>
        <v>0</v>
      </c>
      <c r="J213" s="37">
        <f t="shared" si="82"/>
        <v>0</v>
      </c>
      <c r="K213" s="97">
        <f t="shared" si="76"/>
        <v>83.27080807444382</v>
      </c>
      <c r="L213" s="37">
        <f aca="true" t="shared" si="83" ref="L213:U213">L216+L214+L215</f>
        <v>757740.69</v>
      </c>
      <c r="M213" s="37">
        <f t="shared" si="83"/>
        <v>0</v>
      </c>
      <c r="N213" s="37">
        <f t="shared" si="83"/>
        <v>0</v>
      </c>
      <c r="O213" s="37">
        <f t="shared" si="83"/>
        <v>0</v>
      </c>
      <c r="P213" s="37">
        <f t="shared" si="83"/>
        <v>757740.69</v>
      </c>
      <c r="Q213" s="37">
        <f t="shared" si="83"/>
        <v>516604.2</v>
      </c>
      <c r="R213" s="37">
        <f t="shared" si="83"/>
        <v>16604.2</v>
      </c>
      <c r="S213" s="37">
        <f t="shared" si="83"/>
        <v>0</v>
      </c>
      <c r="T213" s="37">
        <f t="shared" si="83"/>
        <v>0</v>
      </c>
      <c r="U213" s="37">
        <f t="shared" si="83"/>
        <v>500000</v>
      </c>
      <c r="V213" s="97">
        <f t="shared" si="77"/>
        <v>68.17691155004492</v>
      </c>
      <c r="W213" s="37">
        <f t="shared" si="78"/>
        <v>587311.4</v>
      </c>
      <c r="X213" s="226"/>
    </row>
    <row r="214" spans="1:24" s="50" customFormat="1" ht="33" customHeight="1">
      <c r="A214" s="51" t="s">
        <v>626</v>
      </c>
      <c r="B214" s="51" t="s">
        <v>627</v>
      </c>
      <c r="C214" s="51" t="s">
        <v>109</v>
      </c>
      <c r="D214" s="127" t="s">
        <v>628</v>
      </c>
      <c r="E214" s="39"/>
      <c r="F214" s="39"/>
      <c r="G214" s="39"/>
      <c r="H214" s="39"/>
      <c r="I214" s="39"/>
      <c r="J214" s="39"/>
      <c r="K214" s="98"/>
      <c r="L214" s="39">
        <f>P214+M214</f>
        <v>500000</v>
      </c>
      <c r="M214" s="39"/>
      <c r="N214" s="39"/>
      <c r="O214" s="39"/>
      <c r="P214" s="39">
        <v>500000</v>
      </c>
      <c r="Q214" s="39">
        <f t="shared" si="57"/>
        <v>500000</v>
      </c>
      <c r="R214" s="39"/>
      <c r="S214" s="39"/>
      <c r="T214" s="39"/>
      <c r="U214" s="39">
        <v>500000</v>
      </c>
      <c r="V214" s="98">
        <f t="shared" si="77"/>
        <v>100</v>
      </c>
      <c r="W214" s="39">
        <f t="shared" si="78"/>
        <v>500000</v>
      </c>
      <c r="X214" s="226"/>
    </row>
    <row r="215" spans="1:24" s="50" customFormat="1" ht="63.75" customHeight="1">
      <c r="A215" s="38" t="s">
        <v>659</v>
      </c>
      <c r="B215" s="38" t="s">
        <v>660</v>
      </c>
      <c r="C215" s="38" t="s">
        <v>109</v>
      </c>
      <c r="D215" s="61" t="s">
        <v>661</v>
      </c>
      <c r="E215" s="39"/>
      <c r="F215" s="39"/>
      <c r="G215" s="39"/>
      <c r="H215" s="39"/>
      <c r="I215" s="39"/>
      <c r="J215" s="39"/>
      <c r="K215" s="98"/>
      <c r="L215" s="39">
        <f>P215+M215</f>
        <v>200000</v>
      </c>
      <c r="M215" s="39"/>
      <c r="N215" s="39"/>
      <c r="O215" s="39"/>
      <c r="P215" s="39">
        <v>200000</v>
      </c>
      <c r="Q215" s="39"/>
      <c r="R215" s="39"/>
      <c r="S215" s="39"/>
      <c r="T215" s="39"/>
      <c r="U215" s="39"/>
      <c r="V215" s="98">
        <f t="shared" si="77"/>
        <v>0</v>
      </c>
      <c r="W215" s="39">
        <f t="shared" si="78"/>
        <v>0</v>
      </c>
      <c r="X215" s="226"/>
    </row>
    <row r="216" spans="1:24" s="50" customFormat="1" ht="64.5" customHeight="1">
      <c r="A216" s="38" t="s">
        <v>329</v>
      </c>
      <c r="B216" s="38" t="str">
        <f>'дод. 3'!A129</f>
        <v>6084</v>
      </c>
      <c r="C216" s="38" t="str">
        <f>'дод. 3'!B129</f>
        <v>0610</v>
      </c>
      <c r="D216" s="61" t="str">
        <f>'дод. 3'!C129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16" s="39">
        <v>84912.35</v>
      </c>
      <c r="F216" s="39"/>
      <c r="G216" s="39"/>
      <c r="H216" s="39">
        <v>70707.2</v>
      </c>
      <c r="I216" s="39"/>
      <c r="J216" s="39"/>
      <c r="K216" s="98">
        <f t="shared" si="76"/>
        <v>83.27080807444382</v>
      </c>
      <c r="L216" s="39">
        <f>M216+P216</f>
        <v>57740.69</v>
      </c>
      <c r="M216" s="39"/>
      <c r="N216" s="39"/>
      <c r="O216" s="39"/>
      <c r="P216" s="39">
        <v>57740.69</v>
      </c>
      <c r="Q216" s="39">
        <f t="shared" si="57"/>
        <v>16604.2</v>
      </c>
      <c r="R216" s="39">
        <v>16604.2</v>
      </c>
      <c r="S216" s="39"/>
      <c r="T216" s="39"/>
      <c r="U216" s="39"/>
      <c r="V216" s="98">
        <f t="shared" si="77"/>
        <v>28.756497367800765</v>
      </c>
      <c r="W216" s="39">
        <f t="shared" si="78"/>
        <v>87311.4</v>
      </c>
      <c r="X216" s="226"/>
    </row>
    <row r="217" spans="1:24" s="2" customFormat="1" ht="36" customHeight="1">
      <c r="A217" s="36" t="s">
        <v>420</v>
      </c>
      <c r="B217" s="36" t="str">
        <f>'дод. 3'!A135</f>
        <v>7310</v>
      </c>
      <c r="C217" s="36" t="str">
        <f>'дод. 3'!B135</f>
        <v>0443</v>
      </c>
      <c r="D217" s="60" t="str">
        <f>'дод. 3'!C135</f>
        <v>Будівництво об'єктів житлово-комунального господарства</v>
      </c>
      <c r="E217" s="37">
        <v>0</v>
      </c>
      <c r="F217" s="37"/>
      <c r="G217" s="37"/>
      <c r="H217" s="37"/>
      <c r="I217" s="37"/>
      <c r="J217" s="37"/>
      <c r="K217" s="97"/>
      <c r="L217" s="37">
        <f>M217+P217</f>
        <v>9527865</v>
      </c>
      <c r="M217" s="37"/>
      <c r="N217" s="37"/>
      <c r="O217" s="37"/>
      <c r="P217" s="37">
        <v>9527865</v>
      </c>
      <c r="Q217" s="37">
        <f t="shared" si="57"/>
        <v>5206098</v>
      </c>
      <c r="R217" s="37"/>
      <c r="S217" s="37"/>
      <c r="T217" s="37"/>
      <c r="U217" s="37">
        <v>5206098</v>
      </c>
      <c r="V217" s="97">
        <f t="shared" si="77"/>
        <v>54.640761597692666</v>
      </c>
      <c r="W217" s="37">
        <f t="shared" si="78"/>
        <v>5206098</v>
      </c>
      <c r="X217" s="226"/>
    </row>
    <row r="218" spans="1:24" s="2" customFormat="1" ht="36" customHeight="1">
      <c r="A218" s="36" t="s">
        <v>421</v>
      </c>
      <c r="B218" s="36" t="str">
        <f>'дод. 3'!A136</f>
        <v>7320</v>
      </c>
      <c r="C218" s="36">
        <f>'дод. 3'!B136</f>
        <v>0</v>
      </c>
      <c r="D218" s="60" t="str">
        <f>'дод. 3'!C136</f>
        <v>Будівництво об'єктів соціально-культурного призначення</v>
      </c>
      <c r="E218" s="37">
        <f>E219+E220+E221</f>
        <v>0</v>
      </c>
      <c r="F218" s="37">
        <f aca="true" t="shared" si="84" ref="F218:U218">F219+F220+F221</f>
        <v>0</v>
      </c>
      <c r="G218" s="37">
        <f t="shared" si="84"/>
        <v>0</v>
      </c>
      <c r="H218" s="37">
        <f t="shared" si="84"/>
        <v>0</v>
      </c>
      <c r="I218" s="37">
        <f t="shared" si="84"/>
        <v>0</v>
      </c>
      <c r="J218" s="37">
        <f t="shared" si="84"/>
        <v>0</v>
      </c>
      <c r="K218" s="97"/>
      <c r="L218" s="37">
        <f t="shared" si="84"/>
        <v>16411932</v>
      </c>
      <c r="M218" s="37">
        <f t="shared" si="84"/>
        <v>0</v>
      </c>
      <c r="N218" s="37">
        <f t="shared" si="84"/>
        <v>0</v>
      </c>
      <c r="O218" s="37">
        <f t="shared" si="84"/>
        <v>0</v>
      </c>
      <c r="P218" s="37">
        <f t="shared" si="84"/>
        <v>16411932</v>
      </c>
      <c r="Q218" s="37">
        <f>Q219+Q220+Q221</f>
        <v>11586567</v>
      </c>
      <c r="R218" s="37">
        <f t="shared" si="84"/>
        <v>0</v>
      </c>
      <c r="S218" s="37">
        <f t="shared" si="84"/>
        <v>0</v>
      </c>
      <c r="T218" s="37">
        <f t="shared" si="84"/>
        <v>0</v>
      </c>
      <c r="U218" s="37">
        <f t="shared" si="84"/>
        <v>11586567</v>
      </c>
      <c r="V218" s="97">
        <f t="shared" si="77"/>
        <v>70.59843411488666</v>
      </c>
      <c r="W218" s="37">
        <f t="shared" si="78"/>
        <v>11586567</v>
      </c>
      <c r="X218" s="226"/>
    </row>
    <row r="219" spans="1:24" s="50" customFormat="1" ht="25.5" customHeight="1">
      <c r="A219" s="38" t="s">
        <v>423</v>
      </c>
      <c r="B219" s="38" t="str">
        <f>'дод. 3'!A137</f>
        <v>7321</v>
      </c>
      <c r="C219" s="38" t="str">
        <f>'дод. 3'!B137</f>
        <v>0443</v>
      </c>
      <c r="D219" s="61" t="str">
        <f>'дод. 3'!C137</f>
        <v>Будівництво освітніх установ та закладів</v>
      </c>
      <c r="E219" s="39">
        <v>0</v>
      </c>
      <c r="F219" s="39"/>
      <c r="G219" s="39"/>
      <c r="H219" s="39"/>
      <c r="I219" s="39"/>
      <c r="J219" s="39"/>
      <c r="K219" s="98"/>
      <c r="L219" s="39">
        <f>M219+P219</f>
        <v>6670932</v>
      </c>
      <c r="M219" s="39"/>
      <c r="N219" s="39"/>
      <c r="O219" s="39"/>
      <c r="P219" s="39">
        <v>6670932</v>
      </c>
      <c r="Q219" s="39">
        <f t="shared" si="57"/>
        <v>3738878</v>
      </c>
      <c r="R219" s="39"/>
      <c r="S219" s="39"/>
      <c r="T219" s="39"/>
      <c r="U219" s="39">
        <v>3738878</v>
      </c>
      <c r="V219" s="98">
        <f t="shared" si="77"/>
        <v>56.047310930466686</v>
      </c>
      <c r="W219" s="39">
        <f t="shared" si="78"/>
        <v>3738878</v>
      </c>
      <c r="X219" s="226"/>
    </row>
    <row r="220" spans="1:24" s="50" customFormat="1" ht="25.5" customHeight="1">
      <c r="A220" s="38" t="s">
        <v>425</v>
      </c>
      <c r="B220" s="38" t="str">
        <f>'дод. 3'!A138</f>
        <v>7322</v>
      </c>
      <c r="C220" s="38" t="str">
        <f>'дод. 3'!B138</f>
        <v>0443</v>
      </c>
      <c r="D220" s="61" t="str">
        <f>'дод. 3'!C138</f>
        <v>Будівництво медичних установ та закладів</v>
      </c>
      <c r="E220" s="39">
        <v>0</v>
      </c>
      <c r="F220" s="39"/>
      <c r="G220" s="39"/>
      <c r="H220" s="39"/>
      <c r="I220" s="39"/>
      <c r="J220" s="39"/>
      <c r="K220" s="98"/>
      <c r="L220" s="39">
        <f>M220+P220</f>
        <v>4980000</v>
      </c>
      <c r="M220" s="39"/>
      <c r="N220" s="39"/>
      <c r="O220" s="39"/>
      <c r="P220" s="39">
        <v>4980000</v>
      </c>
      <c r="Q220" s="39">
        <f t="shared" si="57"/>
        <v>4177485</v>
      </c>
      <c r="R220" s="39"/>
      <c r="S220" s="39"/>
      <c r="T220" s="39"/>
      <c r="U220" s="39">
        <v>4177485</v>
      </c>
      <c r="V220" s="98">
        <f t="shared" si="77"/>
        <v>83.88524096385542</v>
      </c>
      <c r="W220" s="39">
        <f t="shared" si="78"/>
        <v>4177485</v>
      </c>
      <c r="X220" s="226"/>
    </row>
    <row r="221" spans="1:24" s="50" customFormat="1" ht="36" customHeight="1">
      <c r="A221" s="38" t="s">
        <v>427</v>
      </c>
      <c r="B221" s="38" t="str">
        <f>'дод. 3'!A139</f>
        <v>7325</v>
      </c>
      <c r="C221" s="38" t="str">
        <f>'дод. 3'!B139</f>
        <v>0443</v>
      </c>
      <c r="D221" s="61" t="str">
        <f>'дод. 3'!C139</f>
        <v>Будівництво споруд, установ та закладів фізичної культури і спорту</v>
      </c>
      <c r="E221" s="39">
        <v>0</v>
      </c>
      <c r="F221" s="39"/>
      <c r="G221" s="39"/>
      <c r="H221" s="39"/>
      <c r="I221" s="39"/>
      <c r="J221" s="39"/>
      <c r="K221" s="98"/>
      <c r="L221" s="39">
        <f>M221+P221</f>
        <v>4761000</v>
      </c>
      <c r="M221" s="39"/>
      <c r="N221" s="39"/>
      <c r="O221" s="39"/>
      <c r="P221" s="39">
        <v>4761000</v>
      </c>
      <c r="Q221" s="39">
        <f t="shared" si="57"/>
        <v>3670204</v>
      </c>
      <c r="R221" s="39"/>
      <c r="S221" s="39"/>
      <c r="T221" s="39"/>
      <c r="U221" s="39">
        <v>3670204</v>
      </c>
      <c r="V221" s="98">
        <f t="shared" si="77"/>
        <v>77.0889308968704</v>
      </c>
      <c r="W221" s="39">
        <f t="shared" si="78"/>
        <v>3670204</v>
      </c>
      <c r="X221" s="226"/>
    </row>
    <row r="222" spans="1:24" s="2" customFormat="1" ht="36" customHeight="1">
      <c r="A222" s="36" t="s">
        <v>429</v>
      </c>
      <c r="B222" s="36" t="str">
        <f>'дод. 3'!A140</f>
        <v>7330</v>
      </c>
      <c r="C222" s="36" t="str">
        <f>'дод. 3'!B140</f>
        <v>0443</v>
      </c>
      <c r="D222" s="60" t="str">
        <f>'дод. 3'!C140</f>
        <v>Будівництво інших об'єктів соціальної та виробничої інфраструктури комунальної власності</v>
      </c>
      <c r="E222" s="37">
        <v>0</v>
      </c>
      <c r="F222" s="37"/>
      <c r="G222" s="37"/>
      <c r="H222" s="37"/>
      <c r="I222" s="37"/>
      <c r="J222" s="37"/>
      <c r="K222" s="97"/>
      <c r="L222" s="37">
        <f>M222+P222</f>
        <v>42412944</v>
      </c>
      <c r="M222" s="37"/>
      <c r="N222" s="37"/>
      <c r="O222" s="37"/>
      <c r="P222" s="37">
        <v>42412944</v>
      </c>
      <c r="Q222" s="37">
        <f t="shared" si="57"/>
        <v>31212523</v>
      </c>
      <c r="R222" s="37"/>
      <c r="S222" s="37"/>
      <c r="T222" s="37"/>
      <c r="U222" s="37">
        <v>31212523</v>
      </c>
      <c r="V222" s="97">
        <f t="shared" si="77"/>
        <v>73.59197465754794</v>
      </c>
      <c r="W222" s="37">
        <f t="shared" si="78"/>
        <v>31212523</v>
      </c>
      <c r="X222" s="226"/>
    </row>
    <row r="223" spans="1:24" s="2" customFormat="1" ht="36" customHeight="1">
      <c r="A223" s="36" t="s">
        <v>579</v>
      </c>
      <c r="B223" s="36" t="str">
        <f>'дод. 3'!A141</f>
        <v>7340</v>
      </c>
      <c r="C223" s="36" t="str">
        <f>'дод. 3'!B141</f>
        <v>0443</v>
      </c>
      <c r="D223" s="60" t="str">
        <f>'дод. 3'!C141</f>
        <v>Проектування, реставрація та охорона пам'яток архітектури</v>
      </c>
      <c r="E223" s="37">
        <v>0</v>
      </c>
      <c r="F223" s="37"/>
      <c r="G223" s="37"/>
      <c r="H223" s="37"/>
      <c r="I223" s="37"/>
      <c r="J223" s="37"/>
      <c r="K223" s="97"/>
      <c r="L223" s="37">
        <f>M223+P223</f>
        <v>2200000</v>
      </c>
      <c r="M223" s="37"/>
      <c r="N223" s="37"/>
      <c r="O223" s="37"/>
      <c r="P223" s="37">
        <v>2200000</v>
      </c>
      <c r="Q223" s="37">
        <f t="shared" si="57"/>
        <v>1086109</v>
      </c>
      <c r="R223" s="37"/>
      <c r="S223" s="37"/>
      <c r="T223" s="37"/>
      <c r="U223" s="37">
        <v>1086109</v>
      </c>
      <c r="V223" s="97">
        <f t="shared" si="77"/>
        <v>49.36859090909091</v>
      </c>
      <c r="W223" s="37">
        <f t="shared" si="78"/>
        <v>1086109</v>
      </c>
      <c r="X223" s="226"/>
    </row>
    <row r="224" spans="1:24" s="2" customFormat="1" ht="17.25" customHeight="1">
      <c r="A224" s="36" t="s">
        <v>629</v>
      </c>
      <c r="B224" s="36" t="s">
        <v>585</v>
      </c>
      <c r="C224" s="36"/>
      <c r="D224" s="108" t="s">
        <v>587</v>
      </c>
      <c r="E224" s="37">
        <f aca="true" t="shared" si="85" ref="E224:L224">E226+E225</f>
        <v>0</v>
      </c>
      <c r="F224" s="37">
        <f t="shared" si="85"/>
        <v>0</v>
      </c>
      <c r="G224" s="37">
        <f t="shared" si="85"/>
        <v>0</v>
      </c>
      <c r="H224" s="37">
        <f t="shared" si="85"/>
        <v>0</v>
      </c>
      <c r="I224" s="37">
        <f t="shared" si="85"/>
        <v>0</v>
      </c>
      <c r="J224" s="37">
        <f t="shared" si="85"/>
        <v>0</v>
      </c>
      <c r="K224" s="97"/>
      <c r="L224" s="37">
        <f t="shared" si="85"/>
        <v>1137993</v>
      </c>
      <c r="M224" s="37">
        <f aca="true" t="shared" si="86" ref="M224:U224">M226+M225</f>
        <v>0</v>
      </c>
      <c r="N224" s="37">
        <f t="shared" si="86"/>
        <v>0</v>
      </c>
      <c r="O224" s="37">
        <f t="shared" si="86"/>
        <v>0</v>
      </c>
      <c r="P224" s="37">
        <f t="shared" si="86"/>
        <v>1137993</v>
      </c>
      <c r="Q224" s="37">
        <f>Q226+Q225</f>
        <v>49055</v>
      </c>
      <c r="R224" s="37">
        <f t="shared" si="86"/>
        <v>0</v>
      </c>
      <c r="S224" s="37">
        <f t="shared" si="86"/>
        <v>0</v>
      </c>
      <c r="T224" s="37">
        <f t="shared" si="86"/>
        <v>0</v>
      </c>
      <c r="U224" s="37">
        <f t="shared" si="86"/>
        <v>49055</v>
      </c>
      <c r="V224" s="97">
        <f t="shared" si="77"/>
        <v>4.310659204406353</v>
      </c>
      <c r="W224" s="37">
        <f t="shared" si="78"/>
        <v>49055</v>
      </c>
      <c r="X224" s="226"/>
    </row>
    <row r="225" spans="1:24" s="50" customFormat="1" ht="52.5" customHeight="1">
      <c r="A225" s="38" t="s">
        <v>662</v>
      </c>
      <c r="B225" s="38" t="s">
        <v>586</v>
      </c>
      <c r="C225" s="38" t="s">
        <v>126</v>
      </c>
      <c r="D225" s="61" t="s">
        <v>588</v>
      </c>
      <c r="E225" s="39"/>
      <c r="F225" s="39"/>
      <c r="G225" s="39"/>
      <c r="H225" s="39"/>
      <c r="I225" s="39"/>
      <c r="J225" s="39"/>
      <c r="K225" s="98"/>
      <c r="L225" s="39">
        <f>M225+P225</f>
        <v>504600</v>
      </c>
      <c r="M225" s="39"/>
      <c r="N225" s="39"/>
      <c r="O225" s="39"/>
      <c r="P225" s="39">
        <v>504600</v>
      </c>
      <c r="Q225" s="39">
        <f>R225+U225</f>
        <v>0</v>
      </c>
      <c r="R225" s="39"/>
      <c r="S225" s="39"/>
      <c r="T225" s="39"/>
      <c r="U225" s="39"/>
      <c r="V225" s="98">
        <f t="shared" si="77"/>
        <v>0</v>
      </c>
      <c r="W225" s="39">
        <f t="shared" si="78"/>
        <v>0</v>
      </c>
      <c r="X225" s="226"/>
    </row>
    <row r="226" spans="1:24" s="50" customFormat="1" ht="53.25" customHeight="1">
      <c r="A226" s="38" t="s">
        <v>630</v>
      </c>
      <c r="B226" s="38" t="s">
        <v>608</v>
      </c>
      <c r="C226" s="51" t="s">
        <v>126</v>
      </c>
      <c r="D226" s="127" t="s">
        <v>605</v>
      </c>
      <c r="E226" s="39"/>
      <c r="F226" s="39"/>
      <c r="G226" s="39"/>
      <c r="H226" s="39"/>
      <c r="I226" s="39"/>
      <c r="J226" s="39"/>
      <c r="K226" s="98"/>
      <c r="L226" s="39">
        <f>M226+P226</f>
        <v>633393</v>
      </c>
      <c r="M226" s="39"/>
      <c r="N226" s="39"/>
      <c r="O226" s="39"/>
      <c r="P226" s="39">
        <v>633393</v>
      </c>
      <c r="Q226" s="39">
        <f>R226+U226</f>
        <v>49055</v>
      </c>
      <c r="R226" s="39"/>
      <c r="S226" s="39"/>
      <c r="T226" s="39"/>
      <c r="U226" s="39">
        <v>49055</v>
      </c>
      <c r="V226" s="98">
        <f t="shared" si="77"/>
        <v>7.744796674418568</v>
      </c>
      <c r="W226" s="39">
        <f t="shared" si="78"/>
        <v>49055</v>
      </c>
      <c r="X226" s="226"/>
    </row>
    <row r="227" spans="1:24" s="2" customFormat="1" ht="35.25" customHeight="1">
      <c r="A227" s="36" t="s">
        <v>631</v>
      </c>
      <c r="B227" s="40" t="s">
        <v>633</v>
      </c>
      <c r="C227" s="40"/>
      <c r="D227" s="108" t="s">
        <v>634</v>
      </c>
      <c r="E227" s="37">
        <f aca="true" t="shared" si="87" ref="E227:U227">E228</f>
        <v>0</v>
      </c>
      <c r="F227" s="37">
        <f t="shared" si="87"/>
        <v>0</v>
      </c>
      <c r="G227" s="37">
        <f t="shared" si="87"/>
        <v>0</v>
      </c>
      <c r="H227" s="37">
        <f t="shared" si="87"/>
        <v>0</v>
      </c>
      <c r="I227" s="37">
        <f t="shared" si="87"/>
        <v>0</v>
      </c>
      <c r="J227" s="37">
        <f t="shared" si="87"/>
        <v>0</v>
      </c>
      <c r="K227" s="97"/>
      <c r="L227" s="37">
        <f t="shared" si="87"/>
        <v>73389.14</v>
      </c>
      <c r="M227" s="37">
        <f t="shared" si="87"/>
        <v>0</v>
      </c>
      <c r="N227" s="37">
        <f t="shared" si="87"/>
        <v>0</v>
      </c>
      <c r="O227" s="37">
        <f t="shared" si="87"/>
        <v>0</v>
      </c>
      <c r="P227" s="37">
        <f t="shared" si="87"/>
        <v>73389.14</v>
      </c>
      <c r="Q227" s="37">
        <f>R227+U227</f>
        <v>0</v>
      </c>
      <c r="R227" s="37">
        <f t="shared" si="87"/>
        <v>0</v>
      </c>
      <c r="S227" s="37">
        <f t="shared" si="87"/>
        <v>0</v>
      </c>
      <c r="T227" s="37">
        <f t="shared" si="87"/>
        <v>0</v>
      </c>
      <c r="U227" s="37">
        <f t="shared" si="87"/>
        <v>0</v>
      </c>
      <c r="V227" s="97">
        <f t="shared" si="77"/>
        <v>0</v>
      </c>
      <c r="W227" s="37">
        <f t="shared" si="78"/>
        <v>0</v>
      </c>
      <c r="X227" s="226"/>
    </row>
    <row r="228" spans="1:24" s="50" customFormat="1" ht="35.25" customHeight="1">
      <c r="A228" s="38" t="s">
        <v>632</v>
      </c>
      <c r="B228" s="51" t="s">
        <v>635</v>
      </c>
      <c r="C228" s="51" t="s">
        <v>487</v>
      </c>
      <c r="D228" s="127" t="s">
        <v>636</v>
      </c>
      <c r="E228" s="39"/>
      <c r="F228" s="39"/>
      <c r="G228" s="39"/>
      <c r="H228" s="39"/>
      <c r="I228" s="39"/>
      <c r="J228" s="39"/>
      <c r="K228" s="98"/>
      <c r="L228" s="39">
        <f>M228+P228</f>
        <v>73389.14</v>
      </c>
      <c r="M228" s="39"/>
      <c r="N228" s="39"/>
      <c r="O228" s="39"/>
      <c r="P228" s="39">
        <v>73389.14</v>
      </c>
      <c r="Q228" s="39">
        <f>R228+U228</f>
        <v>0</v>
      </c>
      <c r="R228" s="39"/>
      <c r="S228" s="39"/>
      <c r="T228" s="39"/>
      <c r="U228" s="39"/>
      <c r="V228" s="98">
        <f t="shared" si="77"/>
        <v>0</v>
      </c>
      <c r="W228" s="39">
        <f t="shared" si="78"/>
        <v>0</v>
      </c>
      <c r="X228" s="226"/>
    </row>
    <row r="229" spans="1:24" s="52" customFormat="1" ht="35.25" customHeight="1">
      <c r="A229" s="36" t="s">
        <v>637</v>
      </c>
      <c r="B229" s="40" t="s">
        <v>640</v>
      </c>
      <c r="C229" s="40"/>
      <c r="D229" s="108" t="s">
        <v>639</v>
      </c>
      <c r="E229" s="37">
        <f>E230</f>
        <v>0</v>
      </c>
      <c r="F229" s="37">
        <f aca="true" t="shared" si="88" ref="F229:U229">F230</f>
        <v>0</v>
      </c>
      <c r="G229" s="37">
        <f t="shared" si="88"/>
        <v>0</v>
      </c>
      <c r="H229" s="37">
        <f t="shared" si="88"/>
        <v>0</v>
      </c>
      <c r="I229" s="37">
        <f t="shared" si="88"/>
        <v>0</v>
      </c>
      <c r="J229" s="37">
        <f t="shared" si="88"/>
        <v>0</v>
      </c>
      <c r="K229" s="97"/>
      <c r="L229" s="37">
        <f t="shared" si="88"/>
        <v>41900000</v>
      </c>
      <c r="M229" s="37">
        <f t="shared" si="88"/>
        <v>41900000</v>
      </c>
      <c r="N229" s="37">
        <f t="shared" si="88"/>
        <v>0</v>
      </c>
      <c r="O229" s="37">
        <f t="shared" si="88"/>
        <v>0</v>
      </c>
      <c r="P229" s="37">
        <f t="shared" si="88"/>
        <v>0</v>
      </c>
      <c r="Q229" s="37">
        <f>Q230</f>
        <v>23183142</v>
      </c>
      <c r="R229" s="37">
        <f t="shared" si="88"/>
        <v>23183142</v>
      </c>
      <c r="S229" s="37">
        <f t="shared" si="88"/>
        <v>0</v>
      </c>
      <c r="T229" s="37">
        <f t="shared" si="88"/>
        <v>0</v>
      </c>
      <c r="U229" s="37">
        <f t="shared" si="88"/>
        <v>0</v>
      </c>
      <c r="V229" s="97">
        <f t="shared" si="77"/>
        <v>55.329694510739856</v>
      </c>
      <c r="W229" s="37">
        <f t="shared" si="78"/>
        <v>23183142</v>
      </c>
      <c r="X229" s="226"/>
    </row>
    <row r="230" spans="1:24" s="50" customFormat="1" ht="48.75" customHeight="1">
      <c r="A230" s="38" t="s">
        <v>638</v>
      </c>
      <c r="B230" s="51" t="s">
        <v>641</v>
      </c>
      <c r="C230" s="51" t="s">
        <v>487</v>
      </c>
      <c r="D230" s="127" t="s">
        <v>642</v>
      </c>
      <c r="E230" s="39"/>
      <c r="F230" s="39"/>
      <c r="G230" s="39"/>
      <c r="H230" s="39"/>
      <c r="I230" s="39"/>
      <c r="J230" s="39"/>
      <c r="K230" s="98"/>
      <c r="L230" s="39">
        <f>M230+P230</f>
        <v>41900000</v>
      </c>
      <c r="M230" s="39">
        <v>41900000</v>
      </c>
      <c r="N230" s="39"/>
      <c r="O230" s="39"/>
      <c r="P230" s="39"/>
      <c r="Q230" s="39">
        <f>R230+U230</f>
        <v>23183142</v>
      </c>
      <c r="R230" s="39">
        <v>23183142</v>
      </c>
      <c r="S230" s="39"/>
      <c r="T230" s="39"/>
      <c r="U230" s="39"/>
      <c r="V230" s="98">
        <f t="shared" si="77"/>
        <v>55.329694510739856</v>
      </c>
      <c r="W230" s="39">
        <f t="shared" si="78"/>
        <v>23183142</v>
      </c>
      <c r="X230" s="226"/>
    </row>
    <row r="231" spans="1:24" s="2" customFormat="1" ht="28.5" customHeight="1">
      <c r="A231" s="36" t="s">
        <v>234</v>
      </c>
      <c r="B231" s="36" t="str">
        <f>'дод. 3'!A161</f>
        <v>7640</v>
      </c>
      <c r="C231" s="36" t="str">
        <f>'дод. 3'!B161</f>
        <v>0470</v>
      </c>
      <c r="D231" s="159" t="str">
        <f>'дод. 3'!C161</f>
        <v>Заходи з енергозбереження</v>
      </c>
      <c r="E231" s="37">
        <v>529155</v>
      </c>
      <c r="F231" s="37"/>
      <c r="G231" s="37"/>
      <c r="H231" s="37">
        <v>113706</v>
      </c>
      <c r="I231" s="37"/>
      <c r="J231" s="37"/>
      <c r="K231" s="97">
        <f t="shared" si="76"/>
        <v>21.488221787566967</v>
      </c>
      <c r="L231" s="37">
        <f>M231+P231</f>
        <v>19086155</v>
      </c>
      <c r="M231" s="37"/>
      <c r="N231" s="37"/>
      <c r="O231" s="37"/>
      <c r="P231" s="37">
        <v>19086155</v>
      </c>
      <c r="Q231" s="37">
        <f t="shared" si="57"/>
        <v>14335701</v>
      </c>
      <c r="R231" s="37"/>
      <c r="S231" s="37"/>
      <c r="T231" s="37"/>
      <c r="U231" s="37">
        <v>14335701</v>
      </c>
      <c r="V231" s="97">
        <f t="shared" si="77"/>
        <v>75.11047143858991</v>
      </c>
      <c r="W231" s="37">
        <f t="shared" si="78"/>
        <v>14449407</v>
      </c>
      <c r="X231" s="226"/>
    </row>
    <row r="232" spans="1:24" s="2" customFormat="1" ht="28.5" customHeight="1">
      <c r="A232" s="36" t="s">
        <v>643</v>
      </c>
      <c r="B232" s="36" t="s">
        <v>13</v>
      </c>
      <c r="C232" s="40"/>
      <c r="D232" s="108" t="s">
        <v>406</v>
      </c>
      <c r="E232" s="37">
        <f>E233</f>
        <v>0</v>
      </c>
      <c r="F232" s="37">
        <f aca="true" t="shared" si="89" ref="F232:U232">F233</f>
        <v>0</v>
      </c>
      <c r="G232" s="37">
        <f t="shared" si="89"/>
        <v>0</v>
      </c>
      <c r="H232" s="37">
        <f t="shared" si="89"/>
        <v>0</v>
      </c>
      <c r="I232" s="37">
        <f t="shared" si="89"/>
        <v>0</v>
      </c>
      <c r="J232" s="37">
        <f t="shared" si="89"/>
        <v>0</v>
      </c>
      <c r="K232" s="97"/>
      <c r="L232" s="37">
        <f t="shared" si="89"/>
        <v>872083.12</v>
      </c>
      <c r="M232" s="37">
        <f t="shared" si="89"/>
        <v>0</v>
      </c>
      <c r="N232" s="37">
        <f t="shared" si="89"/>
        <v>0</v>
      </c>
      <c r="O232" s="37">
        <f t="shared" si="89"/>
        <v>0</v>
      </c>
      <c r="P232" s="37">
        <f t="shared" si="89"/>
        <v>872083.12</v>
      </c>
      <c r="Q232" s="37">
        <f t="shared" si="89"/>
        <v>0</v>
      </c>
      <c r="R232" s="37">
        <f t="shared" si="89"/>
        <v>0</v>
      </c>
      <c r="S232" s="37">
        <f t="shared" si="89"/>
        <v>0</v>
      </c>
      <c r="T232" s="37">
        <f t="shared" si="89"/>
        <v>0</v>
      </c>
      <c r="U232" s="37">
        <f t="shared" si="89"/>
        <v>0</v>
      </c>
      <c r="V232" s="97">
        <f t="shared" si="77"/>
        <v>0</v>
      </c>
      <c r="W232" s="37">
        <f t="shared" si="78"/>
        <v>0</v>
      </c>
      <c r="X232" s="226"/>
    </row>
    <row r="233" spans="1:24" s="50" customFormat="1" ht="132" customHeight="1">
      <c r="A233" s="38" t="s">
        <v>644</v>
      </c>
      <c r="B233" s="38" t="s">
        <v>460</v>
      </c>
      <c r="C233" s="51" t="s">
        <v>126</v>
      </c>
      <c r="D233" s="127" t="s">
        <v>493</v>
      </c>
      <c r="E233" s="39"/>
      <c r="F233" s="39"/>
      <c r="G233" s="39"/>
      <c r="H233" s="39"/>
      <c r="I233" s="39"/>
      <c r="J233" s="39"/>
      <c r="K233" s="98"/>
      <c r="L233" s="39">
        <f>M233+P233</f>
        <v>872083.12</v>
      </c>
      <c r="M233" s="39"/>
      <c r="N233" s="39"/>
      <c r="O233" s="39"/>
      <c r="P233" s="39">
        <v>872083.12</v>
      </c>
      <c r="Q233" s="39">
        <f t="shared" si="57"/>
        <v>0</v>
      </c>
      <c r="R233" s="39"/>
      <c r="S233" s="39"/>
      <c r="T233" s="39"/>
      <c r="U233" s="39"/>
      <c r="V233" s="98">
        <f t="shared" si="77"/>
        <v>0</v>
      </c>
      <c r="W233" s="39">
        <f t="shared" si="78"/>
        <v>0</v>
      </c>
      <c r="X233" s="226"/>
    </row>
    <row r="234" spans="1:24" s="49" customFormat="1" ht="28.5">
      <c r="A234" s="44" t="s">
        <v>330</v>
      </c>
      <c r="B234" s="26"/>
      <c r="C234" s="26"/>
      <c r="D234" s="45" t="s">
        <v>72</v>
      </c>
      <c r="E234" s="28">
        <f>E235</f>
        <v>6397940</v>
      </c>
      <c r="F234" s="28">
        <f aca="true" t="shared" si="90" ref="F234:U234">F235</f>
        <v>4858230</v>
      </c>
      <c r="G234" s="28">
        <f t="shared" si="90"/>
        <v>89540</v>
      </c>
      <c r="H234" s="28">
        <f t="shared" si="90"/>
        <v>4691554.81</v>
      </c>
      <c r="I234" s="28">
        <f t="shared" si="90"/>
        <v>3637318.21</v>
      </c>
      <c r="J234" s="28">
        <f t="shared" si="90"/>
        <v>59657.81</v>
      </c>
      <c r="K234" s="95">
        <f t="shared" si="76"/>
        <v>73.32914672535222</v>
      </c>
      <c r="L234" s="28">
        <f t="shared" si="90"/>
        <v>1263974.04</v>
      </c>
      <c r="M234" s="28">
        <f t="shared" si="90"/>
        <v>1123974.04</v>
      </c>
      <c r="N234" s="28">
        <f t="shared" si="90"/>
        <v>0</v>
      </c>
      <c r="O234" s="28">
        <f t="shared" si="90"/>
        <v>0</v>
      </c>
      <c r="P234" s="28">
        <f t="shared" si="90"/>
        <v>140000</v>
      </c>
      <c r="Q234" s="28">
        <f t="shared" si="90"/>
        <v>372597.87</v>
      </c>
      <c r="R234" s="28">
        <f t="shared" si="90"/>
        <v>372597.87</v>
      </c>
      <c r="S234" s="28">
        <f t="shared" si="90"/>
        <v>0</v>
      </c>
      <c r="T234" s="28">
        <f t="shared" si="90"/>
        <v>0</v>
      </c>
      <c r="U234" s="28">
        <f t="shared" si="90"/>
        <v>0</v>
      </c>
      <c r="V234" s="95">
        <f t="shared" si="77"/>
        <v>29.478285012878903</v>
      </c>
      <c r="W234" s="28">
        <f t="shared" si="78"/>
        <v>5064152.68</v>
      </c>
      <c r="X234" s="226"/>
    </row>
    <row r="235" spans="1:24" s="49" customFormat="1" ht="30">
      <c r="A235" s="47" t="s">
        <v>331</v>
      </c>
      <c r="B235" s="57"/>
      <c r="C235" s="57"/>
      <c r="D235" s="48" t="s">
        <v>72</v>
      </c>
      <c r="E235" s="35">
        <f>E236+E237+E239+E238</f>
        <v>6397940</v>
      </c>
      <c r="F235" s="35">
        <f aca="true" t="shared" si="91" ref="F235:U235">F236+F237+F239+F238</f>
        <v>4858230</v>
      </c>
      <c r="G235" s="35">
        <f t="shared" si="91"/>
        <v>89540</v>
      </c>
      <c r="H235" s="35">
        <f t="shared" si="91"/>
        <v>4691554.81</v>
      </c>
      <c r="I235" s="35">
        <f t="shared" si="91"/>
        <v>3637318.21</v>
      </c>
      <c r="J235" s="35">
        <f t="shared" si="91"/>
        <v>59657.81</v>
      </c>
      <c r="K235" s="96">
        <f t="shared" si="76"/>
        <v>73.32914672535222</v>
      </c>
      <c r="L235" s="35">
        <f t="shared" si="91"/>
        <v>1263974.04</v>
      </c>
      <c r="M235" s="35">
        <f t="shared" si="91"/>
        <v>1123974.04</v>
      </c>
      <c r="N235" s="35">
        <f t="shared" si="91"/>
        <v>0</v>
      </c>
      <c r="O235" s="35">
        <f t="shared" si="91"/>
        <v>0</v>
      </c>
      <c r="P235" s="35">
        <f t="shared" si="91"/>
        <v>140000</v>
      </c>
      <c r="Q235" s="35">
        <f t="shared" si="91"/>
        <v>372597.87</v>
      </c>
      <c r="R235" s="35">
        <f t="shared" si="91"/>
        <v>372597.87</v>
      </c>
      <c r="S235" s="35">
        <f t="shared" si="91"/>
        <v>0</v>
      </c>
      <c r="T235" s="35">
        <f t="shared" si="91"/>
        <v>0</v>
      </c>
      <c r="U235" s="35">
        <f t="shared" si="91"/>
        <v>0</v>
      </c>
      <c r="V235" s="96">
        <f t="shared" si="77"/>
        <v>29.478285012878903</v>
      </c>
      <c r="W235" s="35">
        <f t="shared" si="78"/>
        <v>5064152.68</v>
      </c>
      <c r="X235" s="226"/>
    </row>
    <row r="236" spans="1:24" s="2" customFormat="1" ht="45">
      <c r="A236" s="36" t="s">
        <v>332</v>
      </c>
      <c r="B236" s="36" t="str">
        <f>'дод. 3'!A15</f>
        <v>0160</v>
      </c>
      <c r="C236" s="36" t="str">
        <f>'дод. 3'!B15</f>
        <v>0111</v>
      </c>
      <c r="D236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36" s="37">
        <v>6197940</v>
      </c>
      <c r="F236" s="37">
        <v>4858230</v>
      </c>
      <c r="G236" s="37">
        <v>89540</v>
      </c>
      <c r="H236" s="37">
        <v>4618846.81</v>
      </c>
      <c r="I236" s="37">
        <v>3637318.21</v>
      </c>
      <c r="J236" s="37">
        <v>59657.81</v>
      </c>
      <c r="K236" s="97">
        <f t="shared" si="76"/>
        <v>74.52228982532905</v>
      </c>
      <c r="L236" s="37">
        <f>M236+P236</f>
        <v>0</v>
      </c>
      <c r="M236" s="37"/>
      <c r="N236" s="37"/>
      <c r="O236" s="37"/>
      <c r="P236" s="37">
        <v>0</v>
      </c>
      <c r="Q236" s="37">
        <f t="shared" si="57"/>
        <v>0</v>
      </c>
      <c r="R236" s="37"/>
      <c r="S236" s="37"/>
      <c r="T236" s="37"/>
      <c r="U236" s="37"/>
      <c r="V236" s="97"/>
      <c r="W236" s="37">
        <f t="shared" si="78"/>
        <v>4618846.81</v>
      </c>
      <c r="X236" s="226"/>
    </row>
    <row r="237" spans="1:24" s="2" customFormat="1" ht="32.25" customHeight="1">
      <c r="A237" s="36" t="s">
        <v>483</v>
      </c>
      <c r="B237" s="66" t="str">
        <f>'дод. 3'!A130</f>
        <v>6090</v>
      </c>
      <c r="C237" s="66" t="str">
        <f>'дод. 3'!B130</f>
        <v>0640</v>
      </c>
      <c r="D237" s="60" t="str">
        <f>'дод. 3'!C130</f>
        <v>Інша діяльність у сфері житлово-комунального господарства</v>
      </c>
      <c r="E237" s="37">
        <v>200000</v>
      </c>
      <c r="F237" s="37"/>
      <c r="G237" s="37"/>
      <c r="H237" s="37">
        <v>72708</v>
      </c>
      <c r="I237" s="37"/>
      <c r="J237" s="37"/>
      <c r="K237" s="97">
        <f t="shared" si="76"/>
        <v>36.354</v>
      </c>
      <c r="L237" s="37">
        <f>M237+P237</f>
        <v>0</v>
      </c>
      <c r="M237" s="37"/>
      <c r="N237" s="37"/>
      <c r="O237" s="37"/>
      <c r="P237" s="37"/>
      <c r="Q237" s="37">
        <f aca="true" t="shared" si="92" ref="Q237:Q266">R237+U237</f>
        <v>0</v>
      </c>
      <c r="R237" s="37"/>
      <c r="S237" s="37"/>
      <c r="T237" s="37"/>
      <c r="U237" s="37"/>
      <c r="V237" s="97"/>
      <c r="W237" s="37">
        <f t="shared" si="78"/>
        <v>72708</v>
      </c>
      <c r="X237" s="226"/>
    </row>
    <row r="238" spans="1:24" s="2" customFormat="1" ht="40.5" customHeight="1">
      <c r="A238" s="36" t="s">
        <v>623</v>
      </c>
      <c r="B238" s="40" t="s">
        <v>624</v>
      </c>
      <c r="C238" s="40" t="s">
        <v>166</v>
      </c>
      <c r="D238" s="108" t="s">
        <v>625</v>
      </c>
      <c r="E238" s="37"/>
      <c r="F238" s="37"/>
      <c r="G238" s="37"/>
      <c r="H238" s="37"/>
      <c r="I238" s="37"/>
      <c r="J238" s="37"/>
      <c r="K238" s="97"/>
      <c r="L238" s="37">
        <f>M238+P238</f>
        <v>140000</v>
      </c>
      <c r="M238" s="37"/>
      <c r="N238" s="37"/>
      <c r="O238" s="37"/>
      <c r="P238" s="37">
        <v>140000</v>
      </c>
      <c r="Q238" s="37">
        <f t="shared" si="92"/>
        <v>0</v>
      </c>
      <c r="R238" s="37"/>
      <c r="S238" s="37"/>
      <c r="T238" s="37"/>
      <c r="U238" s="37"/>
      <c r="V238" s="97">
        <f t="shared" si="77"/>
        <v>0</v>
      </c>
      <c r="W238" s="37">
        <f t="shared" si="78"/>
        <v>0</v>
      </c>
      <c r="X238" s="226"/>
    </row>
    <row r="239" spans="1:24" s="2" customFormat="1" ht="18.75" customHeight="1">
      <c r="A239" s="40" t="s">
        <v>333</v>
      </c>
      <c r="B239" s="40" t="str">
        <f>'дод. 3'!A166</f>
        <v>7690</v>
      </c>
      <c r="C239" s="40">
        <f>'дод. 3'!B166</f>
        <v>0</v>
      </c>
      <c r="D239" s="161" t="str">
        <f>'дод. 3'!C166</f>
        <v>Інша економічна діяльність</v>
      </c>
      <c r="E239" s="37">
        <f>E240</f>
        <v>0</v>
      </c>
      <c r="F239" s="37">
        <f aca="true" t="shared" si="93" ref="F239:U239">F240</f>
        <v>0</v>
      </c>
      <c r="G239" s="37">
        <f t="shared" si="93"/>
        <v>0</v>
      </c>
      <c r="H239" s="37">
        <f t="shared" si="93"/>
        <v>0</v>
      </c>
      <c r="I239" s="37">
        <f t="shared" si="93"/>
        <v>0</v>
      </c>
      <c r="J239" s="37">
        <f t="shared" si="93"/>
        <v>0</v>
      </c>
      <c r="K239" s="97"/>
      <c r="L239" s="37">
        <f t="shared" si="93"/>
        <v>1123974.04</v>
      </c>
      <c r="M239" s="37">
        <f t="shared" si="93"/>
        <v>1123974.04</v>
      </c>
      <c r="N239" s="37">
        <f t="shared" si="93"/>
        <v>0</v>
      </c>
      <c r="O239" s="37">
        <f t="shared" si="93"/>
        <v>0</v>
      </c>
      <c r="P239" s="37">
        <f t="shared" si="93"/>
        <v>0</v>
      </c>
      <c r="Q239" s="37">
        <f t="shared" si="93"/>
        <v>372597.87</v>
      </c>
      <c r="R239" s="37">
        <f t="shared" si="93"/>
        <v>372597.87</v>
      </c>
      <c r="S239" s="37">
        <f t="shared" si="93"/>
        <v>0</v>
      </c>
      <c r="T239" s="37">
        <f t="shared" si="93"/>
        <v>0</v>
      </c>
      <c r="U239" s="37">
        <f t="shared" si="93"/>
        <v>0</v>
      </c>
      <c r="V239" s="97">
        <f t="shared" si="77"/>
        <v>33.15004232660036</v>
      </c>
      <c r="W239" s="37">
        <f t="shared" si="78"/>
        <v>372597.87</v>
      </c>
      <c r="X239" s="226"/>
    </row>
    <row r="240" spans="1:24" s="50" customFormat="1" ht="124.5" customHeight="1">
      <c r="A240" s="51" t="s">
        <v>463</v>
      </c>
      <c r="B240" s="67" t="str">
        <f>'дод. 3'!A167</f>
        <v>7691</v>
      </c>
      <c r="C240" s="67" t="str">
        <f>'дод. 3'!B167</f>
        <v>0490</v>
      </c>
      <c r="D240" s="127" t="s">
        <v>493</v>
      </c>
      <c r="E240" s="39">
        <v>0</v>
      </c>
      <c r="F240" s="39"/>
      <c r="G240" s="39"/>
      <c r="H240" s="39"/>
      <c r="I240" s="39"/>
      <c r="J240" s="39"/>
      <c r="K240" s="98"/>
      <c r="L240" s="39">
        <f>M240+P240</f>
        <v>1123974.04</v>
      </c>
      <c r="M240" s="39">
        <v>1123974.04</v>
      </c>
      <c r="N240" s="39"/>
      <c r="O240" s="39"/>
      <c r="P240" s="39"/>
      <c r="Q240" s="39">
        <f t="shared" si="92"/>
        <v>372597.87</v>
      </c>
      <c r="R240" s="39">
        <v>372597.87</v>
      </c>
      <c r="S240" s="39"/>
      <c r="T240" s="39"/>
      <c r="U240" s="39"/>
      <c r="V240" s="98">
        <f t="shared" si="77"/>
        <v>33.15004232660036</v>
      </c>
      <c r="W240" s="39">
        <f t="shared" si="78"/>
        <v>372597.87</v>
      </c>
      <c r="X240" s="226"/>
    </row>
    <row r="241" spans="1:24" s="49" customFormat="1" ht="28.5" customHeight="1">
      <c r="A241" s="44" t="s">
        <v>336</v>
      </c>
      <c r="B241" s="26"/>
      <c r="C241" s="26"/>
      <c r="D241" s="45" t="s">
        <v>75</v>
      </c>
      <c r="E241" s="28">
        <f>E242</f>
        <v>3660035</v>
      </c>
      <c r="F241" s="28">
        <f aca="true" t="shared" si="94" ref="F241:U242">F242</f>
        <v>2745200</v>
      </c>
      <c r="G241" s="28">
        <f t="shared" si="94"/>
        <v>39635</v>
      </c>
      <c r="H241" s="28">
        <f t="shared" si="94"/>
        <v>2666827.09</v>
      </c>
      <c r="I241" s="28">
        <f t="shared" si="94"/>
        <v>2062438.63</v>
      </c>
      <c r="J241" s="28">
        <f t="shared" si="94"/>
        <v>25688.3</v>
      </c>
      <c r="K241" s="95">
        <f t="shared" si="76"/>
        <v>72.86343136062906</v>
      </c>
      <c r="L241" s="28">
        <f t="shared" si="94"/>
        <v>40000</v>
      </c>
      <c r="M241" s="28">
        <f t="shared" si="94"/>
        <v>0</v>
      </c>
      <c r="N241" s="28">
        <f t="shared" si="94"/>
        <v>0</v>
      </c>
      <c r="O241" s="28">
        <f t="shared" si="94"/>
        <v>0</v>
      </c>
      <c r="P241" s="28">
        <f t="shared" si="94"/>
        <v>40000</v>
      </c>
      <c r="Q241" s="28">
        <f t="shared" si="94"/>
        <v>35340</v>
      </c>
      <c r="R241" s="28">
        <f t="shared" si="94"/>
        <v>0</v>
      </c>
      <c r="S241" s="28">
        <f t="shared" si="94"/>
        <v>0</v>
      </c>
      <c r="T241" s="28">
        <f t="shared" si="94"/>
        <v>0</v>
      </c>
      <c r="U241" s="28">
        <f t="shared" si="94"/>
        <v>35340</v>
      </c>
      <c r="V241" s="95">
        <f t="shared" si="77"/>
        <v>88.35</v>
      </c>
      <c r="W241" s="28">
        <f t="shared" si="78"/>
        <v>2702167.09</v>
      </c>
      <c r="X241" s="226"/>
    </row>
    <row r="242" spans="1:24" s="49" customFormat="1" ht="31.5" customHeight="1">
      <c r="A242" s="47" t="s">
        <v>334</v>
      </c>
      <c r="B242" s="57"/>
      <c r="C242" s="57"/>
      <c r="D242" s="48" t="s">
        <v>75</v>
      </c>
      <c r="E242" s="35">
        <f>E243</f>
        <v>3660035</v>
      </c>
      <c r="F242" s="35">
        <f t="shared" si="94"/>
        <v>2745200</v>
      </c>
      <c r="G242" s="35">
        <f t="shared" si="94"/>
        <v>39635</v>
      </c>
      <c r="H242" s="35">
        <f t="shared" si="94"/>
        <v>2666827.09</v>
      </c>
      <c r="I242" s="35">
        <f t="shared" si="94"/>
        <v>2062438.63</v>
      </c>
      <c r="J242" s="35">
        <f t="shared" si="94"/>
        <v>25688.3</v>
      </c>
      <c r="K242" s="96">
        <f t="shared" si="76"/>
        <v>72.86343136062906</v>
      </c>
      <c r="L242" s="35">
        <f t="shared" si="94"/>
        <v>40000</v>
      </c>
      <c r="M242" s="35">
        <f t="shared" si="94"/>
        <v>0</v>
      </c>
      <c r="N242" s="35">
        <f t="shared" si="94"/>
        <v>0</v>
      </c>
      <c r="O242" s="35">
        <f t="shared" si="94"/>
        <v>0</v>
      </c>
      <c r="P242" s="35">
        <f t="shared" si="94"/>
        <v>40000</v>
      </c>
      <c r="Q242" s="35">
        <f t="shared" si="94"/>
        <v>35340</v>
      </c>
      <c r="R242" s="35">
        <f t="shared" si="94"/>
        <v>0</v>
      </c>
      <c r="S242" s="35">
        <f t="shared" si="94"/>
        <v>0</v>
      </c>
      <c r="T242" s="35">
        <f t="shared" si="94"/>
        <v>0</v>
      </c>
      <c r="U242" s="35">
        <f t="shared" si="94"/>
        <v>35340</v>
      </c>
      <c r="V242" s="96">
        <f t="shared" si="77"/>
        <v>88.35</v>
      </c>
      <c r="W242" s="35">
        <f t="shared" si="78"/>
        <v>2702167.09</v>
      </c>
      <c r="X242" s="226"/>
    </row>
    <row r="243" spans="1:24" s="50" customFormat="1" ht="47.25" customHeight="1">
      <c r="A243" s="36" t="s">
        <v>335</v>
      </c>
      <c r="B243" s="36" t="str">
        <f>'дод. 3'!A15</f>
        <v>0160</v>
      </c>
      <c r="C243" s="36" t="str">
        <f>'дод. 3'!B15</f>
        <v>0111</v>
      </c>
      <c r="D243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43" s="37">
        <v>3660035</v>
      </c>
      <c r="F243" s="37">
        <v>2745200</v>
      </c>
      <c r="G243" s="37">
        <v>39635</v>
      </c>
      <c r="H243" s="37">
        <v>2666827.09</v>
      </c>
      <c r="I243" s="37">
        <v>2062438.63</v>
      </c>
      <c r="J243" s="37">
        <v>25688.3</v>
      </c>
      <c r="K243" s="97">
        <f t="shared" si="76"/>
        <v>72.86343136062906</v>
      </c>
      <c r="L243" s="37">
        <f>M243+P243</f>
        <v>40000</v>
      </c>
      <c r="M243" s="37"/>
      <c r="N243" s="37"/>
      <c r="O243" s="37"/>
      <c r="P243" s="37">
        <v>40000</v>
      </c>
      <c r="Q243" s="37">
        <f t="shared" si="92"/>
        <v>35340</v>
      </c>
      <c r="R243" s="37"/>
      <c r="S243" s="37"/>
      <c r="T243" s="37"/>
      <c r="U243" s="37">
        <v>35340</v>
      </c>
      <c r="V243" s="97">
        <f t="shared" si="77"/>
        <v>88.35</v>
      </c>
      <c r="W243" s="37">
        <f t="shared" si="78"/>
        <v>2702167.09</v>
      </c>
      <c r="X243" s="226"/>
    </row>
    <row r="244" spans="1:24" s="46" customFormat="1" ht="28.5">
      <c r="A244" s="44" t="s">
        <v>337</v>
      </c>
      <c r="B244" s="26"/>
      <c r="C244" s="26"/>
      <c r="D244" s="45" t="s">
        <v>71</v>
      </c>
      <c r="E244" s="28">
        <f>E245</f>
        <v>18057876</v>
      </c>
      <c r="F244" s="28">
        <f aca="true" t="shared" si="95" ref="F244:U244">F245</f>
        <v>11700000</v>
      </c>
      <c r="G244" s="28">
        <f t="shared" si="95"/>
        <v>328583.65</v>
      </c>
      <c r="H244" s="28">
        <f t="shared" si="95"/>
        <v>11131764.08</v>
      </c>
      <c r="I244" s="28">
        <f t="shared" si="95"/>
        <v>8279223.36</v>
      </c>
      <c r="J244" s="28">
        <f t="shared" si="95"/>
        <v>203387.33</v>
      </c>
      <c r="K244" s="95">
        <f t="shared" si="76"/>
        <v>61.64492479624957</v>
      </c>
      <c r="L244" s="28">
        <f t="shared" si="95"/>
        <v>287843.33</v>
      </c>
      <c r="M244" s="28">
        <f t="shared" si="95"/>
        <v>14343.33</v>
      </c>
      <c r="N244" s="28">
        <f t="shared" si="95"/>
        <v>0</v>
      </c>
      <c r="O244" s="28">
        <f t="shared" si="95"/>
        <v>0</v>
      </c>
      <c r="P244" s="28">
        <f t="shared" si="95"/>
        <v>273500</v>
      </c>
      <c r="Q244" s="28">
        <f t="shared" si="95"/>
        <v>37800</v>
      </c>
      <c r="R244" s="28">
        <f t="shared" si="95"/>
        <v>0</v>
      </c>
      <c r="S244" s="28">
        <f t="shared" si="95"/>
        <v>0</v>
      </c>
      <c r="T244" s="28">
        <f t="shared" si="95"/>
        <v>0</v>
      </c>
      <c r="U244" s="28">
        <f t="shared" si="95"/>
        <v>37800</v>
      </c>
      <c r="V244" s="95">
        <f t="shared" si="77"/>
        <v>13.132143795029053</v>
      </c>
      <c r="W244" s="28">
        <f t="shared" si="78"/>
        <v>11169564.08</v>
      </c>
      <c r="X244" s="226"/>
    </row>
    <row r="245" spans="1:24" s="49" customFormat="1" ht="30.75" customHeight="1">
      <c r="A245" s="47" t="s">
        <v>338</v>
      </c>
      <c r="B245" s="57"/>
      <c r="C245" s="57"/>
      <c r="D245" s="48" t="s">
        <v>71</v>
      </c>
      <c r="E245" s="35">
        <f>E246+E247+E248+E249+E250+E251+E253</f>
        <v>18057876</v>
      </c>
      <c r="F245" s="35">
        <f aca="true" t="shared" si="96" ref="F245:U245">F246+F247+F248+F249+F250+F251+F253</f>
        <v>11700000</v>
      </c>
      <c r="G245" s="35">
        <f t="shared" si="96"/>
        <v>328583.65</v>
      </c>
      <c r="H245" s="35">
        <f t="shared" si="96"/>
        <v>11131764.08</v>
      </c>
      <c r="I245" s="35">
        <f t="shared" si="96"/>
        <v>8279223.36</v>
      </c>
      <c r="J245" s="35">
        <f t="shared" si="96"/>
        <v>203387.33</v>
      </c>
      <c r="K245" s="96">
        <f t="shared" si="76"/>
        <v>61.64492479624957</v>
      </c>
      <c r="L245" s="35">
        <f t="shared" si="96"/>
        <v>287843.33</v>
      </c>
      <c r="M245" s="35">
        <f t="shared" si="96"/>
        <v>14343.33</v>
      </c>
      <c r="N245" s="35">
        <f t="shared" si="96"/>
        <v>0</v>
      </c>
      <c r="O245" s="35">
        <f t="shared" si="96"/>
        <v>0</v>
      </c>
      <c r="P245" s="35">
        <f t="shared" si="96"/>
        <v>273500</v>
      </c>
      <c r="Q245" s="35">
        <f t="shared" si="96"/>
        <v>37800</v>
      </c>
      <c r="R245" s="35">
        <f t="shared" si="96"/>
        <v>0</v>
      </c>
      <c r="S245" s="35">
        <f t="shared" si="96"/>
        <v>0</v>
      </c>
      <c r="T245" s="35">
        <f t="shared" si="96"/>
        <v>0</v>
      </c>
      <c r="U245" s="35">
        <f t="shared" si="96"/>
        <v>37800</v>
      </c>
      <c r="V245" s="96">
        <f t="shared" si="77"/>
        <v>13.132143795029053</v>
      </c>
      <c r="W245" s="35">
        <f t="shared" si="78"/>
        <v>11169564.08</v>
      </c>
      <c r="X245" s="226"/>
    </row>
    <row r="246" spans="1:24" s="46" customFormat="1" ht="51.75" customHeight="1">
      <c r="A246" s="36" t="s">
        <v>339</v>
      </c>
      <c r="B246" s="36" t="str">
        <f>'дод. 3'!A15</f>
        <v>0160</v>
      </c>
      <c r="C246" s="36" t="str">
        <f>'дод. 3'!B15</f>
        <v>0111</v>
      </c>
      <c r="D246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46" s="37">
        <v>15143300</v>
      </c>
      <c r="F246" s="37">
        <v>11700000</v>
      </c>
      <c r="G246" s="37">
        <v>250267</v>
      </c>
      <c r="H246" s="37">
        <v>10647216.24</v>
      </c>
      <c r="I246" s="37">
        <v>8279223.36</v>
      </c>
      <c r="J246" s="37">
        <v>125070.68</v>
      </c>
      <c r="K246" s="97">
        <f t="shared" si="76"/>
        <v>70.30974912997827</v>
      </c>
      <c r="L246" s="37">
        <f>M246+P246</f>
        <v>19500</v>
      </c>
      <c r="M246" s="37"/>
      <c r="N246" s="37"/>
      <c r="O246" s="37"/>
      <c r="P246" s="37">
        <v>19500</v>
      </c>
      <c r="Q246" s="37">
        <f t="shared" si="92"/>
        <v>9300</v>
      </c>
      <c r="R246" s="37"/>
      <c r="S246" s="37"/>
      <c r="T246" s="37"/>
      <c r="U246" s="37">
        <v>9300</v>
      </c>
      <c r="V246" s="97">
        <f t="shared" si="77"/>
        <v>47.69230769230769</v>
      </c>
      <c r="W246" s="37">
        <f t="shared" si="78"/>
        <v>10656516.24</v>
      </c>
      <c r="X246" s="226"/>
    </row>
    <row r="247" spans="1:24" s="62" customFormat="1" ht="24" customHeight="1">
      <c r="A247" s="36" t="s">
        <v>340</v>
      </c>
      <c r="B247" s="36" t="str">
        <f>'дод. 3'!A133</f>
        <v>7130</v>
      </c>
      <c r="C247" s="36" t="str">
        <f>'дод. 3'!B133</f>
        <v>0421</v>
      </c>
      <c r="D247" s="159" t="str">
        <f>'дод. 3'!C133</f>
        <v>Здійснення  заходів із землеустрою</v>
      </c>
      <c r="E247" s="37">
        <v>1010670</v>
      </c>
      <c r="F247" s="37"/>
      <c r="G247" s="37"/>
      <c r="H247" s="37">
        <v>4000</v>
      </c>
      <c r="I247" s="37"/>
      <c r="J247" s="37"/>
      <c r="K247" s="97">
        <f t="shared" si="76"/>
        <v>0.3957770587827877</v>
      </c>
      <c r="L247" s="37">
        <f>M247+P247</f>
        <v>14343.33</v>
      </c>
      <c r="M247" s="37">
        <v>14343.33</v>
      </c>
      <c r="N247" s="37"/>
      <c r="O247" s="37"/>
      <c r="P247" s="37"/>
      <c r="Q247" s="37">
        <f t="shared" si="92"/>
        <v>0</v>
      </c>
      <c r="R247" s="37"/>
      <c r="S247" s="37"/>
      <c r="T247" s="37"/>
      <c r="U247" s="37"/>
      <c r="V247" s="97"/>
      <c r="W247" s="37">
        <f t="shared" si="78"/>
        <v>4000</v>
      </c>
      <c r="X247" s="226"/>
    </row>
    <row r="248" spans="1:24" s="2" customFormat="1" ht="30">
      <c r="A248" s="40" t="s">
        <v>341</v>
      </c>
      <c r="B248" s="40" t="str">
        <f>'дод. 3'!A160</f>
        <v>7610</v>
      </c>
      <c r="C248" s="40" t="str">
        <f>'дод. 3'!B160</f>
        <v>0411</v>
      </c>
      <c r="D248" s="162" t="str">
        <f>'дод. 3'!C160</f>
        <v>Сприяння розвитку малого та середнього підприємництва</v>
      </c>
      <c r="E248" s="37">
        <v>1152000</v>
      </c>
      <c r="F248" s="37"/>
      <c r="G248" s="37"/>
      <c r="H248" s="37">
        <v>75539.86</v>
      </c>
      <c r="I248" s="37"/>
      <c r="J248" s="37"/>
      <c r="K248" s="97">
        <f t="shared" si="76"/>
        <v>6.557279513888889</v>
      </c>
      <c r="L248" s="37">
        <f>M248+P248</f>
        <v>0</v>
      </c>
      <c r="M248" s="37"/>
      <c r="N248" s="37"/>
      <c r="O248" s="37"/>
      <c r="P248" s="37"/>
      <c r="Q248" s="37">
        <f t="shared" si="92"/>
        <v>0</v>
      </c>
      <c r="R248" s="37"/>
      <c r="S248" s="37"/>
      <c r="T248" s="37"/>
      <c r="U248" s="37"/>
      <c r="V248" s="97"/>
      <c r="W248" s="37">
        <f t="shared" si="78"/>
        <v>75539.86</v>
      </c>
      <c r="X248" s="227"/>
    </row>
    <row r="249" spans="1:24" s="52" customFormat="1" ht="37.5" customHeight="1">
      <c r="A249" s="40" t="s">
        <v>409</v>
      </c>
      <c r="B249" s="40" t="str">
        <f>'дод. 3'!A162</f>
        <v>7650</v>
      </c>
      <c r="C249" s="40" t="str">
        <f>'дод. 3'!B162</f>
        <v>0490</v>
      </c>
      <c r="D249" s="162" t="str">
        <f>'дод. 3'!C162</f>
        <v>Проведення експертної  грошової  оцінки  земельної ділянки чи права на неї</v>
      </c>
      <c r="E249" s="37">
        <v>0</v>
      </c>
      <c r="F249" s="37"/>
      <c r="G249" s="37"/>
      <c r="H249" s="37"/>
      <c r="I249" s="37"/>
      <c r="J249" s="37"/>
      <c r="K249" s="97"/>
      <c r="L249" s="37">
        <f>M249+P249</f>
        <v>50000</v>
      </c>
      <c r="M249" s="37"/>
      <c r="N249" s="37"/>
      <c r="O249" s="37"/>
      <c r="P249" s="37">
        <v>50000</v>
      </c>
      <c r="Q249" s="37">
        <f t="shared" si="92"/>
        <v>28500</v>
      </c>
      <c r="R249" s="37"/>
      <c r="S249" s="37"/>
      <c r="T249" s="37"/>
      <c r="U249" s="37">
        <v>28500</v>
      </c>
      <c r="V249" s="97">
        <f t="shared" si="77"/>
        <v>56.99999999999999</v>
      </c>
      <c r="W249" s="37">
        <f t="shared" si="78"/>
        <v>28500</v>
      </c>
      <c r="X249" s="227"/>
    </row>
    <row r="250" spans="1:24" s="52" customFormat="1" ht="60">
      <c r="A250" s="40" t="s">
        <v>411</v>
      </c>
      <c r="B250" s="40" t="str">
        <f>'дод. 3'!A163</f>
        <v>7660</v>
      </c>
      <c r="C250" s="40" t="str">
        <f>'дод. 3'!B163</f>
        <v>0490</v>
      </c>
      <c r="D250" s="162" t="str">
        <f>'дод. 3'!C163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0" s="37">
        <v>0</v>
      </c>
      <c r="F250" s="37"/>
      <c r="G250" s="37"/>
      <c r="H250" s="37"/>
      <c r="I250" s="37"/>
      <c r="J250" s="37"/>
      <c r="K250" s="97"/>
      <c r="L250" s="37">
        <f>M250+P250</f>
        <v>25000</v>
      </c>
      <c r="M250" s="37"/>
      <c r="N250" s="37"/>
      <c r="O250" s="37"/>
      <c r="P250" s="37">
        <v>25000</v>
      </c>
      <c r="Q250" s="37">
        <f t="shared" si="92"/>
        <v>0</v>
      </c>
      <c r="R250" s="37"/>
      <c r="S250" s="37"/>
      <c r="T250" s="37"/>
      <c r="U250" s="37"/>
      <c r="V250" s="97">
        <f t="shared" si="77"/>
        <v>0</v>
      </c>
      <c r="W250" s="37">
        <f t="shared" si="78"/>
        <v>0</v>
      </c>
      <c r="X250" s="227"/>
    </row>
    <row r="251" spans="1:24" s="2" customFormat="1" ht="22.5" customHeight="1">
      <c r="A251" s="40" t="s">
        <v>404</v>
      </c>
      <c r="B251" s="40" t="str">
        <f>'дод. 3'!A166</f>
        <v>7690</v>
      </c>
      <c r="C251" s="40">
        <f>'дод. 3'!B166</f>
        <v>0</v>
      </c>
      <c r="D251" s="162" t="str">
        <f>'дод. 3'!C166</f>
        <v>Інша економічна діяльність</v>
      </c>
      <c r="E251" s="37">
        <f>E252</f>
        <v>731906</v>
      </c>
      <c r="F251" s="37">
        <f aca="true" t="shared" si="97" ref="F251:U251">F252</f>
        <v>0</v>
      </c>
      <c r="G251" s="37">
        <f t="shared" si="97"/>
        <v>78316.65</v>
      </c>
      <c r="H251" s="37">
        <f t="shared" si="97"/>
        <v>385007.98</v>
      </c>
      <c r="I251" s="37">
        <f t="shared" si="97"/>
        <v>0</v>
      </c>
      <c r="J251" s="37">
        <f t="shared" si="97"/>
        <v>78316.65</v>
      </c>
      <c r="K251" s="97">
        <f t="shared" si="76"/>
        <v>52.60347367011611</v>
      </c>
      <c r="L251" s="37">
        <f t="shared" si="97"/>
        <v>0</v>
      </c>
      <c r="M251" s="37">
        <f t="shared" si="97"/>
        <v>0</v>
      </c>
      <c r="N251" s="37">
        <f t="shared" si="97"/>
        <v>0</v>
      </c>
      <c r="O251" s="37">
        <f t="shared" si="97"/>
        <v>0</v>
      </c>
      <c r="P251" s="37">
        <f t="shared" si="97"/>
        <v>0</v>
      </c>
      <c r="Q251" s="37">
        <f t="shared" si="97"/>
        <v>0</v>
      </c>
      <c r="R251" s="37">
        <f t="shared" si="97"/>
        <v>0</v>
      </c>
      <c r="S251" s="37">
        <f t="shared" si="97"/>
        <v>0</v>
      </c>
      <c r="T251" s="37">
        <f t="shared" si="97"/>
        <v>0</v>
      </c>
      <c r="U251" s="37">
        <f t="shared" si="97"/>
        <v>0</v>
      </c>
      <c r="V251" s="97"/>
      <c r="W251" s="37">
        <f t="shared" si="78"/>
        <v>385007.98</v>
      </c>
      <c r="X251" s="227"/>
    </row>
    <row r="252" spans="1:24" s="50" customFormat="1" ht="23.25" customHeight="1">
      <c r="A252" s="51" t="s">
        <v>405</v>
      </c>
      <c r="B252" s="51" t="str">
        <f>'дод. 3'!A168</f>
        <v>7693</v>
      </c>
      <c r="C252" s="51" t="str">
        <f>'дод. 3'!B168</f>
        <v>0490</v>
      </c>
      <c r="D252" s="164" t="str">
        <f>'дод. 3'!C168</f>
        <v>Інші заходи, пов'язані з економічною діяльністю</v>
      </c>
      <c r="E252" s="39">
        <v>731906</v>
      </c>
      <c r="F252" s="39"/>
      <c r="G252" s="39">
        <v>78316.65</v>
      </c>
      <c r="H252" s="39">
        <v>385007.98</v>
      </c>
      <c r="I252" s="39"/>
      <c r="J252" s="39">
        <v>78316.65</v>
      </c>
      <c r="K252" s="98">
        <f t="shared" si="76"/>
        <v>52.60347367011611</v>
      </c>
      <c r="L252" s="39">
        <f>M252+P252</f>
        <v>0</v>
      </c>
      <c r="M252" s="39"/>
      <c r="N252" s="39"/>
      <c r="O252" s="39"/>
      <c r="P252" s="39"/>
      <c r="Q252" s="39">
        <f t="shared" si="92"/>
        <v>0</v>
      </c>
      <c r="R252" s="39"/>
      <c r="S252" s="39"/>
      <c r="T252" s="39"/>
      <c r="U252" s="39"/>
      <c r="V252" s="98"/>
      <c r="W252" s="39">
        <f t="shared" si="78"/>
        <v>385007.98</v>
      </c>
      <c r="X252" s="227"/>
    </row>
    <row r="253" spans="1:24" s="52" customFormat="1" ht="49.5" customHeight="1">
      <c r="A253" s="40" t="s">
        <v>622</v>
      </c>
      <c r="B253" s="40" t="s">
        <v>600</v>
      </c>
      <c r="C253" s="109" t="s">
        <v>78</v>
      </c>
      <c r="D253" s="108" t="s">
        <v>601</v>
      </c>
      <c r="E253" s="37">
        <v>20000</v>
      </c>
      <c r="F253" s="37"/>
      <c r="G253" s="37"/>
      <c r="H253" s="37">
        <v>20000</v>
      </c>
      <c r="I253" s="37"/>
      <c r="J253" s="37"/>
      <c r="K253" s="97">
        <f t="shared" si="76"/>
        <v>100</v>
      </c>
      <c r="L253" s="37">
        <f>M253+P253</f>
        <v>179000</v>
      </c>
      <c r="M253" s="37"/>
      <c r="N253" s="37"/>
      <c r="O253" s="37"/>
      <c r="P253" s="37">
        <v>179000</v>
      </c>
      <c r="Q253" s="37"/>
      <c r="R253" s="37"/>
      <c r="S253" s="37"/>
      <c r="T253" s="37"/>
      <c r="U253" s="37"/>
      <c r="V253" s="97">
        <f t="shared" si="77"/>
        <v>0</v>
      </c>
      <c r="W253" s="37">
        <f t="shared" si="78"/>
        <v>20000</v>
      </c>
      <c r="X253" s="227"/>
    </row>
    <row r="254" spans="1:24" s="46" customFormat="1" ht="28.5">
      <c r="A254" s="44" t="s">
        <v>347</v>
      </c>
      <c r="B254" s="26"/>
      <c r="C254" s="26"/>
      <c r="D254" s="45" t="s">
        <v>350</v>
      </c>
      <c r="E254" s="28">
        <f>E255</f>
        <v>373312.49</v>
      </c>
      <c r="F254" s="28">
        <f aca="true" t="shared" si="98" ref="F254:U255">F255</f>
        <v>305993.63</v>
      </c>
      <c r="G254" s="28">
        <f t="shared" si="98"/>
        <v>0</v>
      </c>
      <c r="H254" s="28">
        <f t="shared" si="98"/>
        <v>175915.36</v>
      </c>
      <c r="I254" s="28">
        <f t="shared" si="98"/>
        <v>144701.39</v>
      </c>
      <c r="J254" s="28">
        <f t="shared" si="98"/>
        <v>0</v>
      </c>
      <c r="K254" s="95">
        <f t="shared" si="76"/>
        <v>47.12281659796596</v>
      </c>
      <c r="L254" s="28">
        <f t="shared" si="98"/>
        <v>0</v>
      </c>
      <c r="M254" s="28">
        <f t="shared" si="98"/>
        <v>0</v>
      </c>
      <c r="N254" s="28">
        <f t="shared" si="98"/>
        <v>0</v>
      </c>
      <c r="O254" s="28">
        <f t="shared" si="98"/>
        <v>0</v>
      </c>
      <c r="P254" s="28">
        <f t="shared" si="98"/>
        <v>0</v>
      </c>
      <c r="Q254" s="28">
        <f t="shared" si="98"/>
        <v>0</v>
      </c>
      <c r="R254" s="28">
        <f t="shared" si="98"/>
        <v>0</v>
      </c>
      <c r="S254" s="28">
        <f t="shared" si="98"/>
        <v>0</v>
      </c>
      <c r="T254" s="28">
        <f t="shared" si="98"/>
        <v>0</v>
      </c>
      <c r="U254" s="28">
        <f t="shared" si="98"/>
        <v>0</v>
      </c>
      <c r="V254" s="95"/>
      <c r="W254" s="28">
        <f t="shared" si="78"/>
        <v>175915.36</v>
      </c>
      <c r="X254" s="227"/>
    </row>
    <row r="255" spans="1:24" s="49" customFormat="1" ht="36.75" customHeight="1">
      <c r="A255" s="47" t="s">
        <v>348</v>
      </c>
      <c r="B255" s="57"/>
      <c r="C255" s="57"/>
      <c r="D255" s="48" t="s">
        <v>350</v>
      </c>
      <c r="E255" s="35">
        <f>E256</f>
        <v>373312.49</v>
      </c>
      <c r="F255" s="35">
        <f t="shared" si="98"/>
        <v>305993.63</v>
      </c>
      <c r="G255" s="35">
        <f t="shared" si="98"/>
        <v>0</v>
      </c>
      <c r="H255" s="35">
        <f t="shared" si="98"/>
        <v>175915.36</v>
      </c>
      <c r="I255" s="35">
        <f t="shared" si="98"/>
        <v>144701.39</v>
      </c>
      <c r="J255" s="35">
        <f t="shared" si="98"/>
        <v>0</v>
      </c>
      <c r="K255" s="96">
        <f t="shared" si="76"/>
        <v>47.12281659796596</v>
      </c>
      <c r="L255" s="35">
        <f t="shared" si="98"/>
        <v>0</v>
      </c>
      <c r="M255" s="35">
        <f t="shared" si="98"/>
        <v>0</v>
      </c>
      <c r="N255" s="35">
        <f t="shared" si="98"/>
        <v>0</v>
      </c>
      <c r="O255" s="35">
        <f t="shared" si="98"/>
        <v>0</v>
      </c>
      <c r="P255" s="35">
        <f t="shared" si="98"/>
        <v>0</v>
      </c>
      <c r="Q255" s="35">
        <f t="shared" si="98"/>
        <v>0</v>
      </c>
      <c r="R255" s="35">
        <f t="shared" si="98"/>
        <v>0</v>
      </c>
      <c r="S255" s="35">
        <f t="shared" si="98"/>
        <v>0</v>
      </c>
      <c r="T255" s="35">
        <f t="shared" si="98"/>
        <v>0</v>
      </c>
      <c r="U255" s="35">
        <f t="shared" si="98"/>
        <v>0</v>
      </c>
      <c r="V255" s="96"/>
      <c r="W255" s="35">
        <f t="shared" si="78"/>
        <v>175915.36</v>
      </c>
      <c r="X255" s="227"/>
    </row>
    <row r="256" spans="1:24" s="2" customFormat="1" ht="45">
      <c r="A256" s="36" t="s">
        <v>349</v>
      </c>
      <c r="B256" s="36" t="str">
        <f>'дод. 3'!A15</f>
        <v>0160</v>
      </c>
      <c r="C256" s="36" t="str">
        <f>'дод. 3'!B15</f>
        <v>0111</v>
      </c>
      <c r="D256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56" s="37">
        <v>373312.49</v>
      </c>
      <c r="F256" s="37">
        <v>305993.63</v>
      </c>
      <c r="G256" s="37"/>
      <c r="H256" s="37">
        <v>175915.36</v>
      </c>
      <c r="I256" s="37">
        <v>144701.39</v>
      </c>
      <c r="J256" s="37"/>
      <c r="K256" s="97">
        <f t="shared" si="76"/>
        <v>47.12281659796596</v>
      </c>
      <c r="L256" s="37">
        <f>M256+P256</f>
        <v>0</v>
      </c>
      <c r="M256" s="37"/>
      <c r="N256" s="37"/>
      <c r="O256" s="37"/>
      <c r="P256" s="37"/>
      <c r="Q256" s="37">
        <f t="shared" si="92"/>
        <v>0</v>
      </c>
      <c r="R256" s="37"/>
      <c r="S256" s="37"/>
      <c r="T256" s="37"/>
      <c r="U256" s="37"/>
      <c r="V256" s="97"/>
      <c r="W256" s="37">
        <f t="shared" si="78"/>
        <v>175915.36</v>
      </c>
      <c r="X256" s="227"/>
    </row>
    <row r="257" spans="1:24" s="46" customFormat="1" ht="33" customHeight="1">
      <c r="A257" s="44" t="s">
        <v>342</v>
      </c>
      <c r="B257" s="26"/>
      <c r="C257" s="26"/>
      <c r="D257" s="45" t="s">
        <v>73</v>
      </c>
      <c r="E257" s="28">
        <f>E258</f>
        <v>104440232.48</v>
      </c>
      <c r="F257" s="28">
        <f aca="true" t="shared" si="99" ref="F257:U257">F258</f>
        <v>13148077</v>
      </c>
      <c r="G257" s="28">
        <f t="shared" si="99"/>
        <v>193507</v>
      </c>
      <c r="H257" s="28">
        <f t="shared" si="99"/>
        <v>77916165.5</v>
      </c>
      <c r="I257" s="28">
        <f t="shared" si="99"/>
        <v>9677201.54</v>
      </c>
      <c r="J257" s="28">
        <f t="shared" si="99"/>
        <v>128596.85</v>
      </c>
      <c r="K257" s="95">
        <f t="shared" si="76"/>
        <v>74.60359255224822</v>
      </c>
      <c r="L257" s="28">
        <f t="shared" si="99"/>
        <v>4633800</v>
      </c>
      <c r="M257" s="28">
        <f t="shared" si="99"/>
        <v>4020000</v>
      </c>
      <c r="N257" s="28">
        <f t="shared" si="99"/>
        <v>0</v>
      </c>
      <c r="O257" s="28">
        <f t="shared" si="99"/>
        <v>0</v>
      </c>
      <c r="P257" s="28">
        <f t="shared" si="99"/>
        <v>613800</v>
      </c>
      <c r="Q257" s="28">
        <f t="shared" si="99"/>
        <v>3529065</v>
      </c>
      <c r="R257" s="28">
        <f t="shared" si="99"/>
        <v>2944630</v>
      </c>
      <c r="S257" s="28">
        <f t="shared" si="99"/>
        <v>0</v>
      </c>
      <c r="T257" s="28">
        <f t="shared" si="99"/>
        <v>0</v>
      </c>
      <c r="U257" s="28">
        <f t="shared" si="99"/>
        <v>584435</v>
      </c>
      <c r="V257" s="95">
        <f t="shared" si="77"/>
        <v>76.15919979282663</v>
      </c>
      <c r="W257" s="28">
        <f t="shared" si="78"/>
        <v>81445230.5</v>
      </c>
      <c r="X257" s="227"/>
    </row>
    <row r="258" spans="1:24" s="49" customFormat="1" ht="30.75" customHeight="1">
      <c r="A258" s="47" t="s">
        <v>343</v>
      </c>
      <c r="B258" s="57"/>
      <c r="C258" s="57"/>
      <c r="D258" s="48" t="s">
        <v>73</v>
      </c>
      <c r="E258" s="35">
        <f>E259+E260+E261+E262+E263+E264+E266+E265</f>
        <v>104440232.48</v>
      </c>
      <c r="F258" s="35">
        <f aca="true" t="shared" si="100" ref="F258:U258">F259+F260+F261+F262+F263+F264+F266+F265</f>
        <v>13148077</v>
      </c>
      <c r="G258" s="35">
        <f t="shared" si="100"/>
        <v>193507</v>
      </c>
      <c r="H258" s="35">
        <f t="shared" si="100"/>
        <v>77916165.5</v>
      </c>
      <c r="I258" s="35">
        <f t="shared" si="100"/>
        <v>9677201.54</v>
      </c>
      <c r="J258" s="35">
        <f t="shared" si="100"/>
        <v>128596.85</v>
      </c>
      <c r="K258" s="96">
        <f t="shared" si="76"/>
        <v>74.60359255224822</v>
      </c>
      <c r="L258" s="35">
        <f t="shared" si="100"/>
        <v>4633800</v>
      </c>
      <c r="M258" s="35">
        <f t="shared" si="100"/>
        <v>4020000</v>
      </c>
      <c r="N258" s="35">
        <f t="shared" si="100"/>
        <v>0</v>
      </c>
      <c r="O258" s="35">
        <f t="shared" si="100"/>
        <v>0</v>
      </c>
      <c r="P258" s="35">
        <f t="shared" si="100"/>
        <v>613800</v>
      </c>
      <c r="Q258" s="35">
        <f t="shared" si="100"/>
        <v>3529065</v>
      </c>
      <c r="R258" s="35">
        <f t="shared" si="100"/>
        <v>2944630</v>
      </c>
      <c r="S258" s="35">
        <f t="shared" si="100"/>
        <v>0</v>
      </c>
      <c r="T258" s="35">
        <f t="shared" si="100"/>
        <v>0</v>
      </c>
      <c r="U258" s="35">
        <f t="shared" si="100"/>
        <v>584435</v>
      </c>
      <c r="V258" s="96">
        <f t="shared" si="77"/>
        <v>76.15919979282663</v>
      </c>
      <c r="W258" s="35">
        <f t="shared" si="78"/>
        <v>81445230.5</v>
      </c>
      <c r="X258" s="227"/>
    </row>
    <row r="259" spans="1:24" s="2" customFormat="1" ht="45">
      <c r="A259" s="36" t="s">
        <v>344</v>
      </c>
      <c r="B259" s="36" t="str">
        <f>'дод. 3'!A15</f>
        <v>0160</v>
      </c>
      <c r="C259" s="36" t="str">
        <f>'дод. 3'!B15</f>
        <v>0111</v>
      </c>
      <c r="D259" s="108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59" s="37">
        <v>16861043</v>
      </c>
      <c r="F259" s="37">
        <v>13148077</v>
      </c>
      <c r="G259" s="37">
        <v>193507</v>
      </c>
      <c r="H259" s="37">
        <v>12274741.54</v>
      </c>
      <c r="I259" s="37">
        <v>9677201.54</v>
      </c>
      <c r="J259" s="37">
        <v>128596.85</v>
      </c>
      <c r="K259" s="97">
        <f t="shared" si="76"/>
        <v>72.79942017821791</v>
      </c>
      <c r="L259" s="37">
        <f>M259+P259</f>
        <v>61000</v>
      </c>
      <c r="M259" s="37"/>
      <c r="N259" s="37"/>
      <c r="O259" s="37"/>
      <c r="P259" s="37">
        <v>61000</v>
      </c>
      <c r="Q259" s="37">
        <f t="shared" si="92"/>
        <v>34399</v>
      </c>
      <c r="R259" s="37"/>
      <c r="S259" s="37"/>
      <c r="T259" s="37"/>
      <c r="U259" s="37">
        <v>34399</v>
      </c>
      <c r="V259" s="97">
        <f t="shared" si="77"/>
        <v>56.39180327868852</v>
      </c>
      <c r="W259" s="37">
        <f t="shared" si="78"/>
        <v>12309140.54</v>
      </c>
      <c r="X259" s="227"/>
    </row>
    <row r="260" spans="1:24" s="2" customFormat="1" ht="23.25" customHeight="1">
      <c r="A260" s="36" t="s">
        <v>397</v>
      </c>
      <c r="B260" s="36" t="str">
        <f>'дод. 3'!A161</f>
        <v>7640</v>
      </c>
      <c r="C260" s="36" t="str">
        <f>'дод. 3'!B161</f>
        <v>0470</v>
      </c>
      <c r="D260" s="60" t="str">
        <f>'дод. 3'!C161</f>
        <v>Заходи з енергозбереження</v>
      </c>
      <c r="E260" s="37">
        <v>75000</v>
      </c>
      <c r="F260" s="37"/>
      <c r="G260" s="37"/>
      <c r="H260" s="37">
        <v>15000</v>
      </c>
      <c r="I260" s="37"/>
      <c r="J260" s="37"/>
      <c r="K260" s="97">
        <f t="shared" si="76"/>
        <v>20</v>
      </c>
      <c r="L260" s="37">
        <f aca="true" t="shared" si="101" ref="L260:L266">M260+P260</f>
        <v>0</v>
      </c>
      <c r="M260" s="37"/>
      <c r="N260" s="37"/>
      <c r="O260" s="37"/>
      <c r="P260" s="37"/>
      <c r="Q260" s="37">
        <f t="shared" si="92"/>
        <v>0</v>
      </c>
      <c r="R260" s="37"/>
      <c r="S260" s="37"/>
      <c r="T260" s="37"/>
      <c r="U260" s="37"/>
      <c r="V260" s="97"/>
      <c r="W260" s="37">
        <f t="shared" si="78"/>
        <v>15000</v>
      </c>
      <c r="X260" s="227"/>
    </row>
    <row r="261" spans="1:24" s="2" customFormat="1" ht="27" customHeight="1">
      <c r="A261" s="36" t="s">
        <v>345</v>
      </c>
      <c r="B261" s="36" t="str">
        <f>'дод. 3'!A177</f>
        <v>8340</v>
      </c>
      <c r="C261" s="36" t="str">
        <f>'дод. 3'!B177</f>
        <v>0540</v>
      </c>
      <c r="D261" s="60" t="str">
        <f>'дод. 3'!C177</f>
        <v>Природоохоронні заходи за рахунок цільових фондів</v>
      </c>
      <c r="E261" s="37"/>
      <c r="F261" s="37"/>
      <c r="G261" s="37"/>
      <c r="H261" s="37"/>
      <c r="I261" s="37"/>
      <c r="J261" s="37"/>
      <c r="K261" s="97"/>
      <c r="L261" s="37">
        <f t="shared" si="101"/>
        <v>20000</v>
      </c>
      <c r="M261" s="37">
        <v>20000</v>
      </c>
      <c r="N261" s="37"/>
      <c r="O261" s="37"/>
      <c r="P261" s="37"/>
      <c r="Q261" s="37">
        <f t="shared" si="92"/>
        <v>0</v>
      </c>
      <c r="R261" s="37"/>
      <c r="S261" s="37"/>
      <c r="T261" s="37"/>
      <c r="U261" s="37"/>
      <c r="V261" s="97">
        <f t="shared" si="77"/>
        <v>0</v>
      </c>
      <c r="W261" s="37">
        <f t="shared" si="78"/>
        <v>0</v>
      </c>
      <c r="X261" s="227"/>
    </row>
    <row r="262" spans="1:24" s="2" customFormat="1" ht="22.5" customHeight="1">
      <c r="A262" s="36" t="s">
        <v>346</v>
      </c>
      <c r="B262" s="36" t="str">
        <f>'дод. 3'!A180</f>
        <v>8600</v>
      </c>
      <c r="C262" s="36" t="str">
        <f>'дод. 3'!B180</f>
        <v>0170</v>
      </c>
      <c r="D262" s="60" t="str">
        <f>'дод. 3'!C180</f>
        <v>Обслуговування місцевого боргу</v>
      </c>
      <c r="E262" s="37">
        <v>177952.41</v>
      </c>
      <c r="F262" s="37"/>
      <c r="G262" s="37"/>
      <c r="H262" s="37">
        <v>140575.21</v>
      </c>
      <c r="I262" s="37"/>
      <c r="J262" s="37"/>
      <c r="K262" s="97">
        <f t="shared" si="76"/>
        <v>78.99595740231896</v>
      </c>
      <c r="L262" s="37">
        <f t="shared" si="101"/>
        <v>0</v>
      </c>
      <c r="M262" s="37"/>
      <c r="N262" s="37"/>
      <c r="O262" s="37"/>
      <c r="P262" s="37"/>
      <c r="Q262" s="37">
        <f t="shared" si="92"/>
        <v>0</v>
      </c>
      <c r="R262" s="37"/>
      <c r="S262" s="37"/>
      <c r="T262" s="37"/>
      <c r="U262" s="37"/>
      <c r="V262" s="97"/>
      <c r="W262" s="37">
        <f t="shared" si="78"/>
        <v>140575.21</v>
      </c>
      <c r="X262" s="227"/>
    </row>
    <row r="263" spans="1:24" s="2" customFormat="1" ht="21" customHeight="1">
      <c r="A263" s="36" t="s">
        <v>368</v>
      </c>
      <c r="B263" s="36" t="str">
        <f>'дод. 3'!A181</f>
        <v>8700</v>
      </c>
      <c r="C263" s="36" t="str">
        <f>'дод. 3'!B181</f>
        <v>0133</v>
      </c>
      <c r="D263" s="60" t="str">
        <f>'дод. 3'!C181</f>
        <v>Резервний фонд</v>
      </c>
      <c r="E263" s="37">
        <v>9737.07</v>
      </c>
      <c r="F263" s="37"/>
      <c r="G263" s="37"/>
      <c r="H263" s="37"/>
      <c r="I263" s="37"/>
      <c r="J263" s="37"/>
      <c r="K263" s="97">
        <f t="shared" si="76"/>
        <v>0</v>
      </c>
      <c r="L263" s="37">
        <f t="shared" si="101"/>
        <v>0</v>
      </c>
      <c r="M263" s="37"/>
      <c r="N263" s="37"/>
      <c r="O263" s="37"/>
      <c r="P263" s="37"/>
      <c r="Q263" s="37">
        <f t="shared" si="92"/>
        <v>0</v>
      </c>
      <c r="R263" s="37"/>
      <c r="S263" s="37"/>
      <c r="T263" s="37"/>
      <c r="U263" s="37"/>
      <c r="V263" s="97"/>
      <c r="W263" s="37">
        <f t="shared" si="78"/>
        <v>0</v>
      </c>
      <c r="X263" s="227"/>
    </row>
    <row r="264" spans="1:24" s="2" customFormat="1" ht="21.75" customHeight="1">
      <c r="A264" s="36" t="s">
        <v>369</v>
      </c>
      <c r="B264" s="36" t="str">
        <f>'дод. 3'!A184</f>
        <v>9110</v>
      </c>
      <c r="C264" s="36" t="str">
        <f>'дод. 3'!B184</f>
        <v>0180</v>
      </c>
      <c r="D264" s="60" t="str">
        <f>'дод. 3'!C184</f>
        <v>Реверсна дотація</v>
      </c>
      <c r="E264" s="37">
        <v>87299600</v>
      </c>
      <c r="F264" s="37"/>
      <c r="G264" s="37"/>
      <c r="H264" s="37">
        <v>65474600</v>
      </c>
      <c r="I264" s="37"/>
      <c r="J264" s="37"/>
      <c r="K264" s="97">
        <f t="shared" si="76"/>
        <v>74.99988545193791</v>
      </c>
      <c r="L264" s="37">
        <f t="shared" si="101"/>
        <v>0</v>
      </c>
      <c r="M264" s="37"/>
      <c r="N264" s="37"/>
      <c r="O264" s="37"/>
      <c r="P264" s="37"/>
      <c r="Q264" s="37">
        <f t="shared" si="92"/>
        <v>0</v>
      </c>
      <c r="R264" s="37"/>
      <c r="S264" s="37"/>
      <c r="T264" s="37"/>
      <c r="U264" s="37"/>
      <c r="V264" s="97"/>
      <c r="W264" s="37">
        <f t="shared" si="78"/>
        <v>65474600</v>
      </c>
      <c r="X264" s="227"/>
    </row>
    <row r="265" spans="1:24" s="2" customFormat="1" ht="105.75" customHeight="1">
      <c r="A265" s="36" t="s">
        <v>619</v>
      </c>
      <c r="B265" s="40" t="s">
        <v>620</v>
      </c>
      <c r="C265" s="109" t="s">
        <v>78</v>
      </c>
      <c r="D265" s="110" t="s">
        <v>621</v>
      </c>
      <c r="E265" s="37"/>
      <c r="F265" s="37"/>
      <c r="G265" s="37"/>
      <c r="H265" s="37"/>
      <c r="I265" s="37"/>
      <c r="J265" s="37"/>
      <c r="K265" s="97"/>
      <c r="L265" s="37">
        <f t="shared" si="101"/>
        <v>4000000</v>
      </c>
      <c r="M265" s="37">
        <v>4000000</v>
      </c>
      <c r="N265" s="37"/>
      <c r="O265" s="37"/>
      <c r="P265" s="37"/>
      <c r="Q265" s="37">
        <f t="shared" si="92"/>
        <v>2944630</v>
      </c>
      <c r="R265" s="37">
        <v>2944630</v>
      </c>
      <c r="S265" s="37"/>
      <c r="T265" s="37"/>
      <c r="U265" s="37"/>
      <c r="V265" s="97">
        <f t="shared" si="77"/>
        <v>73.61575</v>
      </c>
      <c r="W265" s="37">
        <f t="shared" si="78"/>
        <v>2944630</v>
      </c>
      <c r="X265" s="227"/>
    </row>
    <row r="266" spans="1:24" s="2" customFormat="1" ht="21.75" customHeight="1">
      <c r="A266" s="36" t="s">
        <v>494</v>
      </c>
      <c r="B266" s="36" t="str">
        <f>'дод. 3'!A188</f>
        <v>9770</v>
      </c>
      <c r="C266" s="36" t="str">
        <f>'дод. 3'!B188</f>
        <v>0180</v>
      </c>
      <c r="D266" s="159" t="str">
        <f>'дод. 3'!C188</f>
        <v>Інші субвенції з місцевого бюджету </v>
      </c>
      <c r="E266" s="37">
        <v>16900</v>
      </c>
      <c r="F266" s="37"/>
      <c r="G266" s="37"/>
      <c r="H266" s="37">
        <v>11248.75</v>
      </c>
      <c r="I266" s="37"/>
      <c r="J266" s="37"/>
      <c r="K266" s="97">
        <f t="shared" si="76"/>
        <v>66.56065088757397</v>
      </c>
      <c r="L266" s="37">
        <f t="shared" si="101"/>
        <v>552800</v>
      </c>
      <c r="M266" s="37"/>
      <c r="N266" s="37"/>
      <c r="O266" s="37"/>
      <c r="P266" s="37">
        <v>552800</v>
      </c>
      <c r="Q266" s="37">
        <f t="shared" si="92"/>
        <v>550036</v>
      </c>
      <c r="R266" s="37"/>
      <c r="S266" s="37"/>
      <c r="T266" s="37"/>
      <c r="U266" s="37">
        <v>550036</v>
      </c>
      <c r="V266" s="97">
        <f t="shared" si="77"/>
        <v>99.5</v>
      </c>
      <c r="W266" s="37">
        <f t="shared" si="78"/>
        <v>561284.75</v>
      </c>
      <c r="X266" s="227"/>
    </row>
    <row r="267" spans="1:24" s="46" customFormat="1" ht="20.25" customHeight="1">
      <c r="A267" s="27"/>
      <c r="B267" s="26"/>
      <c r="C267" s="26"/>
      <c r="D267" s="45" t="s">
        <v>39</v>
      </c>
      <c r="E267" s="28">
        <f aca="true" t="shared" si="102" ref="E267:J267">E14+E63+E86+E107+E161+E168+E179+E206+E209+E234+E241+E244+E254+E257</f>
        <v>2947057828.2599998</v>
      </c>
      <c r="F267" s="28">
        <f t="shared" si="102"/>
        <v>673264046.73</v>
      </c>
      <c r="G267" s="28">
        <f t="shared" si="102"/>
        <v>100370595.65</v>
      </c>
      <c r="H267" s="28">
        <f t="shared" si="102"/>
        <v>2157962423.192</v>
      </c>
      <c r="I267" s="28">
        <f t="shared" si="102"/>
        <v>504583460.16</v>
      </c>
      <c r="J267" s="28">
        <f t="shared" si="102"/>
        <v>63847711.97999999</v>
      </c>
      <c r="K267" s="95">
        <f t="shared" si="76"/>
        <v>73.2242985698758</v>
      </c>
      <c r="L267" s="28">
        <f aca="true" t="shared" si="103" ref="L267:U267">L14+L63+L86+L107+L161+L168+L179+L206+L209+L234+L241+L244+L254+L257</f>
        <v>646744645.0500001</v>
      </c>
      <c r="M267" s="28">
        <f t="shared" si="103"/>
        <v>119352387.86</v>
      </c>
      <c r="N267" s="28">
        <f t="shared" si="103"/>
        <v>6315206</v>
      </c>
      <c r="O267" s="28">
        <f t="shared" si="103"/>
        <v>2472134</v>
      </c>
      <c r="P267" s="28">
        <f t="shared" si="103"/>
        <v>527392257.19</v>
      </c>
      <c r="Q267" s="28">
        <f t="shared" si="103"/>
        <v>411222197.78</v>
      </c>
      <c r="R267" s="28">
        <f t="shared" si="103"/>
        <v>86120979.84</v>
      </c>
      <c r="S267" s="28">
        <f t="shared" si="103"/>
        <v>6023468.84</v>
      </c>
      <c r="T267" s="28">
        <f t="shared" si="103"/>
        <v>1446848.14</v>
      </c>
      <c r="U267" s="28">
        <f t="shared" si="103"/>
        <v>325101217.94</v>
      </c>
      <c r="V267" s="95">
        <f t="shared" si="77"/>
        <v>63.58339430057565</v>
      </c>
      <c r="W267" s="28">
        <f t="shared" si="78"/>
        <v>2569184620.972</v>
      </c>
      <c r="X267" s="227"/>
    </row>
    <row r="268" spans="1:24" s="46" customFormat="1" ht="130.5" customHeight="1">
      <c r="A268" s="114"/>
      <c r="B268" s="115"/>
      <c r="C268" s="115"/>
      <c r="D268" s="156"/>
      <c r="E268" s="116"/>
      <c r="F268" s="116"/>
      <c r="G268" s="116"/>
      <c r="H268" s="116"/>
      <c r="I268" s="116"/>
      <c r="J268" s="116"/>
      <c r="K268" s="99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99"/>
      <c r="W268" s="116"/>
      <c r="X268" s="227"/>
    </row>
    <row r="269" spans="1:24" s="46" customFormat="1" ht="52.5" customHeight="1">
      <c r="A269" s="212" t="s">
        <v>676</v>
      </c>
      <c r="B269" s="212"/>
      <c r="C269" s="212"/>
      <c r="D269" s="212"/>
      <c r="E269" s="100"/>
      <c r="F269" s="104"/>
      <c r="G269" s="179"/>
      <c r="H269" s="180"/>
      <c r="I269" s="181"/>
      <c r="J269" s="182"/>
      <c r="K269" s="183"/>
      <c r="L269" s="184"/>
      <c r="M269" s="180"/>
      <c r="N269" s="180"/>
      <c r="O269" s="180"/>
      <c r="R269" s="213" t="s">
        <v>677</v>
      </c>
      <c r="S269" s="213"/>
      <c r="T269" s="213"/>
      <c r="U269" s="213"/>
      <c r="V269" s="99"/>
      <c r="W269" s="116"/>
      <c r="X269" s="227"/>
    </row>
    <row r="270" spans="1:24" s="46" customFormat="1" ht="38.25" customHeight="1">
      <c r="A270" s="192" t="s">
        <v>678</v>
      </c>
      <c r="B270" s="12"/>
      <c r="C270" s="193"/>
      <c r="D270" s="194"/>
      <c r="E270" s="194"/>
      <c r="F270" s="194"/>
      <c r="G270" s="194"/>
      <c r="H270" s="194"/>
      <c r="I270" s="195"/>
      <c r="J270" s="196"/>
      <c r="K270" s="197"/>
      <c r="L270" s="195"/>
      <c r="M270" s="194"/>
      <c r="N270" s="194"/>
      <c r="O270" s="194"/>
      <c r="P270" s="194"/>
      <c r="Q270" s="198"/>
      <c r="R270" s="198"/>
      <c r="S270" s="198"/>
      <c r="T270" s="191"/>
      <c r="U270" s="138"/>
      <c r="V270" s="99"/>
      <c r="W270" s="116"/>
      <c r="X270" s="227"/>
    </row>
    <row r="271" spans="1:24" s="46" customFormat="1" ht="36.75" customHeight="1">
      <c r="A271" s="199"/>
      <c r="B271" s="199"/>
      <c r="C271" s="201"/>
      <c r="D271" s="202"/>
      <c r="E271" s="202"/>
      <c r="F271" s="222"/>
      <c r="G271" s="222"/>
      <c r="H271" s="203"/>
      <c r="I271" s="204"/>
      <c r="J271" s="205"/>
      <c r="K271" s="206"/>
      <c r="L271" s="204"/>
      <c r="M271" s="203"/>
      <c r="N271" s="203"/>
      <c r="O271" s="203"/>
      <c r="P271" s="203"/>
      <c r="Q271" s="207"/>
      <c r="R271" s="207"/>
      <c r="S271" s="207"/>
      <c r="T271" s="191"/>
      <c r="U271" s="85"/>
      <c r="V271" s="99"/>
      <c r="W271" s="116"/>
      <c r="X271" s="227"/>
    </row>
    <row r="272" spans="1:24" s="85" customFormat="1" ht="15" customHeight="1">
      <c r="A272" s="200"/>
      <c r="B272" s="101"/>
      <c r="C272" s="107"/>
      <c r="D272" s="208"/>
      <c r="E272" s="208"/>
      <c r="F272" s="222"/>
      <c r="G272" s="222"/>
      <c r="H272" s="207"/>
      <c r="I272" s="209"/>
      <c r="J272" s="210"/>
      <c r="K272" s="211"/>
      <c r="L272" s="209"/>
      <c r="M272" s="207"/>
      <c r="N272" s="207"/>
      <c r="O272" s="207"/>
      <c r="P272" s="207"/>
      <c r="Q272" s="207"/>
      <c r="R272" s="207"/>
      <c r="S272" s="207"/>
      <c r="T272" s="191"/>
      <c r="U272" s="65"/>
      <c r="V272" s="99"/>
      <c r="W272" s="65"/>
      <c r="X272" s="227"/>
    </row>
    <row r="273" spans="1:24" s="85" customFormat="1" ht="25.5" customHeight="1">
      <c r="A273" s="114"/>
      <c r="B273" s="115"/>
      <c r="C273" s="115"/>
      <c r="D273" s="156"/>
      <c r="E273" s="116"/>
      <c r="F273" s="116"/>
      <c r="G273" s="116"/>
      <c r="H273" s="116"/>
      <c r="I273" s="116"/>
      <c r="J273" s="116"/>
      <c r="K273" s="99"/>
      <c r="L273" s="116"/>
      <c r="M273" s="116"/>
      <c r="N273" s="116"/>
      <c r="O273" s="116"/>
      <c r="P273" s="116"/>
      <c r="Q273" s="116"/>
      <c r="R273" s="116"/>
      <c r="S273" s="116"/>
      <c r="T273" s="116"/>
      <c r="U273" s="65"/>
      <c r="V273" s="99"/>
      <c r="W273" s="65"/>
      <c r="X273" s="227"/>
    </row>
    <row r="274" spans="1:24" s="85" customFormat="1" ht="27.75" customHeight="1">
      <c r="A274" s="114"/>
      <c r="B274" s="115"/>
      <c r="C274" s="115"/>
      <c r="D274" s="156"/>
      <c r="E274" s="116"/>
      <c r="F274" s="116"/>
      <c r="G274" s="116"/>
      <c r="H274" s="116"/>
      <c r="I274" s="116"/>
      <c r="J274" s="116"/>
      <c r="K274" s="99"/>
      <c r="L274" s="116"/>
      <c r="M274" s="116"/>
      <c r="N274" s="116"/>
      <c r="O274" s="116"/>
      <c r="P274" s="116"/>
      <c r="Q274" s="116"/>
      <c r="R274" s="116"/>
      <c r="S274" s="116"/>
      <c r="T274" s="116"/>
      <c r="U274" s="65"/>
      <c r="V274" s="99"/>
      <c r="W274" s="65"/>
      <c r="X274" s="126"/>
    </row>
    <row r="275" spans="1:24" s="63" customFormat="1" ht="22.5" customHeight="1">
      <c r="A275" s="114"/>
      <c r="B275" s="115"/>
      <c r="C275" s="115"/>
      <c r="D275" s="156"/>
      <c r="E275" s="116"/>
      <c r="F275" s="116"/>
      <c r="G275" s="116"/>
      <c r="H275" s="116"/>
      <c r="I275" s="116"/>
      <c r="J275" s="116"/>
      <c r="K275" s="99"/>
      <c r="L275" s="116"/>
      <c r="M275" s="116"/>
      <c r="N275" s="116"/>
      <c r="O275" s="116"/>
      <c r="P275" s="116"/>
      <c r="Q275" s="92"/>
      <c r="R275" s="116"/>
      <c r="S275" s="116"/>
      <c r="T275" s="116"/>
      <c r="U275" s="89"/>
      <c r="V275" s="132"/>
      <c r="W275" s="89"/>
      <c r="X275" s="121"/>
    </row>
    <row r="276" spans="1:24" s="63" customFormat="1" ht="22.5" customHeight="1">
      <c r="A276" s="117"/>
      <c r="B276" s="115"/>
      <c r="C276" s="115"/>
      <c r="D276" s="156"/>
      <c r="E276" s="116"/>
      <c r="F276" s="116"/>
      <c r="G276" s="116"/>
      <c r="H276" s="116"/>
      <c r="I276" s="116"/>
      <c r="J276" s="116"/>
      <c r="K276" s="99"/>
      <c r="L276" s="116"/>
      <c r="M276" s="116"/>
      <c r="N276" s="116"/>
      <c r="O276" s="116"/>
      <c r="P276" s="116"/>
      <c r="Q276" s="92"/>
      <c r="R276" s="116"/>
      <c r="S276" s="116"/>
      <c r="T276" s="116"/>
      <c r="U276" s="89"/>
      <c r="V276" s="132"/>
      <c r="W276" s="89"/>
      <c r="X276" s="121"/>
    </row>
    <row r="277" spans="1:24" s="63" customFormat="1" ht="22.5" customHeight="1">
      <c r="A277" s="119"/>
      <c r="B277" s="173"/>
      <c r="C277" s="173"/>
      <c r="D277" s="156"/>
      <c r="E277" s="116"/>
      <c r="F277" s="116"/>
      <c r="G277" s="116"/>
      <c r="H277" s="116"/>
      <c r="I277" s="116"/>
      <c r="J277" s="116"/>
      <c r="K277" s="99"/>
      <c r="L277" s="116"/>
      <c r="M277" s="116"/>
      <c r="N277" s="116"/>
      <c r="O277" s="116"/>
      <c r="P277" s="116"/>
      <c r="Q277" s="92"/>
      <c r="R277" s="89"/>
      <c r="S277" s="89"/>
      <c r="T277" s="89"/>
      <c r="U277" s="89"/>
      <c r="V277" s="132"/>
      <c r="W277" s="89"/>
      <c r="X277" s="121"/>
    </row>
    <row r="278" spans="1:24" s="63" customFormat="1" ht="22.5" customHeight="1">
      <c r="A278" s="119"/>
      <c r="B278" s="173"/>
      <c r="C278" s="173"/>
      <c r="D278" s="156"/>
      <c r="E278" s="116"/>
      <c r="F278" s="116"/>
      <c r="G278" s="116"/>
      <c r="H278" s="116"/>
      <c r="I278" s="116"/>
      <c r="J278" s="116"/>
      <c r="K278" s="99"/>
      <c r="L278" s="116"/>
      <c r="M278" s="116"/>
      <c r="N278" s="116"/>
      <c r="O278" s="116"/>
      <c r="P278" s="116"/>
      <c r="Q278" s="92"/>
      <c r="R278" s="89"/>
      <c r="S278" s="89"/>
      <c r="T278" s="89"/>
      <c r="U278" s="89"/>
      <c r="V278" s="132"/>
      <c r="W278" s="89"/>
      <c r="X278" s="121"/>
    </row>
    <row r="279" spans="1:24" s="63" customFormat="1" ht="35.25" customHeight="1">
      <c r="A279" s="119"/>
      <c r="B279" s="173"/>
      <c r="C279" s="173"/>
      <c r="D279" s="156"/>
      <c r="E279" s="116"/>
      <c r="F279" s="116"/>
      <c r="G279" s="116"/>
      <c r="H279" s="116"/>
      <c r="I279" s="116"/>
      <c r="J279" s="116"/>
      <c r="K279" s="99"/>
      <c r="L279" s="116"/>
      <c r="M279" s="116"/>
      <c r="N279" s="116"/>
      <c r="O279" s="116"/>
      <c r="P279" s="116"/>
      <c r="Q279" s="92"/>
      <c r="R279" s="89"/>
      <c r="S279" s="129"/>
      <c r="T279" s="129"/>
      <c r="U279" s="89"/>
      <c r="V279" s="132"/>
      <c r="W279" s="89"/>
      <c r="X279" s="121"/>
    </row>
    <row r="280" spans="1:24" s="63" customFormat="1" ht="22.5" customHeight="1">
      <c r="A280" s="119"/>
      <c r="B280" s="173"/>
      <c r="C280" s="173"/>
      <c r="D280" s="156"/>
      <c r="E280" s="116"/>
      <c r="F280" s="116"/>
      <c r="G280" s="116"/>
      <c r="H280" s="116"/>
      <c r="I280" s="116"/>
      <c r="J280" s="116"/>
      <c r="K280" s="99"/>
      <c r="L280" s="116"/>
      <c r="M280" s="116"/>
      <c r="N280" s="116"/>
      <c r="O280" s="116"/>
      <c r="P280" s="116"/>
      <c r="Q280" s="92"/>
      <c r="R280" s="89"/>
      <c r="S280" s="129"/>
      <c r="T280" s="129"/>
      <c r="U280" s="89"/>
      <c r="V280" s="132"/>
      <c r="W280" s="89"/>
      <c r="X280" s="121"/>
    </row>
    <row r="281" spans="1:24" s="63" customFormat="1" ht="22.5" customHeight="1">
      <c r="A281" s="119"/>
      <c r="B281" s="173"/>
      <c r="C281" s="173"/>
      <c r="D281" s="156"/>
      <c r="E281" s="116"/>
      <c r="F281" s="116"/>
      <c r="G281" s="116"/>
      <c r="H281" s="116"/>
      <c r="I281" s="116"/>
      <c r="J281" s="116"/>
      <c r="K281" s="99"/>
      <c r="L281" s="116"/>
      <c r="M281" s="116"/>
      <c r="N281" s="116"/>
      <c r="O281" s="116"/>
      <c r="P281" s="116"/>
      <c r="Q281" s="92"/>
      <c r="R281" s="89"/>
      <c r="S281" s="129"/>
      <c r="T281" s="129"/>
      <c r="U281" s="89"/>
      <c r="V281" s="132"/>
      <c r="W281" s="89"/>
      <c r="X281" s="121"/>
    </row>
    <row r="282" spans="1:24" s="63" customFormat="1" ht="22.5" customHeight="1">
      <c r="A282" s="119"/>
      <c r="B282" s="173"/>
      <c r="C282" s="173"/>
      <c r="D282" s="156"/>
      <c r="E282" s="116"/>
      <c r="F282" s="116"/>
      <c r="G282" s="116"/>
      <c r="H282" s="116"/>
      <c r="I282" s="116"/>
      <c r="J282" s="116"/>
      <c r="K282" s="99"/>
      <c r="L282" s="116"/>
      <c r="M282" s="116"/>
      <c r="N282" s="116"/>
      <c r="O282" s="116"/>
      <c r="P282" s="116"/>
      <c r="Q282" s="92"/>
      <c r="R282" s="89"/>
      <c r="S282" s="129"/>
      <c r="T282" s="129"/>
      <c r="U282" s="89"/>
      <c r="V282" s="132"/>
      <c r="W282" s="89"/>
      <c r="X282" s="121"/>
    </row>
    <row r="283" spans="1:24" s="63" customFormat="1" ht="22.5" customHeight="1">
      <c r="A283" s="119"/>
      <c r="B283" s="173"/>
      <c r="C283" s="173"/>
      <c r="D283" s="156"/>
      <c r="E283" s="116"/>
      <c r="F283" s="116"/>
      <c r="G283" s="116"/>
      <c r="H283" s="116"/>
      <c r="I283" s="116"/>
      <c r="J283" s="116"/>
      <c r="K283" s="99"/>
      <c r="L283" s="116"/>
      <c r="M283" s="116"/>
      <c r="N283" s="116"/>
      <c r="O283" s="116"/>
      <c r="P283" s="65"/>
      <c r="Q283" s="92"/>
      <c r="R283" s="89"/>
      <c r="S283" s="129"/>
      <c r="T283" s="129"/>
      <c r="U283" s="89"/>
      <c r="V283" s="132"/>
      <c r="W283" s="89"/>
      <c r="X283" s="121"/>
    </row>
    <row r="284" spans="1:24" s="22" customFormat="1" ht="24.75" customHeight="1">
      <c r="A284" s="119"/>
      <c r="B284" s="173"/>
      <c r="C284" s="173"/>
      <c r="D284" s="156"/>
      <c r="E284" s="116"/>
      <c r="F284" s="116"/>
      <c r="G284" s="116"/>
      <c r="H284" s="116"/>
      <c r="I284" s="116"/>
      <c r="J284" s="116"/>
      <c r="K284" s="99"/>
      <c r="L284" s="116"/>
      <c r="M284" s="116"/>
      <c r="N284" s="116"/>
      <c r="O284" s="116"/>
      <c r="P284" s="116"/>
      <c r="Q284" s="92"/>
      <c r="R284" s="89"/>
      <c r="S284" s="89"/>
      <c r="T284" s="129"/>
      <c r="U284" s="155"/>
      <c r="V284" s="157"/>
      <c r="W284" s="155"/>
      <c r="X284" s="126"/>
    </row>
    <row r="285" spans="1:24" s="22" customFormat="1" ht="24.75" customHeight="1">
      <c r="A285" s="119"/>
      <c r="B285" s="173"/>
      <c r="C285" s="173"/>
      <c r="D285" s="156"/>
      <c r="E285" s="116"/>
      <c r="F285" s="116"/>
      <c r="G285" s="116"/>
      <c r="H285" s="116"/>
      <c r="I285" s="116"/>
      <c r="J285" s="116"/>
      <c r="K285" s="99"/>
      <c r="L285" s="116"/>
      <c r="M285" s="116"/>
      <c r="N285" s="116"/>
      <c r="O285" s="116"/>
      <c r="P285" s="116"/>
      <c r="Q285" s="92"/>
      <c r="R285" s="89"/>
      <c r="S285" s="129"/>
      <c r="T285" s="129"/>
      <c r="U285" s="155"/>
      <c r="V285" s="157"/>
      <c r="W285" s="155"/>
      <c r="X285" s="126"/>
    </row>
    <row r="286" spans="1:24" s="22" customFormat="1" ht="24.75" customHeight="1">
      <c r="A286" s="119"/>
      <c r="B286" s="173"/>
      <c r="C286" s="173"/>
      <c r="D286" s="156"/>
      <c r="E286" s="116"/>
      <c r="F286" s="116"/>
      <c r="G286" s="116"/>
      <c r="H286" s="116"/>
      <c r="I286" s="116"/>
      <c r="J286" s="116"/>
      <c r="K286" s="99"/>
      <c r="L286" s="116"/>
      <c r="M286" s="116"/>
      <c r="N286" s="116"/>
      <c r="O286" s="116"/>
      <c r="P286" s="116"/>
      <c r="Q286" s="92"/>
      <c r="R286" s="89"/>
      <c r="S286" s="129"/>
      <c r="T286" s="129"/>
      <c r="U286" s="155"/>
      <c r="V286" s="157"/>
      <c r="W286" s="155"/>
      <c r="X286" s="126"/>
    </row>
    <row r="287" spans="1:24" s="22" customFormat="1" ht="24.75" customHeight="1">
      <c r="A287" s="119"/>
      <c r="B287" s="173"/>
      <c r="C287" s="173"/>
      <c r="D287" s="156"/>
      <c r="E287" s="116"/>
      <c r="F287" s="116"/>
      <c r="G287" s="116"/>
      <c r="H287" s="116"/>
      <c r="I287" s="116"/>
      <c r="J287" s="116"/>
      <c r="K287" s="99"/>
      <c r="L287" s="116"/>
      <c r="M287" s="116"/>
      <c r="N287" s="116"/>
      <c r="O287" s="116"/>
      <c r="P287" s="116"/>
      <c r="Q287" s="92"/>
      <c r="R287" s="89"/>
      <c r="S287" s="129"/>
      <c r="T287" s="129"/>
      <c r="U287" s="155"/>
      <c r="V287" s="157"/>
      <c r="W287" s="155"/>
      <c r="X287" s="126"/>
    </row>
    <row r="288" spans="1:24" s="22" customFormat="1" ht="15">
      <c r="A288" s="119"/>
      <c r="B288" s="173"/>
      <c r="C288" s="173"/>
      <c r="D288" s="156"/>
      <c r="E288" s="116"/>
      <c r="F288" s="116"/>
      <c r="G288" s="116"/>
      <c r="H288" s="116"/>
      <c r="I288" s="116"/>
      <c r="J288" s="116"/>
      <c r="K288" s="99"/>
      <c r="L288" s="116"/>
      <c r="M288" s="116"/>
      <c r="N288" s="116"/>
      <c r="O288" s="116"/>
      <c r="P288" s="116"/>
      <c r="Q288" s="92"/>
      <c r="R288" s="89"/>
      <c r="S288" s="89"/>
      <c r="T288" s="89"/>
      <c r="U288" s="155"/>
      <c r="V288" s="157"/>
      <c r="W288" s="155"/>
      <c r="X288" s="126"/>
    </row>
    <row r="289" spans="1:24" s="22" customFormat="1" ht="15">
      <c r="A289" s="117"/>
      <c r="B289" s="174"/>
      <c r="C289" s="174"/>
      <c r="D289" s="118"/>
      <c r="E289" s="116"/>
      <c r="F289" s="65"/>
      <c r="G289" s="65"/>
      <c r="H289" s="65"/>
      <c r="I289" s="65"/>
      <c r="J289" s="65"/>
      <c r="K289" s="99"/>
      <c r="L289" s="65"/>
      <c r="M289" s="65"/>
      <c r="N289" s="65"/>
      <c r="O289" s="65"/>
      <c r="P289" s="65"/>
      <c r="Q289" s="92"/>
      <c r="R289" s="89"/>
      <c r="S289" s="89"/>
      <c r="T289" s="89"/>
      <c r="U289" s="155"/>
      <c r="V289" s="157"/>
      <c r="W289" s="155"/>
      <c r="X289" s="126"/>
    </row>
    <row r="290" spans="1:24" s="22" customFormat="1" ht="15">
      <c r="A290" s="117"/>
      <c r="B290" s="174"/>
      <c r="C290" s="174"/>
      <c r="D290" s="118"/>
      <c r="E290" s="116"/>
      <c r="F290" s="65"/>
      <c r="G290" s="65"/>
      <c r="H290" s="65"/>
      <c r="I290" s="65"/>
      <c r="J290" s="65"/>
      <c r="K290" s="99"/>
      <c r="L290" s="65"/>
      <c r="M290" s="65"/>
      <c r="N290" s="65"/>
      <c r="O290" s="65"/>
      <c r="P290" s="65"/>
      <c r="Q290" s="92"/>
      <c r="R290" s="89"/>
      <c r="S290" s="89"/>
      <c r="T290" s="89"/>
      <c r="U290" s="155"/>
      <c r="V290" s="157"/>
      <c r="W290" s="155"/>
      <c r="X290" s="126"/>
    </row>
    <row r="291" spans="1:24" s="22" customFormat="1" ht="15">
      <c r="A291" s="117"/>
      <c r="B291" s="174"/>
      <c r="C291" s="174"/>
      <c r="D291" s="118"/>
      <c r="E291" s="116"/>
      <c r="F291" s="65"/>
      <c r="G291" s="65"/>
      <c r="H291" s="65"/>
      <c r="I291" s="65"/>
      <c r="J291" s="65"/>
      <c r="K291" s="99"/>
      <c r="L291" s="65"/>
      <c r="M291" s="65"/>
      <c r="N291" s="65"/>
      <c r="O291" s="65"/>
      <c r="P291" s="65"/>
      <c r="Q291" s="92"/>
      <c r="R291" s="89"/>
      <c r="S291" s="89"/>
      <c r="T291" s="89"/>
      <c r="U291" s="155"/>
      <c r="V291" s="157"/>
      <c r="W291" s="155"/>
      <c r="X291" s="126"/>
    </row>
    <row r="292" spans="1:24" s="22" customFormat="1" ht="15">
      <c r="A292" s="117"/>
      <c r="B292" s="174"/>
      <c r="C292" s="174"/>
      <c r="D292" s="118"/>
      <c r="E292" s="116"/>
      <c r="F292" s="65"/>
      <c r="G292" s="65"/>
      <c r="H292" s="65"/>
      <c r="I292" s="65"/>
      <c r="J292" s="65"/>
      <c r="K292" s="99"/>
      <c r="L292" s="65"/>
      <c r="M292" s="65"/>
      <c r="N292" s="65"/>
      <c r="O292" s="65"/>
      <c r="P292" s="65"/>
      <c r="Q292" s="92"/>
      <c r="R292" s="89"/>
      <c r="S292" s="89"/>
      <c r="T292" s="89"/>
      <c r="U292" s="155"/>
      <c r="V292" s="157"/>
      <c r="W292" s="155"/>
      <c r="X292" s="126"/>
    </row>
    <row r="293" spans="1:24" s="22" customFormat="1" ht="15">
      <c r="A293" s="174"/>
      <c r="B293" s="115"/>
      <c r="C293" s="173"/>
      <c r="D293" s="154"/>
      <c r="E293" s="116"/>
      <c r="F293" s="65"/>
      <c r="G293" s="65"/>
      <c r="H293" s="65"/>
      <c r="I293" s="65"/>
      <c r="J293" s="65"/>
      <c r="K293" s="99"/>
      <c r="L293" s="65"/>
      <c r="M293" s="65"/>
      <c r="N293" s="65"/>
      <c r="O293" s="65"/>
      <c r="P293" s="65"/>
      <c r="Q293" s="92"/>
      <c r="R293" s="89"/>
      <c r="S293" s="89"/>
      <c r="T293" s="89"/>
      <c r="U293" s="155"/>
      <c r="V293" s="157"/>
      <c r="W293" s="155"/>
      <c r="X293" s="126"/>
    </row>
    <row r="294" spans="1:24" s="22" customFormat="1" ht="15">
      <c r="A294" s="117"/>
      <c r="B294" s="173"/>
      <c r="C294" s="173"/>
      <c r="D294" s="156"/>
      <c r="E294" s="116"/>
      <c r="F294" s="65"/>
      <c r="G294" s="65"/>
      <c r="H294" s="65"/>
      <c r="I294" s="65"/>
      <c r="J294" s="65"/>
      <c r="K294" s="99"/>
      <c r="L294" s="65"/>
      <c r="M294" s="65"/>
      <c r="N294" s="65"/>
      <c r="O294" s="65"/>
      <c r="P294" s="65"/>
      <c r="Q294" s="92"/>
      <c r="R294" s="89"/>
      <c r="S294" s="89"/>
      <c r="T294" s="89"/>
      <c r="U294" s="155"/>
      <c r="V294" s="157"/>
      <c r="W294" s="155"/>
      <c r="X294" s="126"/>
    </row>
    <row r="295" spans="1:24" s="22" customFormat="1" ht="15">
      <c r="A295" s="119"/>
      <c r="B295" s="119"/>
      <c r="C295" s="115"/>
      <c r="D295" s="154"/>
      <c r="E295" s="116"/>
      <c r="F295" s="65"/>
      <c r="G295" s="65"/>
      <c r="H295" s="65"/>
      <c r="I295" s="65"/>
      <c r="J295" s="65"/>
      <c r="K295" s="99"/>
      <c r="L295" s="65"/>
      <c r="M295" s="65"/>
      <c r="N295" s="65"/>
      <c r="O295" s="65"/>
      <c r="P295" s="65"/>
      <c r="Q295" s="92"/>
      <c r="R295" s="89"/>
      <c r="S295" s="89"/>
      <c r="T295" s="89"/>
      <c r="U295" s="155"/>
      <c r="V295" s="157"/>
      <c r="W295" s="155"/>
      <c r="X295" s="126"/>
    </row>
    <row r="296" spans="1:24" s="22" customFormat="1" ht="15">
      <c r="A296" s="119"/>
      <c r="B296" s="115"/>
      <c r="C296" s="115"/>
      <c r="D296" s="169"/>
      <c r="E296" s="65"/>
      <c r="F296" s="116"/>
      <c r="G296" s="116"/>
      <c r="H296" s="116"/>
      <c r="I296" s="116"/>
      <c r="J296" s="116"/>
      <c r="K296" s="99"/>
      <c r="L296" s="65"/>
      <c r="M296" s="65"/>
      <c r="N296" s="65"/>
      <c r="O296" s="65"/>
      <c r="P296" s="65"/>
      <c r="Q296" s="92"/>
      <c r="R296" s="89"/>
      <c r="S296" s="89"/>
      <c r="T296" s="89"/>
      <c r="U296" s="155"/>
      <c r="V296" s="157"/>
      <c r="W296" s="155"/>
      <c r="X296" s="126"/>
    </row>
    <row r="297" spans="1:24" s="22" customFormat="1" ht="15">
      <c r="A297" s="117"/>
      <c r="B297" s="115"/>
      <c r="C297" s="115"/>
      <c r="D297" s="154"/>
      <c r="E297" s="65"/>
      <c r="F297" s="65"/>
      <c r="G297" s="65"/>
      <c r="H297" s="65"/>
      <c r="I297" s="65"/>
      <c r="J297" s="65"/>
      <c r="K297" s="99"/>
      <c r="L297" s="65"/>
      <c r="M297" s="65"/>
      <c r="N297" s="65"/>
      <c r="O297" s="65"/>
      <c r="P297" s="65"/>
      <c r="Q297" s="92"/>
      <c r="R297" s="89"/>
      <c r="S297" s="89"/>
      <c r="T297" s="89"/>
      <c r="U297" s="155"/>
      <c r="V297" s="157"/>
      <c r="W297" s="155"/>
      <c r="X297" s="126"/>
    </row>
    <row r="298" spans="1:24" s="22" customFormat="1" ht="26.25" customHeight="1">
      <c r="A298" s="117"/>
      <c r="B298" s="115"/>
      <c r="C298" s="115"/>
      <c r="D298" s="154"/>
      <c r="E298" s="65"/>
      <c r="F298" s="65"/>
      <c r="G298" s="65"/>
      <c r="H298" s="65"/>
      <c r="I298" s="65"/>
      <c r="J298" s="65"/>
      <c r="K298" s="99"/>
      <c r="L298" s="65"/>
      <c r="M298" s="65"/>
      <c r="N298" s="65"/>
      <c r="O298" s="65"/>
      <c r="P298" s="65"/>
      <c r="Q298" s="92"/>
      <c r="R298" s="89"/>
      <c r="S298" s="89"/>
      <c r="T298" s="89"/>
      <c r="U298" s="155"/>
      <c r="V298" s="157"/>
      <c r="W298" s="155"/>
      <c r="X298" s="126"/>
    </row>
    <row r="299" spans="1:24" s="22" customFormat="1" ht="26.25" customHeight="1">
      <c r="A299" s="117"/>
      <c r="B299" s="115"/>
      <c r="C299" s="115"/>
      <c r="D299" s="154"/>
      <c r="E299" s="65"/>
      <c r="F299" s="65"/>
      <c r="G299" s="65"/>
      <c r="H299" s="65"/>
      <c r="I299" s="65"/>
      <c r="J299" s="65"/>
      <c r="K299" s="99"/>
      <c r="L299" s="65"/>
      <c r="M299" s="65"/>
      <c r="N299" s="65"/>
      <c r="O299" s="65"/>
      <c r="P299" s="65"/>
      <c r="Q299" s="92"/>
      <c r="R299" s="89"/>
      <c r="S299" s="89"/>
      <c r="T299" s="89"/>
      <c r="U299" s="155"/>
      <c r="V299" s="157"/>
      <c r="W299" s="155"/>
      <c r="X299" s="126"/>
    </row>
    <row r="300" spans="1:24" s="22" customFormat="1" ht="26.25" customHeight="1">
      <c r="A300" s="117"/>
      <c r="B300" s="115"/>
      <c r="C300" s="115"/>
      <c r="D300" s="154"/>
      <c r="E300" s="65"/>
      <c r="F300" s="65"/>
      <c r="G300" s="65"/>
      <c r="H300" s="65"/>
      <c r="I300" s="65"/>
      <c r="J300" s="65"/>
      <c r="K300" s="99"/>
      <c r="L300" s="65"/>
      <c r="M300" s="65"/>
      <c r="N300" s="65"/>
      <c r="O300" s="65"/>
      <c r="P300" s="65"/>
      <c r="Q300" s="92"/>
      <c r="R300" s="89"/>
      <c r="S300" s="89"/>
      <c r="T300" s="89"/>
      <c r="U300" s="155"/>
      <c r="V300" s="157"/>
      <c r="W300" s="155"/>
      <c r="X300" s="126"/>
    </row>
    <row r="301" spans="1:24" s="22" customFormat="1" ht="26.25" customHeight="1">
      <c r="A301" s="117"/>
      <c r="B301" s="115"/>
      <c r="C301" s="115"/>
      <c r="D301" s="154"/>
      <c r="E301" s="65"/>
      <c r="F301" s="65"/>
      <c r="G301" s="65"/>
      <c r="H301" s="65"/>
      <c r="I301" s="65"/>
      <c r="J301" s="65"/>
      <c r="K301" s="99"/>
      <c r="L301" s="65"/>
      <c r="M301" s="65"/>
      <c r="N301" s="65"/>
      <c r="O301" s="65"/>
      <c r="P301" s="65"/>
      <c r="Q301" s="92"/>
      <c r="R301" s="89"/>
      <c r="S301" s="89"/>
      <c r="T301" s="89"/>
      <c r="U301" s="155"/>
      <c r="V301" s="157"/>
      <c r="W301" s="155"/>
      <c r="X301" s="126"/>
    </row>
    <row r="302" spans="1:24" s="22" customFormat="1" ht="26.25" customHeight="1">
      <c r="A302" s="117"/>
      <c r="B302" s="115"/>
      <c r="C302" s="115"/>
      <c r="D302" s="154"/>
      <c r="E302" s="65"/>
      <c r="F302" s="65"/>
      <c r="G302" s="65"/>
      <c r="H302" s="65"/>
      <c r="I302" s="65"/>
      <c r="J302" s="65"/>
      <c r="K302" s="99"/>
      <c r="L302" s="65"/>
      <c r="M302" s="65"/>
      <c r="N302" s="65"/>
      <c r="O302" s="65"/>
      <c r="P302" s="65"/>
      <c r="Q302" s="92"/>
      <c r="R302" s="89"/>
      <c r="S302" s="89"/>
      <c r="T302" s="89"/>
      <c r="U302" s="155"/>
      <c r="V302" s="157"/>
      <c r="W302" s="155"/>
      <c r="X302" s="126"/>
    </row>
    <row r="303" spans="1:24" s="22" customFormat="1" ht="15">
      <c r="A303" s="117"/>
      <c r="B303" s="115"/>
      <c r="C303" s="115"/>
      <c r="D303" s="154"/>
      <c r="E303" s="65"/>
      <c r="F303" s="65"/>
      <c r="G303" s="65"/>
      <c r="H303" s="65"/>
      <c r="I303" s="65"/>
      <c r="J303" s="65"/>
      <c r="K303" s="99"/>
      <c r="L303" s="65"/>
      <c r="M303" s="65"/>
      <c r="N303" s="65"/>
      <c r="O303" s="65"/>
      <c r="P303" s="65"/>
      <c r="Q303" s="92"/>
      <c r="R303" s="89"/>
      <c r="S303" s="89"/>
      <c r="T303" s="89"/>
      <c r="U303" s="155"/>
      <c r="V303" s="157"/>
      <c r="W303" s="155"/>
      <c r="X303" s="126"/>
    </row>
    <row r="304" spans="1:24" s="22" customFormat="1" ht="15">
      <c r="A304" s="171"/>
      <c r="B304" s="172"/>
      <c r="C304" s="172"/>
      <c r="D304" s="170"/>
      <c r="E304" s="65"/>
      <c r="F304" s="65"/>
      <c r="G304" s="65"/>
      <c r="H304" s="65"/>
      <c r="I304" s="65"/>
      <c r="J304" s="65"/>
      <c r="K304" s="99"/>
      <c r="L304" s="65"/>
      <c r="M304" s="65"/>
      <c r="N304" s="65"/>
      <c r="O304" s="65"/>
      <c r="P304" s="65"/>
      <c r="Q304" s="92"/>
      <c r="R304" s="89"/>
      <c r="S304" s="89"/>
      <c r="T304" s="89"/>
      <c r="U304" s="155"/>
      <c r="V304" s="157"/>
      <c r="W304" s="155"/>
      <c r="X304" s="126"/>
    </row>
    <row r="305" spans="1:24" s="22" customFormat="1" ht="15">
      <c r="A305" s="171"/>
      <c r="B305" s="172"/>
      <c r="C305" s="172"/>
      <c r="D305" s="170"/>
      <c r="E305" s="65"/>
      <c r="F305" s="65"/>
      <c r="G305" s="65"/>
      <c r="H305" s="65"/>
      <c r="I305" s="65"/>
      <c r="J305" s="65"/>
      <c r="K305" s="99"/>
      <c r="L305" s="65"/>
      <c r="M305" s="65"/>
      <c r="N305" s="65"/>
      <c r="O305" s="65"/>
      <c r="P305" s="65"/>
      <c r="Q305" s="92"/>
      <c r="R305" s="89"/>
      <c r="S305" s="89"/>
      <c r="T305" s="89"/>
      <c r="U305" s="155"/>
      <c r="V305" s="157"/>
      <c r="W305" s="155"/>
      <c r="X305" s="126"/>
    </row>
    <row r="306" spans="1:24" s="22" customFormat="1" ht="15">
      <c r="A306" s="171"/>
      <c r="B306" s="172"/>
      <c r="C306" s="172"/>
      <c r="D306" s="170"/>
      <c r="E306" s="65"/>
      <c r="F306" s="65"/>
      <c r="G306" s="65"/>
      <c r="H306" s="65"/>
      <c r="I306" s="65"/>
      <c r="J306" s="65"/>
      <c r="K306" s="99"/>
      <c r="L306" s="65"/>
      <c r="M306" s="65"/>
      <c r="N306" s="65"/>
      <c r="O306" s="65"/>
      <c r="P306" s="65"/>
      <c r="Q306" s="92"/>
      <c r="R306" s="89"/>
      <c r="S306" s="89"/>
      <c r="T306" s="89"/>
      <c r="U306" s="155"/>
      <c r="V306" s="157"/>
      <c r="W306" s="155"/>
      <c r="X306" s="126"/>
    </row>
    <row r="307" spans="1:24" s="22" customFormat="1" ht="15">
      <c r="A307" s="171"/>
      <c r="B307" s="172"/>
      <c r="C307" s="172"/>
      <c r="D307" s="170"/>
      <c r="E307" s="65"/>
      <c r="F307" s="65"/>
      <c r="G307" s="65"/>
      <c r="H307" s="65"/>
      <c r="I307" s="65"/>
      <c r="J307" s="65"/>
      <c r="K307" s="99"/>
      <c r="L307" s="65"/>
      <c r="M307" s="65"/>
      <c r="N307" s="65"/>
      <c r="O307" s="65"/>
      <c r="P307" s="65"/>
      <c r="Q307" s="92"/>
      <c r="R307" s="89"/>
      <c r="S307" s="89"/>
      <c r="T307" s="89"/>
      <c r="U307" s="155"/>
      <c r="V307" s="157"/>
      <c r="W307" s="155"/>
      <c r="X307" s="126"/>
    </row>
    <row r="308" spans="1:24" s="22" customFormat="1" ht="15">
      <c r="A308" s="171"/>
      <c r="B308" s="172"/>
      <c r="C308" s="172"/>
      <c r="D308" s="170"/>
      <c r="E308" s="65"/>
      <c r="F308" s="65"/>
      <c r="G308" s="65"/>
      <c r="H308" s="65"/>
      <c r="I308" s="65"/>
      <c r="J308" s="65"/>
      <c r="K308" s="99"/>
      <c r="L308" s="65"/>
      <c r="M308" s="65"/>
      <c r="N308" s="65"/>
      <c r="O308" s="65"/>
      <c r="P308" s="65"/>
      <c r="Q308" s="92"/>
      <c r="R308" s="89"/>
      <c r="S308" s="89"/>
      <c r="T308" s="89"/>
      <c r="U308" s="155"/>
      <c r="V308" s="157"/>
      <c r="W308" s="155"/>
      <c r="X308" s="126"/>
    </row>
    <row r="309" spans="1:24" s="22" customFormat="1" ht="15">
      <c r="A309" s="171"/>
      <c r="B309" s="172"/>
      <c r="C309" s="172"/>
      <c r="D309" s="170"/>
      <c r="E309" s="65"/>
      <c r="F309" s="65"/>
      <c r="G309" s="65"/>
      <c r="H309" s="65"/>
      <c r="I309" s="65"/>
      <c r="J309" s="65"/>
      <c r="K309" s="99"/>
      <c r="L309" s="65"/>
      <c r="M309" s="65"/>
      <c r="N309" s="65"/>
      <c r="O309" s="65"/>
      <c r="P309" s="65"/>
      <c r="Q309" s="92"/>
      <c r="R309" s="89"/>
      <c r="S309" s="89"/>
      <c r="T309" s="89"/>
      <c r="U309" s="155"/>
      <c r="V309" s="157"/>
      <c r="W309" s="155"/>
      <c r="X309" s="126"/>
    </row>
    <row r="310" spans="1:24" s="22" customFormat="1" ht="15">
      <c r="A310" s="171"/>
      <c r="B310" s="172"/>
      <c r="C310" s="172"/>
      <c r="D310" s="170"/>
      <c r="E310" s="65"/>
      <c r="F310" s="65"/>
      <c r="G310" s="65"/>
      <c r="H310" s="65"/>
      <c r="I310" s="65"/>
      <c r="J310" s="65"/>
      <c r="K310" s="99"/>
      <c r="L310" s="65"/>
      <c r="M310" s="65"/>
      <c r="N310" s="65"/>
      <c r="O310" s="65"/>
      <c r="P310" s="65"/>
      <c r="Q310" s="92"/>
      <c r="R310" s="89"/>
      <c r="S310" s="89"/>
      <c r="T310" s="89"/>
      <c r="U310" s="155"/>
      <c r="V310" s="157"/>
      <c r="W310" s="155"/>
      <c r="X310" s="126"/>
    </row>
    <row r="311" spans="1:24" s="22" customFormat="1" ht="15">
      <c r="A311" s="171"/>
      <c r="B311" s="172"/>
      <c r="C311" s="172"/>
      <c r="D311" s="170"/>
      <c r="E311" s="65"/>
      <c r="F311" s="65"/>
      <c r="G311" s="65"/>
      <c r="H311" s="65"/>
      <c r="I311" s="65"/>
      <c r="J311" s="65"/>
      <c r="K311" s="99"/>
      <c r="L311" s="65"/>
      <c r="M311" s="65"/>
      <c r="N311" s="65"/>
      <c r="O311" s="65"/>
      <c r="P311" s="65"/>
      <c r="Q311" s="92"/>
      <c r="R311" s="89"/>
      <c r="S311" s="89"/>
      <c r="T311" s="89"/>
      <c r="U311" s="155"/>
      <c r="V311" s="157"/>
      <c r="W311" s="155"/>
      <c r="X311" s="126"/>
    </row>
    <row r="312" spans="1:24" s="22" customFormat="1" ht="15">
      <c r="A312" s="171"/>
      <c r="B312" s="172"/>
      <c r="C312" s="172"/>
      <c r="D312" s="170"/>
      <c r="E312" s="65"/>
      <c r="F312" s="65"/>
      <c r="G312" s="65"/>
      <c r="H312" s="65"/>
      <c r="I312" s="65"/>
      <c r="J312" s="65"/>
      <c r="K312" s="99"/>
      <c r="L312" s="65"/>
      <c r="M312" s="65"/>
      <c r="N312" s="65"/>
      <c r="O312" s="65"/>
      <c r="P312" s="65"/>
      <c r="Q312" s="92"/>
      <c r="R312" s="89"/>
      <c r="S312" s="89"/>
      <c r="T312" s="89"/>
      <c r="U312" s="155"/>
      <c r="V312" s="157"/>
      <c r="W312" s="155"/>
      <c r="X312" s="126"/>
    </row>
    <row r="313" spans="1:24" s="22" customFormat="1" ht="15">
      <c r="A313" s="171"/>
      <c r="B313" s="172"/>
      <c r="C313" s="172"/>
      <c r="D313" s="170"/>
      <c r="E313" s="65"/>
      <c r="F313" s="65"/>
      <c r="G313" s="65"/>
      <c r="H313" s="65"/>
      <c r="I313" s="65"/>
      <c r="J313" s="65"/>
      <c r="K313" s="99"/>
      <c r="L313" s="65"/>
      <c r="M313" s="65"/>
      <c r="N313" s="65"/>
      <c r="O313" s="65"/>
      <c r="P313" s="65"/>
      <c r="Q313" s="92"/>
      <c r="R313" s="89"/>
      <c r="S313" s="89"/>
      <c r="T313" s="89"/>
      <c r="U313" s="155"/>
      <c r="V313" s="157"/>
      <c r="W313" s="155"/>
      <c r="X313" s="126"/>
    </row>
    <row r="314" spans="1:24" s="22" customFormat="1" ht="15">
      <c r="A314" s="171"/>
      <c r="B314" s="172"/>
      <c r="C314" s="172"/>
      <c r="D314" s="170"/>
      <c r="E314" s="65"/>
      <c r="F314" s="65"/>
      <c r="G314" s="65"/>
      <c r="H314" s="65"/>
      <c r="I314" s="65"/>
      <c r="J314" s="65"/>
      <c r="K314" s="99"/>
      <c r="L314" s="65"/>
      <c r="M314" s="65"/>
      <c r="N314" s="65"/>
      <c r="O314" s="65"/>
      <c r="P314" s="65"/>
      <c r="Q314" s="92"/>
      <c r="R314" s="89"/>
      <c r="S314" s="89"/>
      <c r="T314" s="89"/>
      <c r="U314" s="155"/>
      <c r="V314" s="157"/>
      <c r="W314" s="155"/>
      <c r="X314" s="126"/>
    </row>
    <row r="315" spans="1:24" s="22" customFormat="1" ht="15">
      <c r="A315" s="171"/>
      <c r="B315" s="172"/>
      <c r="C315" s="172"/>
      <c r="D315" s="170"/>
      <c r="E315" s="65"/>
      <c r="F315" s="65"/>
      <c r="G315" s="65"/>
      <c r="H315" s="65"/>
      <c r="I315" s="65"/>
      <c r="J315" s="65"/>
      <c r="K315" s="99"/>
      <c r="L315" s="65"/>
      <c r="M315" s="65"/>
      <c r="N315" s="65"/>
      <c r="O315" s="65"/>
      <c r="P315" s="65"/>
      <c r="Q315" s="92"/>
      <c r="R315" s="89"/>
      <c r="S315" s="89"/>
      <c r="T315" s="89"/>
      <c r="U315" s="155"/>
      <c r="V315" s="157"/>
      <c r="W315" s="155"/>
      <c r="X315" s="126"/>
    </row>
    <row r="316" spans="1:24" s="22" customFormat="1" ht="15">
      <c r="A316" s="171"/>
      <c r="B316" s="172"/>
      <c r="C316" s="172"/>
      <c r="D316" s="170"/>
      <c r="E316" s="65"/>
      <c r="F316" s="65"/>
      <c r="G316" s="65"/>
      <c r="H316" s="65"/>
      <c r="I316" s="65"/>
      <c r="J316" s="65"/>
      <c r="K316" s="99"/>
      <c r="L316" s="65"/>
      <c r="M316" s="65"/>
      <c r="N316" s="65"/>
      <c r="O316" s="65"/>
      <c r="P316" s="65"/>
      <c r="Q316" s="92"/>
      <c r="R316" s="89"/>
      <c r="S316" s="89"/>
      <c r="T316" s="89"/>
      <c r="U316" s="155"/>
      <c r="V316" s="157"/>
      <c r="W316" s="155"/>
      <c r="X316" s="126"/>
    </row>
    <row r="317" spans="1:24" s="22" customFormat="1" ht="15">
      <c r="A317" s="171"/>
      <c r="B317" s="172"/>
      <c r="C317" s="172"/>
      <c r="D317" s="170"/>
      <c r="E317" s="65"/>
      <c r="F317" s="65"/>
      <c r="G317" s="65"/>
      <c r="H317" s="65"/>
      <c r="I317" s="65"/>
      <c r="J317" s="65"/>
      <c r="K317" s="99"/>
      <c r="L317" s="65"/>
      <c r="M317" s="65"/>
      <c r="N317" s="65"/>
      <c r="O317" s="65"/>
      <c r="P317" s="65"/>
      <c r="Q317" s="92"/>
      <c r="R317" s="89"/>
      <c r="S317" s="89"/>
      <c r="T317" s="89"/>
      <c r="U317" s="155"/>
      <c r="V317" s="157"/>
      <c r="W317" s="155"/>
      <c r="X317" s="126"/>
    </row>
    <row r="318" spans="1:24" s="22" customFormat="1" ht="15">
      <c r="A318" s="171"/>
      <c r="B318" s="172"/>
      <c r="C318" s="172"/>
      <c r="D318" s="170"/>
      <c r="E318" s="65"/>
      <c r="F318" s="65"/>
      <c r="G318" s="65"/>
      <c r="H318" s="65"/>
      <c r="I318" s="65"/>
      <c r="J318" s="65"/>
      <c r="K318" s="99"/>
      <c r="L318" s="65"/>
      <c r="M318" s="65"/>
      <c r="N318" s="65"/>
      <c r="O318" s="65"/>
      <c r="P318" s="65"/>
      <c r="Q318" s="92"/>
      <c r="R318" s="89"/>
      <c r="S318" s="89"/>
      <c r="T318" s="89"/>
      <c r="U318" s="155"/>
      <c r="V318" s="157"/>
      <c r="W318" s="155"/>
      <c r="X318" s="126"/>
    </row>
    <row r="319" spans="1:24" s="22" customFormat="1" ht="15">
      <c r="A319" s="171"/>
      <c r="B319" s="172"/>
      <c r="C319" s="172"/>
      <c r="D319" s="170"/>
      <c r="E319" s="65"/>
      <c r="F319" s="65"/>
      <c r="G319" s="65"/>
      <c r="H319" s="65"/>
      <c r="I319" s="65"/>
      <c r="J319" s="65"/>
      <c r="K319" s="99"/>
      <c r="L319" s="65"/>
      <c r="M319" s="65"/>
      <c r="N319" s="65"/>
      <c r="O319" s="65"/>
      <c r="P319" s="65"/>
      <c r="Q319" s="92"/>
      <c r="R319" s="89"/>
      <c r="S319" s="89"/>
      <c r="T319" s="89"/>
      <c r="U319" s="155"/>
      <c r="V319" s="157"/>
      <c r="W319" s="155"/>
      <c r="X319" s="126"/>
    </row>
    <row r="320" spans="1:24" s="22" customFormat="1" ht="15">
      <c r="A320" s="171"/>
      <c r="B320" s="172"/>
      <c r="C320" s="172"/>
      <c r="D320" s="170"/>
      <c r="E320" s="65"/>
      <c r="F320" s="65"/>
      <c r="G320" s="65"/>
      <c r="H320" s="65"/>
      <c r="I320" s="65"/>
      <c r="J320" s="65"/>
      <c r="K320" s="99"/>
      <c r="L320" s="65"/>
      <c r="M320" s="65"/>
      <c r="N320" s="65"/>
      <c r="O320" s="65"/>
      <c r="P320" s="65"/>
      <c r="Q320" s="92"/>
      <c r="R320" s="89"/>
      <c r="S320" s="89"/>
      <c r="T320" s="89"/>
      <c r="U320" s="155"/>
      <c r="V320" s="157"/>
      <c r="W320" s="155"/>
      <c r="X320" s="126"/>
    </row>
    <row r="321" spans="1:24" s="22" customFormat="1" ht="15">
      <c r="A321" s="171"/>
      <c r="B321" s="172"/>
      <c r="C321" s="172"/>
      <c r="D321" s="170"/>
      <c r="E321" s="65"/>
      <c r="F321" s="65"/>
      <c r="G321" s="65"/>
      <c r="H321" s="65"/>
      <c r="I321" s="65"/>
      <c r="J321" s="65"/>
      <c r="K321" s="99"/>
      <c r="L321" s="65"/>
      <c r="M321" s="65"/>
      <c r="N321" s="65"/>
      <c r="O321" s="65"/>
      <c r="P321" s="65"/>
      <c r="Q321" s="92"/>
      <c r="R321" s="89"/>
      <c r="S321" s="89"/>
      <c r="T321" s="89"/>
      <c r="U321" s="155"/>
      <c r="V321" s="157"/>
      <c r="W321" s="155"/>
      <c r="X321" s="126"/>
    </row>
    <row r="322" spans="1:24" s="22" customFormat="1" ht="15">
      <c r="A322" s="171"/>
      <c r="B322" s="172"/>
      <c r="C322" s="172"/>
      <c r="D322" s="170"/>
      <c r="E322" s="65"/>
      <c r="F322" s="65"/>
      <c r="G322" s="65"/>
      <c r="H322" s="65"/>
      <c r="I322" s="65"/>
      <c r="J322" s="65"/>
      <c r="K322" s="99"/>
      <c r="L322" s="65"/>
      <c r="M322" s="65"/>
      <c r="N322" s="65"/>
      <c r="O322" s="65"/>
      <c r="P322" s="65"/>
      <c r="Q322" s="92"/>
      <c r="R322" s="89"/>
      <c r="S322" s="89"/>
      <c r="T322" s="89"/>
      <c r="U322" s="155"/>
      <c r="V322" s="157"/>
      <c r="W322" s="155"/>
      <c r="X322" s="126"/>
    </row>
    <row r="323" spans="1:24" s="22" customFormat="1" ht="15">
      <c r="A323" s="171"/>
      <c r="B323" s="172"/>
      <c r="C323" s="172"/>
      <c r="D323" s="170"/>
      <c r="E323" s="65"/>
      <c r="F323" s="65"/>
      <c r="G323" s="65"/>
      <c r="H323" s="65"/>
      <c r="I323" s="65"/>
      <c r="J323" s="65"/>
      <c r="K323" s="99"/>
      <c r="L323" s="65"/>
      <c r="M323" s="65"/>
      <c r="N323" s="65"/>
      <c r="O323" s="65"/>
      <c r="P323" s="65"/>
      <c r="Q323" s="92"/>
      <c r="R323" s="89"/>
      <c r="S323" s="89"/>
      <c r="T323" s="89"/>
      <c r="U323" s="155"/>
      <c r="V323" s="157"/>
      <c r="W323" s="155"/>
      <c r="X323" s="126"/>
    </row>
    <row r="324" spans="1:24" s="22" customFormat="1" ht="15">
      <c r="A324" s="171"/>
      <c r="B324" s="172"/>
      <c r="C324" s="172"/>
      <c r="D324" s="170"/>
      <c r="E324" s="65"/>
      <c r="F324" s="65"/>
      <c r="G324" s="65"/>
      <c r="H324" s="65"/>
      <c r="I324" s="65"/>
      <c r="J324" s="65"/>
      <c r="K324" s="99"/>
      <c r="L324" s="65"/>
      <c r="M324" s="65"/>
      <c r="N324" s="65"/>
      <c r="O324" s="65"/>
      <c r="P324" s="65"/>
      <c r="Q324" s="92"/>
      <c r="R324" s="89"/>
      <c r="S324" s="89"/>
      <c r="T324" s="89"/>
      <c r="U324" s="155"/>
      <c r="V324" s="157"/>
      <c r="W324" s="155"/>
      <c r="X324" s="126"/>
    </row>
    <row r="325" spans="1:24" s="22" customFormat="1" ht="15">
      <c r="A325" s="171"/>
      <c r="B325" s="172"/>
      <c r="C325" s="172"/>
      <c r="D325" s="170"/>
      <c r="E325" s="65"/>
      <c r="F325" s="65"/>
      <c r="G325" s="65"/>
      <c r="H325" s="65"/>
      <c r="I325" s="65"/>
      <c r="J325" s="65"/>
      <c r="K325" s="99"/>
      <c r="L325" s="65"/>
      <c r="M325" s="65"/>
      <c r="N325" s="65"/>
      <c r="O325" s="65"/>
      <c r="P325" s="65"/>
      <c r="Q325" s="92"/>
      <c r="R325" s="89"/>
      <c r="S325" s="89"/>
      <c r="T325" s="89"/>
      <c r="U325" s="155"/>
      <c r="V325" s="157"/>
      <c r="W325" s="155"/>
      <c r="X325" s="126"/>
    </row>
  </sheetData>
  <sheetProtection/>
  <mergeCells count="43">
    <mergeCell ref="X215:X247"/>
    <mergeCell ref="X248:X273"/>
    <mergeCell ref="X1:X45"/>
    <mergeCell ref="X46:X86"/>
    <mergeCell ref="X87:X123"/>
    <mergeCell ref="X124:X150"/>
    <mergeCell ref="X151:X174"/>
    <mergeCell ref="X175:X214"/>
    <mergeCell ref="B10:B13"/>
    <mergeCell ref="C10:C13"/>
    <mergeCell ref="D10:D13"/>
    <mergeCell ref="E12:E13"/>
    <mergeCell ref="Q12:Q13"/>
    <mergeCell ref="I12:J12"/>
    <mergeCell ref="H12:H13"/>
    <mergeCell ref="F271:G272"/>
    <mergeCell ref="L10:U10"/>
    <mergeCell ref="L11:P11"/>
    <mergeCell ref="W10:W13"/>
    <mergeCell ref="R12:R13"/>
    <mergeCell ref="K10:K13"/>
    <mergeCell ref="Q11:U11"/>
    <mergeCell ref="N12:O12"/>
    <mergeCell ref="L12:L13"/>
    <mergeCell ref="M12:M13"/>
    <mergeCell ref="Q1:V1"/>
    <mergeCell ref="Q2:V2"/>
    <mergeCell ref="Q3:V3"/>
    <mergeCell ref="Q4:V4"/>
    <mergeCell ref="Q5:V5"/>
    <mergeCell ref="S12:T12"/>
    <mergeCell ref="U12:U13"/>
    <mergeCell ref="V10:V13"/>
    <mergeCell ref="A269:D269"/>
    <mergeCell ref="R269:U269"/>
    <mergeCell ref="A7:V7"/>
    <mergeCell ref="A8:V8"/>
    <mergeCell ref="E10:J10"/>
    <mergeCell ref="E11:G11"/>
    <mergeCell ref="A10:A13"/>
    <mergeCell ref="H11:J11"/>
    <mergeCell ref="F12:G12"/>
    <mergeCell ref="P12:P13"/>
  </mergeCells>
  <printOptions horizontalCentered="1"/>
  <pageMargins left="0.2755905511811024" right="0.1968503937007874" top="0.81" bottom="0.35433070866141736" header="0.6692913385826772" footer="0.1968503937007874"/>
  <pageSetup fitToHeight="100" fitToWidth="1" horizontalDpi="600" verticalDpi="600" orientation="landscape" paperSize="9" scale="34" r:id="rId1"/>
  <headerFooter alignWithMargins="0">
    <oddFooter xml:space="preserve">&amp;R &amp;20Сторінка  &amp;P </oddFooter>
  </headerFooter>
  <rowBreaks count="1" manualBreakCount="1">
    <brk id="26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7"/>
  <sheetViews>
    <sheetView showGridLines="0" showZeros="0" tabSelected="1" view="pageBreakPreview" zoomScale="40" zoomScaleNormal="55" zoomScaleSheetLayoutView="40" workbookViewId="0" topLeftCell="A1">
      <selection activeCell="U10" sqref="U10:U13"/>
    </sheetView>
  </sheetViews>
  <sheetFormatPr defaultColWidth="9.16015625" defaultRowHeight="12.75"/>
  <cols>
    <col min="1" max="1" width="21.83203125" style="3" customWidth="1"/>
    <col min="2" max="2" width="18.66015625" style="142" customWidth="1"/>
    <col min="3" max="3" width="70.16015625" style="146" customWidth="1"/>
    <col min="4" max="4" width="24.83203125" style="130" customWidth="1"/>
    <col min="5" max="6" width="21.5" style="130" customWidth="1"/>
    <col min="7" max="7" width="24.16015625" style="130" customWidth="1"/>
    <col min="8" max="9" width="21.5" style="130" customWidth="1"/>
    <col min="10" max="10" width="18.5" style="131" customWidth="1"/>
    <col min="11" max="11" width="21.5" style="130" customWidth="1"/>
    <col min="12" max="12" width="21.66015625" style="130" customWidth="1"/>
    <col min="13" max="13" width="18.83203125" style="130" customWidth="1"/>
    <col min="14" max="14" width="18.66015625" style="130" customWidth="1"/>
    <col min="15" max="15" width="23.16015625" style="130" customWidth="1"/>
    <col min="16" max="16" width="20.33203125" style="130" customWidth="1"/>
    <col min="17" max="17" width="21.83203125" style="92" customWidth="1"/>
    <col min="18" max="18" width="21.5" style="89" customWidth="1"/>
    <col min="19" max="19" width="23" style="89" customWidth="1"/>
    <col min="20" max="20" width="23.16015625" style="89" customWidth="1"/>
    <col min="21" max="21" width="17.5" style="132" customWidth="1"/>
    <col min="22" max="22" width="28.16015625" style="89" customWidth="1"/>
    <col min="23" max="23" width="11.16015625" style="121" customWidth="1"/>
    <col min="24" max="27" width="17.5" style="63" customWidth="1"/>
    <col min="28" max="28" width="20.83203125" style="63" customWidth="1"/>
    <col min="29" max="29" width="21.5" style="63" customWidth="1"/>
    <col min="30" max="30" width="17.5" style="63" customWidth="1"/>
    <col min="31" max="31" width="19.66015625" style="63" customWidth="1"/>
    <col min="32" max="36" width="17.5" style="63" customWidth="1"/>
    <col min="37" max="16384" width="9.16015625" style="1" customWidth="1"/>
  </cols>
  <sheetData>
    <row r="1" spans="1:23" ht="26.25" customHeight="1">
      <c r="A1" s="13"/>
      <c r="Q1" s="219" t="s">
        <v>674</v>
      </c>
      <c r="R1" s="219"/>
      <c r="S1" s="219"/>
      <c r="T1" s="219"/>
      <c r="U1" s="219"/>
      <c r="V1" s="219"/>
      <c r="W1" s="227"/>
    </row>
    <row r="2" spans="1:23" ht="29.25" customHeight="1">
      <c r="A2" s="13"/>
      <c r="Q2" s="219" t="s">
        <v>685</v>
      </c>
      <c r="R2" s="219"/>
      <c r="S2" s="219"/>
      <c r="T2" s="219"/>
      <c r="U2" s="219"/>
      <c r="V2" s="219"/>
      <c r="W2" s="227"/>
    </row>
    <row r="3" spans="1:23" ht="29.25" customHeight="1">
      <c r="A3" s="13"/>
      <c r="Q3" s="220" t="s">
        <v>684</v>
      </c>
      <c r="R3" s="220"/>
      <c r="S3" s="220"/>
      <c r="T3" s="220"/>
      <c r="U3" s="220"/>
      <c r="V3" s="220"/>
      <c r="W3" s="227"/>
    </row>
    <row r="4" spans="1:23" ht="29.25" customHeight="1">
      <c r="A4" s="13"/>
      <c r="Q4" s="220" t="s">
        <v>683</v>
      </c>
      <c r="R4" s="220"/>
      <c r="S4" s="220"/>
      <c r="T4" s="220"/>
      <c r="U4" s="220"/>
      <c r="V4" s="220"/>
      <c r="W4" s="227"/>
    </row>
    <row r="5" spans="1:23" ht="26.25">
      <c r="A5" s="13"/>
      <c r="Q5" s="219" t="s">
        <v>679</v>
      </c>
      <c r="R5" s="219"/>
      <c r="S5" s="219"/>
      <c r="T5" s="219"/>
      <c r="U5" s="219"/>
      <c r="V5" s="219"/>
      <c r="W5" s="227"/>
    </row>
    <row r="6" spans="1:23" ht="24.75" customHeight="1">
      <c r="A6" s="13"/>
      <c r="B6" s="143"/>
      <c r="C6" s="147"/>
      <c r="N6" s="238"/>
      <c r="O6" s="238"/>
      <c r="P6" s="238"/>
      <c r="W6" s="227"/>
    </row>
    <row r="7" spans="1:36" s="153" customFormat="1" ht="22.5" customHeight="1">
      <c r="A7" s="230" t="s">
        <v>591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151"/>
      <c r="W7" s="227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spans="1:36" s="153" customFormat="1" ht="25.5" customHeight="1">
      <c r="A8" s="230" t="s">
        <v>658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151"/>
      <c r="W8" s="227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</row>
    <row r="9" spans="1:36" s="12" customFormat="1" ht="24" customHeight="1">
      <c r="A9" s="13"/>
      <c r="B9" s="144"/>
      <c r="C9" s="120"/>
      <c r="D9" s="133"/>
      <c r="E9" s="133"/>
      <c r="F9" s="133"/>
      <c r="G9" s="133"/>
      <c r="H9" s="133"/>
      <c r="I9" s="133"/>
      <c r="J9" s="134"/>
      <c r="K9" s="133"/>
      <c r="L9" s="133"/>
      <c r="M9" s="133"/>
      <c r="N9" s="133"/>
      <c r="O9" s="133"/>
      <c r="P9" s="133"/>
      <c r="Q9" s="92"/>
      <c r="R9" s="82"/>
      <c r="S9" s="82"/>
      <c r="T9" s="82"/>
      <c r="U9" s="122"/>
      <c r="V9" s="82"/>
      <c r="W9" s="227"/>
      <c r="X9" s="82"/>
      <c r="Y9" s="82"/>
      <c r="Z9" s="82"/>
      <c r="AA9" s="237"/>
      <c r="AB9" s="237"/>
      <c r="AC9" s="237"/>
      <c r="AD9" s="237"/>
      <c r="AE9" s="237"/>
      <c r="AF9" s="237"/>
      <c r="AG9" s="237"/>
      <c r="AH9" s="237"/>
      <c r="AI9" s="237"/>
      <c r="AJ9" s="237"/>
    </row>
    <row r="10" spans="1:36" ht="21.75" customHeight="1">
      <c r="A10" s="231" t="s">
        <v>165</v>
      </c>
      <c r="B10" s="231" t="s">
        <v>80</v>
      </c>
      <c r="C10" s="231" t="s">
        <v>178</v>
      </c>
      <c r="D10" s="233" t="s">
        <v>593</v>
      </c>
      <c r="E10" s="233"/>
      <c r="F10" s="233"/>
      <c r="G10" s="233"/>
      <c r="H10" s="233"/>
      <c r="I10" s="233"/>
      <c r="J10" s="234" t="s">
        <v>596</v>
      </c>
      <c r="K10" s="233" t="s">
        <v>597</v>
      </c>
      <c r="L10" s="233"/>
      <c r="M10" s="233"/>
      <c r="N10" s="233"/>
      <c r="O10" s="233"/>
      <c r="P10" s="233"/>
      <c r="Q10" s="233"/>
      <c r="R10" s="233"/>
      <c r="S10" s="233"/>
      <c r="T10" s="233"/>
      <c r="U10" s="234" t="s">
        <v>596</v>
      </c>
      <c r="V10" s="231" t="s">
        <v>361</v>
      </c>
      <c r="W10" s="227"/>
      <c r="X10" s="82"/>
      <c r="Y10" s="82"/>
      <c r="Z10" s="82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</row>
    <row r="11" spans="1:36" ht="42.75" customHeight="1">
      <c r="A11" s="231"/>
      <c r="B11" s="231"/>
      <c r="C11" s="231"/>
      <c r="D11" s="231" t="s">
        <v>594</v>
      </c>
      <c r="E11" s="231"/>
      <c r="F11" s="231"/>
      <c r="G11" s="231" t="s">
        <v>595</v>
      </c>
      <c r="H11" s="231"/>
      <c r="I11" s="231"/>
      <c r="J11" s="234"/>
      <c r="K11" s="231" t="s">
        <v>594</v>
      </c>
      <c r="L11" s="231"/>
      <c r="M11" s="231"/>
      <c r="N11" s="231"/>
      <c r="O11" s="231"/>
      <c r="P11" s="231" t="s">
        <v>595</v>
      </c>
      <c r="Q11" s="231"/>
      <c r="R11" s="231"/>
      <c r="S11" s="231"/>
      <c r="T11" s="231"/>
      <c r="U11" s="234"/>
      <c r="V11" s="231"/>
      <c r="W11" s="227"/>
      <c r="X11" s="82"/>
      <c r="Y11" s="82"/>
      <c r="Z11" s="81"/>
      <c r="AA11" s="236"/>
      <c r="AB11" s="236"/>
      <c r="AC11" s="236"/>
      <c r="AD11" s="236"/>
      <c r="AE11" s="236"/>
      <c r="AF11" s="236"/>
      <c r="AG11" s="236"/>
      <c r="AH11" s="88"/>
      <c r="AI11" s="88"/>
      <c r="AJ11" s="88"/>
    </row>
    <row r="12" spans="1:36" ht="30" customHeight="1">
      <c r="A12" s="231"/>
      <c r="B12" s="231"/>
      <c r="C12" s="231"/>
      <c r="D12" s="231" t="s">
        <v>362</v>
      </c>
      <c r="E12" s="231" t="s">
        <v>364</v>
      </c>
      <c r="F12" s="231"/>
      <c r="G12" s="231" t="s">
        <v>362</v>
      </c>
      <c r="H12" s="231" t="s">
        <v>364</v>
      </c>
      <c r="I12" s="231"/>
      <c r="J12" s="234"/>
      <c r="K12" s="231" t="s">
        <v>362</v>
      </c>
      <c r="L12" s="235" t="s">
        <v>363</v>
      </c>
      <c r="M12" s="231" t="s">
        <v>364</v>
      </c>
      <c r="N12" s="231"/>
      <c r="O12" s="235" t="s">
        <v>365</v>
      </c>
      <c r="P12" s="231" t="s">
        <v>362</v>
      </c>
      <c r="Q12" s="235" t="s">
        <v>363</v>
      </c>
      <c r="R12" s="231" t="s">
        <v>364</v>
      </c>
      <c r="S12" s="231"/>
      <c r="T12" s="235" t="s">
        <v>365</v>
      </c>
      <c r="U12" s="234"/>
      <c r="V12" s="231"/>
      <c r="W12" s="227"/>
      <c r="X12" s="83"/>
      <c r="Y12" s="83"/>
      <c r="Z12" s="83"/>
      <c r="AA12" s="86"/>
      <c r="AB12" s="87"/>
      <c r="AC12" s="93"/>
      <c r="AD12" s="93"/>
      <c r="AE12" s="236"/>
      <c r="AF12" s="236"/>
      <c r="AG12" s="236"/>
      <c r="AH12" s="93"/>
      <c r="AI12" s="93"/>
      <c r="AJ12" s="87"/>
    </row>
    <row r="13" spans="1:36" ht="59.25" customHeight="1">
      <c r="A13" s="231"/>
      <c r="B13" s="231"/>
      <c r="C13" s="231"/>
      <c r="D13" s="231"/>
      <c r="E13" s="91" t="s">
        <v>366</v>
      </c>
      <c r="F13" s="91" t="s">
        <v>367</v>
      </c>
      <c r="G13" s="231"/>
      <c r="H13" s="91" t="s">
        <v>366</v>
      </c>
      <c r="I13" s="91" t="s">
        <v>367</v>
      </c>
      <c r="J13" s="234"/>
      <c r="K13" s="231"/>
      <c r="L13" s="235"/>
      <c r="M13" s="91" t="s">
        <v>366</v>
      </c>
      <c r="N13" s="91" t="s">
        <v>367</v>
      </c>
      <c r="O13" s="235"/>
      <c r="P13" s="231"/>
      <c r="Q13" s="235"/>
      <c r="R13" s="91" t="s">
        <v>366</v>
      </c>
      <c r="S13" s="91" t="s">
        <v>367</v>
      </c>
      <c r="T13" s="235"/>
      <c r="U13" s="234"/>
      <c r="V13" s="231"/>
      <c r="W13" s="227"/>
      <c r="X13" s="82"/>
      <c r="Y13" s="82"/>
      <c r="Z13" s="84"/>
      <c r="AA13" s="86"/>
      <c r="AB13" s="88"/>
      <c r="AC13" s="88"/>
      <c r="AD13" s="86"/>
      <c r="AE13" s="236"/>
      <c r="AF13" s="236"/>
      <c r="AG13" s="236"/>
      <c r="AH13" s="88"/>
      <c r="AI13" s="88"/>
      <c r="AJ13" s="94"/>
    </row>
    <row r="14" spans="1:36" s="16" customFormat="1" ht="27.75" customHeight="1">
      <c r="A14" s="17" t="s">
        <v>76</v>
      </c>
      <c r="B14" s="25"/>
      <c r="C14" s="8" t="s">
        <v>77</v>
      </c>
      <c r="D14" s="33">
        <f>D15+D16</f>
        <v>180275633.49</v>
      </c>
      <c r="E14" s="33">
        <f aca="true" t="shared" si="0" ref="E14:T14">E15+E16</f>
        <v>135421655.63</v>
      </c>
      <c r="F14" s="33">
        <f t="shared" si="0"/>
        <v>3776048</v>
      </c>
      <c r="G14" s="33">
        <f t="shared" si="0"/>
        <v>131563518.62999998</v>
      </c>
      <c r="H14" s="33">
        <f t="shared" si="0"/>
        <v>99951299.41999999</v>
      </c>
      <c r="I14" s="33">
        <f t="shared" si="0"/>
        <v>2351397.3200000003</v>
      </c>
      <c r="J14" s="123">
        <f>G14/D14*100</f>
        <v>72.9790910080468</v>
      </c>
      <c r="K14" s="33">
        <f t="shared" si="0"/>
        <v>6618154</v>
      </c>
      <c r="L14" s="33">
        <f t="shared" si="0"/>
        <v>2250000</v>
      </c>
      <c r="M14" s="33">
        <f t="shared" si="0"/>
        <v>1725540</v>
      </c>
      <c r="N14" s="33">
        <f t="shared" si="0"/>
        <v>46200</v>
      </c>
      <c r="O14" s="33">
        <f t="shared" si="0"/>
        <v>4368154</v>
      </c>
      <c r="P14" s="33">
        <f t="shared" si="0"/>
        <v>5901569.27</v>
      </c>
      <c r="Q14" s="33">
        <f t="shared" si="0"/>
        <v>3495802.63</v>
      </c>
      <c r="R14" s="33">
        <f t="shared" si="0"/>
        <v>2710174.4000000004</v>
      </c>
      <c r="S14" s="33">
        <f t="shared" si="0"/>
        <v>49578.16</v>
      </c>
      <c r="T14" s="33">
        <f t="shared" si="0"/>
        <v>2405766.64</v>
      </c>
      <c r="U14" s="123">
        <f>P14/K14*100</f>
        <v>89.17243796381891</v>
      </c>
      <c r="V14" s="33">
        <f>G14+P14</f>
        <v>137465087.89999998</v>
      </c>
      <c r="W14" s="227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ht="57.75" customHeight="1">
      <c r="A15" s="3" t="s">
        <v>180</v>
      </c>
      <c r="B15" s="3" t="s">
        <v>79</v>
      </c>
      <c r="C15" s="10" t="s">
        <v>181</v>
      </c>
      <c r="D15" s="29">
        <f>'дод 2 '!E16+'дод 2 '!E65+'дод 2 '!E88+'дод 2 '!E109+'дод 2 '!E163+'дод 2 '!E170+'дод 2 '!E181+'дод 2 '!E208+'дод 2 '!E211+'дод 2 '!E236+'дод 2 '!E243+'дод 2 '!E246+'дод 2 '!E256+'дод 2 '!E259</f>
        <v>180137993.49</v>
      </c>
      <c r="E15" s="29">
        <f>'дод 2 '!F16+'дод 2 '!F65+'дод 2 '!F88+'дод 2 '!F109+'дод 2 '!F163+'дод 2 '!F170+'дод 2 '!F181+'дод 2 '!F208+'дод 2 '!F211+'дод 2 '!F236+'дод 2 '!F243+'дод 2 '!F246+'дод 2 '!F256+'дод 2 '!F259</f>
        <v>135421655.63</v>
      </c>
      <c r="F15" s="29">
        <f>'дод 2 '!G16+'дод 2 '!G65+'дод 2 '!G88+'дод 2 '!G109+'дод 2 '!G163+'дод 2 '!G170+'дод 2 '!G181+'дод 2 '!G208+'дод 2 '!G211+'дод 2 '!G236+'дод 2 '!G243+'дод 2 '!G246+'дод 2 '!G256+'дод 2 '!G259</f>
        <v>3776048</v>
      </c>
      <c r="G15" s="29">
        <f>'дод 2 '!H16+'дод 2 '!H65+'дод 2 '!H88+'дод 2 '!H109+'дод 2 '!H163+'дод 2 '!H170+'дод 2 '!H181+'дод 2 '!H208+'дод 2 '!H211+'дод 2 '!H236+'дод 2 '!H243+'дод 2 '!H246+'дод 2 '!H256+'дод 2 '!H259</f>
        <v>131437139.07999998</v>
      </c>
      <c r="H15" s="29">
        <f>'дод 2 '!I16+'дод 2 '!I65+'дод 2 '!I88+'дод 2 '!I109+'дод 2 '!I163+'дод 2 '!I170+'дод 2 '!I181+'дод 2 '!I208+'дод 2 '!I211+'дод 2 '!I236+'дод 2 '!I243+'дод 2 '!I246+'дод 2 '!I256+'дод 2 '!I259</f>
        <v>99951299.41999999</v>
      </c>
      <c r="I15" s="29">
        <f>'дод 2 '!J16+'дод 2 '!J65+'дод 2 '!J88+'дод 2 '!J109+'дод 2 '!J163+'дод 2 '!J170+'дод 2 '!J181+'дод 2 '!J208+'дод 2 '!J211+'дод 2 '!J236+'дод 2 '!J243+'дод 2 '!J246+'дод 2 '!J256+'дод 2 '!J259</f>
        <v>2351397.3200000003</v>
      </c>
      <c r="J15" s="124">
        <f aca="true" t="shared" si="1" ref="J15:J78">G15/D15*100</f>
        <v>72.96469586095198</v>
      </c>
      <c r="K15" s="29">
        <f>'дод 2 '!L16+'дод 2 '!L65+'дод 2 '!L88+'дод 2 '!L109+'дод 2 '!L163+'дод 2 '!L170+'дод 2 '!L181+'дод 2 '!L208+'дод 2 '!L211+'дод 2 '!L236+'дод 2 '!L243+'дод 2 '!L246+'дод 2 '!L256+'дод 2 '!L259</f>
        <v>6618154</v>
      </c>
      <c r="L15" s="29">
        <f>'дод 2 '!M16+'дод 2 '!M65+'дод 2 '!M88+'дод 2 '!M109+'дод 2 '!M163+'дод 2 '!M170+'дод 2 '!M181+'дод 2 '!M208+'дод 2 '!M211+'дод 2 '!M236+'дод 2 '!M243+'дод 2 '!M246+'дод 2 '!M256+'дод 2 '!M259</f>
        <v>2250000</v>
      </c>
      <c r="M15" s="29">
        <f>'дод 2 '!N16+'дод 2 '!N65+'дод 2 '!N88+'дод 2 '!N109+'дод 2 '!N163+'дод 2 '!N170+'дод 2 '!N181+'дод 2 '!N208+'дод 2 '!N211+'дод 2 '!N236+'дод 2 '!N243+'дод 2 '!N246+'дод 2 '!N256+'дод 2 '!N259</f>
        <v>1725540</v>
      </c>
      <c r="N15" s="29">
        <f>'дод 2 '!O16+'дод 2 '!O65+'дод 2 '!O88+'дод 2 '!O109+'дод 2 '!O163+'дод 2 '!O170+'дод 2 '!O181+'дод 2 '!O208+'дод 2 '!O211+'дод 2 '!O236+'дод 2 '!O243+'дод 2 '!O246+'дод 2 '!O256+'дод 2 '!O259</f>
        <v>46200</v>
      </c>
      <c r="O15" s="29">
        <f>'дод 2 '!P16+'дод 2 '!P65+'дод 2 '!P88+'дод 2 '!P109+'дод 2 '!P163+'дод 2 '!P170+'дод 2 '!P181+'дод 2 '!P208+'дод 2 '!P211+'дод 2 '!P236+'дод 2 '!P243+'дод 2 '!P246+'дод 2 '!P256+'дод 2 '!P259</f>
        <v>4368154</v>
      </c>
      <c r="P15" s="29">
        <f>'дод 2 '!Q16+'дод 2 '!Q65+'дод 2 '!Q88+'дод 2 '!Q109+'дод 2 '!Q163+'дод 2 '!Q170+'дод 2 '!Q181+'дод 2 '!Q208+'дод 2 '!Q211+'дод 2 '!Q236+'дод 2 '!Q243+'дод 2 '!Q246+'дод 2 '!Q256+'дод 2 '!Q259</f>
        <v>5901569.27</v>
      </c>
      <c r="Q15" s="29">
        <f>'дод 2 '!R16+'дод 2 '!R65+'дод 2 '!R88+'дод 2 '!R109+'дод 2 '!R163+'дод 2 '!R170+'дод 2 '!R181+'дод 2 '!R208+'дод 2 '!R211+'дод 2 '!R236+'дод 2 '!R243+'дод 2 '!R246+'дод 2 '!R256+'дод 2 '!R259</f>
        <v>3495802.63</v>
      </c>
      <c r="R15" s="29">
        <f>'дод 2 '!S16+'дод 2 '!S65+'дод 2 '!S88+'дод 2 '!S109+'дод 2 '!S163+'дод 2 '!S170+'дод 2 '!S181+'дод 2 '!S208+'дод 2 '!S211+'дод 2 '!S236+'дод 2 '!S243+'дод 2 '!S246+'дод 2 '!S256+'дод 2 '!S259</f>
        <v>2710174.4000000004</v>
      </c>
      <c r="S15" s="29">
        <f>'дод 2 '!T16+'дод 2 '!T65+'дод 2 '!T88+'дод 2 '!T109+'дод 2 '!T163+'дод 2 '!T170+'дод 2 '!T181+'дод 2 '!T208+'дод 2 '!T211+'дод 2 '!T236+'дод 2 '!T243+'дод 2 '!T246+'дод 2 '!T256+'дод 2 '!T259</f>
        <v>49578.16</v>
      </c>
      <c r="T15" s="29">
        <f>'дод 2 '!U16+'дод 2 '!U65+'дод 2 '!U88+'дод 2 '!U109+'дод 2 '!U163+'дод 2 '!U170+'дод 2 '!U181+'дод 2 '!U208+'дод 2 '!U211+'дод 2 '!U236+'дод 2 '!U243+'дод 2 '!U246+'дод 2 '!U256+'дод 2 '!U259</f>
        <v>2405766.64</v>
      </c>
      <c r="U15" s="124">
        <f>P15/K15*100</f>
        <v>89.17243796381891</v>
      </c>
      <c r="V15" s="29">
        <f aca="true" t="shared" si="2" ref="V15:V78">G15+P15</f>
        <v>137338708.35</v>
      </c>
      <c r="W15" s="227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</row>
    <row r="16" spans="1:36" ht="27" customHeight="1">
      <c r="A16" s="3" t="s">
        <v>78</v>
      </c>
      <c r="B16" s="3" t="s">
        <v>140</v>
      </c>
      <c r="C16" s="10" t="s">
        <v>380</v>
      </c>
      <c r="D16" s="29">
        <f>'дод 2 '!E17</f>
        <v>137640</v>
      </c>
      <c r="E16" s="29">
        <f>'дод 2 '!F17</f>
        <v>0</v>
      </c>
      <c r="F16" s="29">
        <f>'дод 2 '!G17</f>
        <v>0</v>
      </c>
      <c r="G16" s="29">
        <f>'дод 2 '!H17</f>
        <v>126379.55</v>
      </c>
      <c r="H16" s="29">
        <f>'дод 2 '!I17</f>
        <v>0</v>
      </c>
      <c r="I16" s="29">
        <f>'дод 2 '!J17</f>
        <v>0</v>
      </c>
      <c r="J16" s="124">
        <f t="shared" si="1"/>
        <v>91.81891165358907</v>
      </c>
      <c r="K16" s="29">
        <f>'дод 2 '!L17</f>
        <v>0</v>
      </c>
      <c r="L16" s="29">
        <f>'дод 2 '!M17</f>
        <v>0</v>
      </c>
      <c r="M16" s="29">
        <f>'дод 2 '!N17</f>
        <v>0</v>
      </c>
      <c r="N16" s="29">
        <f>'дод 2 '!O17</f>
        <v>0</v>
      </c>
      <c r="O16" s="29">
        <f>'дод 2 '!P17</f>
        <v>0</v>
      </c>
      <c r="P16" s="29">
        <f>'дод 2 '!Q17</f>
        <v>0</v>
      </c>
      <c r="Q16" s="29">
        <f>'дод 2 '!R17</f>
        <v>0</v>
      </c>
      <c r="R16" s="29">
        <f>'дод 2 '!S17</f>
        <v>0</v>
      </c>
      <c r="S16" s="29">
        <f>'дод 2 '!T17</f>
        <v>0</v>
      </c>
      <c r="T16" s="29">
        <f>'дод 2 '!U17</f>
        <v>0</v>
      </c>
      <c r="U16" s="124"/>
      <c r="V16" s="29">
        <f t="shared" si="2"/>
        <v>126379.55</v>
      </c>
      <c r="W16" s="227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</row>
    <row r="17" spans="1:36" s="16" customFormat="1" ht="24" customHeight="1">
      <c r="A17" s="17" t="s">
        <v>81</v>
      </c>
      <c r="B17" s="25"/>
      <c r="C17" s="8" t="s">
        <v>82</v>
      </c>
      <c r="D17" s="33">
        <f>D18+D19+D20+D21+D22+D23+D24+D25+D26</f>
        <v>775023417.25</v>
      </c>
      <c r="E17" s="33">
        <f aca="true" t="shared" si="3" ref="E17:T17">E18+E19+E20+E21+E22+E23+E24+E25+E26</f>
        <v>499525045</v>
      </c>
      <c r="F17" s="33">
        <f t="shared" si="3"/>
        <v>73574424</v>
      </c>
      <c r="G17" s="33">
        <f t="shared" si="3"/>
        <v>567429702.7599999</v>
      </c>
      <c r="H17" s="33">
        <f t="shared" si="3"/>
        <v>376578163.42</v>
      </c>
      <c r="I17" s="33">
        <f t="shared" si="3"/>
        <v>46404760.56999999</v>
      </c>
      <c r="J17" s="123">
        <f t="shared" si="1"/>
        <v>73.21452360412532</v>
      </c>
      <c r="K17" s="33">
        <f t="shared" si="3"/>
        <v>79190022.65</v>
      </c>
      <c r="L17" s="33">
        <f t="shared" si="3"/>
        <v>50066378</v>
      </c>
      <c r="M17" s="33">
        <f t="shared" si="3"/>
        <v>4398944</v>
      </c>
      <c r="N17" s="33">
        <f t="shared" si="3"/>
        <v>2371330</v>
      </c>
      <c r="O17" s="33">
        <f t="shared" si="3"/>
        <v>29123644.65</v>
      </c>
      <c r="P17" s="33">
        <f t="shared" si="3"/>
        <v>53090434.87</v>
      </c>
      <c r="Q17" s="33">
        <f t="shared" si="3"/>
        <v>28363136.540000003</v>
      </c>
      <c r="R17" s="33">
        <f t="shared" si="3"/>
        <v>3208589.9299999997</v>
      </c>
      <c r="S17" s="33">
        <f t="shared" si="3"/>
        <v>1369111.66</v>
      </c>
      <c r="T17" s="33">
        <f t="shared" si="3"/>
        <v>24727298.33</v>
      </c>
      <c r="U17" s="123">
        <f>P17/K17*100</f>
        <v>67.04182306481509</v>
      </c>
      <c r="V17" s="33">
        <f t="shared" si="2"/>
        <v>620520137.6299999</v>
      </c>
      <c r="W17" s="227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ht="27" customHeight="1">
      <c r="A18" s="3" t="s">
        <v>83</v>
      </c>
      <c r="B18" s="3" t="s">
        <v>84</v>
      </c>
      <c r="C18" s="10" t="s">
        <v>222</v>
      </c>
      <c r="D18" s="29">
        <f>'дод 2 '!E66</f>
        <v>192237758.35</v>
      </c>
      <c r="E18" s="29">
        <f>'дод 2 '!F66</f>
        <v>119291300</v>
      </c>
      <c r="F18" s="29">
        <f>'дод 2 '!G66</f>
        <v>23371670</v>
      </c>
      <c r="G18" s="29">
        <f>'дод 2 '!H66</f>
        <v>139019810.76</v>
      </c>
      <c r="H18" s="29">
        <f>'дод 2 '!I66</f>
        <v>88860633.71</v>
      </c>
      <c r="I18" s="29">
        <f>'дод 2 '!J66</f>
        <v>15059848.17</v>
      </c>
      <c r="J18" s="124">
        <f t="shared" si="1"/>
        <v>72.31660000263417</v>
      </c>
      <c r="K18" s="29">
        <f>'дод 2 '!L66</f>
        <v>21113896.65</v>
      </c>
      <c r="L18" s="29">
        <f>'дод 2 '!M66</f>
        <v>16065511</v>
      </c>
      <c r="M18" s="29">
        <f>'дод 2 '!N66</f>
        <v>0</v>
      </c>
      <c r="N18" s="29">
        <f>'дод 2 '!O66</f>
        <v>0</v>
      </c>
      <c r="O18" s="29">
        <f>'дод 2 '!P66</f>
        <v>5048385.65</v>
      </c>
      <c r="P18" s="29">
        <f>'дод 2 '!Q66</f>
        <v>12510437.49</v>
      </c>
      <c r="Q18" s="29">
        <f>'дод 2 '!R66</f>
        <v>9050212.63</v>
      </c>
      <c r="R18" s="29">
        <f>'дод 2 '!S66</f>
        <v>0</v>
      </c>
      <c r="S18" s="29">
        <f>'дод 2 '!T66</f>
        <v>0</v>
      </c>
      <c r="T18" s="29">
        <f>'дод 2 '!U66</f>
        <v>3460224.86</v>
      </c>
      <c r="U18" s="124">
        <f>P18/K18*100</f>
        <v>59.25214893954689</v>
      </c>
      <c r="V18" s="29">
        <f t="shared" si="2"/>
        <v>151530248.25</v>
      </c>
      <c r="W18" s="227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1:36" ht="71.25" customHeight="1">
      <c r="A19" s="3" t="s">
        <v>85</v>
      </c>
      <c r="B19" s="3" t="s">
        <v>86</v>
      </c>
      <c r="C19" s="10" t="s">
        <v>574</v>
      </c>
      <c r="D19" s="29">
        <f>'дод 2 '!E67</f>
        <v>416926452.9</v>
      </c>
      <c r="E19" s="29">
        <f>'дод 2 '!F67</f>
        <v>275064439</v>
      </c>
      <c r="F19" s="29">
        <f>'дод 2 '!G67</f>
        <v>36537670</v>
      </c>
      <c r="G19" s="29">
        <f>'дод 2 '!H67</f>
        <v>310022071.38</v>
      </c>
      <c r="H19" s="29">
        <f>'дод 2 '!I67</f>
        <v>209991668.99</v>
      </c>
      <c r="I19" s="29">
        <f>'дод 2 '!J67</f>
        <v>22545254.41</v>
      </c>
      <c r="J19" s="124">
        <f t="shared" si="1"/>
        <v>74.35893530467806</v>
      </c>
      <c r="K19" s="29">
        <f>'дод 2 '!L67</f>
        <v>43577036</v>
      </c>
      <c r="L19" s="29">
        <f>'дод 2 '!M67</f>
        <v>25377767</v>
      </c>
      <c r="M19" s="29">
        <f>'дод 2 '!N67</f>
        <v>624000</v>
      </c>
      <c r="N19" s="29">
        <f>'дод 2 '!O67</f>
        <v>36920</v>
      </c>
      <c r="O19" s="29">
        <f>'дод 2 '!P67</f>
        <v>18199269</v>
      </c>
      <c r="P19" s="29">
        <f>'дод 2 '!Q67</f>
        <v>29579654.76</v>
      </c>
      <c r="Q19" s="29">
        <f>'дод 2 '!R67</f>
        <v>12321162.39</v>
      </c>
      <c r="R19" s="29">
        <f>'дод 2 '!S67</f>
        <v>475782.18</v>
      </c>
      <c r="S19" s="29">
        <f>'дод 2 '!T67</f>
        <v>23284.78</v>
      </c>
      <c r="T19" s="29">
        <f>'дод 2 '!U67</f>
        <v>17258492.37</v>
      </c>
      <c r="U19" s="124">
        <f>P19/K19*100</f>
        <v>67.87899654304161</v>
      </c>
      <c r="V19" s="29">
        <f t="shared" si="2"/>
        <v>339601726.14</v>
      </c>
      <c r="W19" s="227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42.75" customHeight="1">
      <c r="A20" s="3" t="s">
        <v>87</v>
      </c>
      <c r="B20" s="3" t="s">
        <v>86</v>
      </c>
      <c r="C20" s="10" t="s">
        <v>49</v>
      </c>
      <c r="D20" s="29">
        <f>'дод 2 '!E68</f>
        <v>829640</v>
      </c>
      <c r="E20" s="29">
        <f>'дод 2 '!F68</f>
        <v>679100</v>
      </c>
      <c r="F20" s="29">
        <f>'дод 2 '!G68</f>
        <v>0</v>
      </c>
      <c r="G20" s="29">
        <f>'дод 2 '!H68</f>
        <v>613881.46</v>
      </c>
      <c r="H20" s="29">
        <f>'дод 2 '!I68</f>
        <v>500556.5</v>
      </c>
      <c r="I20" s="29">
        <f>'дод 2 '!J68</f>
        <v>0</v>
      </c>
      <c r="J20" s="124">
        <f t="shared" si="1"/>
        <v>73.99371534641531</v>
      </c>
      <c r="K20" s="29">
        <f>'дод 2 '!L68</f>
        <v>0</v>
      </c>
      <c r="L20" s="29">
        <f>'дод 2 '!M68</f>
        <v>0</v>
      </c>
      <c r="M20" s="29">
        <f>'дод 2 '!N68</f>
        <v>0</v>
      </c>
      <c r="N20" s="29">
        <f>'дод 2 '!O68</f>
        <v>0</v>
      </c>
      <c r="O20" s="29">
        <f>'дод 2 '!P68</f>
        <v>0</v>
      </c>
      <c r="P20" s="29">
        <f>'дод 2 '!Q68</f>
        <v>629.4</v>
      </c>
      <c r="Q20" s="29">
        <f>'дод 2 '!R68</f>
        <v>179.44</v>
      </c>
      <c r="R20" s="29">
        <f>'дод 2 '!S68</f>
        <v>0</v>
      </c>
      <c r="S20" s="29">
        <f>'дод 2 '!T68</f>
        <v>0</v>
      </c>
      <c r="T20" s="29">
        <f>'дод 2 '!U68</f>
        <v>449.96</v>
      </c>
      <c r="U20" s="124"/>
      <c r="V20" s="29">
        <f t="shared" si="2"/>
        <v>614510.86</v>
      </c>
      <c r="W20" s="227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87" customHeight="1">
      <c r="A21" s="3" t="s">
        <v>89</v>
      </c>
      <c r="B21" s="3" t="s">
        <v>90</v>
      </c>
      <c r="C21" s="10" t="s">
        <v>182</v>
      </c>
      <c r="D21" s="29">
        <f>'дод 2 '!E69</f>
        <v>7751025</v>
      </c>
      <c r="E21" s="29">
        <f>'дод 2 '!F69</f>
        <v>5333230</v>
      </c>
      <c r="F21" s="29">
        <f>'дод 2 '!G69</f>
        <v>720630</v>
      </c>
      <c r="G21" s="29">
        <f>'дод 2 '!H69</f>
        <v>5585487.74</v>
      </c>
      <c r="H21" s="29">
        <f>'дод 2 '!I69</f>
        <v>3997144.81</v>
      </c>
      <c r="I21" s="29">
        <f>'дод 2 '!J69</f>
        <v>470909.51</v>
      </c>
      <c r="J21" s="124">
        <f t="shared" si="1"/>
        <v>72.0612788631181</v>
      </c>
      <c r="K21" s="29">
        <f>'дод 2 '!L69</f>
        <v>103611</v>
      </c>
      <c r="L21" s="29">
        <f>'дод 2 '!M69</f>
        <v>0</v>
      </c>
      <c r="M21" s="29">
        <f>'дод 2 '!N69</f>
        <v>0</v>
      </c>
      <c r="N21" s="29">
        <f>'дод 2 '!O69</f>
        <v>0</v>
      </c>
      <c r="O21" s="29">
        <f>'дод 2 '!P69</f>
        <v>103611</v>
      </c>
      <c r="P21" s="29">
        <f>'дод 2 '!Q69</f>
        <v>143716.97</v>
      </c>
      <c r="Q21" s="29">
        <f>'дод 2 '!R69</f>
        <v>28952.75</v>
      </c>
      <c r="R21" s="29">
        <f>'дод 2 '!S69</f>
        <v>0</v>
      </c>
      <c r="S21" s="29">
        <f>'дод 2 '!T69</f>
        <v>0</v>
      </c>
      <c r="T21" s="29">
        <f>'дод 2 '!U69</f>
        <v>114764.22</v>
      </c>
      <c r="U21" s="124">
        <f aca="true" t="shared" si="4" ref="U21:U27">P21/K21*100</f>
        <v>138.70821630907915</v>
      </c>
      <c r="V21" s="29">
        <f t="shared" si="2"/>
        <v>5729204.71</v>
      </c>
      <c r="W21" s="227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</row>
    <row r="22" spans="1:36" ht="33" customHeight="1">
      <c r="A22" s="3" t="s">
        <v>91</v>
      </c>
      <c r="B22" s="3" t="s">
        <v>92</v>
      </c>
      <c r="C22" s="10" t="s">
        <v>223</v>
      </c>
      <c r="D22" s="29">
        <f>'дод 2 '!E70</f>
        <v>21926359</v>
      </c>
      <c r="E22" s="29">
        <f>'дод 2 '!F70</f>
        <v>15425500</v>
      </c>
      <c r="F22" s="29">
        <f>'дод 2 '!G70</f>
        <v>2538300</v>
      </c>
      <c r="G22" s="29">
        <f>'дод 2 '!H70</f>
        <v>15897810.19</v>
      </c>
      <c r="H22" s="29">
        <f>'дод 2 '!I70</f>
        <v>11490297.65</v>
      </c>
      <c r="I22" s="29">
        <f>'дод 2 '!J70</f>
        <v>1583869.6</v>
      </c>
      <c r="J22" s="124">
        <f t="shared" si="1"/>
        <v>72.50547247721339</v>
      </c>
      <c r="K22" s="29">
        <f>'дод 2 '!L70</f>
        <v>383298</v>
      </c>
      <c r="L22" s="29">
        <f>'дод 2 '!M70</f>
        <v>0</v>
      </c>
      <c r="M22" s="29">
        <f>'дод 2 '!N70</f>
        <v>0</v>
      </c>
      <c r="N22" s="29">
        <f>'дод 2 '!O70</f>
        <v>0</v>
      </c>
      <c r="O22" s="29">
        <f>'дод 2 '!P70</f>
        <v>383298</v>
      </c>
      <c r="P22" s="29">
        <f>'дод 2 '!Q70</f>
        <v>526532.99</v>
      </c>
      <c r="Q22" s="29">
        <f>'дод 2 '!R70</f>
        <v>223594.17</v>
      </c>
      <c r="R22" s="29">
        <f>'дод 2 '!S70</f>
        <v>0</v>
      </c>
      <c r="S22" s="29">
        <f>'дод 2 '!T70</f>
        <v>415.66</v>
      </c>
      <c r="T22" s="29">
        <f>'дод 2 '!U70</f>
        <v>302938.82</v>
      </c>
      <c r="U22" s="124">
        <f t="shared" si="4"/>
        <v>137.36909402084018</v>
      </c>
      <c r="V22" s="29">
        <f t="shared" si="2"/>
        <v>16424343.18</v>
      </c>
      <c r="W22" s="227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57.75" customHeight="1">
      <c r="A23" s="3" t="s">
        <v>93</v>
      </c>
      <c r="B23" s="3" t="s">
        <v>92</v>
      </c>
      <c r="C23" s="10" t="s">
        <v>30</v>
      </c>
      <c r="D23" s="29">
        <f>'дод 2 '!E171</f>
        <v>29930652</v>
      </c>
      <c r="E23" s="29">
        <f>'дод 2 '!F171</f>
        <v>23498774</v>
      </c>
      <c r="F23" s="29">
        <f>'дод 2 '!G171</f>
        <v>735284</v>
      </c>
      <c r="G23" s="29">
        <f>'дод 2 '!H171</f>
        <v>22327532.53</v>
      </c>
      <c r="H23" s="29">
        <f>'дод 2 '!I171</f>
        <v>17641535.93</v>
      </c>
      <c r="I23" s="29">
        <f>'дод 2 '!J171</f>
        <v>463729.36</v>
      </c>
      <c r="J23" s="124">
        <f t="shared" si="1"/>
        <v>74.59754812558043</v>
      </c>
      <c r="K23" s="29">
        <f>'дод 2 '!L171</f>
        <v>2310850</v>
      </c>
      <c r="L23" s="29">
        <f>'дод 2 '!M171</f>
        <v>2108830</v>
      </c>
      <c r="M23" s="29">
        <f>'дод 2 '!N171</f>
        <v>1721450</v>
      </c>
      <c r="N23" s="29">
        <f>'дод 2 '!O171</f>
        <v>0</v>
      </c>
      <c r="O23" s="29">
        <f>'дод 2 '!P171</f>
        <v>202020</v>
      </c>
      <c r="P23" s="29">
        <f>'дод 2 '!Q171</f>
        <v>1836014.51</v>
      </c>
      <c r="Q23" s="29">
        <f>'дод 2 '!R171</f>
        <v>1672622.11</v>
      </c>
      <c r="R23" s="29">
        <f>'дод 2 '!S171</f>
        <v>1319527.68</v>
      </c>
      <c r="S23" s="29">
        <f>'дод 2 '!T171</f>
        <v>0</v>
      </c>
      <c r="T23" s="29">
        <f>'дод 2 '!U171</f>
        <v>163392.4</v>
      </c>
      <c r="U23" s="124">
        <f t="shared" si="4"/>
        <v>79.45191206698834</v>
      </c>
      <c r="V23" s="29">
        <f t="shared" si="2"/>
        <v>24163547.040000003</v>
      </c>
      <c r="W23" s="227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ht="39.75" customHeight="1">
      <c r="A24" s="3" t="s">
        <v>352</v>
      </c>
      <c r="B24" s="3" t="s">
        <v>94</v>
      </c>
      <c r="C24" s="10" t="s">
        <v>183</v>
      </c>
      <c r="D24" s="29">
        <f>'дод 2 '!E71</f>
        <v>94960900</v>
      </c>
      <c r="E24" s="29">
        <f>'дод 2 '!F71</f>
        <v>52999200</v>
      </c>
      <c r="F24" s="29">
        <f>'дод 2 '!G71</f>
        <v>9089100</v>
      </c>
      <c r="G24" s="29">
        <f>'дод 2 '!H71</f>
        <v>66670361.65</v>
      </c>
      <c r="H24" s="29">
        <f>'дод 2 '!I71</f>
        <v>38727575.3</v>
      </c>
      <c r="I24" s="29">
        <f>'дод 2 '!J71</f>
        <v>5896702.05</v>
      </c>
      <c r="J24" s="124">
        <f t="shared" si="1"/>
        <v>70.20822427967721</v>
      </c>
      <c r="K24" s="29">
        <f>'дод 2 '!L71</f>
        <v>11338970</v>
      </c>
      <c r="L24" s="29">
        <f>'дод 2 '!M71</f>
        <v>6514270</v>
      </c>
      <c r="M24" s="29">
        <f>'дод 2 '!N71</f>
        <v>2053494</v>
      </c>
      <c r="N24" s="29">
        <f>'дод 2 '!O71</f>
        <v>2334410</v>
      </c>
      <c r="O24" s="29">
        <f>'дод 2 '!P71</f>
        <v>4824700</v>
      </c>
      <c r="P24" s="29">
        <f>'дод 2 '!Q71</f>
        <v>8243156.65</v>
      </c>
      <c r="Q24" s="29">
        <f>'дод 2 '!R71</f>
        <v>4922357.17</v>
      </c>
      <c r="R24" s="29">
        <f>'дод 2 '!S71</f>
        <v>1413280.07</v>
      </c>
      <c r="S24" s="29">
        <f>'дод 2 '!T71</f>
        <v>1345411.22</v>
      </c>
      <c r="T24" s="29">
        <f>'дод 2 '!U71</f>
        <v>3320799.48</v>
      </c>
      <c r="U24" s="124">
        <f t="shared" si="4"/>
        <v>72.69757879243001</v>
      </c>
      <c r="V24" s="29">
        <f t="shared" si="2"/>
        <v>74913518.3</v>
      </c>
      <c r="W24" s="227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33" customHeight="1">
      <c r="A25" s="3" t="s">
        <v>184</v>
      </c>
      <c r="B25" s="3" t="s">
        <v>95</v>
      </c>
      <c r="C25" s="10" t="s">
        <v>575</v>
      </c>
      <c r="D25" s="29">
        <f>'дод 2 '!E72</f>
        <v>2824007</v>
      </c>
      <c r="E25" s="29">
        <f>'дод 2 '!F72</f>
        <v>2181762</v>
      </c>
      <c r="F25" s="29">
        <f>'дод 2 '!G72</f>
        <v>121300</v>
      </c>
      <c r="G25" s="29">
        <f>'дод 2 '!H72</f>
        <v>2110761.43</v>
      </c>
      <c r="H25" s="29">
        <f>'дод 2 '!I72</f>
        <v>1645867.74</v>
      </c>
      <c r="I25" s="29">
        <f>'дод 2 '!J72</f>
        <v>74338.46</v>
      </c>
      <c r="J25" s="124">
        <f t="shared" si="1"/>
        <v>74.74349142902267</v>
      </c>
      <c r="K25" s="29">
        <f>'дод 2 '!L72</f>
        <v>13000</v>
      </c>
      <c r="L25" s="29">
        <f>'дод 2 '!M72</f>
        <v>0</v>
      </c>
      <c r="M25" s="29">
        <f>'дод 2 '!N72</f>
        <v>0</v>
      </c>
      <c r="N25" s="29">
        <f>'дод 2 '!O72</f>
        <v>0</v>
      </c>
      <c r="O25" s="29">
        <f>'дод 2 '!P72</f>
        <v>13000</v>
      </c>
      <c r="P25" s="29">
        <f>'дод 2 '!Q72</f>
        <v>15665.47</v>
      </c>
      <c r="Q25" s="29">
        <f>'дод 2 '!R72</f>
        <v>13835.99</v>
      </c>
      <c r="R25" s="29">
        <f>'дод 2 '!S72</f>
        <v>0</v>
      </c>
      <c r="S25" s="29">
        <f>'дод 2 '!T72</f>
        <v>0</v>
      </c>
      <c r="T25" s="29">
        <f>'дод 2 '!U72</f>
        <v>1829.48</v>
      </c>
      <c r="U25" s="124">
        <f t="shared" si="4"/>
        <v>120.50361538461539</v>
      </c>
      <c r="V25" s="29">
        <f t="shared" si="2"/>
        <v>2126426.9000000004</v>
      </c>
      <c r="W25" s="227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ht="25.5" customHeight="1">
      <c r="A26" s="3" t="s">
        <v>358</v>
      </c>
      <c r="B26" s="3"/>
      <c r="C26" s="10" t="s">
        <v>356</v>
      </c>
      <c r="D26" s="29">
        <f>D27+D28</f>
        <v>7636623</v>
      </c>
      <c r="E26" s="29">
        <f aca="true" t="shared" si="5" ref="E26:T26">E27+E28</f>
        <v>5051740</v>
      </c>
      <c r="F26" s="29">
        <f t="shared" si="5"/>
        <v>460470</v>
      </c>
      <c r="G26" s="29">
        <f t="shared" si="5"/>
        <v>5181985.62</v>
      </c>
      <c r="H26" s="29">
        <f t="shared" si="5"/>
        <v>3722882.79</v>
      </c>
      <c r="I26" s="29">
        <f t="shared" si="5"/>
        <v>310109.01</v>
      </c>
      <c r="J26" s="124">
        <f t="shared" si="1"/>
        <v>67.85703078441871</v>
      </c>
      <c r="K26" s="29">
        <f t="shared" si="5"/>
        <v>349361</v>
      </c>
      <c r="L26" s="29">
        <f t="shared" si="5"/>
        <v>0</v>
      </c>
      <c r="M26" s="29">
        <f t="shared" si="5"/>
        <v>0</v>
      </c>
      <c r="N26" s="29">
        <f t="shared" si="5"/>
        <v>0</v>
      </c>
      <c r="O26" s="29">
        <f t="shared" si="5"/>
        <v>349361</v>
      </c>
      <c r="P26" s="29">
        <f t="shared" si="5"/>
        <v>234626.63</v>
      </c>
      <c r="Q26" s="29">
        <f t="shared" si="5"/>
        <v>130219.89</v>
      </c>
      <c r="R26" s="29">
        <f t="shared" si="5"/>
        <v>0</v>
      </c>
      <c r="S26" s="29">
        <f t="shared" si="5"/>
        <v>0</v>
      </c>
      <c r="T26" s="29">
        <f t="shared" si="5"/>
        <v>104406.74</v>
      </c>
      <c r="U26" s="124">
        <f t="shared" si="4"/>
        <v>67.1587927673667</v>
      </c>
      <c r="V26" s="29">
        <f t="shared" si="2"/>
        <v>5416612.25</v>
      </c>
      <c r="W26" s="227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s="5" customFormat="1" ht="36" customHeight="1">
      <c r="A27" s="4" t="s">
        <v>436</v>
      </c>
      <c r="B27" s="4" t="s">
        <v>95</v>
      </c>
      <c r="C27" s="11" t="s">
        <v>438</v>
      </c>
      <c r="D27" s="30">
        <f>'дод 2 '!E74</f>
        <v>7560823</v>
      </c>
      <c r="E27" s="30">
        <f>'дод 2 '!F74</f>
        <v>5051740</v>
      </c>
      <c r="F27" s="30">
        <f>'дод 2 '!G74</f>
        <v>460470</v>
      </c>
      <c r="G27" s="30">
        <f>'дод 2 '!H74</f>
        <v>5139985.62</v>
      </c>
      <c r="H27" s="30">
        <f>'дод 2 '!I74</f>
        <v>3722882.79</v>
      </c>
      <c r="I27" s="30">
        <f>'дод 2 '!J74</f>
        <v>310109.01</v>
      </c>
      <c r="J27" s="125">
        <f t="shared" si="1"/>
        <v>67.9818271106201</v>
      </c>
      <c r="K27" s="30">
        <f>'дод 2 '!L74</f>
        <v>349361</v>
      </c>
      <c r="L27" s="30">
        <f>'дод 2 '!M74</f>
        <v>0</v>
      </c>
      <c r="M27" s="30">
        <f>'дод 2 '!N74</f>
        <v>0</v>
      </c>
      <c r="N27" s="30">
        <f>'дод 2 '!O74</f>
        <v>0</v>
      </c>
      <c r="O27" s="30">
        <f>'дод 2 '!P74</f>
        <v>349361</v>
      </c>
      <c r="P27" s="30">
        <f>'дод 2 '!Q74</f>
        <v>234626.63</v>
      </c>
      <c r="Q27" s="30">
        <f>'дод 2 '!R74</f>
        <v>130219.89</v>
      </c>
      <c r="R27" s="30">
        <f>'дод 2 '!S74</f>
        <v>0</v>
      </c>
      <c r="S27" s="30">
        <f>'дод 2 '!T74</f>
        <v>0</v>
      </c>
      <c r="T27" s="30">
        <f>'дод 2 '!U74</f>
        <v>104406.74</v>
      </c>
      <c r="U27" s="125">
        <f t="shared" si="4"/>
        <v>67.1587927673667</v>
      </c>
      <c r="V27" s="30">
        <f t="shared" si="2"/>
        <v>5374612.25</v>
      </c>
      <c r="W27" s="227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s="5" customFormat="1" ht="25.5" customHeight="1">
      <c r="A28" s="4" t="s">
        <v>437</v>
      </c>
      <c r="B28" s="4" t="s">
        <v>95</v>
      </c>
      <c r="C28" s="11" t="s">
        <v>439</v>
      </c>
      <c r="D28" s="30">
        <f>'дод 2 '!E75</f>
        <v>75800</v>
      </c>
      <c r="E28" s="30">
        <f>'дод 2 '!F75</f>
        <v>0</v>
      </c>
      <c r="F28" s="30">
        <f>'дод 2 '!G75</f>
        <v>0</v>
      </c>
      <c r="G28" s="30">
        <f>'дод 2 '!H75</f>
        <v>42000</v>
      </c>
      <c r="H28" s="30">
        <f>'дод 2 '!I75</f>
        <v>0</v>
      </c>
      <c r="I28" s="30">
        <f>'дод 2 '!J75</f>
        <v>0</v>
      </c>
      <c r="J28" s="125">
        <f t="shared" si="1"/>
        <v>55.4089709762533</v>
      </c>
      <c r="K28" s="30">
        <f>'дод 2 '!L75</f>
        <v>0</v>
      </c>
      <c r="L28" s="30">
        <f>'дод 2 '!M75</f>
        <v>0</v>
      </c>
      <c r="M28" s="30">
        <f>'дод 2 '!N75</f>
        <v>0</v>
      </c>
      <c r="N28" s="30">
        <f>'дод 2 '!O75</f>
        <v>0</v>
      </c>
      <c r="O28" s="30">
        <f>'дод 2 '!P75</f>
        <v>0</v>
      </c>
      <c r="P28" s="30">
        <f>'дод 2 '!Q75</f>
        <v>0</v>
      </c>
      <c r="Q28" s="30">
        <f>'дод 2 '!R75</f>
        <v>0</v>
      </c>
      <c r="R28" s="30">
        <f>'дод 2 '!S75</f>
        <v>0</v>
      </c>
      <c r="S28" s="30">
        <f>'дод 2 '!T75</f>
        <v>0</v>
      </c>
      <c r="T28" s="30">
        <f>'дод 2 '!U75</f>
        <v>0</v>
      </c>
      <c r="U28" s="125"/>
      <c r="V28" s="30">
        <f t="shared" si="2"/>
        <v>42000</v>
      </c>
      <c r="W28" s="227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s="16" customFormat="1" ht="23.25" customHeight="1">
      <c r="A29" s="17" t="s">
        <v>96</v>
      </c>
      <c r="B29" s="25"/>
      <c r="C29" s="8" t="s">
        <v>97</v>
      </c>
      <c r="D29" s="33">
        <f>D30+D31+D32+D33+D34+D37+D40</f>
        <v>350179284</v>
      </c>
      <c r="E29" s="33">
        <f aca="true" t="shared" si="6" ref="E29:T29">E30+E31+E32+E33+E34+E37+E40</f>
        <v>0</v>
      </c>
      <c r="F29" s="33">
        <f t="shared" si="6"/>
        <v>0</v>
      </c>
      <c r="G29" s="33">
        <f t="shared" si="6"/>
        <v>267090122.54</v>
      </c>
      <c r="H29" s="33">
        <f t="shared" si="6"/>
        <v>0</v>
      </c>
      <c r="I29" s="33">
        <f t="shared" si="6"/>
        <v>0</v>
      </c>
      <c r="J29" s="123">
        <f t="shared" si="1"/>
        <v>76.27239381185096</v>
      </c>
      <c r="K29" s="33">
        <f t="shared" si="6"/>
        <v>52545569</v>
      </c>
      <c r="L29" s="33">
        <f t="shared" si="6"/>
        <v>16983749</v>
      </c>
      <c r="M29" s="33">
        <f t="shared" si="6"/>
        <v>0</v>
      </c>
      <c r="N29" s="33">
        <f t="shared" si="6"/>
        <v>0</v>
      </c>
      <c r="O29" s="33">
        <f t="shared" si="6"/>
        <v>35561820</v>
      </c>
      <c r="P29" s="33">
        <f t="shared" si="6"/>
        <v>49512458.20999999</v>
      </c>
      <c r="Q29" s="33">
        <f t="shared" si="6"/>
        <v>25253672.949999996</v>
      </c>
      <c r="R29" s="33">
        <f t="shared" si="6"/>
        <v>0</v>
      </c>
      <c r="S29" s="33">
        <f t="shared" si="6"/>
        <v>0</v>
      </c>
      <c r="T29" s="33">
        <f t="shared" si="6"/>
        <v>24258785.26</v>
      </c>
      <c r="U29" s="123">
        <f aca="true" t="shared" si="7" ref="U29:U35">P29/K29*100</f>
        <v>94.22765639858233</v>
      </c>
      <c r="V29" s="33">
        <f t="shared" si="2"/>
        <v>316602580.75</v>
      </c>
      <c r="W29" s="227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ht="31.5">
      <c r="A30" s="3" t="s">
        <v>98</v>
      </c>
      <c r="B30" s="3" t="s">
        <v>99</v>
      </c>
      <c r="C30" s="10" t="s">
        <v>53</v>
      </c>
      <c r="D30" s="29">
        <f>'дод 2 '!E89</f>
        <v>231478771.13</v>
      </c>
      <c r="E30" s="29">
        <f>'дод 2 '!F89</f>
        <v>0</v>
      </c>
      <c r="F30" s="29">
        <f>'дод 2 '!G89</f>
        <v>0</v>
      </c>
      <c r="G30" s="29">
        <f>'дод 2 '!H89</f>
        <v>168816496.81</v>
      </c>
      <c r="H30" s="29">
        <f>'дод 2 '!I89</f>
        <v>0</v>
      </c>
      <c r="I30" s="29">
        <f>'дод 2 '!J89</f>
        <v>0</v>
      </c>
      <c r="J30" s="124">
        <f t="shared" si="1"/>
        <v>72.9295805338415</v>
      </c>
      <c r="K30" s="29">
        <f>'дод 2 '!L89</f>
        <v>43274084</v>
      </c>
      <c r="L30" s="29">
        <f>'дод 2 '!M89</f>
        <v>11318360</v>
      </c>
      <c r="M30" s="29">
        <f>'дод 2 '!N89</f>
        <v>0</v>
      </c>
      <c r="N30" s="29">
        <f>'дод 2 '!O89</f>
        <v>0</v>
      </c>
      <c r="O30" s="29">
        <f>'дод 2 '!P89</f>
        <v>31955724</v>
      </c>
      <c r="P30" s="29">
        <f>'дод 2 '!Q89</f>
        <v>44139769.44</v>
      </c>
      <c r="Q30" s="29">
        <f>'дод 2 '!R89</f>
        <v>20399097.3</v>
      </c>
      <c r="R30" s="29">
        <f>'дод 2 '!S89</f>
        <v>0</v>
      </c>
      <c r="S30" s="29">
        <f>'дод 2 '!T89</f>
        <v>0</v>
      </c>
      <c r="T30" s="29">
        <f>'дод 2 '!U89</f>
        <v>23740672.14</v>
      </c>
      <c r="U30" s="124">
        <f t="shared" si="7"/>
        <v>102.00047085918675</v>
      </c>
      <c r="V30" s="29">
        <f t="shared" si="2"/>
        <v>212956266.25</v>
      </c>
      <c r="W30" s="227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36" ht="42.75" customHeight="1">
      <c r="A31" s="3" t="s">
        <v>185</v>
      </c>
      <c r="B31" s="3" t="s">
        <v>100</v>
      </c>
      <c r="C31" s="10" t="s">
        <v>186</v>
      </c>
      <c r="D31" s="29">
        <f>'дод 2 '!E90</f>
        <v>33901542</v>
      </c>
      <c r="E31" s="29">
        <f>'дод 2 '!F90</f>
        <v>0</v>
      </c>
      <c r="F31" s="29">
        <f>'дод 2 '!G90</f>
        <v>0</v>
      </c>
      <c r="G31" s="29">
        <f>'дод 2 '!H90</f>
        <v>24412093.83</v>
      </c>
      <c r="H31" s="29">
        <f>'дод 2 '!I90</f>
        <v>0</v>
      </c>
      <c r="I31" s="29">
        <f>'дод 2 '!J90</f>
        <v>0</v>
      </c>
      <c r="J31" s="124">
        <f t="shared" si="1"/>
        <v>72.00880075012518</v>
      </c>
      <c r="K31" s="29">
        <f>'дод 2 '!L90</f>
        <v>157300</v>
      </c>
      <c r="L31" s="29">
        <f>'дод 2 '!M90</f>
        <v>27300</v>
      </c>
      <c r="M31" s="29">
        <f>'дод 2 '!N90</f>
        <v>0</v>
      </c>
      <c r="N31" s="29">
        <f>'дод 2 '!O90</f>
        <v>0</v>
      </c>
      <c r="O31" s="29">
        <f>'дод 2 '!P90</f>
        <v>130000</v>
      </c>
      <c r="P31" s="29">
        <f>'дод 2 '!Q90</f>
        <v>213642.65999999997</v>
      </c>
      <c r="Q31" s="29">
        <f>'дод 2 '!R90</f>
        <v>83742.54</v>
      </c>
      <c r="R31" s="29">
        <f>'дод 2 '!S90</f>
        <v>0</v>
      </c>
      <c r="S31" s="29">
        <f>'дод 2 '!T90</f>
        <v>0</v>
      </c>
      <c r="T31" s="29">
        <f>'дод 2 '!U90</f>
        <v>129900.12</v>
      </c>
      <c r="U31" s="124">
        <f t="shared" si="7"/>
        <v>135.81860139860137</v>
      </c>
      <c r="V31" s="29">
        <f t="shared" si="2"/>
        <v>24625736.49</v>
      </c>
      <c r="W31" s="227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</row>
    <row r="32" spans="1:36" ht="33" customHeight="1">
      <c r="A32" s="3" t="s">
        <v>187</v>
      </c>
      <c r="B32" s="3" t="s">
        <v>101</v>
      </c>
      <c r="C32" s="10" t="s">
        <v>489</v>
      </c>
      <c r="D32" s="29">
        <f>'дод 2 '!E91</f>
        <v>935838</v>
      </c>
      <c r="E32" s="29">
        <f>'дод 2 '!F91</f>
        <v>0</v>
      </c>
      <c r="F32" s="29">
        <f>'дод 2 '!G91</f>
        <v>0</v>
      </c>
      <c r="G32" s="29">
        <f>'дод 2 '!H91</f>
        <v>935838</v>
      </c>
      <c r="H32" s="29">
        <f>'дод 2 '!I91</f>
        <v>0</v>
      </c>
      <c r="I32" s="29">
        <f>'дод 2 '!J91</f>
        <v>0</v>
      </c>
      <c r="J32" s="124">
        <f t="shared" si="1"/>
        <v>100</v>
      </c>
      <c r="K32" s="29">
        <f>'дод 2 '!L91</f>
        <v>412100</v>
      </c>
      <c r="L32" s="29">
        <f>'дод 2 '!M91</f>
        <v>412100</v>
      </c>
      <c r="M32" s="29">
        <f>'дод 2 '!N91</f>
        <v>0</v>
      </c>
      <c r="N32" s="29">
        <f>'дод 2 '!O91</f>
        <v>0</v>
      </c>
      <c r="O32" s="29">
        <f>'дод 2 '!P91</f>
        <v>0</v>
      </c>
      <c r="P32" s="29">
        <f>'дод 2 '!Q91</f>
        <v>336538.65</v>
      </c>
      <c r="Q32" s="29">
        <f>'дод 2 '!R91</f>
        <v>336538.65</v>
      </c>
      <c r="R32" s="29">
        <f>'дод 2 '!S91</f>
        <v>0</v>
      </c>
      <c r="S32" s="29">
        <f>'дод 2 '!T91</f>
        <v>0</v>
      </c>
      <c r="T32" s="29">
        <f>'дод 2 '!U91</f>
        <v>0</v>
      </c>
      <c r="U32" s="124">
        <f t="shared" si="7"/>
        <v>81.66431691337056</v>
      </c>
      <c r="V32" s="29">
        <f t="shared" si="2"/>
        <v>1272376.65</v>
      </c>
      <c r="W32" s="227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1:36" ht="25.5" customHeight="1">
      <c r="A33" s="3" t="s">
        <v>188</v>
      </c>
      <c r="B33" s="3" t="s">
        <v>102</v>
      </c>
      <c r="C33" s="10" t="s">
        <v>189</v>
      </c>
      <c r="D33" s="29">
        <f>'дод 2 '!E92</f>
        <v>6400304</v>
      </c>
      <c r="E33" s="29">
        <f>'дод 2 '!F92</f>
        <v>0</v>
      </c>
      <c r="F33" s="29">
        <f>'дод 2 '!G92</f>
        <v>0</v>
      </c>
      <c r="G33" s="29">
        <f>'дод 2 '!H92</f>
        <v>4874736.35</v>
      </c>
      <c r="H33" s="29">
        <f>'дод 2 '!I92</f>
        <v>0</v>
      </c>
      <c r="I33" s="29">
        <f>'дод 2 '!J92</f>
        <v>0</v>
      </c>
      <c r="J33" s="124">
        <f t="shared" si="1"/>
        <v>76.16413767221056</v>
      </c>
      <c r="K33" s="29">
        <f>'дод 2 '!L92</f>
        <v>5058989</v>
      </c>
      <c r="L33" s="29">
        <f>'дод 2 '!M92</f>
        <v>5058989</v>
      </c>
      <c r="M33" s="29">
        <f>'дод 2 '!N92</f>
        <v>0</v>
      </c>
      <c r="N33" s="29">
        <f>'дод 2 '!O92</f>
        <v>0</v>
      </c>
      <c r="O33" s="29">
        <f>'дод 2 '!P92</f>
        <v>0</v>
      </c>
      <c r="P33" s="29">
        <f>'дод 2 '!Q92</f>
        <v>4139388.92</v>
      </c>
      <c r="Q33" s="29">
        <f>'дод 2 '!R92</f>
        <v>4139388.92</v>
      </c>
      <c r="R33" s="29">
        <f>'дод 2 '!S92</f>
        <v>0</v>
      </c>
      <c r="S33" s="29">
        <f>'дод 2 '!T92</f>
        <v>0</v>
      </c>
      <c r="T33" s="29">
        <f>'дод 2 '!U92</f>
        <v>0</v>
      </c>
      <c r="U33" s="124">
        <f t="shared" si="7"/>
        <v>81.82245345858628</v>
      </c>
      <c r="V33" s="29">
        <f t="shared" si="2"/>
        <v>9014125.27</v>
      </c>
      <c r="W33" s="227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1:36" ht="22.5" customHeight="1">
      <c r="A34" s="3" t="s">
        <v>190</v>
      </c>
      <c r="B34" s="3"/>
      <c r="C34" s="10" t="s">
        <v>490</v>
      </c>
      <c r="D34" s="29">
        <f>D35+D36</f>
        <v>56447380.870000005</v>
      </c>
      <c r="E34" s="29">
        <f aca="true" t="shared" si="8" ref="E34:T34">E35+E36</f>
        <v>0</v>
      </c>
      <c r="F34" s="29">
        <f t="shared" si="8"/>
        <v>0</v>
      </c>
      <c r="G34" s="29">
        <f t="shared" si="8"/>
        <v>54016300.33</v>
      </c>
      <c r="H34" s="29">
        <f t="shared" si="8"/>
        <v>0</v>
      </c>
      <c r="I34" s="29">
        <f t="shared" si="8"/>
        <v>0</v>
      </c>
      <c r="J34" s="124">
        <f t="shared" si="1"/>
        <v>95.69319160157518</v>
      </c>
      <c r="K34" s="29">
        <f t="shared" si="8"/>
        <v>236600</v>
      </c>
      <c r="L34" s="29">
        <f t="shared" si="8"/>
        <v>167000</v>
      </c>
      <c r="M34" s="29">
        <f t="shared" si="8"/>
        <v>0</v>
      </c>
      <c r="N34" s="29">
        <f t="shared" si="8"/>
        <v>0</v>
      </c>
      <c r="O34" s="29">
        <f t="shared" si="8"/>
        <v>69600</v>
      </c>
      <c r="P34" s="29">
        <f t="shared" si="8"/>
        <v>364883.86</v>
      </c>
      <c r="Q34" s="29">
        <f t="shared" si="8"/>
        <v>294444.86</v>
      </c>
      <c r="R34" s="29">
        <f t="shared" si="8"/>
        <v>0</v>
      </c>
      <c r="S34" s="29">
        <f t="shared" si="8"/>
        <v>0</v>
      </c>
      <c r="T34" s="29">
        <f t="shared" si="8"/>
        <v>70439</v>
      </c>
      <c r="U34" s="124">
        <f t="shared" si="7"/>
        <v>154.21972104818258</v>
      </c>
      <c r="V34" s="29">
        <f t="shared" si="2"/>
        <v>54381184.19</v>
      </c>
      <c r="W34" s="227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</row>
    <row r="35" spans="1:36" s="5" customFormat="1" ht="54" customHeight="1">
      <c r="A35" s="4" t="s">
        <v>191</v>
      </c>
      <c r="B35" s="4" t="s">
        <v>491</v>
      </c>
      <c r="C35" s="11" t="s">
        <v>192</v>
      </c>
      <c r="D35" s="30">
        <f>'дод 2 '!E94</f>
        <v>25226642.84</v>
      </c>
      <c r="E35" s="30">
        <f>'дод 2 '!F94</f>
        <v>0</v>
      </c>
      <c r="F35" s="30">
        <f>'дод 2 '!G94</f>
        <v>0</v>
      </c>
      <c r="G35" s="30">
        <f>'дод 2 '!H94</f>
        <v>22800884.02</v>
      </c>
      <c r="H35" s="30">
        <f>'дод 2 '!I94</f>
        <v>0</v>
      </c>
      <c r="I35" s="30">
        <f>'дод 2 '!J94</f>
        <v>0</v>
      </c>
      <c r="J35" s="125">
        <f t="shared" si="1"/>
        <v>90.3841393585925</v>
      </c>
      <c r="K35" s="30">
        <f>'дод 2 '!L94</f>
        <v>236600</v>
      </c>
      <c r="L35" s="30">
        <f>'дод 2 '!M94</f>
        <v>167000</v>
      </c>
      <c r="M35" s="30">
        <f>'дод 2 '!N94</f>
        <v>0</v>
      </c>
      <c r="N35" s="30">
        <f>'дод 2 '!O94</f>
        <v>0</v>
      </c>
      <c r="O35" s="30">
        <f>'дод 2 '!P94</f>
        <v>69600</v>
      </c>
      <c r="P35" s="30">
        <f>'дод 2 '!Q94</f>
        <v>364883.86</v>
      </c>
      <c r="Q35" s="30">
        <f>'дод 2 '!R94</f>
        <v>294444.86</v>
      </c>
      <c r="R35" s="30">
        <f>'дод 2 '!S94</f>
        <v>0</v>
      </c>
      <c r="S35" s="30">
        <f>'дод 2 '!T94</f>
        <v>0</v>
      </c>
      <c r="T35" s="30">
        <f>'дод 2 '!U94</f>
        <v>70439</v>
      </c>
      <c r="U35" s="125">
        <f t="shared" si="7"/>
        <v>154.21972104818258</v>
      </c>
      <c r="V35" s="30">
        <f t="shared" si="2"/>
        <v>23165767.88</v>
      </c>
      <c r="W35" s="227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s="5" customFormat="1" ht="52.5" customHeight="1">
      <c r="A36" s="4" t="s">
        <v>578</v>
      </c>
      <c r="B36" s="4" t="s">
        <v>101</v>
      </c>
      <c r="C36" s="11" t="s">
        <v>576</v>
      </c>
      <c r="D36" s="30">
        <f>'дод 2 '!E95</f>
        <v>31220738.03</v>
      </c>
      <c r="E36" s="30">
        <f>'дод 2 '!F95</f>
        <v>0</v>
      </c>
      <c r="F36" s="30">
        <f>'дод 2 '!G95</f>
        <v>0</v>
      </c>
      <c r="G36" s="30">
        <f>'дод 2 '!H95</f>
        <v>31215416.31</v>
      </c>
      <c r="H36" s="30">
        <f>'дод 2 '!I95</f>
        <v>0</v>
      </c>
      <c r="I36" s="30">
        <f>'дод 2 '!J95</f>
        <v>0</v>
      </c>
      <c r="J36" s="125">
        <f t="shared" si="1"/>
        <v>99.98295453491558</v>
      </c>
      <c r="K36" s="30">
        <f>'дод 2 '!L95</f>
        <v>0</v>
      </c>
      <c r="L36" s="30">
        <f>'дод 2 '!M95</f>
        <v>0</v>
      </c>
      <c r="M36" s="30">
        <f>'дод 2 '!N95</f>
        <v>0</v>
      </c>
      <c r="N36" s="30">
        <f>'дод 2 '!O95</f>
        <v>0</v>
      </c>
      <c r="O36" s="30">
        <f>'дод 2 '!P95</f>
        <v>0</v>
      </c>
      <c r="P36" s="30">
        <f>'дод 2 '!Q95</f>
        <v>0</v>
      </c>
      <c r="Q36" s="30">
        <f>'дод 2 '!R95</f>
        <v>0</v>
      </c>
      <c r="R36" s="30">
        <f>'дод 2 '!S95</f>
        <v>0</v>
      </c>
      <c r="S36" s="30">
        <f>'дод 2 '!T95</f>
        <v>0</v>
      </c>
      <c r="T36" s="30">
        <f>'дод 2 '!U95</f>
        <v>0</v>
      </c>
      <c r="U36" s="125"/>
      <c r="V36" s="30">
        <f t="shared" si="2"/>
        <v>31215416.31</v>
      </c>
      <c r="W36" s="227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40.5" customHeight="1">
      <c r="A37" s="18">
        <v>2140</v>
      </c>
      <c r="B37" s="18"/>
      <c r="C37" s="10" t="s">
        <v>167</v>
      </c>
      <c r="D37" s="29">
        <f>D38+D39</f>
        <v>14043000</v>
      </c>
      <c r="E37" s="29">
        <f aca="true" t="shared" si="9" ref="E37:T37">E38+E39</f>
        <v>0</v>
      </c>
      <c r="F37" s="29">
        <f t="shared" si="9"/>
        <v>0</v>
      </c>
      <c r="G37" s="29">
        <f t="shared" si="9"/>
        <v>10394430.739999998</v>
      </c>
      <c r="H37" s="29">
        <f t="shared" si="9"/>
        <v>0</v>
      </c>
      <c r="I37" s="29">
        <f t="shared" si="9"/>
        <v>0</v>
      </c>
      <c r="J37" s="124">
        <f t="shared" si="1"/>
        <v>74.01859104180018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29">
        <f t="shared" si="9"/>
        <v>0</v>
      </c>
      <c r="U37" s="124"/>
      <c r="V37" s="29">
        <f t="shared" si="2"/>
        <v>10394430.739999998</v>
      </c>
      <c r="W37" s="22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s="5" customFormat="1" ht="36.75" customHeight="1">
      <c r="A38" s="19">
        <v>2144</v>
      </c>
      <c r="B38" s="4" t="s">
        <v>103</v>
      </c>
      <c r="C38" s="11" t="s">
        <v>193</v>
      </c>
      <c r="D38" s="30">
        <f>'дод 2 '!E97</f>
        <v>7131500</v>
      </c>
      <c r="E38" s="30">
        <f>'дод 2 '!F97</f>
        <v>0</v>
      </c>
      <c r="F38" s="30">
        <f>'дод 2 '!G97</f>
        <v>0</v>
      </c>
      <c r="G38" s="30">
        <f>'дод 2 '!H97</f>
        <v>5342758.93</v>
      </c>
      <c r="H38" s="30">
        <f>'дод 2 '!I97</f>
        <v>0</v>
      </c>
      <c r="I38" s="30">
        <f>'дод 2 '!J97</f>
        <v>0</v>
      </c>
      <c r="J38" s="125">
        <f t="shared" si="1"/>
        <v>74.91774423333099</v>
      </c>
      <c r="K38" s="30">
        <f>'дод 2 '!L97</f>
        <v>0</v>
      </c>
      <c r="L38" s="30">
        <f>'дод 2 '!M97</f>
        <v>0</v>
      </c>
      <c r="M38" s="30">
        <f>'дод 2 '!N97</f>
        <v>0</v>
      </c>
      <c r="N38" s="30">
        <f>'дод 2 '!O97</f>
        <v>0</v>
      </c>
      <c r="O38" s="30">
        <f>'дод 2 '!P97</f>
        <v>0</v>
      </c>
      <c r="P38" s="30">
        <f>'дод 2 '!Q97</f>
        <v>0</v>
      </c>
      <c r="Q38" s="30">
        <f>'дод 2 '!R97</f>
        <v>0</v>
      </c>
      <c r="R38" s="30">
        <f>'дод 2 '!S97</f>
        <v>0</v>
      </c>
      <c r="S38" s="30">
        <f>'дод 2 '!T97</f>
        <v>0</v>
      </c>
      <c r="T38" s="30">
        <f>'дод 2 '!U97</f>
        <v>0</v>
      </c>
      <c r="U38" s="125"/>
      <c r="V38" s="30">
        <f t="shared" si="2"/>
        <v>5342758.93</v>
      </c>
      <c r="W38" s="227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:36" s="5" customFormat="1" ht="32.25" customHeight="1">
      <c r="A39" s="19">
        <v>2146</v>
      </c>
      <c r="B39" s="4" t="s">
        <v>103</v>
      </c>
      <c r="C39" s="11" t="s">
        <v>507</v>
      </c>
      <c r="D39" s="30">
        <f>'дод 2 '!E98</f>
        <v>6911500</v>
      </c>
      <c r="E39" s="30">
        <f>'дод 2 '!F98</f>
        <v>0</v>
      </c>
      <c r="F39" s="30">
        <f>'дод 2 '!G98</f>
        <v>0</v>
      </c>
      <c r="G39" s="30">
        <f>'дод 2 '!H98</f>
        <v>5051671.81</v>
      </c>
      <c r="H39" s="30">
        <f>'дод 2 '!I98</f>
        <v>0</v>
      </c>
      <c r="I39" s="30">
        <f>'дод 2 '!J98</f>
        <v>0</v>
      </c>
      <c r="J39" s="125">
        <f t="shared" si="1"/>
        <v>73.09081689937061</v>
      </c>
      <c r="K39" s="30">
        <f>'дод 2 '!L98</f>
        <v>0</v>
      </c>
      <c r="L39" s="30">
        <f>'дод 2 '!M98</f>
        <v>0</v>
      </c>
      <c r="M39" s="30">
        <f>'дод 2 '!N98</f>
        <v>0</v>
      </c>
      <c r="N39" s="30">
        <f>'дод 2 '!O98</f>
        <v>0</v>
      </c>
      <c r="O39" s="30">
        <f>'дод 2 '!P98</f>
        <v>0</v>
      </c>
      <c r="P39" s="30">
        <f>'дод 2 '!Q98</f>
        <v>0</v>
      </c>
      <c r="Q39" s="30">
        <f>'дод 2 '!R98</f>
        <v>0</v>
      </c>
      <c r="R39" s="30">
        <f>'дод 2 '!S98</f>
        <v>0</v>
      </c>
      <c r="S39" s="30">
        <f>'дод 2 '!T98</f>
        <v>0</v>
      </c>
      <c r="T39" s="30">
        <f>'дод 2 '!U98</f>
        <v>0</v>
      </c>
      <c r="U39" s="125"/>
      <c r="V39" s="30">
        <f t="shared" si="2"/>
        <v>5051671.81</v>
      </c>
      <c r="W39" s="227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36" ht="35.25" customHeight="1">
      <c r="A40" s="3" t="s">
        <v>194</v>
      </c>
      <c r="B40" s="3"/>
      <c r="C40" s="10" t="s">
        <v>359</v>
      </c>
      <c r="D40" s="29">
        <f>D41+D42</f>
        <v>6972448</v>
      </c>
      <c r="E40" s="29">
        <f aca="true" t="shared" si="10" ref="E40:T40">E41+E42</f>
        <v>0</v>
      </c>
      <c r="F40" s="29">
        <f t="shared" si="10"/>
        <v>0</v>
      </c>
      <c r="G40" s="29">
        <f t="shared" si="10"/>
        <v>3640226.48</v>
      </c>
      <c r="H40" s="29">
        <f t="shared" si="10"/>
        <v>0</v>
      </c>
      <c r="I40" s="29">
        <f t="shared" si="10"/>
        <v>0</v>
      </c>
      <c r="J40" s="124">
        <f t="shared" si="1"/>
        <v>52.20872898585978</v>
      </c>
      <c r="K40" s="29">
        <f t="shared" si="10"/>
        <v>3406496</v>
      </c>
      <c r="L40" s="29">
        <f t="shared" si="10"/>
        <v>0</v>
      </c>
      <c r="M40" s="29">
        <f t="shared" si="10"/>
        <v>0</v>
      </c>
      <c r="N40" s="29">
        <f t="shared" si="10"/>
        <v>0</v>
      </c>
      <c r="O40" s="29">
        <f t="shared" si="10"/>
        <v>3406496</v>
      </c>
      <c r="P40" s="29">
        <f t="shared" si="10"/>
        <v>318234.68</v>
      </c>
      <c r="Q40" s="29">
        <f t="shared" si="10"/>
        <v>460.68</v>
      </c>
      <c r="R40" s="29">
        <f t="shared" si="10"/>
        <v>0</v>
      </c>
      <c r="S40" s="29">
        <f t="shared" si="10"/>
        <v>0</v>
      </c>
      <c r="T40" s="29">
        <f t="shared" si="10"/>
        <v>317774</v>
      </c>
      <c r="U40" s="124">
        <f>P40/K40*100</f>
        <v>9.34199482400684</v>
      </c>
      <c r="V40" s="29">
        <f t="shared" si="2"/>
        <v>3958461.16</v>
      </c>
      <c r="W40" s="227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</row>
    <row r="41" spans="1:36" s="5" customFormat="1" ht="37.5" customHeight="1">
      <c r="A41" s="4" t="s">
        <v>440</v>
      </c>
      <c r="B41" s="4" t="s">
        <v>103</v>
      </c>
      <c r="C41" s="11" t="s">
        <v>442</v>
      </c>
      <c r="D41" s="30">
        <f>'дод 2 '!E100</f>
        <v>1975455</v>
      </c>
      <c r="E41" s="30">
        <f>'дод 2 '!F100</f>
        <v>0</v>
      </c>
      <c r="F41" s="30">
        <f>'дод 2 '!G100</f>
        <v>0</v>
      </c>
      <c r="G41" s="30">
        <f>'дод 2 '!H100</f>
        <v>1365659.98</v>
      </c>
      <c r="H41" s="30">
        <f>'дод 2 '!I100</f>
        <v>0</v>
      </c>
      <c r="I41" s="30">
        <f>'дод 2 '!J100</f>
        <v>0</v>
      </c>
      <c r="J41" s="125">
        <f t="shared" si="1"/>
        <v>69.13141428177306</v>
      </c>
      <c r="K41" s="30">
        <f>'дод 2 '!L100</f>
        <v>0</v>
      </c>
      <c r="L41" s="30">
        <f>'дод 2 '!M100</f>
        <v>0</v>
      </c>
      <c r="M41" s="30">
        <f>'дод 2 '!N100</f>
        <v>0</v>
      </c>
      <c r="N41" s="30">
        <f>'дод 2 '!O100</f>
        <v>0</v>
      </c>
      <c r="O41" s="30">
        <f>'дод 2 '!P100</f>
        <v>0</v>
      </c>
      <c r="P41" s="30">
        <f>'дод 2 '!Q100</f>
        <v>460.68</v>
      </c>
      <c r="Q41" s="30">
        <f>'дод 2 '!R100</f>
        <v>460.68</v>
      </c>
      <c r="R41" s="30">
        <f>'дод 2 '!S100</f>
        <v>0</v>
      </c>
      <c r="S41" s="30">
        <f>'дод 2 '!T100</f>
        <v>0</v>
      </c>
      <c r="T41" s="30">
        <f>'дод 2 '!U100</f>
        <v>0</v>
      </c>
      <c r="U41" s="125"/>
      <c r="V41" s="30">
        <f t="shared" si="2"/>
        <v>1366120.66</v>
      </c>
      <c r="W41" s="227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s="5" customFormat="1" ht="21.75" customHeight="1">
      <c r="A42" s="4" t="s">
        <v>441</v>
      </c>
      <c r="B42" s="4" t="s">
        <v>103</v>
      </c>
      <c r="C42" s="11" t="s">
        <v>443</v>
      </c>
      <c r="D42" s="30">
        <f>'дод 2 '!E101</f>
        <v>4996993</v>
      </c>
      <c r="E42" s="30">
        <f>'дод 2 '!F101</f>
        <v>0</v>
      </c>
      <c r="F42" s="30">
        <f>'дод 2 '!G101</f>
        <v>0</v>
      </c>
      <c r="G42" s="30">
        <f>'дод 2 '!H101</f>
        <v>2274566.5</v>
      </c>
      <c r="H42" s="30">
        <f>'дод 2 '!I101</f>
        <v>0</v>
      </c>
      <c r="I42" s="30">
        <f>'дод 2 '!J101</f>
        <v>0</v>
      </c>
      <c r="J42" s="125">
        <f t="shared" si="1"/>
        <v>45.51870494915642</v>
      </c>
      <c r="K42" s="30">
        <f>'дод 2 '!L101</f>
        <v>3406496</v>
      </c>
      <c r="L42" s="30">
        <f>'дод 2 '!M101</f>
        <v>0</v>
      </c>
      <c r="M42" s="30">
        <f>'дод 2 '!N101</f>
        <v>0</v>
      </c>
      <c r="N42" s="30">
        <f>'дод 2 '!O101</f>
        <v>0</v>
      </c>
      <c r="O42" s="30">
        <f>'дод 2 '!P101</f>
        <v>3406496</v>
      </c>
      <c r="P42" s="30">
        <f>'дод 2 '!Q101</f>
        <v>317774</v>
      </c>
      <c r="Q42" s="30">
        <f>'дод 2 '!R101</f>
        <v>0</v>
      </c>
      <c r="R42" s="30">
        <f>'дод 2 '!S101</f>
        <v>0</v>
      </c>
      <c r="S42" s="30">
        <f>'дод 2 '!T101</f>
        <v>0</v>
      </c>
      <c r="T42" s="30">
        <f>'дод 2 '!U101</f>
        <v>317774</v>
      </c>
      <c r="U42" s="125">
        <f>P42/K42*100</f>
        <v>9.328471250223103</v>
      </c>
      <c r="V42" s="30">
        <f t="shared" si="2"/>
        <v>2592340.5</v>
      </c>
      <c r="W42" s="227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s="16" customFormat="1" ht="34.5" customHeight="1">
      <c r="A43" s="17" t="s">
        <v>104</v>
      </c>
      <c r="B43" s="25"/>
      <c r="C43" s="8" t="s">
        <v>105</v>
      </c>
      <c r="D43" s="33">
        <f>D50+D64+D72+D74+D76+D78+D80+D81+D85+D86+D89+D90+D96+D71+D82+D44+D47+D56+D65+D95+D91</f>
        <v>1252981579.5900002</v>
      </c>
      <c r="E43" s="33">
        <f aca="true" t="shared" si="11" ref="E43:T43">E50+E64+E72+E74+E76+E78+E80+E81+E85+E86+E89+E90+E96+E71+E82+E44+E47+E56+E65+E95+E91</f>
        <v>11813689.1</v>
      </c>
      <c r="F43" s="33">
        <f t="shared" si="11"/>
        <v>1027783</v>
      </c>
      <c r="G43" s="33">
        <f t="shared" si="11"/>
        <v>920168352.28</v>
      </c>
      <c r="H43" s="33">
        <f t="shared" si="11"/>
        <v>8651568.31</v>
      </c>
      <c r="I43" s="33">
        <f t="shared" si="11"/>
        <v>444909.53</v>
      </c>
      <c r="J43" s="123">
        <f t="shared" si="1"/>
        <v>73.43829847690952</v>
      </c>
      <c r="K43" s="33">
        <f t="shared" si="11"/>
        <v>14106741.680000002</v>
      </c>
      <c r="L43" s="33">
        <f t="shared" si="11"/>
        <v>57900</v>
      </c>
      <c r="M43" s="33">
        <f t="shared" si="11"/>
        <v>44700</v>
      </c>
      <c r="N43" s="33">
        <f t="shared" si="11"/>
        <v>0</v>
      </c>
      <c r="O43" s="33">
        <f t="shared" si="11"/>
        <v>14048841.680000002</v>
      </c>
      <c r="P43" s="33">
        <f>P50+P64+P72+P74+P76+P78+P80+P81+P85+P86+P89+P90+P96+P71+P82+P44+P47+P56+P65+P95+P91</f>
        <v>11679565.37</v>
      </c>
      <c r="Q43" s="33">
        <f t="shared" si="11"/>
        <v>1353968.3900000001</v>
      </c>
      <c r="R43" s="33">
        <f t="shared" si="11"/>
        <v>31818.43</v>
      </c>
      <c r="S43" s="33">
        <f t="shared" si="11"/>
        <v>0</v>
      </c>
      <c r="T43" s="33">
        <f t="shared" si="11"/>
        <v>10325596.979999999</v>
      </c>
      <c r="U43" s="123">
        <f>P43/K43*100</f>
        <v>82.79421027861338</v>
      </c>
      <c r="V43" s="33">
        <f t="shared" si="2"/>
        <v>931847917.65</v>
      </c>
      <c r="W43" s="22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</row>
    <row r="44" spans="1:36" ht="67.5" customHeight="1">
      <c r="A44" s="3" t="s">
        <v>509</v>
      </c>
      <c r="B44" s="128"/>
      <c r="C44" s="10" t="s">
        <v>515</v>
      </c>
      <c r="D44" s="29">
        <f>D45+D46</f>
        <v>772232100</v>
      </c>
      <c r="E44" s="29">
        <f aca="true" t="shared" si="12" ref="E44:T44">E45+E46</f>
        <v>0</v>
      </c>
      <c r="F44" s="29">
        <f t="shared" si="12"/>
        <v>0</v>
      </c>
      <c r="G44" s="29">
        <f t="shared" si="12"/>
        <v>623010419.1500001</v>
      </c>
      <c r="H44" s="29">
        <f t="shared" si="12"/>
        <v>0</v>
      </c>
      <c r="I44" s="29">
        <f t="shared" si="12"/>
        <v>0</v>
      </c>
      <c r="J44" s="124">
        <f t="shared" si="1"/>
        <v>80.67657627156396</v>
      </c>
      <c r="K44" s="29">
        <f t="shared" si="12"/>
        <v>0</v>
      </c>
      <c r="L44" s="29">
        <f t="shared" si="12"/>
        <v>0</v>
      </c>
      <c r="M44" s="29">
        <f t="shared" si="12"/>
        <v>0</v>
      </c>
      <c r="N44" s="29">
        <f t="shared" si="12"/>
        <v>0</v>
      </c>
      <c r="O44" s="29">
        <f t="shared" si="12"/>
        <v>0</v>
      </c>
      <c r="P44" s="29">
        <f t="shared" si="12"/>
        <v>0</v>
      </c>
      <c r="Q44" s="29">
        <f t="shared" si="12"/>
        <v>0</v>
      </c>
      <c r="R44" s="29">
        <f t="shared" si="12"/>
        <v>0</v>
      </c>
      <c r="S44" s="29">
        <f t="shared" si="12"/>
        <v>0</v>
      </c>
      <c r="T44" s="29">
        <f t="shared" si="12"/>
        <v>0</v>
      </c>
      <c r="U44" s="124"/>
      <c r="V44" s="29">
        <f t="shared" si="2"/>
        <v>623010419.1500001</v>
      </c>
      <c r="W44" s="22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s="5" customFormat="1" ht="49.5" customHeight="1">
      <c r="A45" s="4" t="s">
        <v>510</v>
      </c>
      <c r="B45" s="70">
        <v>1030</v>
      </c>
      <c r="C45" s="11" t="s">
        <v>516</v>
      </c>
      <c r="D45" s="30">
        <f>'дод 2 '!E111</f>
        <v>66261200</v>
      </c>
      <c r="E45" s="30">
        <f>'дод 2 '!F111</f>
        <v>0</v>
      </c>
      <c r="F45" s="30">
        <f>'дод 2 '!G111</f>
        <v>0</v>
      </c>
      <c r="G45" s="30">
        <f>'дод 2 '!H111</f>
        <v>62928876.69</v>
      </c>
      <c r="H45" s="30">
        <f>'дод 2 '!I111</f>
        <v>0</v>
      </c>
      <c r="I45" s="30">
        <f>'дод 2 '!J111</f>
        <v>0</v>
      </c>
      <c r="J45" s="125">
        <f t="shared" si="1"/>
        <v>94.97092822043669</v>
      </c>
      <c r="K45" s="30">
        <f>'дод 2 '!L111</f>
        <v>0</v>
      </c>
      <c r="L45" s="30">
        <f>'дод 2 '!M111</f>
        <v>0</v>
      </c>
      <c r="M45" s="30">
        <f>'дод 2 '!N111</f>
        <v>0</v>
      </c>
      <c r="N45" s="30">
        <f>'дод 2 '!O111</f>
        <v>0</v>
      </c>
      <c r="O45" s="30">
        <f>'дод 2 '!P111</f>
        <v>0</v>
      </c>
      <c r="P45" s="30">
        <f>'дод 2 '!Q111</f>
        <v>0</v>
      </c>
      <c r="Q45" s="30">
        <f>'дод 2 '!R111</f>
        <v>0</v>
      </c>
      <c r="R45" s="30">
        <f>'дод 2 '!S111</f>
        <v>0</v>
      </c>
      <c r="S45" s="30">
        <f>'дод 2 '!T111</f>
        <v>0</v>
      </c>
      <c r="T45" s="30">
        <f>'дод 2 '!U111</f>
        <v>0</v>
      </c>
      <c r="U45" s="125"/>
      <c r="V45" s="30">
        <f t="shared" si="2"/>
        <v>62928876.69</v>
      </c>
      <c r="W45" s="227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1:36" s="5" customFormat="1" ht="33" customHeight="1">
      <c r="A46" s="4" t="s">
        <v>511</v>
      </c>
      <c r="B46" s="70">
        <v>1060</v>
      </c>
      <c r="C46" s="11" t="s">
        <v>517</v>
      </c>
      <c r="D46" s="30">
        <f>'дод 2 '!E112</f>
        <v>705970900</v>
      </c>
      <c r="E46" s="30">
        <f>'дод 2 '!F112</f>
        <v>0</v>
      </c>
      <c r="F46" s="30">
        <f>'дод 2 '!G112</f>
        <v>0</v>
      </c>
      <c r="G46" s="30">
        <f>'дод 2 '!H112</f>
        <v>560081542.46</v>
      </c>
      <c r="H46" s="30">
        <f>'дод 2 '!I112</f>
        <v>0</v>
      </c>
      <c r="I46" s="30">
        <f>'дод 2 '!J112</f>
        <v>0</v>
      </c>
      <c r="J46" s="125">
        <f t="shared" si="1"/>
        <v>79.33493327557835</v>
      </c>
      <c r="K46" s="30">
        <f>'дод 2 '!L112</f>
        <v>0</v>
      </c>
      <c r="L46" s="30">
        <f>'дод 2 '!M112</f>
        <v>0</v>
      </c>
      <c r="M46" s="30">
        <f>'дод 2 '!N112</f>
        <v>0</v>
      </c>
      <c r="N46" s="30">
        <f>'дод 2 '!O112</f>
        <v>0</v>
      </c>
      <c r="O46" s="30">
        <f>'дод 2 '!P112</f>
        <v>0</v>
      </c>
      <c r="P46" s="30">
        <f>'дод 2 '!Q112</f>
        <v>0</v>
      </c>
      <c r="Q46" s="30">
        <f>'дод 2 '!R112</f>
        <v>0</v>
      </c>
      <c r="R46" s="30">
        <f>'дод 2 '!S112</f>
        <v>0</v>
      </c>
      <c r="S46" s="30">
        <f>'дод 2 '!T112</f>
        <v>0</v>
      </c>
      <c r="T46" s="30">
        <f>'дод 2 '!U112</f>
        <v>0</v>
      </c>
      <c r="U46" s="125"/>
      <c r="V46" s="30">
        <f t="shared" si="2"/>
        <v>560081542.46</v>
      </c>
      <c r="W46" s="227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ht="52.5" customHeight="1">
      <c r="A47" s="3" t="s">
        <v>512</v>
      </c>
      <c r="B47" s="128"/>
      <c r="C47" s="10" t="s">
        <v>518</v>
      </c>
      <c r="D47" s="29">
        <f>D48+D49</f>
        <v>375400</v>
      </c>
      <c r="E47" s="29">
        <f aca="true" t="shared" si="13" ref="E47:T47">E48+E49</f>
        <v>0</v>
      </c>
      <c r="F47" s="29">
        <f t="shared" si="13"/>
        <v>0</v>
      </c>
      <c r="G47" s="29">
        <f t="shared" si="13"/>
        <v>273219.51</v>
      </c>
      <c r="H47" s="29">
        <f t="shared" si="13"/>
        <v>0</v>
      </c>
      <c r="I47" s="29">
        <f t="shared" si="13"/>
        <v>0</v>
      </c>
      <c r="J47" s="124">
        <f t="shared" si="1"/>
        <v>72.78090303676079</v>
      </c>
      <c r="K47" s="29">
        <f t="shared" si="13"/>
        <v>0</v>
      </c>
      <c r="L47" s="29">
        <f t="shared" si="13"/>
        <v>0</v>
      </c>
      <c r="M47" s="29">
        <f t="shared" si="13"/>
        <v>0</v>
      </c>
      <c r="N47" s="29">
        <f t="shared" si="13"/>
        <v>0</v>
      </c>
      <c r="O47" s="29">
        <f t="shared" si="13"/>
        <v>0</v>
      </c>
      <c r="P47" s="29">
        <f t="shared" si="13"/>
        <v>0</v>
      </c>
      <c r="Q47" s="29">
        <f t="shared" si="13"/>
        <v>0</v>
      </c>
      <c r="R47" s="29">
        <f t="shared" si="13"/>
        <v>0</v>
      </c>
      <c r="S47" s="29">
        <f t="shared" si="13"/>
        <v>0</v>
      </c>
      <c r="T47" s="29">
        <f t="shared" si="13"/>
        <v>0</v>
      </c>
      <c r="U47" s="124"/>
      <c r="V47" s="29">
        <f t="shared" si="2"/>
        <v>273219.51</v>
      </c>
      <c r="W47" s="226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s="5" customFormat="1" ht="64.5" customHeight="1">
      <c r="A48" s="4" t="s">
        <v>513</v>
      </c>
      <c r="B48" s="70">
        <v>1030</v>
      </c>
      <c r="C48" s="11" t="s">
        <v>519</v>
      </c>
      <c r="D48" s="30">
        <f>'дод 2 '!E114</f>
        <v>57630</v>
      </c>
      <c r="E48" s="30">
        <f>'дод 2 '!F114</f>
        <v>0</v>
      </c>
      <c r="F48" s="30">
        <f>'дод 2 '!G114</f>
        <v>0</v>
      </c>
      <c r="G48" s="30">
        <f>'дод 2 '!H114</f>
        <v>37429.15</v>
      </c>
      <c r="H48" s="30">
        <f>'дод 2 '!I114</f>
        <v>0</v>
      </c>
      <c r="I48" s="30">
        <f>'дод 2 '!J114</f>
        <v>0</v>
      </c>
      <c r="J48" s="125">
        <f t="shared" si="1"/>
        <v>64.94733645670658</v>
      </c>
      <c r="K48" s="30">
        <f>'дод 2 '!L114</f>
        <v>0</v>
      </c>
      <c r="L48" s="30">
        <f>'дод 2 '!M114</f>
        <v>0</v>
      </c>
      <c r="M48" s="30">
        <f>'дод 2 '!N114</f>
        <v>0</v>
      </c>
      <c r="N48" s="30">
        <f>'дод 2 '!O114</f>
        <v>0</v>
      </c>
      <c r="O48" s="30">
        <f>'дод 2 '!P114</f>
        <v>0</v>
      </c>
      <c r="P48" s="30">
        <f>'дод 2 '!Q114</f>
        <v>0</v>
      </c>
      <c r="Q48" s="30">
        <f>'дод 2 '!R114</f>
        <v>0</v>
      </c>
      <c r="R48" s="30">
        <f>'дод 2 '!S114</f>
        <v>0</v>
      </c>
      <c r="S48" s="30">
        <f>'дод 2 '!T114</f>
        <v>0</v>
      </c>
      <c r="T48" s="30">
        <f>'дод 2 '!U114</f>
        <v>0</v>
      </c>
      <c r="U48" s="125"/>
      <c r="V48" s="30">
        <f t="shared" si="2"/>
        <v>37429.15</v>
      </c>
      <c r="W48" s="22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1:36" s="5" customFormat="1" ht="55.5" customHeight="1">
      <c r="A49" s="4" t="s">
        <v>514</v>
      </c>
      <c r="B49" s="70">
        <v>1060</v>
      </c>
      <c r="C49" s="11" t="s">
        <v>520</v>
      </c>
      <c r="D49" s="30">
        <f>'дод 2 '!E115</f>
        <v>317770</v>
      </c>
      <c r="E49" s="30">
        <f>'дод 2 '!F115</f>
        <v>0</v>
      </c>
      <c r="F49" s="30">
        <f>'дод 2 '!G115</f>
        <v>0</v>
      </c>
      <c r="G49" s="30">
        <f>'дод 2 '!H115</f>
        <v>235790.36</v>
      </c>
      <c r="H49" s="30">
        <f>'дод 2 '!I115</f>
        <v>0</v>
      </c>
      <c r="I49" s="30">
        <f>'дод 2 '!J115</f>
        <v>0</v>
      </c>
      <c r="J49" s="125">
        <f t="shared" si="1"/>
        <v>74.20157975894514</v>
      </c>
      <c r="K49" s="30">
        <f>'дод 2 '!L115</f>
        <v>0</v>
      </c>
      <c r="L49" s="30">
        <f>'дод 2 '!M115</f>
        <v>0</v>
      </c>
      <c r="M49" s="30">
        <f>'дод 2 '!N115</f>
        <v>0</v>
      </c>
      <c r="N49" s="30">
        <f>'дод 2 '!O115</f>
        <v>0</v>
      </c>
      <c r="O49" s="30">
        <f>'дод 2 '!P115</f>
        <v>0</v>
      </c>
      <c r="P49" s="30">
        <f>'дод 2 '!Q115</f>
        <v>0</v>
      </c>
      <c r="Q49" s="30">
        <f>'дод 2 '!R115</f>
        <v>0</v>
      </c>
      <c r="R49" s="30">
        <f>'дод 2 '!S115</f>
        <v>0</v>
      </c>
      <c r="S49" s="30">
        <f>'дод 2 '!T115</f>
        <v>0</v>
      </c>
      <c r="T49" s="30">
        <f>'дод 2 '!U115</f>
        <v>0</v>
      </c>
      <c r="U49" s="125"/>
      <c r="V49" s="30">
        <f t="shared" si="2"/>
        <v>235790.36</v>
      </c>
      <c r="W49" s="226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1:36" ht="63">
      <c r="A50" s="3" t="s">
        <v>145</v>
      </c>
      <c r="B50" s="24"/>
      <c r="C50" s="10" t="s">
        <v>195</v>
      </c>
      <c r="D50" s="29">
        <f>D51+D52+D53+D55+D54</f>
        <v>57749724.89</v>
      </c>
      <c r="E50" s="29">
        <f aca="true" t="shared" si="14" ref="E50:T50">E51+E52+E53+E55+E54</f>
        <v>0</v>
      </c>
      <c r="F50" s="29">
        <f t="shared" si="14"/>
        <v>0</v>
      </c>
      <c r="G50" s="29">
        <f t="shared" si="14"/>
        <v>39484295.51</v>
      </c>
      <c r="H50" s="29">
        <f t="shared" si="14"/>
        <v>0</v>
      </c>
      <c r="I50" s="29">
        <f t="shared" si="14"/>
        <v>0</v>
      </c>
      <c r="J50" s="124">
        <f t="shared" si="1"/>
        <v>68.37140018451782</v>
      </c>
      <c r="K50" s="29">
        <f t="shared" si="14"/>
        <v>245910</v>
      </c>
      <c r="L50" s="29">
        <f t="shared" si="14"/>
        <v>0</v>
      </c>
      <c r="M50" s="29">
        <f t="shared" si="14"/>
        <v>0</v>
      </c>
      <c r="N50" s="29">
        <f t="shared" si="14"/>
        <v>0</v>
      </c>
      <c r="O50" s="29">
        <f t="shared" si="14"/>
        <v>245910</v>
      </c>
      <c r="P50" s="29">
        <f t="shared" si="14"/>
        <v>9509.8</v>
      </c>
      <c r="Q50" s="29">
        <f t="shared" si="14"/>
        <v>0</v>
      </c>
      <c r="R50" s="29">
        <f t="shared" si="14"/>
        <v>0</v>
      </c>
      <c r="S50" s="29">
        <f t="shared" si="14"/>
        <v>0</v>
      </c>
      <c r="T50" s="29">
        <f t="shared" si="14"/>
        <v>9509.8</v>
      </c>
      <c r="U50" s="124">
        <f>P50/K50*100</f>
        <v>3.867187182302468</v>
      </c>
      <c r="V50" s="29">
        <f t="shared" si="2"/>
        <v>39493805.309999995</v>
      </c>
      <c r="W50" s="22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</row>
    <row r="51" spans="1:36" s="5" customFormat="1" ht="45" customHeight="1">
      <c r="A51" s="4" t="s">
        <v>146</v>
      </c>
      <c r="B51" s="4" t="s">
        <v>87</v>
      </c>
      <c r="C51" s="11" t="s">
        <v>196</v>
      </c>
      <c r="D51" s="30">
        <f>'дод 2 '!E117</f>
        <v>471502</v>
      </c>
      <c r="E51" s="30">
        <f>'дод 2 '!F117</f>
        <v>0</v>
      </c>
      <c r="F51" s="30">
        <f>'дод 2 '!G117</f>
        <v>0</v>
      </c>
      <c r="G51" s="30">
        <f>'дод 2 '!H117</f>
        <v>304848.35</v>
      </c>
      <c r="H51" s="30">
        <f>'дод 2 '!I117</f>
        <v>0</v>
      </c>
      <c r="I51" s="30">
        <f>'дод 2 '!J117</f>
        <v>0</v>
      </c>
      <c r="J51" s="125">
        <f t="shared" si="1"/>
        <v>64.65473105098175</v>
      </c>
      <c r="K51" s="30">
        <f>'дод 2 '!L117</f>
        <v>245910</v>
      </c>
      <c r="L51" s="30">
        <f>'дод 2 '!M117</f>
        <v>0</v>
      </c>
      <c r="M51" s="30">
        <f>'дод 2 '!N117</f>
        <v>0</v>
      </c>
      <c r="N51" s="30">
        <f>'дод 2 '!O117</f>
        <v>0</v>
      </c>
      <c r="O51" s="30">
        <f>'дод 2 '!P117</f>
        <v>245910</v>
      </c>
      <c r="P51" s="30">
        <f>'дод 2 '!Q117</f>
        <v>9509.8</v>
      </c>
      <c r="Q51" s="30">
        <f>'дод 2 '!R117</f>
        <v>0</v>
      </c>
      <c r="R51" s="30">
        <f>'дод 2 '!S117</f>
        <v>0</v>
      </c>
      <c r="S51" s="30">
        <f>'дод 2 '!T117</f>
        <v>0</v>
      </c>
      <c r="T51" s="30">
        <f>'дод 2 '!U117</f>
        <v>9509.8</v>
      </c>
      <c r="U51" s="125">
        <f>P51/K51*100</f>
        <v>3.867187182302468</v>
      </c>
      <c r="V51" s="30">
        <f t="shared" si="2"/>
        <v>314358.14999999997</v>
      </c>
      <c r="W51" s="226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s="5" customFormat="1" ht="32.25" customHeight="1">
      <c r="A52" s="4" t="s">
        <v>198</v>
      </c>
      <c r="B52" s="4" t="s">
        <v>89</v>
      </c>
      <c r="C52" s="11" t="s">
        <v>197</v>
      </c>
      <c r="D52" s="30">
        <f>'дод 2 '!E118</f>
        <v>1541402</v>
      </c>
      <c r="E52" s="30">
        <f>'дод 2 '!F118</f>
        <v>0</v>
      </c>
      <c r="F52" s="30">
        <f>'дод 2 '!G118</f>
        <v>0</v>
      </c>
      <c r="G52" s="30">
        <f>'дод 2 '!H118</f>
        <v>1050436.74</v>
      </c>
      <c r="H52" s="30">
        <f>'дод 2 '!I118</f>
        <v>0</v>
      </c>
      <c r="I52" s="30">
        <f>'дод 2 '!J118</f>
        <v>0</v>
      </c>
      <c r="J52" s="125">
        <f t="shared" si="1"/>
        <v>68.14813656658029</v>
      </c>
      <c r="K52" s="30">
        <f>'дод 2 '!L118</f>
        <v>0</v>
      </c>
      <c r="L52" s="30">
        <f>'дод 2 '!M118</f>
        <v>0</v>
      </c>
      <c r="M52" s="30">
        <f>'дод 2 '!N118</f>
        <v>0</v>
      </c>
      <c r="N52" s="30">
        <f>'дод 2 '!O118</f>
        <v>0</v>
      </c>
      <c r="O52" s="30">
        <f>'дод 2 '!P118</f>
        <v>0</v>
      </c>
      <c r="P52" s="30">
        <f>'дод 2 '!Q118</f>
        <v>0</v>
      </c>
      <c r="Q52" s="30">
        <f>'дод 2 '!R118</f>
        <v>0</v>
      </c>
      <c r="R52" s="30">
        <f>'дод 2 '!S118</f>
        <v>0</v>
      </c>
      <c r="S52" s="30">
        <f>'дод 2 '!T118</f>
        <v>0</v>
      </c>
      <c r="T52" s="30">
        <f>'дод 2 '!U118</f>
        <v>0</v>
      </c>
      <c r="U52" s="125"/>
      <c r="V52" s="30">
        <f t="shared" si="2"/>
        <v>1050436.74</v>
      </c>
      <c r="W52" s="226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s="5" customFormat="1" ht="54.75" customHeight="1">
      <c r="A53" s="4" t="s">
        <v>147</v>
      </c>
      <c r="B53" s="4" t="s">
        <v>89</v>
      </c>
      <c r="C53" s="11" t="s">
        <v>74</v>
      </c>
      <c r="D53" s="30">
        <f>'дод 2 '!E119+'дод 2 '!E19</f>
        <v>17917094.89</v>
      </c>
      <c r="E53" s="30">
        <f>'дод 2 '!F119+'дод 2 '!F19</f>
        <v>0</v>
      </c>
      <c r="F53" s="30">
        <f>'дод 2 '!G119+'дод 2 '!G19</f>
        <v>0</v>
      </c>
      <c r="G53" s="30">
        <f>'дод 2 '!H119+'дод 2 '!H19</f>
        <v>12100821.48</v>
      </c>
      <c r="H53" s="30">
        <f>'дод 2 '!I119+'дод 2 '!I19</f>
        <v>0</v>
      </c>
      <c r="I53" s="30">
        <f>'дод 2 '!J119+'дод 2 '!J19</f>
        <v>0</v>
      </c>
      <c r="J53" s="125">
        <f t="shared" si="1"/>
        <v>67.53785451431519</v>
      </c>
      <c r="K53" s="30">
        <f>'дод 2 '!L119+'дод 2 '!L19</f>
        <v>0</v>
      </c>
      <c r="L53" s="30">
        <f>'дод 2 '!M119+'дод 2 '!M19</f>
        <v>0</v>
      </c>
      <c r="M53" s="30">
        <f>'дод 2 '!N119+'дод 2 '!N19</f>
        <v>0</v>
      </c>
      <c r="N53" s="30">
        <f>'дод 2 '!O119+'дод 2 '!O19</f>
        <v>0</v>
      </c>
      <c r="O53" s="30">
        <f>'дод 2 '!P119+'дод 2 '!P19</f>
        <v>0</v>
      </c>
      <c r="P53" s="30">
        <f>'дод 2 '!Q119+'дод 2 '!Q19</f>
        <v>0</v>
      </c>
      <c r="Q53" s="30">
        <f>'дод 2 '!R119+'дод 2 '!R19</f>
        <v>0</v>
      </c>
      <c r="R53" s="30">
        <f>'дод 2 '!S119+'дод 2 '!S19</f>
        <v>0</v>
      </c>
      <c r="S53" s="30">
        <f>'дод 2 '!T119+'дод 2 '!T19</f>
        <v>0</v>
      </c>
      <c r="T53" s="30">
        <f>'дод 2 '!U119+'дод 2 '!U19</f>
        <v>0</v>
      </c>
      <c r="U53" s="125"/>
      <c r="V53" s="30">
        <f t="shared" si="2"/>
        <v>12100821.48</v>
      </c>
      <c r="W53" s="226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s="5" customFormat="1" ht="38.25" customHeight="1">
      <c r="A54" s="4" t="s">
        <v>611</v>
      </c>
      <c r="B54" s="4" t="s">
        <v>89</v>
      </c>
      <c r="C54" s="11" t="s">
        <v>612</v>
      </c>
      <c r="D54" s="30">
        <f>'дод 2 '!E120</f>
        <v>3000000</v>
      </c>
      <c r="E54" s="30">
        <f>'дод 2 '!F120</f>
        <v>0</v>
      </c>
      <c r="F54" s="30">
        <f>'дод 2 '!G120</f>
        <v>0</v>
      </c>
      <c r="G54" s="30">
        <f>'дод 2 '!H120</f>
        <v>1089293.94</v>
      </c>
      <c r="H54" s="30">
        <f>'дод 2 '!I120</f>
        <v>0</v>
      </c>
      <c r="I54" s="30">
        <f>'дод 2 '!J120</f>
        <v>0</v>
      </c>
      <c r="J54" s="125">
        <f t="shared" si="1"/>
        <v>36.309798</v>
      </c>
      <c r="K54" s="30">
        <f>'дод 2 '!L120</f>
        <v>0</v>
      </c>
      <c r="L54" s="30">
        <f>'дод 2 '!M120</f>
        <v>0</v>
      </c>
      <c r="M54" s="30">
        <f>'дод 2 '!N120</f>
        <v>0</v>
      </c>
      <c r="N54" s="30">
        <f>'дод 2 '!O120</f>
        <v>0</v>
      </c>
      <c r="O54" s="30">
        <f>'дод 2 '!P120</f>
        <v>0</v>
      </c>
      <c r="P54" s="30">
        <f>'дод 2 '!Q120</f>
        <v>0</v>
      </c>
      <c r="Q54" s="30">
        <f>'дод 2 '!R120</f>
        <v>0</v>
      </c>
      <c r="R54" s="30">
        <f>'дод 2 '!S120</f>
        <v>0</v>
      </c>
      <c r="S54" s="30">
        <f>'дод 2 '!T120</f>
        <v>0</v>
      </c>
      <c r="T54" s="30">
        <f>'дод 2 '!U120</f>
        <v>0</v>
      </c>
      <c r="U54" s="125"/>
      <c r="V54" s="30">
        <f t="shared" si="2"/>
        <v>1089293.94</v>
      </c>
      <c r="W54" s="226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s="5" customFormat="1" ht="53.25" customHeight="1">
      <c r="A55" s="4" t="s">
        <v>199</v>
      </c>
      <c r="B55" s="4" t="s">
        <v>89</v>
      </c>
      <c r="C55" s="11" t="s">
        <v>37</v>
      </c>
      <c r="D55" s="30">
        <f>'дод 2 '!E121+'дод 2 '!E20</f>
        <v>34819726</v>
      </c>
      <c r="E55" s="30">
        <f>'дод 2 '!F121+'дод 2 '!F20</f>
        <v>0</v>
      </c>
      <c r="F55" s="30">
        <f>'дод 2 '!G121+'дод 2 '!G20</f>
        <v>0</v>
      </c>
      <c r="G55" s="30">
        <f>'дод 2 '!H121+'дод 2 '!H20</f>
        <v>24938895</v>
      </c>
      <c r="H55" s="30">
        <f>'дод 2 '!I121+'дод 2 '!I20</f>
        <v>0</v>
      </c>
      <c r="I55" s="30">
        <f>'дод 2 '!J121+'дод 2 '!J20</f>
        <v>0</v>
      </c>
      <c r="J55" s="125">
        <f t="shared" si="1"/>
        <v>71.62289272465843</v>
      </c>
      <c r="K55" s="30">
        <f>'дод 2 '!L121+'дод 2 '!L20</f>
        <v>0</v>
      </c>
      <c r="L55" s="30">
        <f>'дод 2 '!M121+'дод 2 '!M20</f>
        <v>0</v>
      </c>
      <c r="M55" s="30">
        <f>'дод 2 '!N121+'дод 2 '!N20</f>
        <v>0</v>
      </c>
      <c r="N55" s="30">
        <f>'дод 2 '!O121+'дод 2 '!O20</f>
        <v>0</v>
      </c>
      <c r="O55" s="30">
        <f>'дод 2 '!P121+'дод 2 '!P20</f>
        <v>0</v>
      </c>
      <c r="P55" s="30">
        <f>'дод 2 '!Q121+'дод 2 '!Q20</f>
        <v>0</v>
      </c>
      <c r="Q55" s="30">
        <f>'дод 2 '!R121+'дод 2 '!R20</f>
        <v>0</v>
      </c>
      <c r="R55" s="30">
        <f>'дод 2 '!S121+'дод 2 '!S20</f>
        <v>0</v>
      </c>
      <c r="S55" s="30">
        <f>'дод 2 '!T121+'дод 2 '!T20</f>
        <v>0</v>
      </c>
      <c r="T55" s="30">
        <f>'дод 2 '!U121+'дод 2 '!U20</f>
        <v>0</v>
      </c>
      <c r="U55" s="125"/>
      <c r="V55" s="30">
        <f t="shared" si="2"/>
        <v>24938895</v>
      </c>
      <c r="W55" s="226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ht="39" customHeight="1">
      <c r="A56" s="3" t="s">
        <v>527</v>
      </c>
      <c r="B56" s="3"/>
      <c r="C56" s="10" t="s">
        <v>535</v>
      </c>
      <c r="D56" s="29">
        <f>D57+D58+D59+D60+D61+D62+D63</f>
        <v>257256180</v>
      </c>
      <c r="E56" s="29">
        <f aca="true" t="shared" si="15" ref="E56:T56">E57+E58+E59+E60+E61+E62+E63</f>
        <v>0</v>
      </c>
      <c r="F56" s="29">
        <f t="shared" si="15"/>
        <v>0</v>
      </c>
      <c r="G56" s="29">
        <f t="shared" si="15"/>
        <v>155707301.01</v>
      </c>
      <c r="H56" s="29">
        <f t="shared" si="15"/>
        <v>0</v>
      </c>
      <c r="I56" s="29">
        <f t="shared" si="15"/>
        <v>0</v>
      </c>
      <c r="J56" s="124">
        <f t="shared" si="1"/>
        <v>60.52616540057463</v>
      </c>
      <c r="K56" s="29">
        <f t="shared" si="15"/>
        <v>0</v>
      </c>
      <c r="L56" s="29">
        <f t="shared" si="15"/>
        <v>0</v>
      </c>
      <c r="M56" s="29">
        <f t="shared" si="15"/>
        <v>0</v>
      </c>
      <c r="N56" s="29">
        <f t="shared" si="15"/>
        <v>0</v>
      </c>
      <c r="O56" s="29">
        <f t="shared" si="15"/>
        <v>0</v>
      </c>
      <c r="P56" s="29">
        <f t="shared" si="15"/>
        <v>0</v>
      </c>
      <c r="Q56" s="29">
        <f t="shared" si="15"/>
        <v>0</v>
      </c>
      <c r="R56" s="29">
        <f t="shared" si="15"/>
        <v>0</v>
      </c>
      <c r="S56" s="29">
        <f t="shared" si="15"/>
        <v>0</v>
      </c>
      <c r="T56" s="29">
        <f t="shared" si="15"/>
        <v>0</v>
      </c>
      <c r="U56" s="124"/>
      <c r="V56" s="29">
        <f t="shared" si="2"/>
        <v>155707301.01</v>
      </c>
      <c r="W56" s="226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5" customFormat="1" ht="27" customHeight="1">
      <c r="A57" s="4" t="s">
        <v>528</v>
      </c>
      <c r="B57" s="4" t="s">
        <v>148</v>
      </c>
      <c r="C57" s="11" t="s">
        <v>536</v>
      </c>
      <c r="D57" s="30">
        <f>'дод 2 '!E123</f>
        <v>3598320</v>
      </c>
      <c r="E57" s="30">
        <f>'дод 2 '!F123</f>
        <v>0</v>
      </c>
      <c r="F57" s="30">
        <f>'дод 2 '!G123</f>
        <v>0</v>
      </c>
      <c r="G57" s="30">
        <f>'дод 2 '!H123</f>
        <v>1530976.45</v>
      </c>
      <c r="H57" s="30">
        <f>'дод 2 '!I123</f>
        <v>0</v>
      </c>
      <c r="I57" s="30">
        <f>'дод 2 '!J123</f>
        <v>0</v>
      </c>
      <c r="J57" s="125">
        <f t="shared" si="1"/>
        <v>42.54697886791614</v>
      </c>
      <c r="K57" s="30">
        <f>'дод 2 '!L123</f>
        <v>0</v>
      </c>
      <c r="L57" s="30">
        <f>'дод 2 '!M123</f>
        <v>0</v>
      </c>
      <c r="M57" s="30">
        <f>'дод 2 '!N123</f>
        <v>0</v>
      </c>
      <c r="N57" s="30">
        <f>'дод 2 '!O123</f>
        <v>0</v>
      </c>
      <c r="O57" s="30">
        <f>'дод 2 '!P123</f>
        <v>0</v>
      </c>
      <c r="P57" s="30">
        <f>'дод 2 '!Q123</f>
        <v>0</v>
      </c>
      <c r="Q57" s="30">
        <f>'дод 2 '!R123</f>
        <v>0</v>
      </c>
      <c r="R57" s="30">
        <f>'дод 2 '!S123</f>
        <v>0</v>
      </c>
      <c r="S57" s="30">
        <f>'дод 2 '!T123</f>
        <v>0</v>
      </c>
      <c r="T57" s="30">
        <f>'дод 2 '!U123</f>
        <v>0</v>
      </c>
      <c r="U57" s="125"/>
      <c r="V57" s="30">
        <f t="shared" si="2"/>
        <v>1530976.45</v>
      </c>
      <c r="W57" s="226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1:36" s="5" customFormat="1" ht="27" customHeight="1">
      <c r="A58" s="4" t="s">
        <v>529</v>
      </c>
      <c r="B58" s="4" t="s">
        <v>148</v>
      </c>
      <c r="C58" s="11" t="s">
        <v>537</v>
      </c>
      <c r="D58" s="30">
        <f>'дод 2 '!E124</f>
        <v>529760</v>
      </c>
      <c r="E58" s="30">
        <f>'дод 2 '!F124</f>
        <v>0</v>
      </c>
      <c r="F58" s="30">
        <f>'дод 2 '!G124</f>
        <v>0</v>
      </c>
      <c r="G58" s="30">
        <f>'дод 2 '!H124</f>
        <v>362920</v>
      </c>
      <c r="H58" s="30">
        <f>'дод 2 '!I124</f>
        <v>0</v>
      </c>
      <c r="I58" s="30">
        <f>'дод 2 '!J124</f>
        <v>0</v>
      </c>
      <c r="J58" s="125">
        <f t="shared" si="1"/>
        <v>68.5064935064935</v>
      </c>
      <c r="K58" s="30">
        <f>'дод 2 '!L124</f>
        <v>0</v>
      </c>
      <c r="L58" s="30">
        <f>'дод 2 '!M124</f>
        <v>0</v>
      </c>
      <c r="M58" s="30">
        <f>'дод 2 '!N124</f>
        <v>0</v>
      </c>
      <c r="N58" s="30">
        <f>'дод 2 '!O124</f>
        <v>0</v>
      </c>
      <c r="O58" s="30">
        <f>'дод 2 '!P124</f>
        <v>0</v>
      </c>
      <c r="P58" s="30">
        <f>'дод 2 '!Q124</f>
        <v>0</v>
      </c>
      <c r="Q58" s="30">
        <f>'дод 2 '!R124</f>
        <v>0</v>
      </c>
      <c r="R58" s="30">
        <f>'дод 2 '!S124</f>
        <v>0</v>
      </c>
      <c r="S58" s="30">
        <f>'дод 2 '!T124</f>
        <v>0</v>
      </c>
      <c r="T58" s="30">
        <f>'дод 2 '!U124</f>
        <v>0</v>
      </c>
      <c r="U58" s="125"/>
      <c r="V58" s="30">
        <f t="shared" si="2"/>
        <v>362920</v>
      </c>
      <c r="W58" s="226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1:36" s="5" customFormat="1" ht="27" customHeight="1">
      <c r="A59" s="4" t="s">
        <v>530</v>
      </c>
      <c r="B59" s="4" t="s">
        <v>148</v>
      </c>
      <c r="C59" s="11" t="s">
        <v>538</v>
      </c>
      <c r="D59" s="30">
        <f>'дод 2 '!E125</f>
        <v>134165700</v>
      </c>
      <c r="E59" s="30">
        <f>'дод 2 '!F125</f>
        <v>0</v>
      </c>
      <c r="F59" s="30">
        <f>'дод 2 '!G125</f>
        <v>0</v>
      </c>
      <c r="G59" s="30">
        <f>'дод 2 '!H125</f>
        <v>90950096.6</v>
      </c>
      <c r="H59" s="30">
        <f>'дод 2 '!I125</f>
        <v>0</v>
      </c>
      <c r="I59" s="30">
        <f>'дод 2 '!J125</f>
        <v>0</v>
      </c>
      <c r="J59" s="125">
        <f t="shared" si="1"/>
        <v>67.78938029615617</v>
      </c>
      <c r="K59" s="30">
        <f>'дод 2 '!L125</f>
        <v>0</v>
      </c>
      <c r="L59" s="30">
        <f>'дод 2 '!M125</f>
        <v>0</v>
      </c>
      <c r="M59" s="30">
        <f>'дод 2 '!N125</f>
        <v>0</v>
      </c>
      <c r="N59" s="30">
        <f>'дод 2 '!O125</f>
        <v>0</v>
      </c>
      <c r="O59" s="30">
        <f>'дод 2 '!P125</f>
        <v>0</v>
      </c>
      <c r="P59" s="30">
        <f>'дод 2 '!Q125</f>
        <v>0</v>
      </c>
      <c r="Q59" s="30">
        <f>'дод 2 '!R125</f>
        <v>0</v>
      </c>
      <c r="R59" s="30">
        <f>'дод 2 '!S125</f>
        <v>0</v>
      </c>
      <c r="S59" s="30">
        <f>'дод 2 '!T125</f>
        <v>0</v>
      </c>
      <c r="T59" s="30">
        <f>'дод 2 '!U125</f>
        <v>0</v>
      </c>
      <c r="U59" s="125"/>
      <c r="V59" s="30">
        <f t="shared" si="2"/>
        <v>90950096.6</v>
      </c>
      <c r="W59" s="226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1:36" s="5" customFormat="1" ht="36" customHeight="1">
      <c r="A60" s="4" t="s">
        <v>531</v>
      </c>
      <c r="B60" s="4" t="s">
        <v>148</v>
      </c>
      <c r="C60" s="11" t="s">
        <v>539</v>
      </c>
      <c r="D60" s="30">
        <f>'дод 2 '!E126</f>
        <v>10265200</v>
      </c>
      <c r="E60" s="30">
        <f>'дод 2 '!F126</f>
        <v>0</v>
      </c>
      <c r="F60" s="30">
        <f>'дод 2 '!G126</f>
        <v>0</v>
      </c>
      <c r="G60" s="30">
        <f>'дод 2 '!H126</f>
        <v>5810133.55</v>
      </c>
      <c r="H60" s="30">
        <f>'дод 2 '!I126</f>
        <v>0</v>
      </c>
      <c r="I60" s="30">
        <f>'дод 2 '!J126</f>
        <v>0</v>
      </c>
      <c r="J60" s="125">
        <f t="shared" si="1"/>
        <v>56.600295659120135</v>
      </c>
      <c r="K60" s="30">
        <f>'дод 2 '!L126</f>
        <v>0</v>
      </c>
      <c r="L60" s="30">
        <f>'дод 2 '!M126</f>
        <v>0</v>
      </c>
      <c r="M60" s="30">
        <f>'дод 2 '!N126</f>
        <v>0</v>
      </c>
      <c r="N60" s="30">
        <f>'дод 2 '!O126</f>
        <v>0</v>
      </c>
      <c r="O60" s="30">
        <f>'дод 2 '!P126</f>
        <v>0</v>
      </c>
      <c r="P60" s="30">
        <f>'дод 2 '!Q126</f>
        <v>0</v>
      </c>
      <c r="Q60" s="30">
        <f>'дод 2 '!R126</f>
        <v>0</v>
      </c>
      <c r="R60" s="30">
        <f>'дод 2 '!S126</f>
        <v>0</v>
      </c>
      <c r="S60" s="30">
        <f>'дод 2 '!T126</f>
        <v>0</v>
      </c>
      <c r="T60" s="30">
        <f>'дод 2 '!U126</f>
        <v>0</v>
      </c>
      <c r="U60" s="125"/>
      <c r="V60" s="30">
        <f t="shared" si="2"/>
        <v>5810133.55</v>
      </c>
      <c r="W60" s="226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1:36" s="5" customFormat="1" ht="27" customHeight="1">
      <c r="A61" s="4" t="s">
        <v>532</v>
      </c>
      <c r="B61" s="4" t="s">
        <v>148</v>
      </c>
      <c r="C61" s="11" t="s">
        <v>540</v>
      </c>
      <c r="D61" s="30">
        <f>'дод 2 '!E127</f>
        <v>50421240</v>
      </c>
      <c r="E61" s="30">
        <f>'дод 2 '!F127</f>
        <v>0</v>
      </c>
      <c r="F61" s="30">
        <f>'дод 2 '!G127</f>
        <v>0</v>
      </c>
      <c r="G61" s="30">
        <f>'дод 2 '!H127</f>
        <v>25370027.74</v>
      </c>
      <c r="H61" s="30">
        <f>'дод 2 '!I127</f>
        <v>0</v>
      </c>
      <c r="I61" s="30">
        <f>'дод 2 '!J127</f>
        <v>0</v>
      </c>
      <c r="J61" s="125">
        <f t="shared" si="1"/>
        <v>50.3161519629426</v>
      </c>
      <c r="K61" s="30">
        <f>'дод 2 '!L127</f>
        <v>0</v>
      </c>
      <c r="L61" s="30">
        <f>'дод 2 '!M127</f>
        <v>0</v>
      </c>
      <c r="M61" s="30">
        <f>'дод 2 '!N127</f>
        <v>0</v>
      </c>
      <c r="N61" s="30">
        <f>'дод 2 '!O127</f>
        <v>0</v>
      </c>
      <c r="O61" s="30">
        <f>'дод 2 '!P127</f>
        <v>0</v>
      </c>
      <c r="P61" s="30">
        <f>'дод 2 '!Q127</f>
        <v>0</v>
      </c>
      <c r="Q61" s="30">
        <f>'дод 2 '!R127</f>
        <v>0</v>
      </c>
      <c r="R61" s="30">
        <f>'дод 2 '!S127</f>
        <v>0</v>
      </c>
      <c r="S61" s="30">
        <f>'дод 2 '!T127</f>
        <v>0</v>
      </c>
      <c r="T61" s="30">
        <f>'дод 2 '!U127</f>
        <v>0</v>
      </c>
      <c r="U61" s="125"/>
      <c r="V61" s="30">
        <f t="shared" si="2"/>
        <v>25370027.74</v>
      </c>
      <c r="W61" s="226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1:36" s="5" customFormat="1" ht="27" customHeight="1">
      <c r="A62" s="4" t="s">
        <v>533</v>
      </c>
      <c r="B62" s="4" t="s">
        <v>148</v>
      </c>
      <c r="C62" s="11" t="s">
        <v>541</v>
      </c>
      <c r="D62" s="30">
        <f>'дод 2 '!E128</f>
        <v>2245360</v>
      </c>
      <c r="E62" s="30">
        <f>'дод 2 '!F128</f>
        <v>0</v>
      </c>
      <c r="F62" s="30">
        <f>'дод 2 '!G128</f>
        <v>0</v>
      </c>
      <c r="G62" s="30">
        <f>'дод 2 '!H128</f>
        <v>572429.72</v>
      </c>
      <c r="H62" s="30">
        <f>'дод 2 '!I128</f>
        <v>0</v>
      </c>
      <c r="I62" s="30">
        <f>'дод 2 '!J128</f>
        <v>0</v>
      </c>
      <c r="J62" s="125">
        <f t="shared" si="1"/>
        <v>25.493894965617987</v>
      </c>
      <c r="K62" s="30">
        <f>'дод 2 '!L128</f>
        <v>0</v>
      </c>
      <c r="L62" s="30">
        <f>'дод 2 '!M128</f>
        <v>0</v>
      </c>
      <c r="M62" s="30">
        <f>'дод 2 '!N128</f>
        <v>0</v>
      </c>
      <c r="N62" s="30">
        <f>'дод 2 '!O128</f>
        <v>0</v>
      </c>
      <c r="O62" s="30">
        <f>'дод 2 '!P128</f>
        <v>0</v>
      </c>
      <c r="P62" s="30">
        <f>'дод 2 '!Q128</f>
        <v>0</v>
      </c>
      <c r="Q62" s="30">
        <f>'дод 2 '!R128</f>
        <v>0</v>
      </c>
      <c r="R62" s="30">
        <f>'дод 2 '!S128</f>
        <v>0</v>
      </c>
      <c r="S62" s="30">
        <f>'дод 2 '!T128</f>
        <v>0</v>
      </c>
      <c r="T62" s="30">
        <f>'дод 2 '!U128</f>
        <v>0</v>
      </c>
      <c r="U62" s="125"/>
      <c r="V62" s="30">
        <f t="shared" si="2"/>
        <v>572429.72</v>
      </c>
      <c r="W62" s="226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1:36" s="5" customFormat="1" ht="32.25" customHeight="1">
      <c r="A63" s="4" t="s">
        <v>534</v>
      </c>
      <c r="B63" s="4" t="s">
        <v>148</v>
      </c>
      <c r="C63" s="11" t="s">
        <v>542</v>
      </c>
      <c r="D63" s="30">
        <f>'дод 2 '!E129</f>
        <v>56030600</v>
      </c>
      <c r="E63" s="30">
        <f>'дод 2 '!F129</f>
        <v>0</v>
      </c>
      <c r="F63" s="30">
        <f>'дод 2 '!G129</f>
        <v>0</v>
      </c>
      <c r="G63" s="30">
        <f>'дод 2 '!H129</f>
        <v>31110716.95</v>
      </c>
      <c r="H63" s="30">
        <f>'дод 2 '!I129</f>
        <v>0</v>
      </c>
      <c r="I63" s="30">
        <f>'дод 2 '!J129</f>
        <v>0</v>
      </c>
      <c r="J63" s="125">
        <f t="shared" si="1"/>
        <v>55.5245115169211</v>
      </c>
      <c r="K63" s="30">
        <f>'дод 2 '!L129</f>
        <v>0</v>
      </c>
      <c r="L63" s="30">
        <f>'дод 2 '!M129</f>
        <v>0</v>
      </c>
      <c r="M63" s="30">
        <f>'дод 2 '!N129</f>
        <v>0</v>
      </c>
      <c r="N63" s="30">
        <f>'дод 2 '!O129</f>
        <v>0</v>
      </c>
      <c r="O63" s="30">
        <f>'дод 2 '!P129</f>
        <v>0</v>
      </c>
      <c r="P63" s="30">
        <f>'дод 2 '!Q129</f>
        <v>0</v>
      </c>
      <c r="Q63" s="30">
        <f>'дод 2 '!R129</f>
        <v>0</v>
      </c>
      <c r="R63" s="30">
        <f>'дод 2 '!S129</f>
        <v>0</v>
      </c>
      <c r="S63" s="30">
        <f>'дод 2 '!T129</f>
        <v>0</v>
      </c>
      <c r="T63" s="30">
        <f>'дод 2 '!U129</f>
        <v>0</v>
      </c>
      <c r="U63" s="125"/>
      <c r="V63" s="30">
        <f t="shared" si="2"/>
        <v>31110716.95</v>
      </c>
      <c r="W63" s="226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1:36" ht="40.5" customHeight="1">
      <c r="A64" s="3" t="s">
        <v>149</v>
      </c>
      <c r="B64" s="3" t="s">
        <v>89</v>
      </c>
      <c r="C64" s="10" t="s">
        <v>56</v>
      </c>
      <c r="D64" s="29">
        <f>'дод 2 '!E130</f>
        <v>625100</v>
      </c>
      <c r="E64" s="29">
        <f>'дод 2 '!F130</f>
        <v>0</v>
      </c>
      <c r="F64" s="29">
        <f>'дод 2 '!G130</f>
        <v>0</v>
      </c>
      <c r="G64" s="29">
        <f>'дод 2 '!H130</f>
        <v>411534.31</v>
      </c>
      <c r="H64" s="29">
        <f>'дод 2 '!I130</f>
        <v>0</v>
      </c>
      <c r="I64" s="29">
        <f>'дод 2 '!J130</f>
        <v>0</v>
      </c>
      <c r="J64" s="124">
        <f t="shared" si="1"/>
        <v>65.83495600703887</v>
      </c>
      <c r="K64" s="29">
        <f>'дод 2 '!L130</f>
        <v>0</v>
      </c>
      <c r="L64" s="29">
        <f>'дод 2 '!M130</f>
        <v>0</v>
      </c>
      <c r="M64" s="29">
        <f>'дод 2 '!N130</f>
        <v>0</v>
      </c>
      <c r="N64" s="29">
        <f>'дод 2 '!O130</f>
        <v>0</v>
      </c>
      <c r="O64" s="29">
        <f>'дод 2 '!P130</f>
        <v>0</v>
      </c>
      <c r="P64" s="29">
        <f>'дод 2 '!Q130</f>
        <v>0</v>
      </c>
      <c r="Q64" s="29">
        <f>'дод 2 '!R130</f>
        <v>0</v>
      </c>
      <c r="R64" s="29">
        <f>'дод 2 '!S130</f>
        <v>0</v>
      </c>
      <c r="S64" s="29">
        <f>'дод 2 '!T130</f>
        <v>0</v>
      </c>
      <c r="T64" s="29">
        <f>'дод 2 '!U130</f>
        <v>0</v>
      </c>
      <c r="U64" s="124"/>
      <c r="V64" s="29">
        <f t="shared" si="2"/>
        <v>411534.31</v>
      </c>
      <c r="W64" s="226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</row>
    <row r="65" spans="1:36" ht="151.5" customHeight="1">
      <c r="A65" s="3" t="s">
        <v>551</v>
      </c>
      <c r="B65" s="3"/>
      <c r="C65" s="10" t="s">
        <v>557</v>
      </c>
      <c r="D65" s="29">
        <f>D66+D67+D68+D69+D70</f>
        <v>91697520</v>
      </c>
      <c r="E65" s="29">
        <f aca="true" t="shared" si="16" ref="E65:T65">E66+E67+E68+E69+E70</f>
        <v>0</v>
      </c>
      <c r="F65" s="29">
        <f t="shared" si="16"/>
        <v>0</v>
      </c>
      <c r="G65" s="29">
        <f t="shared" si="16"/>
        <v>57145529.769999996</v>
      </c>
      <c r="H65" s="29">
        <f t="shared" si="16"/>
        <v>0</v>
      </c>
      <c r="I65" s="29">
        <f t="shared" si="16"/>
        <v>0</v>
      </c>
      <c r="J65" s="124">
        <f t="shared" si="1"/>
        <v>62.31960228586334</v>
      </c>
      <c r="K65" s="29">
        <f t="shared" si="16"/>
        <v>0</v>
      </c>
      <c r="L65" s="29">
        <f t="shared" si="16"/>
        <v>0</v>
      </c>
      <c r="M65" s="29">
        <f t="shared" si="16"/>
        <v>0</v>
      </c>
      <c r="N65" s="29">
        <f t="shared" si="16"/>
        <v>0</v>
      </c>
      <c r="O65" s="29">
        <f t="shared" si="16"/>
        <v>0</v>
      </c>
      <c r="P65" s="29">
        <f t="shared" si="16"/>
        <v>0</v>
      </c>
      <c r="Q65" s="29">
        <f t="shared" si="16"/>
        <v>0</v>
      </c>
      <c r="R65" s="29">
        <f t="shared" si="16"/>
        <v>0</v>
      </c>
      <c r="S65" s="29">
        <f t="shared" si="16"/>
        <v>0</v>
      </c>
      <c r="T65" s="29">
        <f t="shared" si="16"/>
        <v>0</v>
      </c>
      <c r="U65" s="124"/>
      <c r="V65" s="29">
        <f t="shared" si="2"/>
        <v>57145529.769999996</v>
      </c>
      <c r="W65" s="226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5" customFormat="1" ht="40.5" customHeight="1">
      <c r="A66" s="4" t="s">
        <v>552</v>
      </c>
      <c r="B66" s="4" t="s">
        <v>83</v>
      </c>
      <c r="C66" s="11" t="s">
        <v>560</v>
      </c>
      <c r="D66" s="30">
        <f>'дод 2 '!E132</f>
        <v>62044050</v>
      </c>
      <c r="E66" s="30">
        <f>'дод 2 '!F132</f>
        <v>0</v>
      </c>
      <c r="F66" s="30">
        <f>'дод 2 '!G132</f>
        <v>0</v>
      </c>
      <c r="G66" s="30">
        <f>'дод 2 '!H132</f>
        <v>42966262.12</v>
      </c>
      <c r="H66" s="30">
        <f>'дод 2 '!I132</f>
        <v>0</v>
      </c>
      <c r="I66" s="30">
        <f>'дод 2 '!J132</f>
        <v>0</v>
      </c>
      <c r="J66" s="125">
        <f t="shared" si="1"/>
        <v>69.2512208987002</v>
      </c>
      <c r="K66" s="30">
        <f>'дод 2 '!L132</f>
        <v>0</v>
      </c>
      <c r="L66" s="30">
        <f>'дод 2 '!M132</f>
        <v>0</v>
      </c>
      <c r="M66" s="30">
        <f>'дод 2 '!N132</f>
        <v>0</v>
      </c>
      <c r="N66" s="30">
        <f>'дод 2 '!O132</f>
        <v>0</v>
      </c>
      <c r="O66" s="30">
        <f>'дод 2 '!P132</f>
        <v>0</v>
      </c>
      <c r="P66" s="30">
        <f>'дод 2 '!Q132</f>
        <v>0</v>
      </c>
      <c r="Q66" s="30">
        <f>'дод 2 '!R132</f>
        <v>0</v>
      </c>
      <c r="R66" s="30">
        <f>'дод 2 '!S132</f>
        <v>0</v>
      </c>
      <c r="S66" s="30">
        <f>'дод 2 '!T132</f>
        <v>0</v>
      </c>
      <c r="T66" s="30">
        <f>'дод 2 '!U132</f>
        <v>0</v>
      </c>
      <c r="U66" s="125"/>
      <c r="V66" s="30">
        <f t="shared" si="2"/>
        <v>42966262.12</v>
      </c>
      <c r="W66" s="226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1:36" s="5" customFormat="1" ht="66" customHeight="1">
      <c r="A67" s="4" t="s">
        <v>553</v>
      </c>
      <c r="B67" s="4" t="s">
        <v>83</v>
      </c>
      <c r="C67" s="11" t="s">
        <v>561</v>
      </c>
      <c r="D67" s="30">
        <f>'дод 2 '!E133</f>
        <v>12251650</v>
      </c>
      <c r="E67" s="30">
        <f>'дод 2 '!F133</f>
        <v>0</v>
      </c>
      <c r="F67" s="30">
        <f>'дод 2 '!G133</f>
        <v>0</v>
      </c>
      <c r="G67" s="30">
        <f>'дод 2 '!H133</f>
        <v>6573373.84</v>
      </c>
      <c r="H67" s="30">
        <f>'дод 2 '!I133</f>
        <v>0</v>
      </c>
      <c r="I67" s="30">
        <f>'дод 2 '!J133</f>
        <v>0</v>
      </c>
      <c r="J67" s="125">
        <f t="shared" si="1"/>
        <v>53.65296788595821</v>
      </c>
      <c r="K67" s="30">
        <f>'дод 2 '!L133</f>
        <v>0</v>
      </c>
      <c r="L67" s="30">
        <f>'дод 2 '!M133</f>
        <v>0</v>
      </c>
      <c r="M67" s="30">
        <f>'дод 2 '!N133</f>
        <v>0</v>
      </c>
      <c r="N67" s="30">
        <f>'дод 2 '!O133</f>
        <v>0</v>
      </c>
      <c r="O67" s="30">
        <f>'дод 2 '!P133</f>
        <v>0</v>
      </c>
      <c r="P67" s="30">
        <f>'дод 2 '!Q133</f>
        <v>0</v>
      </c>
      <c r="Q67" s="30">
        <f>'дод 2 '!R133</f>
        <v>0</v>
      </c>
      <c r="R67" s="30">
        <f>'дод 2 '!S133</f>
        <v>0</v>
      </c>
      <c r="S67" s="30">
        <f>'дод 2 '!T133</f>
        <v>0</v>
      </c>
      <c r="T67" s="30">
        <f>'дод 2 '!U133</f>
        <v>0</v>
      </c>
      <c r="U67" s="125"/>
      <c r="V67" s="30">
        <f t="shared" si="2"/>
        <v>6573373.84</v>
      </c>
      <c r="W67" s="226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1:36" s="5" customFormat="1" ht="53.25" customHeight="1">
      <c r="A68" s="4" t="s">
        <v>554</v>
      </c>
      <c r="B68" s="4" t="s">
        <v>83</v>
      </c>
      <c r="C68" s="11" t="s">
        <v>562</v>
      </c>
      <c r="D68" s="30">
        <f>'дод 2 '!E134</f>
        <v>11516480</v>
      </c>
      <c r="E68" s="30">
        <f>'дод 2 '!F134</f>
        <v>0</v>
      </c>
      <c r="F68" s="30">
        <f>'дод 2 '!G134</f>
        <v>0</v>
      </c>
      <c r="G68" s="30">
        <f>'дод 2 '!H134</f>
        <v>7411222.29</v>
      </c>
      <c r="H68" s="30">
        <f>'дод 2 '!I134</f>
        <v>0</v>
      </c>
      <c r="I68" s="30">
        <f>'дод 2 '!J134</f>
        <v>0</v>
      </c>
      <c r="J68" s="125">
        <f t="shared" si="1"/>
        <v>64.35319029772987</v>
      </c>
      <c r="K68" s="30">
        <f>'дод 2 '!L134</f>
        <v>0</v>
      </c>
      <c r="L68" s="30">
        <f>'дод 2 '!M134</f>
        <v>0</v>
      </c>
      <c r="M68" s="30">
        <f>'дод 2 '!N134</f>
        <v>0</v>
      </c>
      <c r="N68" s="30">
        <f>'дод 2 '!O134</f>
        <v>0</v>
      </c>
      <c r="O68" s="30">
        <f>'дод 2 '!P134</f>
        <v>0</v>
      </c>
      <c r="P68" s="30">
        <f>'дод 2 '!Q134</f>
        <v>0</v>
      </c>
      <c r="Q68" s="30">
        <f>'дод 2 '!R134</f>
        <v>0</v>
      </c>
      <c r="R68" s="30">
        <f>'дод 2 '!S134</f>
        <v>0</v>
      </c>
      <c r="S68" s="30">
        <f>'дод 2 '!T134</f>
        <v>0</v>
      </c>
      <c r="T68" s="30">
        <f>'дод 2 '!U134</f>
        <v>0</v>
      </c>
      <c r="U68" s="125"/>
      <c r="V68" s="30">
        <f t="shared" si="2"/>
        <v>7411222.29</v>
      </c>
      <c r="W68" s="226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1:36" s="5" customFormat="1" ht="72" customHeight="1">
      <c r="A69" s="4" t="s">
        <v>555</v>
      </c>
      <c r="B69" s="4" t="s">
        <v>148</v>
      </c>
      <c r="C69" s="11" t="s">
        <v>563</v>
      </c>
      <c r="D69" s="30">
        <f>'дод 2 '!E135</f>
        <v>5737070</v>
      </c>
      <c r="E69" s="30">
        <f>'дод 2 '!F135</f>
        <v>0</v>
      </c>
      <c r="F69" s="30">
        <f>'дод 2 '!G135</f>
        <v>0</v>
      </c>
      <c r="G69" s="30">
        <f>'дод 2 '!H135</f>
        <v>97275.84</v>
      </c>
      <c r="H69" s="30">
        <f>'дод 2 '!I135</f>
        <v>0</v>
      </c>
      <c r="I69" s="30">
        <f>'дод 2 '!J135</f>
        <v>0</v>
      </c>
      <c r="J69" s="125">
        <f t="shared" si="1"/>
        <v>1.6955665522644836</v>
      </c>
      <c r="K69" s="30">
        <f>'дод 2 '!L135</f>
        <v>0</v>
      </c>
      <c r="L69" s="30">
        <f>'дод 2 '!M135</f>
        <v>0</v>
      </c>
      <c r="M69" s="30">
        <f>'дод 2 '!N135</f>
        <v>0</v>
      </c>
      <c r="N69" s="30">
        <f>'дод 2 '!O135</f>
        <v>0</v>
      </c>
      <c r="O69" s="30">
        <f>'дод 2 '!P135</f>
        <v>0</v>
      </c>
      <c r="P69" s="30">
        <f>'дод 2 '!Q135</f>
        <v>0</v>
      </c>
      <c r="Q69" s="30">
        <f>'дод 2 '!R135</f>
        <v>0</v>
      </c>
      <c r="R69" s="30">
        <f>'дод 2 '!S135</f>
        <v>0</v>
      </c>
      <c r="S69" s="30">
        <f>'дод 2 '!T135</f>
        <v>0</v>
      </c>
      <c r="T69" s="30">
        <f>'дод 2 '!U135</f>
        <v>0</v>
      </c>
      <c r="U69" s="125"/>
      <c r="V69" s="30">
        <f t="shared" si="2"/>
        <v>97275.84</v>
      </c>
      <c r="W69" s="226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1:36" s="5" customFormat="1" ht="64.5" customHeight="1">
      <c r="A70" s="4" t="s">
        <v>556</v>
      </c>
      <c r="B70" s="4" t="s">
        <v>83</v>
      </c>
      <c r="C70" s="11" t="s">
        <v>564</v>
      </c>
      <c r="D70" s="30">
        <f>'дод 2 '!E136</f>
        <v>148270</v>
      </c>
      <c r="E70" s="30">
        <f>'дод 2 '!F136</f>
        <v>0</v>
      </c>
      <c r="F70" s="30">
        <f>'дод 2 '!G136</f>
        <v>0</v>
      </c>
      <c r="G70" s="30">
        <f>'дод 2 '!H136</f>
        <v>97395.68</v>
      </c>
      <c r="H70" s="30">
        <f>'дод 2 '!I136</f>
        <v>0</v>
      </c>
      <c r="I70" s="30">
        <f>'дод 2 '!J136</f>
        <v>0</v>
      </c>
      <c r="J70" s="125">
        <f t="shared" si="1"/>
        <v>65.68805557429013</v>
      </c>
      <c r="K70" s="30">
        <f>'дод 2 '!L136</f>
        <v>0</v>
      </c>
      <c r="L70" s="30">
        <f>'дод 2 '!M136</f>
        <v>0</v>
      </c>
      <c r="M70" s="30">
        <f>'дод 2 '!N136</f>
        <v>0</v>
      </c>
      <c r="N70" s="30">
        <f>'дод 2 '!O136</f>
        <v>0</v>
      </c>
      <c r="O70" s="30">
        <f>'дод 2 '!P136</f>
        <v>0</v>
      </c>
      <c r="P70" s="30">
        <f>'дод 2 '!Q136</f>
        <v>0</v>
      </c>
      <c r="Q70" s="30">
        <f>'дод 2 '!R136</f>
        <v>0</v>
      </c>
      <c r="R70" s="30">
        <f>'дод 2 '!S136</f>
        <v>0</v>
      </c>
      <c r="S70" s="30">
        <f>'дод 2 '!T136</f>
        <v>0</v>
      </c>
      <c r="T70" s="30">
        <f>'дод 2 '!U136</f>
        <v>0</v>
      </c>
      <c r="U70" s="125"/>
      <c r="V70" s="30">
        <f t="shared" si="2"/>
        <v>97395.68</v>
      </c>
      <c r="W70" s="226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1:36" ht="40.5" customHeight="1">
      <c r="A71" s="3" t="s">
        <v>496</v>
      </c>
      <c r="B71" s="3" t="s">
        <v>87</v>
      </c>
      <c r="C71" s="10" t="s">
        <v>497</v>
      </c>
      <c r="D71" s="29">
        <f>'дод 2 '!E137</f>
        <v>200700</v>
      </c>
      <c r="E71" s="29">
        <f>'дод 2 '!F137</f>
        <v>0</v>
      </c>
      <c r="F71" s="29">
        <f>'дод 2 '!G137</f>
        <v>0</v>
      </c>
      <c r="G71" s="29">
        <f>'дод 2 '!H137</f>
        <v>92152.51</v>
      </c>
      <c r="H71" s="29">
        <f>'дод 2 '!I137</f>
        <v>0</v>
      </c>
      <c r="I71" s="29">
        <f>'дод 2 '!J137</f>
        <v>0</v>
      </c>
      <c r="J71" s="124">
        <f t="shared" si="1"/>
        <v>45.91555057299452</v>
      </c>
      <c r="K71" s="29">
        <f>'дод 2 '!L137</f>
        <v>0</v>
      </c>
      <c r="L71" s="29">
        <f>'дод 2 '!M137</f>
        <v>0</v>
      </c>
      <c r="M71" s="29">
        <f>'дод 2 '!N137</f>
        <v>0</v>
      </c>
      <c r="N71" s="29">
        <f>'дод 2 '!O137</f>
        <v>0</v>
      </c>
      <c r="O71" s="29">
        <f>'дод 2 '!P137</f>
        <v>0</v>
      </c>
      <c r="P71" s="29">
        <f>'дод 2 '!Q137</f>
        <v>0</v>
      </c>
      <c r="Q71" s="29">
        <f>'дод 2 '!R137</f>
        <v>0</v>
      </c>
      <c r="R71" s="29">
        <f>'дод 2 '!S137</f>
        <v>0</v>
      </c>
      <c r="S71" s="29">
        <f>'дод 2 '!T137</f>
        <v>0</v>
      </c>
      <c r="T71" s="29">
        <f>'дод 2 '!U137</f>
        <v>0</v>
      </c>
      <c r="U71" s="124"/>
      <c r="V71" s="29">
        <f t="shared" si="2"/>
        <v>92152.51</v>
      </c>
      <c r="W71" s="226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62.25" customHeight="1">
      <c r="A72" s="3" t="s">
        <v>150</v>
      </c>
      <c r="B72" s="24"/>
      <c r="C72" s="10" t="s">
        <v>444</v>
      </c>
      <c r="D72" s="29">
        <f aca="true" t="shared" si="17" ref="D72:T72">D73</f>
        <v>9345375</v>
      </c>
      <c r="E72" s="29">
        <f t="shared" si="17"/>
        <v>7009500</v>
      </c>
      <c r="F72" s="29">
        <f t="shared" si="17"/>
        <v>193245</v>
      </c>
      <c r="G72" s="29">
        <f t="shared" si="17"/>
        <v>6760068.59</v>
      </c>
      <c r="H72" s="29">
        <f t="shared" si="17"/>
        <v>5152647.24</v>
      </c>
      <c r="I72" s="29">
        <f t="shared" si="17"/>
        <v>135219.59</v>
      </c>
      <c r="J72" s="124">
        <f t="shared" si="1"/>
        <v>72.33597999010205</v>
      </c>
      <c r="K72" s="29">
        <f t="shared" si="17"/>
        <v>76400</v>
      </c>
      <c r="L72" s="29">
        <f t="shared" si="17"/>
        <v>57900</v>
      </c>
      <c r="M72" s="29">
        <f t="shared" si="17"/>
        <v>44700</v>
      </c>
      <c r="N72" s="29">
        <f t="shared" si="17"/>
        <v>0</v>
      </c>
      <c r="O72" s="29">
        <f t="shared" si="17"/>
        <v>18500</v>
      </c>
      <c r="P72" s="29">
        <f t="shared" si="17"/>
        <v>84315.13</v>
      </c>
      <c r="Q72" s="29">
        <f t="shared" si="17"/>
        <v>65815.13</v>
      </c>
      <c r="R72" s="29">
        <f t="shared" si="17"/>
        <v>31818.43</v>
      </c>
      <c r="S72" s="29">
        <f t="shared" si="17"/>
        <v>0</v>
      </c>
      <c r="T72" s="29">
        <f t="shared" si="17"/>
        <v>18500</v>
      </c>
      <c r="U72" s="124">
        <f>P72/K72*100</f>
        <v>110.36011780104712</v>
      </c>
      <c r="V72" s="29">
        <f t="shared" si="2"/>
        <v>6844383.72</v>
      </c>
      <c r="W72" s="226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</row>
    <row r="73" spans="1:36" s="5" customFormat="1" ht="74.25" customHeight="1">
      <c r="A73" s="4" t="s">
        <v>151</v>
      </c>
      <c r="B73" s="4" t="s">
        <v>85</v>
      </c>
      <c r="C73" s="11" t="s">
        <v>57</v>
      </c>
      <c r="D73" s="30">
        <f>'дод 2 '!E139</f>
        <v>9345375</v>
      </c>
      <c r="E73" s="30">
        <f>'дод 2 '!F139</f>
        <v>7009500</v>
      </c>
      <c r="F73" s="30">
        <f>'дод 2 '!G139</f>
        <v>193245</v>
      </c>
      <c r="G73" s="30">
        <f>'дод 2 '!H139</f>
        <v>6760068.59</v>
      </c>
      <c r="H73" s="30">
        <f>'дод 2 '!I139</f>
        <v>5152647.24</v>
      </c>
      <c r="I73" s="30">
        <f>'дод 2 '!J139</f>
        <v>135219.59</v>
      </c>
      <c r="J73" s="125">
        <f t="shared" si="1"/>
        <v>72.33597999010205</v>
      </c>
      <c r="K73" s="30">
        <f>'дод 2 '!L139</f>
        <v>76400</v>
      </c>
      <c r="L73" s="30">
        <f>'дод 2 '!M139</f>
        <v>57900</v>
      </c>
      <c r="M73" s="30">
        <f>'дод 2 '!N139</f>
        <v>44700</v>
      </c>
      <c r="N73" s="30">
        <f>'дод 2 '!O139</f>
        <v>0</v>
      </c>
      <c r="O73" s="30">
        <f>'дод 2 '!P139</f>
        <v>18500</v>
      </c>
      <c r="P73" s="30">
        <f>'дод 2 '!Q139</f>
        <v>84315.13</v>
      </c>
      <c r="Q73" s="30">
        <f>'дод 2 '!R139</f>
        <v>65815.13</v>
      </c>
      <c r="R73" s="30">
        <f>'дод 2 '!S139</f>
        <v>31818.43</v>
      </c>
      <c r="S73" s="30">
        <f>'дод 2 '!T139</f>
        <v>0</v>
      </c>
      <c r="T73" s="30">
        <f>'дод 2 '!U139</f>
        <v>18500</v>
      </c>
      <c r="U73" s="125">
        <f>P73/K73*100</f>
        <v>110.36011780104712</v>
      </c>
      <c r="V73" s="30">
        <f t="shared" si="2"/>
        <v>6844383.72</v>
      </c>
      <c r="W73" s="226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36.75" customHeight="1">
      <c r="A74" s="3" t="s">
        <v>161</v>
      </c>
      <c r="B74" s="3"/>
      <c r="C74" s="10" t="s">
        <v>62</v>
      </c>
      <c r="D74" s="29">
        <f aca="true" t="shared" si="18" ref="D74:T74">D75</f>
        <v>80000</v>
      </c>
      <c r="E74" s="29">
        <f t="shared" si="18"/>
        <v>0</v>
      </c>
      <c r="F74" s="29">
        <f t="shared" si="18"/>
        <v>0</v>
      </c>
      <c r="G74" s="29">
        <f t="shared" si="18"/>
        <v>49359.78</v>
      </c>
      <c r="H74" s="29">
        <f t="shared" si="18"/>
        <v>0</v>
      </c>
      <c r="I74" s="29">
        <f t="shared" si="18"/>
        <v>0</v>
      </c>
      <c r="J74" s="124">
        <f t="shared" si="1"/>
        <v>61.699724999999994</v>
      </c>
      <c r="K74" s="29">
        <f t="shared" si="18"/>
        <v>0</v>
      </c>
      <c r="L74" s="29">
        <f t="shared" si="18"/>
        <v>0</v>
      </c>
      <c r="M74" s="29">
        <f t="shared" si="18"/>
        <v>0</v>
      </c>
      <c r="N74" s="29">
        <f t="shared" si="18"/>
        <v>0</v>
      </c>
      <c r="O74" s="29">
        <f t="shared" si="18"/>
        <v>0</v>
      </c>
      <c r="P74" s="29">
        <f t="shared" si="18"/>
        <v>0</v>
      </c>
      <c r="Q74" s="29">
        <f t="shared" si="18"/>
        <v>0</v>
      </c>
      <c r="R74" s="29">
        <f t="shared" si="18"/>
        <v>0</v>
      </c>
      <c r="S74" s="29">
        <f t="shared" si="18"/>
        <v>0</v>
      </c>
      <c r="T74" s="29">
        <f t="shared" si="18"/>
        <v>0</v>
      </c>
      <c r="U74" s="124"/>
      <c r="V74" s="29">
        <f t="shared" si="2"/>
        <v>49359.78</v>
      </c>
      <c r="W74" s="226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</row>
    <row r="75" spans="1:36" s="5" customFormat="1" ht="43.5" customHeight="1">
      <c r="A75" s="4" t="s">
        <v>152</v>
      </c>
      <c r="B75" s="4" t="s">
        <v>148</v>
      </c>
      <c r="C75" s="11" t="s">
        <v>60</v>
      </c>
      <c r="D75" s="30">
        <f>'дод 2 '!E165</f>
        <v>80000</v>
      </c>
      <c r="E75" s="30">
        <f>'дод 2 '!F165</f>
        <v>0</v>
      </c>
      <c r="F75" s="30">
        <f>'дод 2 '!G165</f>
        <v>0</v>
      </c>
      <c r="G75" s="30">
        <f>'дод 2 '!H165</f>
        <v>49359.78</v>
      </c>
      <c r="H75" s="30">
        <f>'дод 2 '!I165</f>
        <v>0</v>
      </c>
      <c r="I75" s="30">
        <f>'дод 2 '!J165</f>
        <v>0</v>
      </c>
      <c r="J75" s="125">
        <f t="shared" si="1"/>
        <v>61.699724999999994</v>
      </c>
      <c r="K75" s="30">
        <f>'дод 2 '!L165</f>
        <v>0</v>
      </c>
      <c r="L75" s="30">
        <f>'дод 2 '!M165</f>
        <v>0</v>
      </c>
      <c r="M75" s="30">
        <f>'дод 2 '!N165</f>
        <v>0</v>
      </c>
      <c r="N75" s="30">
        <f>'дод 2 '!O165</f>
        <v>0</v>
      </c>
      <c r="O75" s="30">
        <f>'дод 2 '!P165</f>
        <v>0</v>
      </c>
      <c r="P75" s="30">
        <f>'дод 2 '!Q165</f>
        <v>0</v>
      </c>
      <c r="Q75" s="30">
        <f>'дод 2 '!R165</f>
        <v>0</v>
      </c>
      <c r="R75" s="30">
        <f>'дод 2 '!S165</f>
        <v>0</v>
      </c>
      <c r="S75" s="30">
        <f>'дод 2 '!T165</f>
        <v>0</v>
      </c>
      <c r="T75" s="30">
        <f>'дод 2 '!U165</f>
        <v>0</v>
      </c>
      <c r="U75" s="125"/>
      <c r="V75" s="30">
        <f t="shared" si="2"/>
        <v>49359.78</v>
      </c>
      <c r="W75" s="22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</row>
    <row r="76" spans="1:36" ht="37.5" customHeight="1">
      <c r="A76" s="3" t="s">
        <v>200</v>
      </c>
      <c r="B76" s="3"/>
      <c r="C76" s="10" t="s">
        <v>40</v>
      </c>
      <c r="D76" s="29">
        <f aca="true" t="shared" si="19" ref="D76:T76">D77</f>
        <v>1791330</v>
      </c>
      <c r="E76" s="29">
        <f t="shared" si="19"/>
        <v>1348310</v>
      </c>
      <c r="F76" s="29">
        <f t="shared" si="19"/>
        <v>63780</v>
      </c>
      <c r="G76" s="29">
        <f t="shared" si="19"/>
        <v>1307728.67</v>
      </c>
      <c r="H76" s="29">
        <f t="shared" si="19"/>
        <v>1011966.72</v>
      </c>
      <c r="I76" s="29">
        <f t="shared" si="19"/>
        <v>39594.87</v>
      </c>
      <c r="J76" s="124">
        <f t="shared" si="1"/>
        <v>73.0032249780889</v>
      </c>
      <c r="K76" s="29">
        <f t="shared" si="19"/>
        <v>790500</v>
      </c>
      <c r="L76" s="29">
        <f t="shared" si="19"/>
        <v>0</v>
      </c>
      <c r="M76" s="29">
        <f t="shared" si="19"/>
        <v>0</v>
      </c>
      <c r="N76" s="29">
        <f t="shared" si="19"/>
        <v>0</v>
      </c>
      <c r="O76" s="29">
        <f t="shared" si="19"/>
        <v>790500</v>
      </c>
      <c r="P76" s="29">
        <f t="shared" si="19"/>
        <v>207898.55</v>
      </c>
      <c r="Q76" s="29">
        <f t="shared" si="19"/>
        <v>2895</v>
      </c>
      <c r="R76" s="29">
        <f t="shared" si="19"/>
        <v>0</v>
      </c>
      <c r="S76" s="29">
        <f t="shared" si="19"/>
        <v>0</v>
      </c>
      <c r="T76" s="29">
        <f t="shared" si="19"/>
        <v>205003.55</v>
      </c>
      <c r="U76" s="124">
        <f>P76/K76*100</f>
        <v>26.299626818469324</v>
      </c>
      <c r="V76" s="29">
        <f t="shared" si="2"/>
        <v>1515627.22</v>
      </c>
      <c r="W76" s="226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</row>
    <row r="77" spans="1:36" s="5" customFormat="1" ht="42.75" customHeight="1">
      <c r="A77" s="4" t="s">
        <v>201</v>
      </c>
      <c r="B77" s="4" t="s">
        <v>148</v>
      </c>
      <c r="C77" s="11" t="s">
        <v>202</v>
      </c>
      <c r="D77" s="30">
        <f>'дод 2 '!E22</f>
        <v>1791330</v>
      </c>
      <c r="E77" s="30">
        <f>'дод 2 '!F22</f>
        <v>1348310</v>
      </c>
      <c r="F77" s="30">
        <f>'дод 2 '!G22</f>
        <v>63780</v>
      </c>
      <c r="G77" s="30">
        <f>'дод 2 '!H22</f>
        <v>1307728.67</v>
      </c>
      <c r="H77" s="30">
        <f>'дод 2 '!I22</f>
        <v>1011966.72</v>
      </c>
      <c r="I77" s="30">
        <f>'дод 2 '!J22</f>
        <v>39594.87</v>
      </c>
      <c r="J77" s="125">
        <f t="shared" si="1"/>
        <v>73.0032249780889</v>
      </c>
      <c r="K77" s="30">
        <f>'дод 2 '!L22</f>
        <v>790500</v>
      </c>
      <c r="L77" s="30">
        <f>'дод 2 '!M22</f>
        <v>0</v>
      </c>
      <c r="M77" s="30">
        <f>'дод 2 '!N22</f>
        <v>0</v>
      </c>
      <c r="N77" s="30">
        <f>'дод 2 '!O22</f>
        <v>0</v>
      </c>
      <c r="O77" s="30">
        <f>'дод 2 '!P22</f>
        <v>790500</v>
      </c>
      <c r="P77" s="30">
        <f>'дод 2 '!Q22</f>
        <v>207898.55</v>
      </c>
      <c r="Q77" s="30">
        <f>'дод 2 '!R22</f>
        <v>2895</v>
      </c>
      <c r="R77" s="30">
        <f>'дод 2 '!S22</f>
        <v>0</v>
      </c>
      <c r="S77" s="30">
        <f>'дод 2 '!T22</f>
        <v>0</v>
      </c>
      <c r="T77" s="30">
        <f>'дод 2 '!U22</f>
        <v>205003.55</v>
      </c>
      <c r="U77" s="125">
        <f>P77/K77*100</f>
        <v>26.299626818469324</v>
      </c>
      <c r="V77" s="30">
        <f t="shared" si="2"/>
        <v>1515627.22</v>
      </c>
      <c r="W77" s="22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</row>
    <row r="78" spans="1:36" ht="24.75" customHeight="1">
      <c r="A78" s="3" t="s">
        <v>157</v>
      </c>
      <c r="B78" s="3"/>
      <c r="C78" s="10" t="s">
        <v>168</v>
      </c>
      <c r="D78" s="29">
        <f aca="true" t="shared" si="20" ref="D78:T78">D79</f>
        <v>684600</v>
      </c>
      <c r="E78" s="29">
        <f t="shared" si="20"/>
        <v>0</v>
      </c>
      <c r="F78" s="29">
        <f t="shared" si="20"/>
        <v>0</v>
      </c>
      <c r="G78" s="29">
        <f t="shared" si="20"/>
        <v>427212.17</v>
      </c>
      <c r="H78" s="29">
        <f t="shared" si="20"/>
        <v>0</v>
      </c>
      <c r="I78" s="29">
        <f t="shared" si="20"/>
        <v>0</v>
      </c>
      <c r="J78" s="124">
        <f t="shared" si="1"/>
        <v>62.4031799591002</v>
      </c>
      <c r="K78" s="29">
        <f t="shared" si="20"/>
        <v>0</v>
      </c>
      <c r="L78" s="29">
        <f t="shared" si="20"/>
        <v>0</v>
      </c>
      <c r="M78" s="29">
        <f t="shared" si="20"/>
        <v>0</v>
      </c>
      <c r="N78" s="29">
        <f t="shared" si="20"/>
        <v>0</v>
      </c>
      <c r="O78" s="29">
        <f t="shared" si="20"/>
        <v>0</v>
      </c>
      <c r="P78" s="29">
        <f t="shared" si="20"/>
        <v>0</v>
      </c>
      <c r="Q78" s="29">
        <f t="shared" si="20"/>
        <v>0</v>
      </c>
      <c r="R78" s="29">
        <f t="shared" si="20"/>
        <v>0</v>
      </c>
      <c r="S78" s="29">
        <f t="shared" si="20"/>
        <v>0</v>
      </c>
      <c r="T78" s="29">
        <f t="shared" si="20"/>
        <v>0</v>
      </c>
      <c r="U78" s="124"/>
      <c r="V78" s="29">
        <f t="shared" si="2"/>
        <v>427212.17</v>
      </c>
      <c r="W78" s="226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</row>
    <row r="79" spans="1:36" s="5" customFormat="1" ht="58.5" customHeight="1">
      <c r="A79" s="21" t="s">
        <v>158</v>
      </c>
      <c r="B79" s="21" t="s">
        <v>148</v>
      </c>
      <c r="C79" s="11" t="s">
        <v>224</v>
      </c>
      <c r="D79" s="30">
        <f>'дод 2 '!E24</f>
        <v>684600</v>
      </c>
      <c r="E79" s="30">
        <f>'дод 2 '!F24</f>
        <v>0</v>
      </c>
      <c r="F79" s="30">
        <f>'дод 2 '!G24</f>
        <v>0</v>
      </c>
      <c r="G79" s="30">
        <f>'дод 2 '!H24</f>
        <v>427212.17</v>
      </c>
      <c r="H79" s="30">
        <f>'дод 2 '!I24</f>
        <v>0</v>
      </c>
      <c r="I79" s="30">
        <f>'дод 2 '!J24</f>
        <v>0</v>
      </c>
      <c r="J79" s="125">
        <f aca="true" t="shared" si="21" ref="J79:J133">G79/D79*100</f>
        <v>62.4031799591002</v>
      </c>
      <c r="K79" s="30">
        <f>'дод 2 '!L24</f>
        <v>0</v>
      </c>
      <c r="L79" s="30">
        <f>'дод 2 '!M24</f>
        <v>0</v>
      </c>
      <c r="M79" s="30">
        <f>'дод 2 '!N24</f>
        <v>0</v>
      </c>
      <c r="N79" s="30">
        <f>'дод 2 '!O24</f>
        <v>0</v>
      </c>
      <c r="O79" s="30">
        <f>'дод 2 '!P24</f>
        <v>0</v>
      </c>
      <c r="P79" s="30">
        <f>'дод 2 '!Q24</f>
        <v>0</v>
      </c>
      <c r="Q79" s="30">
        <f>'дод 2 '!R24</f>
        <v>0</v>
      </c>
      <c r="R79" s="30">
        <f>'дод 2 '!S24</f>
        <v>0</v>
      </c>
      <c r="S79" s="30">
        <f>'дод 2 '!T24</f>
        <v>0</v>
      </c>
      <c r="T79" s="30">
        <f>'дод 2 '!U24</f>
        <v>0</v>
      </c>
      <c r="U79" s="125"/>
      <c r="V79" s="30">
        <f aca="true" t="shared" si="22" ref="V79:V142">G79+P79</f>
        <v>427212.17</v>
      </c>
      <c r="W79" s="229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 ht="75" customHeight="1">
      <c r="A80" s="3" t="s">
        <v>159</v>
      </c>
      <c r="B80" s="3" t="s">
        <v>148</v>
      </c>
      <c r="C80" s="10" t="s">
        <v>41</v>
      </c>
      <c r="D80" s="29">
        <f>'дод 2 '!E25+'дод 2 '!E76</f>
        <v>8697020</v>
      </c>
      <c r="E80" s="29">
        <f>'дод 2 '!F25+'дод 2 '!F76</f>
        <v>0</v>
      </c>
      <c r="F80" s="29">
        <f>'дод 2 '!G25+'дод 2 '!G76</f>
        <v>0</v>
      </c>
      <c r="G80" s="29">
        <f>'дод 2 '!H25+'дод 2 '!H76</f>
        <v>8309416.01</v>
      </c>
      <c r="H80" s="29">
        <f>'дод 2 '!I25+'дод 2 '!I76</f>
        <v>0</v>
      </c>
      <c r="I80" s="29">
        <f>'дод 2 '!J25+'дод 2 '!J76</f>
        <v>0</v>
      </c>
      <c r="J80" s="124">
        <f t="shared" si="21"/>
        <v>95.54325516096318</v>
      </c>
      <c r="K80" s="29">
        <f>'дод 2 '!L25+'дод 2 '!L76</f>
        <v>0</v>
      </c>
      <c r="L80" s="29">
        <f>'дод 2 '!M25+'дод 2 '!M76</f>
        <v>0</v>
      </c>
      <c r="M80" s="29">
        <f>'дод 2 '!N25+'дод 2 '!N76</f>
        <v>0</v>
      </c>
      <c r="N80" s="29">
        <f>'дод 2 '!O25+'дод 2 '!O76</f>
        <v>0</v>
      </c>
      <c r="O80" s="29">
        <f>'дод 2 '!P25+'дод 2 '!P76</f>
        <v>0</v>
      </c>
      <c r="P80" s="29">
        <f>'дод 2 '!Q25+'дод 2 '!Q76</f>
        <v>1265715.99</v>
      </c>
      <c r="Q80" s="29">
        <f>'дод 2 '!R25+'дод 2 '!R76</f>
        <v>1265715.99</v>
      </c>
      <c r="R80" s="29">
        <f>'дод 2 '!S25+'дод 2 '!S76</f>
        <v>0</v>
      </c>
      <c r="S80" s="29">
        <f>'дод 2 '!T25+'дод 2 '!T76</f>
        <v>0</v>
      </c>
      <c r="T80" s="29">
        <f>'дод 2 '!U25+'дод 2 '!U76</f>
        <v>0</v>
      </c>
      <c r="U80" s="124"/>
      <c r="V80" s="29">
        <f t="shared" si="22"/>
        <v>9575132</v>
      </c>
      <c r="W80" s="229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</row>
    <row r="81" spans="1:36" ht="92.25" customHeight="1">
      <c r="A81" s="3" t="s">
        <v>160</v>
      </c>
      <c r="B81" s="24">
        <v>1010</v>
      </c>
      <c r="C81" s="10" t="s">
        <v>445</v>
      </c>
      <c r="D81" s="29">
        <f>'дод 2 '!E140</f>
        <v>1671025</v>
      </c>
      <c r="E81" s="29">
        <f>'дод 2 '!F140</f>
        <v>0</v>
      </c>
      <c r="F81" s="29">
        <f>'дод 2 '!G140</f>
        <v>0</v>
      </c>
      <c r="G81" s="29">
        <f>'дод 2 '!H140</f>
        <v>1036249.83</v>
      </c>
      <c r="H81" s="29">
        <f>'дод 2 '!I140</f>
        <v>0</v>
      </c>
      <c r="I81" s="29">
        <f>'дод 2 '!J140</f>
        <v>0</v>
      </c>
      <c r="J81" s="124">
        <f t="shared" si="21"/>
        <v>62.012826259331845</v>
      </c>
      <c r="K81" s="29">
        <f>'дод 2 '!L140</f>
        <v>0</v>
      </c>
      <c r="L81" s="29">
        <f>'дод 2 '!M140</f>
        <v>0</v>
      </c>
      <c r="M81" s="29">
        <f>'дод 2 '!N140</f>
        <v>0</v>
      </c>
      <c r="N81" s="29">
        <f>'дод 2 '!O140</f>
        <v>0</v>
      </c>
      <c r="O81" s="29">
        <f>'дод 2 '!P140</f>
        <v>0</v>
      </c>
      <c r="P81" s="29">
        <f>'дод 2 '!Q140</f>
        <v>0</v>
      </c>
      <c r="Q81" s="29">
        <f>'дод 2 '!R140</f>
        <v>0</v>
      </c>
      <c r="R81" s="29">
        <f>'дод 2 '!S140</f>
        <v>0</v>
      </c>
      <c r="S81" s="29">
        <f>'дод 2 '!T140</f>
        <v>0</v>
      </c>
      <c r="T81" s="29">
        <f>'дод 2 '!U140</f>
        <v>0</v>
      </c>
      <c r="U81" s="124"/>
      <c r="V81" s="29">
        <f t="shared" si="22"/>
        <v>1036249.83</v>
      </c>
      <c r="W81" s="229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</row>
    <row r="82" spans="1:36" ht="32.25" customHeight="1">
      <c r="A82" s="3" t="s">
        <v>498</v>
      </c>
      <c r="B82" s="24"/>
      <c r="C82" s="10" t="s">
        <v>501</v>
      </c>
      <c r="D82" s="29">
        <f>D83+D84</f>
        <v>188864</v>
      </c>
      <c r="E82" s="29">
        <f aca="true" t="shared" si="23" ref="E82:T82">E83+E84</f>
        <v>0</v>
      </c>
      <c r="F82" s="29">
        <f t="shared" si="23"/>
        <v>0</v>
      </c>
      <c r="G82" s="29">
        <f t="shared" si="23"/>
        <v>149063.25</v>
      </c>
      <c r="H82" s="29">
        <f t="shared" si="23"/>
        <v>0</v>
      </c>
      <c r="I82" s="29">
        <f t="shared" si="23"/>
        <v>0</v>
      </c>
      <c r="J82" s="124">
        <f t="shared" si="21"/>
        <v>78.92623792782108</v>
      </c>
      <c r="K82" s="29">
        <f t="shared" si="23"/>
        <v>0</v>
      </c>
      <c r="L82" s="29">
        <f t="shared" si="23"/>
        <v>0</v>
      </c>
      <c r="M82" s="29">
        <f t="shared" si="23"/>
        <v>0</v>
      </c>
      <c r="N82" s="29">
        <f t="shared" si="23"/>
        <v>0</v>
      </c>
      <c r="O82" s="29">
        <f t="shared" si="23"/>
        <v>0</v>
      </c>
      <c r="P82" s="29">
        <f t="shared" si="23"/>
        <v>0</v>
      </c>
      <c r="Q82" s="29">
        <f t="shared" si="23"/>
        <v>0</v>
      </c>
      <c r="R82" s="29">
        <f t="shared" si="23"/>
        <v>0</v>
      </c>
      <c r="S82" s="29">
        <f t="shared" si="23"/>
        <v>0</v>
      </c>
      <c r="T82" s="29">
        <f t="shared" si="23"/>
        <v>0</v>
      </c>
      <c r="U82" s="124"/>
      <c r="V82" s="29">
        <f t="shared" si="22"/>
        <v>149063.25</v>
      </c>
      <c r="W82" s="229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</row>
    <row r="83" spans="1:36" s="5" customFormat="1" ht="67.5" customHeight="1">
      <c r="A83" s="4" t="s">
        <v>499</v>
      </c>
      <c r="B83" s="68">
        <v>1010</v>
      </c>
      <c r="C83" s="11" t="s">
        <v>502</v>
      </c>
      <c r="D83" s="30">
        <f>'дод 2 '!E142</f>
        <v>188024</v>
      </c>
      <c r="E83" s="30">
        <f>'дод 2 '!F142</f>
        <v>0</v>
      </c>
      <c r="F83" s="30">
        <f>'дод 2 '!G142</f>
        <v>0</v>
      </c>
      <c r="G83" s="30">
        <f>'дод 2 '!H142</f>
        <v>148979.25</v>
      </c>
      <c r="H83" s="30">
        <f>'дод 2 '!I142</f>
        <v>0</v>
      </c>
      <c r="I83" s="30">
        <f>'дод 2 '!J142</f>
        <v>0</v>
      </c>
      <c r="J83" s="125">
        <f t="shared" si="21"/>
        <v>79.23416691486193</v>
      </c>
      <c r="K83" s="30">
        <f>'дод 2 '!L142</f>
        <v>0</v>
      </c>
      <c r="L83" s="30">
        <f>'дод 2 '!M142</f>
        <v>0</v>
      </c>
      <c r="M83" s="30">
        <f>'дод 2 '!N142</f>
        <v>0</v>
      </c>
      <c r="N83" s="30">
        <f>'дод 2 '!O142</f>
        <v>0</v>
      </c>
      <c r="O83" s="30">
        <f>'дод 2 '!P142</f>
        <v>0</v>
      </c>
      <c r="P83" s="30">
        <f>'дод 2 '!Q142</f>
        <v>0</v>
      </c>
      <c r="Q83" s="30">
        <f>'дод 2 '!R142</f>
        <v>0</v>
      </c>
      <c r="R83" s="30">
        <f>'дод 2 '!S142</f>
        <v>0</v>
      </c>
      <c r="S83" s="30">
        <f>'дод 2 '!T142</f>
        <v>0</v>
      </c>
      <c r="T83" s="30">
        <f>'дод 2 '!U142</f>
        <v>0</v>
      </c>
      <c r="U83" s="125"/>
      <c r="V83" s="30">
        <f t="shared" si="22"/>
        <v>148979.25</v>
      </c>
      <c r="W83" s="229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</row>
    <row r="84" spans="1:36" s="5" customFormat="1" ht="32.25" customHeight="1">
      <c r="A84" s="4" t="s">
        <v>500</v>
      </c>
      <c r="B84" s="68">
        <v>1010</v>
      </c>
      <c r="C84" s="11" t="s">
        <v>503</v>
      </c>
      <c r="D84" s="30">
        <f>'дод 2 '!E143</f>
        <v>840</v>
      </c>
      <c r="E84" s="30">
        <f>'дод 2 '!F143</f>
        <v>0</v>
      </c>
      <c r="F84" s="30">
        <f>'дод 2 '!G143</f>
        <v>0</v>
      </c>
      <c r="G84" s="30">
        <f>'дод 2 '!H143</f>
        <v>84</v>
      </c>
      <c r="H84" s="30">
        <f>'дод 2 '!I143</f>
        <v>0</v>
      </c>
      <c r="I84" s="30">
        <f>'дод 2 '!J143</f>
        <v>0</v>
      </c>
      <c r="J84" s="125">
        <f t="shared" si="21"/>
        <v>10</v>
      </c>
      <c r="K84" s="30">
        <f>'дод 2 '!L143</f>
        <v>0</v>
      </c>
      <c r="L84" s="30">
        <f>'дод 2 '!M143</f>
        <v>0</v>
      </c>
      <c r="M84" s="30">
        <f>'дод 2 '!N143</f>
        <v>0</v>
      </c>
      <c r="N84" s="30">
        <f>'дод 2 '!O143</f>
        <v>0</v>
      </c>
      <c r="O84" s="30">
        <f>'дод 2 '!P143</f>
        <v>0</v>
      </c>
      <c r="P84" s="30">
        <f>'дод 2 '!Q143</f>
        <v>0</v>
      </c>
      <c r="Q84" s="30">
        <f>'дод 2 '!R143</f>
        <v>0</v>
      </c>
      <c r="R84" s="30">
        <f>'дод 2 '!S143</f>
        <v>0</v>
      </c>
      <c r="S84" s="30">
        <f>'дод 2 '!T143</f>
        <v>0</v>
      </c>
      <c r="T84" s="30">
        <f>'дод 2 '!U143</f>
        <v>0</v>
      </c>
      <c r="U84" s="125"/>
      <c r="V84" s="30">
        <f t="shared" si="22"/>
        <v>84</v>
      </c>
      <c r="W84" s="229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</row>
    <row r="85" spans="1:36" ht="85.5" customHeight="1">
      <c r="A85" s="3" t="s">
        <v>153</v>
      </c>
      <c r="B85" s="3" t="s">
        <v>88</v>
      </c>
      <c r="C85" s="10" t="s">
        <v>203</v>
      </c>
      <c r="D85" s="29">
        <f>'дод 2 '!E144</f>
        <v>1449125</v>
      </c>
      <c r="E85" s="29">
        <f>'дод 2 '!F144</f>
        <v>0</v>
      </c>
      <c r="F85" s="29">
        <f>'дод 2 '!G144</f>
        <v>0</v>
      </c>
      <c r="G85" s="29">
        <f>'дод 2 '!H144</f>
        <v>652018.18</v>
      </c>
      <c r="H85" s="29">
        <f>'дод 2 '!I144</f>
        <v>0</v>
      </c>
      <c r="I85" s="29">
        <f>'дод 2 '!J144</f>
        <v>0</v>
      </c>
      <c r="J85" s="124">
        <f t="shared" si="21"/>
        <v>44.99392253946347</v>
      </c>
      <c r="K85" s="29">
        <f>'дод 2 '!L144</f>
        <v>0</v>
      </c>
      <c r="L85" s="29">
        <f>'дод 2 '!M144</f>
        <v>0</v>
      </c>
      <c r="M85" s="29">
        <f>'дод 2 '!N144</f>
        <v>0</v>
      </c>
      <c r="N85" s="29">
        <f>'дод 2 '!O144</f>
        <v>0</v>
      </c>
      <c r="O85" s="29">
        <f>'дод 2 '!P144</f>
        <v>0</v>
      </c>
      <c r="P85" s="29">
        <f>'дод 2 '!Q144</f>
        <v>0</v>
      </c>
      <c r="Q85" s="29">
        <f>'дод 2 '!R144</f>
        <v>0</v>
      </c>
      <c r="R85" s="29">
        <f>'дод 2 '!S144</f>
        <v>0</v>
      </c>
      <c r="S85" s="29">
        <f>'дод 2 '!T144</f>
        <v>0</v>
      </c>
      <c r="T85" s="29">
        <f>'дод 2 '!U144</f>
        <v>0</v>
      </c>
      <c r="U85" s="124"/>
      <c r="V85" s="29">
        <f t="shared" si="22"/>
        <v>652018.18</v>
      </c>
      <c r="W85" s="229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</row>
    <row r="86" spans="1:36" ht="19.5" customHeight="1">
      <c r="A86" s="3" t="s">
        <v>154</v>
      </c>
      <c r="B86" s="24"/>
      <c r="C86" s="10" t="s">
        <v>58</v>
      </c>
      <c r="D86" s="29">
        <f>D87+D88</f>
        <v>3167816</v>
      </c>
      <c r="E86" s="29">
        <f aca="true" t="shared" si="24" ref="E86:T86">E87+E88</f>
        <v>0</v>
      </c>
      <c r="F86" s="29">
        <f t="shared" si="24"/>
        <v>0</v>
      </c>
      <c r="G86" s="29">
        <f t="shared" si="24"/>
        <v>2049218.7199999997</v>
      </c>
      <c r="H86" s="29">
        <f t="shared" si="24"/>
        <v>0</v>
      </c>
      <c r="I86" s="29">
        <f t="shared" si="24"/>
        <v>0</v>
      </c>
      <c r="J86" s="124">
        <f t="shared" si="21"/>
        <v>64.68869151491121</v>
      </c>
      <c r="K86" s="29">
        <f t="shared" si="24"/>
        <v>0</v>
      </c>
      <c r="L86" s="29">
        <f t="shared" si="24"/>
        <v>0</v>
      </c>
      <c r="M86" s="29">
        <f t="shared" si="24"/>
        <v>0</v>
      </c>
      <c r="N86" s="29">
        <f t="shared" si="24"/>
        <v>0</v>
      </c>
      <c r="O86" s="29">
        <f t="shared" si="24"/>
        <v>0</v>
      </c>
      <c r="P86" s="29">
        <f t="shared" si="24"/>
        <v>0</v>
      </c>
      <c r="Q86" s="29">
        <f t="shared" si="24"/>
        <v>0</v>
      </c>
      <c r="R86" s="29">
        <f t="shared" si="24"/>
        <v>0</v>
      </c>
      <c r="S86" s="29">
        <f t="shared" si="24"/>
        <v>0</v>
      </c>
      <c r="T86" s="29">
        <f t="shared" si="24"/>
        <v>0</v>
      </c>
      <c r="U86" s="124"/>
      <c r="V86" s="29">
        <f t="shared" si="22"/>
        <v>2049218.7199999997</v>
      </c>
      <c r="W86" s="229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</row>
    <row r="87" spans="1:36" s="5" customFormat="1" ht="42.75" customHeight="1">
      <c r="A87" s="4" t="s">
        <v>446</v>
      </c>
      <c r="B87" s="4" t="s">
        <v>87</v>
      </c>
      <c r="C87" s="11" t="s">
        <v>36</v>
      </c>
      <c r="D87" s="30">
        <f>'дод 2 '!E146</f>
        <v>1892821</v>
      </c>
      <c r="E87" s="30">
        <f>'дод 2 '!F146</f>
        <v>0</v>
      </c>
      <c r="F87" s="30">
        <f>'дод 2 '!G146</f>
        <v>0</v>
      </c>
      <c r="G87" s="30">
        <f>'дод 2 '!H146</f>
        <v>1152536.89</v>
      </c>
      <c r="H87" s="30">
        <f>'дод 2 '!I146</f>
        <v>0</v>
      </c>
      <c r="I87" s="30">
        <f>'дод 2 '!J146</f>
        <v>0</v>
      </c>
      <c r="J87" s="125">
        <f t="shared" si="21"/>
        <v>60.88990401099734</v>
      </c>
      <c r="K87" s="30">
        <f>'дод 2 '!L146</f>
        <v>0</v>
      </c>
      <c r="L87" s="30">
        <f>'дод 2 '!M146</f>
        <v>0</v>
      </c>
      <c r="M87" s="30">
        <f>'дод 2 '!N146</f>
        <v>0</v>
      </c>
      <c r="N87" s="30">
        <f>'дод 2 '!O146</f>
        <v>0</v>
      </c>
      <c r="O87" s="30">
        <f>'дод 2 '!P146</f>
        <v>0</v>
      </c>
      <c r="P87" s="30">
        <f>'дод 2 '!Q146</f>
        <v>0</v>
      </c>
      <c r="Q87" s="30">
        <f>'дод 2 '!R146</f>
        <v>0</v>
      </c>
      <c r="R87" s="30">
        <f>'дод 2 '!S146</f>
        <v>0</v>
      </c>
      <c r="S87" s="30">
        <f>'дод 2 '!T146</f>
        <v>0</v>
      </c>
      <c r="T87" s="30">
        <f>'дод 2 '!U146</f>
        <v>0</v>
      </c>
      <c r="U87" s="125"/>
      <c r="V87" s="30">
        <f t="shared" si="22"/>
        <v>1152536.89</v>
      </c>
      <c r="W87" s="229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 s="5" customFormat="1" ht="55.5" customHeight="1">
      <c r="A88" s="4" t="s">
        <v>447</v>
      </c>
      <c r="B88" s="4" t="s">
        <v>87</v>
      </c>
      <c r="C88" s="11" t="s">
        <v>492</v>
      </c>
      <c r="D88" s="30">
        <f>'дод 2 '!E147</f>
        <v>1274995</v>
      </c>
      <c r="E88" s="30">
        <f>'дод 2 '!F147</f>
        <v>0</v>
      </c>
      <c r="F88" s="30">
        <f>'дод 2 '!G147</f>
        <v>0</v>
      </c>
      <c r="G88" s="30">
        <f>'дод 2 '!H147</f>
        <v>896681.83</v>
      </c>
      <c r="H88" s="30">
        <f>'дод 2 '!I147</f>
        <v>0</v>
      </c>
      <c r="I88" s="30">
        <f>'дод 2 '!J147</f>
        <v>0</v>
      </c>
      <c r="J88" s="125">
        <f t="shared" si="21"/>
        <v>70.32826246377437</v>
      </c>
      <c r="K88" s="30">
        <f>'дод 2 '!L147</f>
        <v>0</v>
      </c>
      <c r="L88" s="30">
        <f>'дод 2 '!M147</f>
        <v>0</v>
      </c>
      <c r="M88" s="30">
        <f>'дод 2 '!N147</f>
        <v>0</v>
      </c>
      <c r="N88" s="30">
        <f>'дод 2 '!O147</f>
        <v>0</v>
      </c>
      <c r="O88" s="30">
        <f>'дод 2 '!P147</f>
        <v>0</v>
      </c>
      <c r="P88" s="30">
        <f>'дод 2 '!Q147</f>
        <v>0</v>
      </c>
      <c r="Q88" s="30">
        <f>'дод 2 '!R147</f>
        <v>0</v>
      </c>
      <c r="R88" s="30">
        <f>'дод 2 '!S147</f>
        <v>0</v>
      </c>
      <c r="S88" s="30">
        <f>'дод 2 '!T147</f>
        <v>0</v>
      </c>
      <c r="T88" s="30">
        <f>'дод 2 '!U147</f>
        <v>0</v>
      </c>
      <c r="U88" s="125"/>
      <c r="V88" s="30">
        <f t="shared" si="22"/>
        <v>896681.83</v>
      </c>
      <c r="W88" s="229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 ht="43.5" customHeight="1">
      <c r="A89" s="3" t="s">
        <v>155</v>
      </c>
      <c r="B89" s="3" t="s">
        <v>91</v>
      </c>
      <c r="C89" s="10" t="s">
        <v>225</v>
      </c>
      <c r="D89" s="29">
        <f>'дод 2 '!E148</f>
        <v>75000</v>
      </c>
      <c r="E89" s="29">
        <f>'дод 2 '!F148</f>
        <v>0</v>
      </c>
      <c r="F89" s="29">
        <f>'дод 2 '!G148</f>
        <v>0</v>
      </c>
      <c r="G89" s="29">
        <f>'дод 2 '!H148</f>
        <v>37135.2</v>
      </c>
      <c r="H89" s="29">
        <f>'дод 2 '!I148</f>
        <v>0</v>
      </c>
      <c r="I89" s="29">
        <f>'дод 2 '!J148</f>
        <v>0</v>
      </c>
      <c r="J89" s="124">
        <f t="shared" si="21"/>
        <v>49.5136</v>
      </c>
      <c r="K89" s="29">
        <f>'дод 2 '!L148</f>
        <v>0</v>
      </c>
      <c r="L89" s="29">
        <f>'дод 2 '!M148</f>
        <v>0</v>
      </c>
      <c r="M89" s="29">
        <f>'дод 2 '!N148</f>
        <v>0</v>
      </c>
      <c r="N89" s="29">
        <f>'дод 2 '!O148</f>
        <v>0</v>
      </c>
      <c r="O89" s="29">
        <f>'дод 2 '!P148</f>
        <v>0</v>
      </c>
      <c r="P89" s="29">
        <f>'дод 2 '!Q148</f>
        <v>0</v>
      </c>
      <c r="Q89" s="29">
        <f>'дод 2 '!R148</f>
        <v>0</v>
      </c>
      <c r="R89" s="29">
        <f>'дод 2 '!S148</f>
        <v>0</v>
      </c>
      <c r="S89" s="29">
        <f>'дод 2 '!T148</f>
        <v>0</v>
      </c>
      <c r="T89" s="29">
        <f>'дод 2 '!U148</f>
        <v>0</v>
      </c>
      <c r="U89" s="124"/>
      <c r="V89" s="29">
        <f t="shared" si="22"/>
        <v>37135.2</v>
      </c>
      <c r="W89" s="229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</row>
    <row r="90" spans="1:36" ht="27.75" customHeight="1">
      <c r="A90" s="3" t="s">
        <v>448</v>
      </c>
      <c r="B90" s="3" t="s">
        <v>156</v>
      </c>
      <c r="C90" s="10" t="s">
        <v>69</v>
      </c>
      <c r="D90" s="29">
        <f>'дод 2 '!E149+'дод 2 '!E182</f>
        <v>895000</v>
      </c>
      <c r="E90" s="29">
        <f>'дод 2 '!F149+'дод 2 '!F182</f>
        <v>282787.1</v>
      </c>
      <c r="F90" s="29">
        <f>'дод 2 '!G149+'дод 2 '!G182</f>
        <v>0</v>
      </c>
      <c r="G90" s="29">
        <f>'дод 2 '!H149+'дод 2 '!H182</f>
        <v>366460.06999999995</v>
      </c>
      <c r="H90" s="29">
        <f>'дод 2 '!I149+'дод 2 '!I182</f>
        <v>188821.91</v>
      </c>
      <c r="I90" s="29">
        <f>'дод 2 '!J149+'дод 2 '!J182</f>
        <v>0</v>
      </c>
      <c r="J90" s="124">
        <f t="shared" si="21"/>
        <v>40.94525921787709</v>
      </c>
      <c r="K90" s="29">
        <f>'дод 2 '!L149+'дод 2 '!L182</f>
        <v>0</v>
      </c>
      <c r="L90" s="29">
        <f>'дод 2 '!M149+'дод 2 '!M182</f>
        <v>0</v>
      </c>
      <c r="M90" s="29">
        <f>'дод 2 '!N149+'дод 2 '!N182</f>
        <v>0</v>
      </c>
      <c r="N90" s="29">
        <f>'дод 2 '!O149+'дод 2 '!O182</f>
        <v>0</v>
      </c>
      <c r="O90" s="29">
        <f>'дод 2 '!P149+'дод 2 '!P182</f>
        <v>0</v>
      </c>
      <c r="P90" s="29">
        <f>'дод 2 '!Q149+'дод 2 '!Q182</f>
        <v>0</v>
      </c>
      <c r="Q90" s="29">
        <f>'дод 2 '!R149+'дод 2 '!R182</f>
        <v>0</v>
      </c>
      <c r="R90" s="29">
        <f>'дод 2 '!S149+'дод 2 '!S182</f>
        <v>0</v>
      </c>
      <c r="S90" s="29">
        <f>'дод 2 '!T149+'дод 2 '!T182</f>
        <v>0</v>
      </c>
      <c r="T90" s="29">
        <f>'дод 2 '!U149+'дод 2 '!U182</f>
        <v>0</v>
      </c>
      <c r="U90" s="124"/>
      <c r="V90" s="29">
        <f t="shared" si="22"/>
        <v>366460.06999999995</v>
      </c>
      <c r="W90" s="229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</row>
    <row r="91" spans="1:36" ht="53.25" customHeight="1">
      <c r="A91" s="3" t="s">
        <v>613</v>
      </c>
      <c r="B91" s="3"/>
      <c r="C91" s="10" t="s">
        <v>614</v>
      </c>
      <c r="D91" s="29">
        <f>D92+D93+D94</f>
        <v>0</v>
      </c>
      <c r="E91" s="29">
        <f aca="true" t="shared" si="25" ref="E91:T91">E92+E93+E94</f>
        <v>0</v>
      </c>
      <c r="F91" s="29">
        <f t="shared" si="25"/>
        <v>0</v>
      </c>
      <c r="G91" s="29">
        <f t="shared" si="25"/>
        <v>0</v>
      </c>
      <c r="H91" s="29">
        <f t="shared" si="25"/>
        <v>0</v>
      </c>
      <c r="I91" s="29">
        <f t="shared" si="25"/>
        <v>0</v>
      </c>
      <c r="J91" s="124"/>
      <c r="K91" s="29">
        <f t="shared" si="25"/>
        <v>12613549.680000002</v>
      </c>
      <c r="L91" s="29">
        <f t="shared" si="25"/>
        <v>0</v>
      </c>
      <c r="M91" s="29">
        <f t="shared" si="25"/>
        <v>0</v>
      </c>
      <c r="N91" s="29">
        <f t="shared" si="25"/>
        <v>0</v>
      </c>
      <c r="O91" s="29">
        <f t="shared" si="25"/>
        <v>12613549.680000002</v>
      </c>
      <c r="P91" s="29">
        <f t="shared" si="25"/>
        <v>9996162.129999999</v>
      </c>
      <c r="Q91" s="29">
        <f t="shared" si="25"/>
        <v>0</v>
      </c>
      <c r="R91" s="29">
        <f t="shared" si="25"/>
        <v>0</v>
      </c>
      <c r="S91" s="29">
        <f t="shared" si="25"/>
        <v>0</v>
      </c>
      <c r="T91" s="29">
        <f t="shared" si="25"/>
        <v>9996162.129999999</v>
      </c>
      <c r="U91" s="124">
        <f aca="true" t="shared" si="26" ref="U91:U142">P91/K91*100</f>
        <v>79.24939754151742</v>
      </c>
      <c r="V91" s="29">
        <f t="shared" si="22"/>
        <v>9996162.129999999</v>
      </c>
      <c r="W91" s="229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</row>
    <row r="92" spans="1:36" s="5" customFormat="1" ht="213.75" customHeight="1">
      <c r="A92" s="4" t="s">
        <v>615</v>
      </c>
      <c r="B92" s="4" t="s">
        <v>88</v>
      </c>
      <c r="C92" s="148" t="s">
        <v>616</v>
      </c>
      <c r="D92" s="30">
        <f>'дод 2 '!E151</f>
        <v>0</v>
      </c>
      <c r="E92" s="30">
        <f>'дод 2 '!F151</f>
        <v>0</v>
      </c>
      <c r="F92" s="30">
        <f>'дод 2 '!G151</f>
        <v>0</v>
      </c>
      <c r="G92" s="30">
        <f>'дод 2 '!H151</f>
        <v>0</v>
      </c>
      <c r="H92" s="30">
        <f>'дод 2 '!I151</f>
        <v>0</v>
      </c>
      <c r="I92" s="30">
        <f>'дод 2 '!J151</f>
        <v>0</v>
      </c>
      <c r="J92" s="125"/>
      <c r="K92" s="30">
        <f>'дод 2 '!L151</f>
        <v>6547535.21</v>
      </c>
      <c r="L92" s="30">
        <f>'дод 2 '!M151</f>
        <v>0</v>
      </c>
      <c r="M92" s="30">
        <f>'дод 2 '!N151</f>
        <v>0</v>
      </c>
      <c r="N92" s="30">
        <f>'дод 2 '!O151</f>
        <v>0</v>
      </c>
      <c r="O92" s="30">
        <f>'дод 2 '!P151</f>
        <v>6547535.21</v>
      </c>
      <c r="P92" s="30">
        <f>'дод 2 '!Q151</f>
        <v>4839580.56</v>
      </c>
      <c r="Q92" s="30">
        <f>'дод 2 '!R151</f>
        <v>0</v>
      </c>
      <c r="R92" s="30">
        <f>'дод 2 '!S151</f>
        <v>0</v>
      </c>
      <c r="S92" s="30">
        <f>'дод 2 '!T151</f>
        <v>0</v>
      </c>
      <c r="T92" s="30">
        <f>'дод 2 '!U151</f>
        <v>4839580.56</v>
      </c>
      <c r="U92" s="125">
        <f t="shared" si="26"/>
        <v>73.9145404305508</v>
      </c>
      <c r="V92" s="30">
        <f t="shared" si="22"/>
        <v>4839580.56</v>
      </c>
      <c r="W92" s="229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</row>
    <row r="93" spans="1:36" s="5" customFormat="1" ht="213.75" customHeight="1">
      <c r="A93" s="4" t="s">
        <v>669</v>
      </c>
      <c r="B93" s="4" t="s">
        <v>88</v>
      </c>
      <c r="C93" s="148" t="s">
        <v>670</v>
      </c>
      <c r="D93" s="30">
        <f>'дод 2 '!E152</f>
        <v>0</v>
      </c>
      <c r="E93" s="30">
        <f>'дод 2 '!F152</f>
        <v>0</v>
      </c>
      <c r="F93" s="30">
        <f>'дод 2 '!G152</f>
        <v>0</v>
      </c>
      <c r="G93" s="30">
        <f>'дод 2 '!H152</f>
        <v>0</v>
      </c>
      <c r="H93" s="30">
        <f>'дод 2 '!I152</f>
        <v>0</v>
      </c>
      <c r="I93" s="30">
        <f>'дод 2 '!J152</f>
        <v>0</v>
      </c>
      <c r="J93" s="125"/>
      <c r="K93" s="30">
        <f>'дод 2 '!L152</f>
        <v>2544480</v>
      </c>
      <c r="L93" s="30">
        <f>'дод 2 '!M152</f>
        <v>0</v>
      </c>
      <c r="M93" s="30">
        <f>'дод 2 '!N152</f>
        <v>0</v>
      </c>
      <c r="N93" s="30">
        <f>'дод 2 '!O152</f>
        <v>0</v>
      </c>
      <c r="O93" s="30">
        <f>'дод 2 '!P152</f>
        <v>2544480</v>
      </c>
      <c r="P93" s="30">
        <f>'дод 2 '!Q152</f>
        <v>1924289.19</v>
      </c>
      <c r="Q93" s="30">
        <f>'дод 2 '!R152</f>
        <v>0</v>
      </c>
      <c r="R93" s="30">
        <f>'дод 2 '!S152</f>
        <v>0</v>
      </c>
      <c r="S93" s="30">
        <f>'дод 2 '!T152</f>
        <v>0</v>
      </c>
      <c r="T93" s="30">
        <f>'дод 2 '!U152</f>
        <v>1924289.19</v>
      </c>
      <c r="U93" s="125">
        <f t="shared" si="26"/>
        <v>75.626029286927</v>
      </c>
      <c r="V93" s="30">
        <f t="shared" si="22"/>
        <v>1924289.19</v>
      </c>
      <c r="W93" s="229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</row>
    <row r="94" spans="1:36" s="5" customFormat="1" ht="213.75" customHeight="1">
      <c r="A94" s="4" t="s">
        <v>672</v>
      </c>
      <c r="B94" s="4" t="s">
        <v>88</v>
      </c>
      <c r="C94" s="148" t="s">
        <v>673</v>
      </c>
      <c r="D94" s="30">
        <f>'дод 2 '!E153</f>
        <v>0</v>
      </c>
      <c r="E94" s="30">
        <f>'дод 2 '!F153</f>
        <v>0</v>
      </c>
      <c r="F94" s="30">
        <f>'дод 2 '!G153</f>
        <v>0</v>
      </c>
      <c r="G94" s="30">
        <f>'дод 2 '!H153</f>
        <v>0</v>
      </c>
      <c r="H94" s="30">
        <f>'дод 2 '!I153</f>
        <v>0</v>
      </c>
      <c r="I94" s="30">
        <f>'дод 2 '!J153</f>
        <v>0</v>
      </c>
      <c r="J94" s="125"/>
      <c r="K94" s="30">
        <f>'дод 2 '!L153</f>
        <v>3521534.47</v>
      </c>
      <c r="L94" s="30">
        <f>'дод 2 '!M153</f>
        <v>0</v>
      </c>
      <c r="M94" s="30">
        <f>'дод 2 '!N153</f>
        <v>0</v>
      </c>
      <c r="N94" s="30">
        <f>'дод 2 '!O153</f>
        <v>0</v>
      </c>
      <c r="O94" s="30">
        <f>'дод 2 '!P153</f>
        <v>3521534.47</v>
      </c>
      <c r="P94" s="30">
        <f>'дод 2 '!Q153</f>
        <v>3232292.38</v>
      </c>
      <c r="Q94" s="30">
        <f>'дод 2 '!R153</f>
        <v>0</v>
      </c>
      <c r="R94" s="30">
        <f>'дод 2 '!S153</f>
        <v>0</v>
      </c>
      <c r="S94" s="30">
        <f>'дод 2 '!T153</f>
        <v>0</v>
      </c>
      <c r="T94" s="30">
        <f>'дод 2 '!U153</f>
        <v>3232292.38</v>
      </c>
      <c r="U94" s="125">
        <f t="shared" si="26"/>
        <v>91.78647568370954</v>
      </c>
      <c r="V94" s="30">
        <f t="shared" si="22"/>
        <v>3232292.38</v>
      </c>
      <c r="W94" s="229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ht="172.5" customHeight="1">
      <c r="A95" s="3" t="s">
        <v>558</v>
      </c>
      <c r="B95" s="3" t="s">
        <v>148</v>
      </c>
      <c r="C95" s="10" t="s">
        <v>559</v>
      </c>
      <c r="D95" s="29">
        <f>'дод 2 '!E154</f>
        <v>2495700</v>
      </c>
      <c r="E95" s="29">
        <f>'дод 2 '!F154</f>
        <v>0</v>
      </c>
      <c r="F95" s="29">
        <f>'дод 2 '!G154</f>
        <v>0</v>
      </c>
      <c r="G95" s="29">
        <f>'дод 2 '!H154</f>
        <v>1607161.54</v>
      </c>
      <c r="H95" s="29">
        <f>'дод 2 '!I154</f>
        <v>0</v>
      </c>
      <c r="I95" s="29">
        <f>'дод 2 '!J154</f>
        <v>0</v>
      </c>
      <c r="J95" s="124">
        <f t="shared" si="21"/>
        <v>64.39722482670193</v>
      </c>
      <c r="K95" s="29">
        <f>'дод 2 '!L154</f>
        <v>0</v>
      </c>
      <c r="L95" s="29">
        <f>'дод 2 '!M154</f>
        <v>0</v>
      </c>
      <c r="M95" s="29">
        <f>'дод 2 '!N154</f>
        <v>0</v>
      </c>
      <c r="N95" s="29">
        <f>'дод 2 '!O154</f>
        <v>0</v>
      </c>
      <c r="O95" s="29">
        <f>'дод 2 '!P154</f>
        <v>0</v>
      </c>
      <c r="P95" s="29">
        <f>'дод 2 '!Q154</f>
        <v>0</v>
      </c>
      <c r="Q95" s="29">
        <f>'дод 2 '!R154</f>
        <v>0</v>
      </c>
      <c r="R95" s="29">
        <f>'дод 2 '!S154</f>
        <v>0</v>
      </c>
      <c r="S95" s="29">
        <f>'дод 2 '!T154</f>
        <v>0</v>
      </c>
      <c r="T95" s="29">
        <f>'дод 2 '!U154</f>
        <v>0</v>
      </c>
      <c r="U95" s="124"/>
      <c r="V95" s="29">
        <f t="shared" si="22"/>
        <v>1607161.54</v>
      </c>
      <c r="W95" s="229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</row>
    <row r="96" spans="1:36" ht="29.25" customHeight="1">
      <c r="A96" s="3" t="s">
        <v>449</v>
      </c>
      <c r="B96" s="3"/>
      <c r="C96" s="10" t="s">
        <v>450</v>
      </c>
      <c r="D96" s="29">
        <f>D97+D98</f>
        <v>42303999.7</v>
      </c>
      <c r="E96" s="29">
        <f aca="true" t="shared" si="27" ref="E96:T96">E97+E98</f>
        <v>3173092</v>
      </c>
      <c r="F96" s="29">
        <f t="shared" si="27"/>
        <v>770758</v>
      </c>
      <c r="G96" s="29">
        <f t="shared" si="27"/>
        <v>21292808.5</v>
      </c>
      <c r="H96" s="29">
        <f t="shared" si="27"/>
        <v>2298132.44</v>
      </c>
      <c r="I96" s="29">
        <f t="shared" si="27"/>
        <v>270095.07</v>
      </c>
      <c r="J96" s="124">
        <f t="shared" si="21"/>
        <v>50.33284949649808</v>
      </c>
      <c r="K96" s="29">
        <f t="shared" si="27"/>
        <v>380382</v>
      </c>
      <c r="L96" s="29">
        <f t="shared" si="27"/>
        <v>0</v>
      </c>
      <c r="M96" s="29">
        <f t="shared" si="27"/>
        <v>0</v>
      </c>
      <c r="N96" s="29">
        <f t="shared" si="27"/>
        <v>0</v>
      </c>
      <c r="O96" s="29">
        <f t="shared" si="27"/>
        <v>380382</v>
      </c>
      <c r="P96" s="29">
        <f t="shared" si="27"/>
        <v>115963.77</v>
      </c>
      <c r="Q96" s="29">
        <f t="shared" si="27"/>
        <v>19542.27</v>
      </c>
      <c r="R96" s="29">
        <f t="shared" si="27"/>
        <v>0</v>
      </c>
      <c r="S96" s="29">
        <f t="shared" si="27"/>
        <v>0</v>
      </c>
      <c r="T96" s="29">
        <f t="shared" si="27"/>
        <v>96421.5</v>
      </c>
      <c r="U96" s="124">
        <f t="shared" si="26"/>
        <v>30.4861349906147</v>
      </c>
      <c r="V96" s="29">
        <f t="shared" si="22"/>
        <v>21408772.27</v>
      </c>
      <c r="W96" s="226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</row>
    <row r="97" spans="1:36" s="5" customFormat="1" ht="32.25" customHeight="1">
      <c r="A97" s="4" t="s">
        <v>451</v>
      </c>
      <c r="B97" s="4" t="s">
        <v>91</v>
      </c>
      <c r="C97" s="11" t="s">
        <v>453</v>
      </c>
      <c r="D97" s="30">
        <f>'дод 2 '!E27+'дод 2 '!E156</f>
        <v>5149990</v>
      </c>
      <c r="E97" s="30">
        <f>'дод 2 '!F27+'дод 2 '!F156</f>
        <v>3173092</v>
      </c>
      <c r="F97" s="30">
        <f>'дод 2 '!G27+'дод 2 '!G156</f>
        <v>770758</v>
      </c>
      <c r="G97" s="30">
        <f>'дод 2 '!H27+'дод 2 '!H156</f>
        <v>3312682.6900000004</v>
      </c>
      <c r="H97" s="30">
        <f>'дод 2 '!I27+'дод 2 '!I156</f>
        <v>2298132.44</v>
      </c>
      <c r="I97" s="30">
        <f>'дод 2 '!J27+'дод 2 '!J156</f>
        <v>270095.07</v>
      </c>
      <c r="J97" s="125">
        <f t="shared" si="21"/>
        <v>64.32406062924395</v>
      </c>
      <c r="K97" s="30">
        <f>'дод 2 '!L27+'дод 2 '!L156</f>
        <v>305382</v>
      </c>
      <c r="L97" s="30">
        <f>'дод 2 '!M27+'дод 2 '!M156</f>
        <v>0</v>
      </c>
      <c r="M97" s="30">
        <f>'дод 2 '!N27+'дод 2 '!N156</f>
        <v>0</v>
      </c>
      <c r="N97" s="30">
        <f>'дод 2 '!O27+'дод 2 '!O156</f>
        <v>0</v>
      </c>
      <c r="O97" s="30">
        <f>'дод 2 '!P27+'дод 2 '!P156</f>
        <v>305382</v>
      </c>
      <c r="P97" s="30">
        <f>'дод 2 '!Q27+'дод 2 '!Q156</f>
        <v>115963.77</v>
      </c>
      <c r="Q97" s="30">
        <f>'дод 2 '!R27+'дод 2 '!R156</f>
        <v>19542.27</v>
      </c>
      <c r="R97" s="30">
        <f>'дод 2 '!S27+'дод 2 '!S156</f>
        <v>0</v>
      </c>
      <c r="S97" s="30">
        <f>'дод 2 '!T27+'дод 2 '!T156</f>
        <v>0</v>
      </c>
      <c r="T97" s="30">
        <f>'дод 2 '!U27+'дод 2 '!U156</f>
        <v>96421.5</v>
      </c>
      <c r="U97" s="125">
        <f t="shared" si="26"/>
        <v>37.97334813446765</v>
      </c>
      <c r="V97" s="30">
        <f t="shared" si="22"/>
        <v>3428646.4600000004</v>
      </c>
      <c r="W97" s="22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</row>
    <row r="98" spans="1:36" s="5" customFormat="1" ht="41.25" customHeight="1">
      <c r="A98" s="4" t="s">
        <v>452</v>
      </c>
      <c r="B98" s="4" t="s">
        <v>91</v>
      </c>
      <c r="C98" s="11" t="s">
        <v>454</v>
      </c>
      <c r="D98" s="30">
        <f>'дод 2 '!E28+'дод 2 '!E157+'дод 2 '!E78</f>
        <v>37154009.7</v>
      </c>
      <c r="E98" s="30">
        <f>'дод 2 '!F28+'дод 2 '!F157+'дод 2 '!F78</f>
        <v>0</v>
      </c>
      <c r="F98" s="30">
        <f>'дод 2 '!G28+'дод 2 '!G157+'дод 2 '!G78</f>
        <v>0</v>
      </c>
      <c r="G98" s="30">
        <f>'дод 2 '!H28+'дод 2 '!H157+'дод 2 '!H78</f>
        <v>17980125.81</v>
      </c>
      <c r="H98" s="30">
        <f>'дод 2 '!I28+'дод 2 '!I157+'дод 2 '!I78</f>
        <v>0</v>
      </c>
      <c r="I98" s="30">
        <f>'дод 2 '!J28+'дод 2 '!J157+'дод 2 '!J78</f>
        <v>0</v>
      </c>
      <c r="J98" s="125">
        <f t="shared" si="21"/>
        <v>48.39350033867272</v>
      </c>
      <c r="K98" s="30">
        <f>'дод 2 '!L28+'дод 2 '!L157+'дод 2 '!L78</f>
        <v>75000</v>
      </c>
      <c r="L98" s="30">
        <f>'дод 2 '!M28+'дод 2 '!M157+'дод 2 '!M78</f>
        <v>0</v>
      </c>
      <c r="M98" s="30">
        <f>'дод 2 '!N28+'дод 2 '!N157+'дод 2 '!N78</f>
        <v>0</v>
      </c>
      <c r="N98" s="30">
        <f>'дод 2 '!O28+'дод 2 '!O157+'дод 2 '!O78</f>
        <v>0</v>
      </c>
      <c r="O98" s="30">
        <f>'дод 2 '!P28+'дод 2 '!P157+'дод 2 '!P78</f>
        <v>75000</v>
      </c>
      <c r="P98" s="30">
        <f>'дод 2 '!Q28+'дод 2 '!Q157+'дод 2 '!Q78</f>
        <v>0</v>
      </c>
      <c r="Q98" s="30">
        <f>'дод 2 '!R28+'дод 2 '!R157+'дод 2 '!R78</f>
        <v>0</v>
      </c>
      <c r="R98" s="30">
        <f>'дод 2 '!S28+'дод 2 '!S157+'дод 2 '!S78</f>
        <v>0</v>
      </c>
      <c r="S98" s="30">
        <f>'дод 2 '!T28+'дод 2 '!T157+'дод 2 '!T78</f>
        <v>0</v>
      </c>
      <c r="T98" s="30">
        <f>'дод 2 '!U28+'дод 2 '!U157+'дод 2 '!U78</f>
        <v>0</v>
      </c>
      <c r="U98" s="125">
        <f t="shared" si="26"/>
        <v>0</v>
      </c>
      <c r="V98" s="30">
        <f t="shared" si="22"/>
        <v>17980125.81</v>
      </c>
      <c r="W98" s="226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</row>
    <row r="99" spans="1:36" s="16" customFormat="1" ht="19.5" customHeight="1">
      <c r="A99" s="17" t="s">
        <v>112</v>
      </c>
      <c r="B99" s="25"/>
      <c r="C99" s="8" t="s">
        <v>113</v>
      </c>
      <c r="D99" s="33">
        <f>D100+D102+D101</f>
        <v>25513619</v>
      </c>
      <c r="E99" s="33">
        <f aca="true" t="shared" si="28" ref="E99:T99">E100+E102+E101</f>
        <v>14067674</v>
      </c>
      <c r="F99" s="33">
        <f t="shared" si="28"/>
        <v>1621647</v>
      </c>
      <c r="G99" s="33">
        <f t="shared" si="28"/>
        <v>17906869.14</v>
      </c>
      <c r="H99" s="33">
        <f t="shared" si="28"/>
        <v>10315271.920000002</v>
      </c>
      <c r="I99" s="33">
        <f t="shared" si="28"/>
        <v>1043780.81</v>
      </c>
      <c r="J99" s="123">
        <f t="shared" si="21"/>
        <v>70.1855316566419</v>
      </c>
      <c r="K99" s="33">
        <f t="shared" si="28"/>
        <v>1355300</v>
      </c>
      <c r="L99" s="33">
        <f t="shared" si="28"/>
        <v>27000</v>
      </c>
      <c r="M99" s="33">
        <f t="shared" si="28"/>
        <v>5000</v>
      </c>
      <c r="N99" s="33">
        <f t="shared" si="28"/>
        <v>0</v>
      </c>
      <c r="O99" s="33">
        <f t="shared" si="28"/>
        <v>1328300</v>
      </c>
      <c r="P99" s="33">
        <f t="shared" si="28"/>
        <v>1284053.24</v>
      </c>
      <c r="Q99" s="33">
        <f t="shared" si="28"/>
        <v>23830.4</v>
      </c>
      <c r="R99" s="33">
        <f t="shared" si="28"/>
        <v>3518.8</v>
      </c>
      <c r="S99" s="33">
        <f t="shared" si="28"/>
        <v>0</v>
      </c>
      <c r="T99" s="33">
        <f t="shared" si="28"/>
        <v>1260222.84</v>
      </c>
      <c r="U99" s="123">
        <f t="shared" si="26"/>
        <v>94.7431004205711</v>
      </c>
      <c r="V99" s="33">
        <f t="shared" si="22"/>
        <v>19190922.38</v>
      </c>
      <c r="W99" s="226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</row>
    <row r="100" spans="1:36" ht="22.5" customHeight="1">
      <c r="A100" s="3" t="s">
        <v>114</v>
      </c>
      <c r="B100" s="3" t="s">
        <v>115</v>
      </c>
      <c r="C100" s="10" t="s">
        <v>29</v>
      </c>
      <c r="D100" s="29">
        <f>'дод 2 '!E172</f>
        <v>16455555</v>
      </c>
      <c r="E100" s="29">
        <f>'дод 2 '!F172</f>
        <v>11407051</v>
      </c>
      <c r="F100" s="29">
        <f>'дод 2 '!G172</f>
        <v>1192269</v>
      </c>
      <c r="G100" s="29">
        <f>'дод 2 '!H172</f>
        <v>11421152.31</v>
      </c>
      <c r="H100" s="29">
        <f>'дод 2 '!I172</f>
        <v>8353351.57</v>
      </c>
      <c r="I100" s="29">
        <f>'дод 2 '!J172</f>
        <v>804431.91</v>
      </c>
      <c r="J100" s="124">
        <f t="shared" si="21"/>
        <v>69.40605959507292</v>
      </c>
      <c r="K100" s="29">
        <f>'дод 2 '!L172</f>
        <v>1257150</v>
      </c>
      <c r="L100" s="29">
        <f>'дод 2 '!M172</f>
        <v>27000</v>
      </c>
      <c r="M100" s="29">
        <f>'дод 2 '!N172</f>
        <v>5000</v>
      </c>
      <c r="N100" s="29">
        <f>'дод 2 '!O172</f>
        <v>0</v>
      </c>
      <c r="O100" s="29">
        <f>'дод 2 '!P172</f>
        <v>1230150</v>
      </c>
      <c r="P100" s="29">
        <f>'дод 2 '!Q172</f>
        <v>1234904.24</v>
      </c>
      <c r="Q100" s="29">
        <f>'дод 2 '!R172</f>
        <v>23830.4</v>
      </c>
      <c r="R100" s="29">
        <f>'дод 2 '!S172</f>
        <v>3518.8</v>
      </c>
      <c r="S100" s="29">
        <f>'дод 2 '!T172</f>
        <v>0</v>
      </c>
      <c r="T100" s="29">
        <f>'дод 2 '!U172</f>
        <v>1211073.84</v>
      </c>
      <c r="U100" s="124">
        <f t="shared" si="26"/>
        <v>98.23046096328997</v>
      </c>
      <c r="V100" s="29">
        <f t="shared" si="22"/>
        <v>12656056.55</v>
      </c>
      <c r="W100" s="226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</row>
    <row r="101" spans="1:36" ht="33.75" customHeight="1">
      <c r="A101" s="3" t="s">
        <v>581</v>
      </c>
      <c r="B101" s="3" t="s">
        <v>582</v>
      </c>
      <c r="C101" s="10" t="s">
        <v>583</v>
      </c>
      <c r="D101" s="29">
        <f>'дод 2 '!E29</f>
        <v>2392830</v>
      </c>
      <c r="E101" s="29">
        <f>'дод 2 '!F29</f>
        <v>783989</v>
      </c>
      <c r="F101" s="29">
        <f>'дод 2 '!G29</f>
        <v>315625</v>
      </c>
      <c r="G101" s="29">
        <f>'дод 2 '!H29</f>
        <v>1788251.55</v>
      </c>
      <c r="H101" s="29">
        <f>'дод 2 '!I29</f>
        <v>579177.55</v>
      </c>
      <c r="I101" s="29">
        <f>'дод 2 '!J29</f>
        <v>166096.05</v>
      </c>
      <c r="J101" s="124">
        <f t="shared" si="21"/>
        <v>74.73374832311531</v>
      </c>
      <c r="K101" s="29">
        <f>'дод 2 '!L29</f>
        <v>28500</v>
      </c>
      <c r="L101" s="29">
        <f>'дод 2 '!M29</f>
        <v>0</v>
      </c>
      <c r="M101" s="29">
        <f>'дод 2 '!N29</f>
        <v>0</v>
      </c>
      <c r="N101" s="29">
        <f>'дод 2 '!O29</f>
        <v>0</v>
      </c>
      <c r="O101" s="29">
        <f>'дод 2 '!P29</f>
        <v>28500</v>
      </c>
      <c r="P101" s="29">
        <f>'дод 2 '!Q29</f>
        <v>0</v>
      </c>
      <c r="Q101" s="29">
        <f>'дод 2 '!R29</f>
        <v>0</v>
      </c>
      <c r="R101" s="29">
        <f>'дод 2 '!S29</f>
        <v>0</v>
      </c>
      <c r="S101" s="29">
        <f>'дод 2 '!T29</f>
        <v>0</v>
      </c>
      <c r="T101" s="29">
        <f>'дод 2 '!U29</f>
        <v>0</v>
      </c>
      <c r="U101" s="124">
        <f t="shared" si="26"/>
        <v>0</v>
      </c>
      <c r="V101" s="29">
        <f t="shared" si="22"/>
        <v>1788251.55</v>
      </c>
      <c r="W101" s="226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</row>
    <row r="102" spans="1:36" ht="27.75" customHeight="1">
      <c r="A102" s="3" t="s">
        <v>31</v>
      </c>
      <c r="B102" s="3"/>
      <c r="C102" s="10" t="s">
        <v>455</v>
      </c>
      <c r="D102" s="29">
        <f>'дод 2 '!E30+'дод 2 '!E173</f>
        <v>6665234</v>
      </c>
      <c r="E102" s="29">
        <f>'дод 2 '!F30+'дод 2 '!F173</f>
        <v>1876634</v>
      </c>
      <c r="F102" s="29">
        <f>'дод 2 '!G30+'дод 2 '!G173</f>
        <v>113753</v>
      </c>
      <c r="G102" s="29">
        <f>'дод 2 '!H30+'дод 2 '!H173</f>
        <v>4697465.28</v>
      </c>
      <c r="H102" s="29">
        <f>'дод 2 '!I30+'дод 2 '!I173</f>
        <v>1382742.7999999998</v>
      </c>
      <c r="I102" s="29">
        <f>'дод 2 '!J30+'дод 2 '!J173</f>
        <v>73252.84999999999</v>
      </c>
      <c r="J102" s="124">
        <f t="shared" si="21"/>
        <v>70.47712473410537</v>
      </c>
      <c r="K102" s="29">
        <f>'дод 2 '!L30+'дод 2 '!L173</f>
        <v>69650</v>
      </c>
      <c r="L102" s="29">
        <f>'дод 2 '!M30+'дод 2 '!M173</f>
        <v>0</v>
      </c>
      <c r="M102" s="29">
        <f>'дод 2 '!N30+'дод 2 '!N173</f>
        <v>0</v>
      </c>
      <c r="N102" s="29">
        <f>'дод 2 '!O30+'дод 2 '!O173</f>
        <v>0</v>
      </c>
      <c r="O102" s="29">
        <f>'дод 2 '!P30+'дод 2 '!P173</f>
        <v>69650</v>
      </c>
      <c r="P102" s="29">
        <f>'дод 2 '!Q30+'дод 2 '!Q173</f>
        <v>49149</v>
      </c>
      <c r="Q102" s="29">
        <f>'дод 2 '!R30+'дод 2 '!R173</f>
        <v>0</v>
      </c>
      <c r="R102" s="29">
        <f>'дод 2 '!S30+'дод 2 '!S173</f>
        <v>0</v>
      </c>
      <c r="S102" s="29">
        <f>'дод 2 '!T30+'дод 2 '!T173</f>
        <v>0</v>
      </c>
      <c r="T102" s="29">
        <f>'дод 2 '!U30+'дод 2 '!U173</f>
        <v>49149</v>
      </c>
      <c r="U102" s="124">
        <f t="shared" si="26"/>
        <v>70.5656855707107</v>
      </c>
      <c r="V102" s="29">
        <f t="shared" si="22"/>
        <v>4746614.28</v>
      </c>
      <c r="W102" s="226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</row>
    <row r="103" spans="1:36" s="5" customFormat="1" ht="39.75" customHeight="1">
      <c r="A103" s="4" t="s">
        <v>456</v>
      </c>
      <c r="B103" s="4" t="s">
        <v>116</v>
      </c>
      <c r="C103" s="11" t="s">
        <v>458</v>
      </c>
      <c r="D103" s="30">
        <f>'дод 2 '!E31+'дод 2 '!E174</f>
        <v>3446282</v>
      </c>
      <c r="E103" s="30">
        <f>'дод 2 '!F31+'дод 2 '!F174</f>
        <v>1876634</v>
      </c>
      <c r="F103" s="30">
        <f>'дод 2 '!G31+'дод 2 '!G174</f>
        <v>113753</v>
      </c>
      <c r="G103" s="30">
        <f>'дод 2 '!H31+'дод 2 '!H174</f>
        <v>2462899.12</v>
      </c>
      <c r="H103" s="30">
        <f>'дод 2 '!I31+'дод 2 '!I174</f>
        <v>1382742.7999999998</v>
      </c>
      <c r="I103" s="30">
        <f>'дод 2 '!J31+'дод 2 '!J174</f>
        <v>73252.84999999999</v>
      </c>
      <c r="J103" s="125">
        <f t="shared" si="21"/>
        <v>71.46539720197012</v>
      </c>
      <c r="K103" s="30">
        <f>'дод 2 '!L31+'дод 2 '!L174</f>
        <v>69650</v>
      </c>
      <c r="L103" s="30">
        <f>'дод 2 '!M31+'дод 2 '!M174</f>
        <v>0</v>
      </c>
      <c r="M103" s="30">
        <f>'дод 2 '!N31+'дод 2 '!N174</f>
        <v>0</v>
      </c>
      <c r="N103" s="30">
        <f>'дод 2 '!O31+'дод 2 '!O174</f>
        <v>0</v>
      </c>
      <c r="O103" s="30">
        <f>'дод 2 '!P31+'дод 2 '!P174</f>
        <v>69650</v>
      </c>
      <c r="P103" s="30">
        <f>'дод 2 '!Q31+'дод 2 '!Q174</f>
        <v>49149</v>
      </c>
      <c r="Q103" s="30">
        <f>'дод 2 '!R31+'дод 2 '!R174</f>
        <v>0</v>
      </c>
      <c r="R103" s="30">
        <f>'дод 2 '!S31+'дод 2 '!S174</f>
        <v>0</v>
      </c>
      <c r="S103" s="30">
        <f>'дод 2 '!T31+'дод 2 '!T174</f>
        <v>0</v>
      </c>
      <c r="T103" s="30">
        <f>'дод 2 '!U31+'дод 2 '!U174</f>
        <v>49149</v>
      </c>
      <c r="U103" s="125">
        <f t="shared" si="26"/>
        <v>70.5656855707107</v>
      </c>
      <c r="V103" s="30">
        <f t="shared" si="22"/>
        <v>2512048.12</v>
      </c>
      <c r="W103" s="22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</row>
    <row r="104" spans="1:36" s="5" customFormat="1" ht="30" customHeight="1">
      <c r="A104" s="4" t="s">
        <v>457</v>
      </c>
      <c r="B104" s="4" t="s">
        <v>116</v>
      </c>
      <c r="C104" s="11" t="s">
        <v>459</v>
      </c>
      <c r="D104" s="30">
        <f>'дод 2 '!E32+'дод 2 '!E175</f>
        <v>3218952</v>
      </c>
      <c r="E104" s="30">
        <f>'дод 2 '!F32+'дод 2 '!F175</f>
        <v>0</v>
      </c>
      <c r="F104" s="30">
        <f>'дод 2 '!G32+'дод 2 '!G175</f>
        <v>0</v>
      </c>
      <c r="G104" s="30">
        <f>'дод 2 '!H32+'дод 2 '!H175</f>
        <v>2234566.16</v>
      </c>
      <c r="H104" s="30">
        <f>'дод 2 '!I32+'дод 2 '!I175</f>
        <v>0</v>
      </c>
      <c r="I104" s="30">
        <f>'дод 2 '!J32+'дод 2 '!J175</f>
        <v>0</v>
      </c>
      <c r="J104" s="125">
        <f t="shared" si="21"/>
        <v>69.41905812823553</v>
      </c>
      <c r="K104" s="30">
        <f>'дод 2 '!L32+'дод 2 '!L175</f>
        <v>0</v>
      </c>
      <c r="L104" s="30">
        <f>'дод 2 '!M32+'дод 2 '!M175</f>
        <v>0</v>
      </c>
      <c r="M104" s="30">
        <f>'дод 2 '!N32+'дод 2 '!N175</f>
        <v>0</v>
      </c>
      <c r="N104" s="30">
        <f>'дод 2 '!O32+'дод 2 '!O175</f>
        <v>0</v>
      </c>
      <c r="O104" s="30">
        <f>'дод 2 '!P32+'дод 2 '!P175</f>
        <v>0</v>
      </c>
      <c r="P104" s="30">
        <f>'дод 2 '!Q32+'дод 2 '!Q175</f>
        <v>0</v>
      </c>
      <c r="Q104" s="30">
        <f>'дод 2 '!R32+'дод 2 '!R175</f>
        <v>0</v>
      </c>
      <c r="R104" s="30">
        <f>'дод 2 '!S32+'дод 2 '!S175</f>
        <v>0</v>
      </c>
      <c r="S104" s="30">
        <f>'дод 2 '!T32+'дод 2 '!T175</f>
        <v>0</v>
      </c>
      <c r="T104" s="30">
        <f>'дод 2 '!U32+'дод 2 '!U175</f>
        <v>0</v>
      </c>
      <c r="U104" s="125"/>
      <c r="V104" s="30">
        <f t="shared" si="22"/>
        <v>2234566.16</v>
      </c>
      <c r="W104" s="22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</row>
    <row r="105" spans="1:36" s="16" customFormat="1" ht="21.75" customHeight="1">
      <c r="A105" s="17" t="s">
        <v>119</v>
      </c>
      <c r="B105" s="25"/>
      <c r="C105" s="8" t="s">
        <v>120</v>
      </c>
      <c r="D105" s="33">
        <f>D106+D109+D112</f>
        <v>33615507</v>
      </c>
      <c r="E105" s="33">
        <f aca="true" t="shared" si="29" ref="E105:T105">E106+E109+E112</f>
        <v>11348233</v>
      </c>
      <c r="F105" s="33">
        <f t="shared" si="29"/>
        <v>1275916</v>
      </c>
      <c r="G105" s="33">
        <f t="shared" si="29"/>
        <v>24253053.802</v>
      </c>
      <c r="H105" s="33">
        <f t="shared" si="29"/>
        <v>8278335.789999999</v>
      </c>
      <c r="I105" s="33">
        <f t="shared" si="29"/>
        <v>790584.75</v>
      </c>
      <c r="J105" s="123">
        <f t="shared" si="21"/>
        <v>72.14840996448456</v>
      </c>
      <c r="K105" s="33">
        <f t="shared" si="29"/>
        <v>3799337</v>
      </c>
      <c r="L105" s="33">
        <f t="shared" si="29"/>
        <v>226687</v>
      </c>
      <c r="M105" s="33">
        <f t="shared" si="29"/>
        <v>141022</v>
      </c>
      <c r="N105" s="33">
        <f t="shared" si="29"/>
        <v>53404</v>
      </c>
      <c r="O105" s="33">
        <f t="shared" si="29"/>
        <v>3572650</v>
      </c>
      <c r="P105" s="33">
        <f t="shared" si="29"/>
        <v>426252.85</v>
      </c>
      <c r="Q105" s="33">
        <f t="shared" si="29"/>
        <v>270777.85</v>
      </c>
      <c r="R105" s="33">
        <f t="shared" si="29"/>
        <v>48367.28</v>
      </c>
      <c r="S105" s="33">
        <f t="shared" si="29"/>
        <v>28158.32</v>
      </c>
      <c r="T105" s="33">
        <f t="shared" si="29"/>
        <v>155475</v>
      </c>
      <c r="U105" s="123">
        <f t="shared" si="26"/>
        <v>11.219137707447379</v>
      </c>
      <c r="V105" s="33">
        <f t="shared" si="22"/>
        <v>24679306.652000003</v>
      </c>
      <c r="W105" s="226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</row>
    <row r="106" spans="1:36" ht="29.25" customHeight="1">
      <c r="A106" s="3" t="s">
        <v>121</v>
      </c>
      <c r="B106" s="128"/>
      <c r="C106" s="10" t="s">
        <v>42</v>
      </c>
      <c r="D106" s="29">
        <f>D107+D108</f>
        <v>1772339</v>
      </c>
      <c r="E106" s="29">
        <f aca="true" t="shared" si="30" ref="E106:T106">E107+E108</f>
        <v>0</v>
      </c>
      <c r="F106" s="29">
        <f t="shared" si="30"/>
        <v>0</v>
      </c>
      <c r="G106" s="29">
        <f t="shared" si="30"/>
        <v>1078430.19</v>
      </c>
      <c r="H106" s="29">
        <f t="shared" si="30"/>
        <v>0</v>
      </c>
      <c r="I106" s="29">
        <f t="shared" si="30"/>
        <v>0</v>
      </c>
      <c r="J106" s="124">
        <f t="shared" si="21"/>
        <v>60.84785077798321</v>
      </c>
      <c r="K106" s="29">
        <f t="shared" si="30"/>
        <v>177000</v>
      </c>
      <c r="L106" s="29">
        <f t="shared" si="30"/>
        <v>0</v>
      </c>
      <c r="M106" s="29">
        <f t="shared" si="30"/>
        <v>0</v>
      </c>
      <c r="N106" s="29">
        <f t="shared" si="30"/>
        <v>0</v>
      </c>
      <c r="O106" s="29">
        <f t="shared" si="30"/>
        <v>177000</v>
      </c>
      <c r="P106" s="29">
        <f t="shared" si="30"/>
        <v>90000</v>
      </c>
      <c r="Q106" s="29">
        <f t="shared" si="30"/>
        <v>0</v>
      </c>
      <c r="R106" s="29">
        <f t="shared" si="30"/>
        <v>0</v>
      </c>
      <c r="S106" s="29">
        <f t="shared" si="30"/>
        <v>0</v>
      </c>
      <c r="T106" s="29">
        <f t="shared" si="30"/>
        <v>90000</v>
      </c>
      <c r="U106" s="124">
        <f t="shared" si="26"/>
        <v>50.847457627118644</v>
      </c>
      <c r="V106" s="29">
        <f t="shared" si="22"/>
        <v>1168430.19</v>
      </c>
      <c r="W106" s="226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</row>
    <row r="107" spans="1:36" s="5" customFormat="1" ht="43.5" customHeight="1">
      <c r="A107" s="4" t="s">
        <v>122</v>
      </c>
      <c r="B107" s="4" t="s">
        <v>123</v>
      </c>
      <c r="C107" s="11" t="s">
        <v>43</v>
      </c>
      <c r="D107" s="30">
        <f>'дод 2 '!E34</f>
        <v>836070</v>
      </c>
      <c r="E107" s="30">
        <f>'дод 2 '!F34</f>
        <v>0</v>
      </c>
      <c r="F107" s="30">
        <f>'дод 2 '!G34</f>
        <v>0</v>
      </c>
      <c r="G107" s="30">
        <f>'дод 2 '!H34</f>
        <v>470800.86</v>
      </c>
      <c r="H107" s="30">
        <f>'дод 2 '!I34</f>
        <v>0</v>
      </c>
      <c r="I107" s="30">
        <f>'дод 2 '!J34</f>
        <v>0</v>
      </c>
      <c r="J107" s="125">
        <f t="shared" si="21"/>
        <v>56.311177293767265</v>
      </c>
      <c r="K107" s="30">
        <f>'дод 2 '!L34</f>
        <v>177000</v>
      </c>
      <c r="L107" s="30">
        <f>'дод 2 '!M34</f>
        <v>0</v>
      </c>
      <c r="M107" s="30">
        <f>'дод 2 '!N34</f>
        <v>0</v>
      </c>
      <c r="N107" s="30">
        <f>'дод 2 '!O34</f>
        <v>0</v>
      </c>
      <c r="O107" s="30">
        <f>'дод 2 '!P34</f>
        <v>177000</v>
      </c>
      <c r="P107" s="30">
        <f>'дод 2 '!Q34</f>
        <v>90000</v>
      </c>
      <c r="Q107" s="30">
        <f>'дод 2 '!R34</f>
        <v>0</v>
      </c>
      <c r="R107" s="30">
        <f>'дод 2 '!S34</f>
        <v>0</v>
      </c>
      <c r="S107" s="30">
        <f>'дод 2 '!T34</f>
        <v>0</v>
      </c>
      <c r="T107" s="30">
        <f>'дод 2 '!U34</f>
        <v>90000</v>
      </c>
      <c r="U107" s="125">
        <f t="shared" si="26"/>
        <v>50.847457627118644</v>
      </c>
      <c r="V107" s="30">
        <f t="shared" si="22"/>
        <v>560800.86</v>
      </c>
      <c r="W107" s="22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</row>
    <row r="108" spans="1:36" s="5" customFormat="1" ht="39.75" customHeight="1">
      <c r="A108" s="4" t="s">
        <v>124</v>
      </c>
      <c r="B108" s="4" t="s">
        <v>123</v>
      </c>
      <c r="C108" s="11" t="s">
        <v>32</v>
      </c>
      <c r="D108" s="30">
        <f>'дод 2 '!E35</f>
        <v>936269</v>
      </c>
      <c r="E108" s="30">
        <f>'дод 2 '!F35</f>
        <v>0</v>
      </c>
      <c r="F108" s="30">
        <f>'дод 2 '!G35</f>
        <v>0</v>
      </c>
      <c r="G108" s="30">
        <f>'дод 2 '!H35</f>
        <v>607629.33</v>
      </c>
      <c r="H108" s="30">
        <f>'дод 2 '!I35</f>
        <v>0</v>
      </c>
      <c r="I108" s="30">
        <f>'дод 2 '!J35</f>
        <v>0</v>
      </c>
      <c r="J108" s="125">
        <f t="shared" si="21"/>
        <v>64.89901192926392</v>
      </c>
      <c r="K108" s="30">
        <f>'дод 2 '!L35</f>
        <v>0</v>
      </c>
      <c r="L108" s="30">
        <f>'дод 2 '!M35</f>
        <v>0</v>
      </c>
      <c r="M108" s="30">
        <f>'дод 2 '!N35</f>
        <v>0</v>
      </c>
      <c r="N108" s="30">
        <f>'дод 2 '!O35</f>
        <v>0</v>
      </c>
      <c r="O108" s="30">
        <f>'дод 2 '!P35</f>
        <v>0</v>
      </c>
      <c r="P108" s="30">
        <f>'дод 2 '!Q35</f>
        <v>0</v>
      </c>
      <c r="Q108" s="30">
        <f>'дод 2 '!R35</f>
        <v>0</v>
      </c>
      <c r="R108" s="30">
        <f>'дод 2 '!S35</f>
        <v>0</v>
      </c>
      <c r="S108" s="30">
        <f>'дод 2 '!T35</f>
        <v>0</v>
      </c>
      <c r="T108" s="30">
        <f>'дод 2 '!U35</f>
        <v>0</v>
      </c>
      <c r="U108" s="125"/>
      <c r="V108" s="30">
        <f t="shared" si="22"/>
        <v>607629.33</v>
      </c>
      <c r="W108" s="22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</row>
    <row r="109" spans="1:36" ht="30.75" customHeight="1">
      <c r="A109" s="3" t="s">
        <v>174</v>
      </c>
      <c r="B109" s="3"/>
      <c r="C109" s="10" t="s">
        <v>177</v>
      </c>
      <c r="D109" s="29">
        <f>D110+D111</f>
        <v>22292304</v>
      </c>
      <c r="E109" s="29">
        <f aca="true" t="shared" si="31" ref="E109:T109">E110+E111</f>
        <v>9558450</v>
      </c>
      <c r="F109" s="29">
        <f t="shared" si="31"/>
        <v>800763</v>
      </c>
      <c r="G109" s="29">
        <f t="shared" si="31"/>
        <v>15901457.81</v>
      </c>
      <c r="H109" s="29">
        <f t="shared" si="31"/>
        <v>7020538.1</v>
      </c>
      <c r="I109" s="29">
        <f t="shared" si="31"/>
        <v>498360.01</v>
      </c>
      <c r="J109" s="124">
        <f t="shared" si="21"/>
        <v>71.33160309495152</v>
      </c>
      <c r="K109" s="29">
        <f t="shared" si="31"/>
        <v>455650</v>
      </c>
      <c r="L109" s="29">
        <f t="shared" si="31"/>
        <v>0</v>
      </c>
      <c r="M109" s="29">
        <f t="shared" si="31"/>
        <v>0</v>
      </c>
      <c r="N109" s="29">
        <f t="shared" si="31"/>
        <v>0</v>
      </c>
      <c r="O109" s="29">
        <f t="shared" si="31"/>
        <v>455650</v>
      </c>
      <c r="P109" s="29">
        <f t="shared" si="31"/>
        <v>45980.3</v>
      </c>
      <c r="Q109" s="29">
        <f t="shared" si="31"/>
        <v>330.3</v>
      </c>
      <c r="R109" s="29">
        <f t="shared" si="31"/>
        <v>0</v>
      </c>
      <c r="S109" s="29">
        <f t="shared" si="31"/>
        <v>0</v>
      </c>
      <c r="T109" s="29">
        <f t="shared" si="31"/>
        <v>45650</v>
      </c>
      <c r="U109" s="124">
        <f t="shared" si="26"/>
        <v>10.09114451881927</v>
      </c>
      <c r="V109" s="29">
        <f t="shared" si="22"/>
        <v>15947438.110000001</v>
      </c>
      <c r="W109" s="226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</row>
    <row r="110" spans="1:36" s="5" customFormat="1" ht="36.75" customHeight="1">
      <c r="A110" s="4" t="s">
        <v>175</v>
      </c>
      <c r="B110" s="4" t="s">
        <v>123</v>
      </c>
      <c r="C110" s="11" t="s">
        <v>44</v>
      </c>
      <c r="D110" s="30">
        <f>'дод 2 '!E37+'дод 2 '!E80</f>
        <v>14162975</v>
      </c>
      <c r="E110" s="30">
        <f>'дод 2 '!F37+'дод 2 '!F80</f>
        <v>9558450</v>
      </c>
      <c r="F110" s="30">
        <f>'дод 2 '!G37+'дод 2 '!G80</f>
        <v>800763</v>
      </c>
      <c r="G110" s="30">
        <f>'дод 2 '!H37+'дод 2 '!H80</f>
        <v>9963761.47</v>
      </c>
      <c r="H110" s="30">
        <f>'дод 2 '!I37+'дод 2 '!I80</f>
        <v>7020538.1</v>
      </c>
      <c r="I110" s="30">
        <f>'дод 2 '!J37+'дод 2 '!J80</f>
        <v>498360.01</v>
      </c>
      <c r="J110" s="125">
        <f t="shared" si="21"/>
        <v>70.35076648797305</v>
      </c>
      <c r="K110" s="30">
        <f>'дод 2 '!L37+'дод 2 '!L80</f>
        <v>400000</v>
      </c>
      <c r="L110" s="30">
        <f>'дод 2 '!M37+'дод 2 '!M80</f>
        <v>0</v>
      </c>
      <c r="M110" s="30">
        <f>'дод 2 '!N37+'дод 2 '!N80</f>
        <v>0</v>
      </c>
      <c r="N110" s="30">
        <f>'дод 2 '!O37+'дод 2 '!O80</f>
        <v>0</v>
      </c>
      <c r="O110" s="30">
        <f>'дод 2 '!P37+'дод 2 '!P80</f>
        <v>400000</v>
      </c>
      <c r="P110" s="30">
        <f>'дод 2 '!Q37+'дод 2 '!Q80</f>
        <v>330.3</v>
      </c>
      <c r="Q110" s="30">
        <f>'дод 2 '!R37+'дод 2 '!R80</f>
        <v>330.3</v>
      </c>
      <c r="R110" s="30">
        <f>'дод 2 '!S37+'дод 2 '!S80</f>
        <v>0</v>
      </c>
      <c r="S110" s="30">
        <f>'дод 2 '!T37+'дод 2 '!T80</f>
        <v>0</v>
      </c>
      <c r="T110" s="30">
        <f>'дод 2 '!U37+'дод 2 '!U80</f>
        <v>0</v>
      </c>
      <c r="U110" s="125">
        <f t="shared" si="26"/>
        <v>0.082575</v>
      </c>
      <c r="V110" s="30">
        <f t="shared" si="22"/>
        <v>9964091.770000001</v>
      </c>
      <c r="W110" s="22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</row>
    <row r="111" spans="1:36" s="5" customFormat="1" ht="31.5" customHeight="1">
      <c r="A111" s="4" t="s">
        <v>176</v>
      </c>
      <c r="B111" s="4" t="s">
        <v>123</v>
      </c>
      <c r="C111" s="11" t="s">
        <v>45</v>
      </c>
      <c r="D111" s="30">
        <f>'дод 2 '!E38</f>
        <v>8129329</v>
      </c>
      <c r="E111" s="30">
        <f>'дод 2 '!F38</f>
        <v>0</v>
      </c>
      <c r="F111" s="30">
        <f>'дод 2 '!G38</f>
        <v>0</v>
      </c>
      <c r="G111" s="30">
        <f>'дод 2 '!H38</f>
        <v>5937696.34</v>
      </c>
      <c r="H111" s="30">
        <f>'дод 2 '!I38</f>
        <v>0</v>
      </c>
      <c r="I111" s="30">
        <f>'дод 2 '!J38</f>
        <v>0</v>
      </c>
      <c r="J111" s="125">
        <f t="shared" si="21"/>
        <v>73.04042363151989</v>
      </c>
      <c r="K111" s="30">
        <f>'дод 2 '!L38</f>
        <v>55650</v>
      </c>
      <c r="L111" s="30">
        <f>'дод 2 '!M38</f>
        <v>0</v>
      </c>
      <c r="M111" s="30">
        <f>'дод 2 '!N38</f>
        <v>0</v>
      </c>
      <c r="N111" s="30">
        <f>'дод 2 '!O38</f>
        <v>0</v>
      </c>
      <c r="O111" s="30">
        <f>'дод 2 '!P38</f>
        <v>55650</v>
      </c>
      <c r="P111" s="30">
        <f>'дод 2 '!Q38</f>
        <v>45650</v>
      </c>
      <c r="Q111" s="30">
        <f>'дод 2 '!R38</f>
        <v>0</v>
      </c>
      <c r="R111" s="30">
        <f>'дод 2 '!S38</f>
        <v>0</v>
      </c>
      <c r="S111" s="30">
        <f>'дод 2 '!T38</f>
        <v>0</v>
      </c>
      <c r="T111" s="30">
        <f>'дод 2 '!U38</f>
        <v>45650</v>
      </c>
      <c r="U111" s="125">
        <f t="shared" si="26"/>
        <v>82.03054806828392</v>
      </c>
      <c r="V111" s="30">
        <f t="shared" si="22"/>
        <v>5983346.34</v>
      </c>
      <c r="W111" s="22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</row>
    <row r="112" spans="1:36" ht="29.25" customHeight="1">
      <c r="A112" s="3" t="s">
        <v>125</v>
      </c>
      <c r="B112" s="3"/>
      <c r="C112" s="10" t="s">
        <v>169</v>
      </c>
      <c r="D112" s="29">
        <f>D113+D114</f>
        <v>9550864</v>
      </c>
      <c r="E112" s="29">
        <f aca="true" t="shared" si="32" ref="E112:T112">E113+E114</f>
        <v>1789783</v>
      </c>
      <c r="F112" s="29">
        <f t="shared" si="32"/>
        <v>475153</v>
      </c>
      <c r="G112" s="29">
        <f t="shared" si="32"/>
        <v>7273165.802</v>
      </c>
      <c r="H112" s="29">
        <f t="shared" si="32"/>
        <v>1257797.69</v>
      </c>
      <c r="I112" s="29">
        <f t="shared" si="32"/>
        <v>292224.74</v>
      </c>
      <c r="J112" s="124">
        <f t="shared" si="21"/>
        <v>76.15191465400409</v>
      </c>
      <c r="K112" s="29">
        <f t="shared" si="32"/>
        <v>3166687</v>
      </c>
      <c r="L112" s="29">
        <f t="shared" si="32"/>
        <v>226687</v>
      </c>
      <c r="M112" s="29">
        <f t="shared" si="32"/>
        <v>141022</v>
      </c>
      <c r="N112" s="29">
        <f t="shared" si="32"/>
        <v>53404</v>
      </c>
      <c r="O112" s="29">
        <f t="shared" si="32"/>
        <v>2940000</v>
      </c>
      <c r="P112" s="29">
        <f t="shared" si="32"/>
        <v>290272.55</v>
      </c>
      <c r="Q112" s="29">
        <f t="shared" si="32"/>
        <v>270447.55</v>
      </c>
      <c r="R112" s="29">
        <f t="shared" si="32"/>
        <v>48367.28</v>
      </c>
      <c r="S112" s="29">
        <f t="shared" si="32"/>
        <v>28158.32</v>
      </c>
      <c r="T112" s="29">
        <f t="shared" si="32"/>
        <v>19825</v>
      </c>
      <c r="U112" s="124">
        <f t="shared" si="26"/>
        <v>9.166442720736214</v>
      </c>
      <c r="V112" s="29">
        <f t="shared" si="22"/>
        <v>7563438.352</v>
      </c>
      <c r="W112" s="226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</row>
    <row r="113" spans="1:36" s="5" customFormat="1" ht="75" customHeight="1">
      <c r="A113" s="4" t="s">
        <v>170</v>
      </c>
      <c r="B113" s="4" t="s">
        <v>123</v>
      </c>
      <c r="C113" s="11" t="s">
        <v>171</v>
      </c>
      <c r="D113" s="30">
        <f>'дод 2 '!E40</f>
        <v>3846504</v>
      </c>
      <c r="E113" s="30">
        <f>'дод 2 '!F40</f>
        <v>1789783</v>
      </c>
      <c r="F113" s="30">
        <f>'дод 2 '!G40</f>
        <v>475153</v>
      </c>
      <c r="G113" s="30">
        <f>'дод 2 '!H40</f>
        <v>2907277.732</v>
      </c>
      <c r="H113" s="30">
        <f>'дод 2 '!I40</f>
        <v>1257797.69</v>
      </c>
      <c r="I113" s="30">
        <f>'дод 2 '!J40</f>
        <v>292224.74</v>
      </c>
      <c r="J113" s="125">
        <f t="shared" si="21"/>
        <v>75.58234001576496</v>
      </c>
      <c r="K113" s="30">
        <f>'дод 2 '!L40</f>
        <v>3146687</v>
      </c>
      <c r="L113" s="30">
        <f>'дод 2 '!M40</f>
        <v>226687</v>
      </c>
      <c r="M113" s="30">
        <f>'дод 2 '!N40</f>
        <v>141022</v>
      </c>
      <c r="N113" s="30">
        <f>'дод 2 '!O40</f>
        <v>53404</v>
      </c>
      <c r="O113" s="30">
        <f>'дод 2 '!P40</f>
        <v>2920000</v>
      </c>
      <c r="P113" s="30">
        <f>'дод 2 '!Q40</f>
        <v>290272.55</v>
      </c>
      <c r="Q113" s="30">
        <f>'дод 2 '!R40</f>
        <v>270447.55</v>
      </c>
      <c r="R113" s="30">
        <f>'дод 2 '!S40</f>
        <v>48367.28</v>
      </c>
      <c r="S113" s="30">
        <f>'дод 2 '!T40</f>
        <v>28158.32</v>
      </c>
      <c r="T113" s="30">
        <f>'дод 2 '!U40</f>
        <v>19825</v>
      </c>
      <c r="U113" s="125">
        <f t="shared" si="26"/>
        <v>9.224703632741356</v>
      </c>
      <c r="V113" s="30">
        <f t="shared" si="22"/>
        <v>3197550.2819999997</v>
      </c>
      <c r="W113" s="22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</row>
    <row r="114" spans="1:36" s="5" customFormat="1" ht="54" customHeight="1">
      <c r="A114" s="4" t="s">
        <v>173</v>
      </c>
      <c r="B114" s="4" t="s">
        <v>123</v>
      </c>
      <c r="C114" s="11" t="s">
        <v>172</v>
      </c>
      <c r="D114" s="30">
        <f>'дод 2 '!E41</f>
        <v>5704360</v>
      </c>
      <c r="E114" s="30">
        <f>'дод 2 '!F41</f>
        <v>0</v>
      </c>
      <c r="F114" s="30">
        <f>'дод 2 '!G41</f>
        <v>0</v>
      </c>
      <c r="G114" s="30">
        <f>'дод 2 '!H41</f>
        <v>4365888.07</v>
      </c>
      <c r="H114" s="30">
        <f>'дод 2 '!I41</f>
        <v>0</v>
      </c>
      <c r="I114" s="30">
        <f>'дод 2 '!J41</f>
        <v>0</v>
      </c>
      <c r="J114" s="125">
        <f t="shared" si="21"/>
        <v>76.53598422960684</v>
      </c>
      <c r="K114" s="30">
        <f>'дод 2 '!L41</f>
        <v>20000</v>
      </c>
      <c r="L114" s="30">
        <f>'дод 2 '!M41</f>
        <v>0</v>
      </c>
      <c r="M114" s="30">
        <f>'дод 2 '!N41</f>
        <v>0</v>
      </c>
      <c r="N114" s="30">
        <f>'дод 2 '!O41</f>
        <v>0</v>
      </c>
      <c r="O114" s="30">
        <f>'дод 2 '!P41</f>
        <v>20000</v>
      </c>
      <c r="P114" s="30">
        <f>'дод 2 '!Q41</f>
        <v>0</v>
      </c>
      <c r="Q114" s="30">
        <f>'дод 2 '!R41</f>
        <v>0</v>
      </c>
      <c r="R114" s="30">
        <f>'дод 2 '!S41</f>
        <v>0</v>
      </c>
      <c r="S114" s="30">
        <f>'дод 2 '!T41</f>
        <v>0</v>
      </c>
      <c r="T114" s="30">
        <f>'дод 2 '!U41</f>
        <v>0</v>
      </c>
      <c r="U114" s="125">
        <f t="shared" si="26"/>
        <v>0</v>
      </c>
      <c r="V114" s="30">
        <f t="shared" si="22"/>
        <v>4365888.07</v>
      </c>
      <c r="W114" s="22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</row>
    <row r="115" spans="1:36" s="16" customFormat="1" ht="27" customHeight="1">
      <c r="A115" s="17" t="s">
        <v>106</v>
      </c>
      <c r="B115" s="25"/>
      <c r="C115" s="8" t="s">
        <v>107</v>
      </c>
      <c r="D115" s="33">
        <f>D116+D122+D123+D126+D130+D124</f>
        <v>191614719.45</v>
      </c>
      <c r="E115" s="33">
        <f aca="true" t="shared" si="33" ref="E115:T115">E116+E122+E123+E126+E130+E124</f>
        <v>0</v>
      </c>
      <c r="F115" s="33">
        <f t="shared" si="33"/>
        <v>18688320</v>
      </c>
      <c r="G115" s="33">
        <f t="shared" si="33"/>
        <v>141738696.06</v>
      </c>
      <c r="H115" s="33">
        <f t="shared" si="33"/>
        <v>0</v>
      </c>
      <c r="I115" s="33">
        <f t="shared" si="33"/>
        <v>12512091.61</v>
      </c>
      <c r="J115" s="123">
        <f t="shared" si="21"/>
        <v>73.97067222541082</v>
      </c>
      <c r="K115" s="33">
        <f t="shared" si="33"/>
        <v>203388087.04</v>
      </c>
      <c r="L115" s="33">
        <f t="shared" si="33"/>
        <v>0</v>
      </c>
      <c r="M115" s="33">
        <f t="shared" si="33"/>
        <v>0</v>
      </c>
      <c r="N115" s="33">
        <f t="shared" si="33"/>
        <v>0</v>
      </c>
      <c r="O115" s="33">
        <f t="shared" si="33"/>
        <v>203388087.04</v>
      </c>
      <c r="P115" s="33">
        <f t="shared" si="33"/>
        <v>118936900.33999999</v>
      </c>
      <c r="Q115" s="33">
        <f t="shared" si="33"/>
        <v>16604.2</v>
      </c>
      <c r="R115" s="33">
        <f t="shared" si="33"/>
        <v>0</v>
      </c>
      <c r="S115" s="33">
        <f t="shared" si="33"/>
        <v>0</v>
      </c>
      <c r="T115" s="33">
        <f t="shared" si="33"/>
        <v>118920296.13999999</v>
      </c>
      <c r="U115" s="123">
        <f t="shared" si="26"/>
        <v>58.47781060874468</v>
      </c>
      <c r="V115" s="33">
        <f t="shared" si="22"/>
        <v>260675596.39999998</v>
      </c>
      <c r="W115" s="226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</row>
    <row r="116" spans="1:36" ht="34.5" customHeight="1">
      <c r="A116" s="3" t="s">
        <v>108</v>
      </c>
      <c r="B116" s="3"/>
      <c r="C116" s="10" t="s">
        <v>204</v>
      </c>
      <c r="D116" s="29">
        <f>D117+D118+D121+D119+D120</f>
        <v>14671362</v>
      </c>
      <c r="E116" s="29">
        <f aca="true" t="shared" si="34" ref="E116:T116">E117+E118+E121+E119+E120</f>
        <v>0</v>
      </c>
      <c r="F116" s="29">
        <f t="shared" si="34"/>
        <v>0</v>
      </c>
      <c r="G116" s="29">
        <f t="shared" si="34"/>
        <v>12540488.58</v>
      </c>
      <c r="H116" s="29">
        <f t="shared" si="34"/>
        <v>0</v>
      </c>
      <c r="I116" s="29">
        <f t="shared" si="34"/>
        <v>0</v>
      </c>
      <c r="J116" s="124">
        <f t="shared" si="21"/>
        <v>85.4759672619352</v>
      </c>
      <c r="K116" s="29">
        <f t="shared" si="34"/>
        <v>65851740</v>
      </c>
      <c r="L116" s="29">
        <f t="shared" si="34"/>
        <v>0</v>
      </c>
      <c r="M116" s="29">
        <f t="shared" si="34"/>
        <v>0</v>
      </c>
      <c r="N116" s="29">
        <f t="shared" si="34"/>
        <v>0</v>
      </c>
      <c r="O116" s="29">
        <f t="shared" si="34"/>
        <v>65851740</v>
      </c>
      <c r="P116" s="29">
        <f t="shared" si="34"/>
        <v>31958353.29</v>
      </c>
      <c r="Q116" s="29">
        <f t="shared" si="34"/>
        <v>0</v>
      </c>
      <c r="R116" s="29">
        <f t="shared" si="34"/>
        <v>0</v>
      </c>
      <c r="S116" s="29">
        <f t="shared" si="34"/>
        <v>0</v>
      </c>
      <c r="T116" s="29">
        <f t="shared" si="34"/>
        <v>31958353.29</v>
      </c>
      <c r="U116" s="124">
        <f t="shared" si="26"/>
        <v>48.53076515518041</v>
      </c>
      <c r="V116" s="29">
        <f t="shared" si="22"/>
        <v>44498841.87</v>
      </c>
      <c r="W116" s="226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</row>
    <row r="117" spans="1:36" s="5" customFormat="1" ht="33.75" customHeight="1">
      <c r="A117" s="4" t="s">
        <v>205</v>
      </c>
      <c r="B117" s="4" t="s">
        <v>111</v>
      </c>
      <c r="C117" s="11" t="s">
        <v>206</v>
      </c>
      <c r="D117" s="30">
        <f>'дод 2 '!E184</f>
        <v>0</v>
      </c>
      <c r="E117" s="30">
        <f>'дод 2 '!F184</f>
        <v>0</v>
      </c>
      <c r="F117" s="30">
        <f>'дод 2 '!G184</f>
        <v>0</v>
      </c>
      <c r="G117" s="30">
        <f>'дод 2 '!H184</f>
        <v>0</v>
      </c>
      <c r="H117" s="30">
        <f>'дод 2 '!I184</f>
        <v>0</v>
      </c>
      <c r="I117" s="30">
        <f>'дод 2 '!J184</f>
        <v>0</v>
      </c>
      <c r="J117" s="125"/>
      <c r="K117" s="30">
        <f>'дод 2 '!L184</f>
        <v>33145738</v>
      </c>
      <c r="L117" s="30">
        <f>'дод 2 '!M184</f>
        <v>0</v>
      </c>
      <c r="M117" s="30">
        <f>'дод 2 '!N184</f>
        <v>0</v>
      </c>
      <c r="N117" s="30">
        <f>'дод 2 '!O184</f>
        <v>0</v>
      </c>
      <c r="O117" s="30">
        <f>'дод 2 '!P184</f>
        <v>33145738</v>
      </c>
      <c r="P117" s="30">
        <f>'дод 2 '!Q184</f>
        <v>14119529.77</v>
      </c>
      <c r="Q117" s="30">
        <f>'дод 2 '!R184</f>
        <v>0</v>
      </c>
      <c r="R117" s="30">
        <f>'дод 2 '!S184</f>
        <v>0</v>
      </c>
      <c r="S117" s="30">
        <f>'дод 2 '!T184</f>
        <v>0</v>
      </c>
      <c r="T117" s="30">
        <f>'дод 2 '!U184</f>
        <v>14119529.77</v>
      </c>
      <c r="U117" s="125">
        <f t="shared" si="26"/>
        <v>42.59832672906544</v>
      </c>
      <c r="V117" s="30">
        <f t="shared" si="22"/>
        <v>14119529.77</v>
      </c>
      <c r="W117" s="22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</row>
    <row r="118" spans="1:36" s="5" customFormat="1" ht="36.75" customHeight="1">
      <c r="A118" s="4" t="s">
        <v>207</v>
      </c>
      <c r="B118" s="4" t="s">
        <v>111</v>
      </c>
      <c r="C118" s="11" t="s">
        <v>235</v>
      </c>
      <c r="D118" s="30">
        <f>'дод 2 '!E185</f>
        <v>13756142</v>
      </c>
      <c r="E118" s="30">
        <f>'дод 2 '!F185</f>
        <v>0</v>
      </c>
      <c r="F118" s="30">
        <f>'дод 2 '!G185</f>
        <v>0</v>
      </c>
      <c r="G118" s="30">
        <f>'дод 2 '!H185</f>
        <v>12276239.39</v>
      </c>
      <c r="H118" s="30">
        <f>'дод 2 '!I185</f>
        <v>0</v>
      </c>
      <c r="I118" s="30">
        <f>'дод 2 '!J185</f>
        <v>0</v>
      </c>
      <c r="J118" s="125">
        <f t="shared" si="21"/>
        <v>89.24187748280005</v>
      </c>
      <c r="K118" s="30">
        <f>'дод 2 '!L185</f>
        <v>542622</v>
      </c>
      <c r="L118" s="30">
        <f>'дод 2 '!M185</f>
        <v>0</v>
      </c>
      <c r="M118" s="30">
        <f>'дод 2 '!N185</f>
        <v>0</v>
      </c>
      <c r="N118" s="30">
        <f>'дод 2 '!O185</f>
        <v>0</v>
      </c>
      <c r="O118" s="30">
        <f>'дод 2 '!P185</f>
        <v>542622</v>
      </c>
      <c r="P118" s="30">
        <f>'дод 2 '!Q185</f>
        <v>113045.82</v>
      </c>
      <c r="Q118" s="30">
        <f>'дод 2 '!R185</f>
        <v>0</v>
      </c>
      <c r="R118" s="30">
        <f>'дод 2 '!S185</f>
        <v>0</v>
      </c>
      <c r="S118" s="30">
        <f>'дод 2 '!T185</f>
        <v>0</v>
      </c>
      <c r="T118" s="30">
        <f>'дод 2 '!U185</f>
        <v>113045.82</v>
      </c>
      <c r="U118" s="125">
        <f t="shared" si="26"/>
        <v>20.833254088481485</v>
      </c>
      <c r="V118" s="30">
        <f t="shared" si="22"/>
        <v>12389285.21</v>
      </c>
      <c r="W118" s="22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</row>
    <row r="119" spans="1:36" s="5" customFormat="1" ht="36.75" customHeight="1">
      <c r="A119" s="21" t="s">
        <v>399</v>
      </c>
      <c r="B119" s="21" t="s">
        <v>111</v>
      </c>
      <c r="C119" s="11" t="s">
        <v>400</v>
      </c>
      <c r="D119" s="30">
        <f>'дод 2 '!E186</f>
        <v>510520</v>
      </c>
      <c r="E119" s="30">
        <f>'дод 2 '!F186</f>
        <v>0</v>
      </c>
      <c r="F119" s="30">
        <f>'дод 2 '!G186</f>
        <v>0</v>
      </c>
      <c r="G119" s="30">
        <f>'дод 2 '!H186</f>
        <v>264249.19</v>
      </c>
      <c r="H119" s="30">
        <f>'дод 2 '!I186</f>
        <v>0</v>
      </c>
      <c r="I119" s="30">
        <f>'дод 2 '!J186</f>
        <v>0</v>
      </c>
      <c r="J119" s="125">
        <f t="shared" si="21"/>
        <v>51.76079095823866</v>
      </c>
      <c r="K119" s="30">
        <f>'дод 2 '!L186</f>
        <v>29957400</v>
      </c>
      <c r="L119" s="30">
        <f>'дод 2 '!M186</f>
        <v>0</v>
      </c>
      <c r="M119" s="30">
        <f>'дод 2 '!N186</f>
        <v>0</v>
      </c>
      <c r="N119" s="30">
        <f>'дод 2 '!O186</f>
        <v>0</v>
      </c>
      <c r="O119" s="30">
        <f>'дод 2 '!P186</f>
        <v>29957400</v>
      </c>
      <c r="P119" s="30">
        <f>'дод 2 '!Q186</f>
        <v>17725777.7</v>
      </c>
      <c r="Q119" s="30">
        <f>'дод 2 '!R186</f>
        <v>0</v>
      </c>
      <c r="R119" s="30">
        <f>'дод 2 '!S186</f>
        <v>0</v>
      </c>
      <c r="S119" s="30">
        <f>'дод 2 '!T186</f>
        <v>0</v>
      </c>
      <c r="T119" s="30">
        <f>'дод 2 '!U186</f>
        <v>17725777.7</v>
      </c>
      <c r="U119" s="125">
        <f t="shared" si="26"/>
        <v>59.16994699139444</v>
      </c>
      <c r="V119" s="30">
        <f t="shared" si="22"/>
        <v>17990026.89</v>
      </c>
      <c r="W119" s="22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</row>
    <row r="120" spans="1:36" s="5" customFormat="1" ht="36.75" customHeight="1">
      <c r="A120" s="21" t="s">
        <v>646</v>
      </c>
      <c r="B120" s="21" t="s">
        <v>111</v>
      </c>
      <c r="C120" s="11" t="s">
        <v>647</v>
      </c>
      <c r="D120" s="30">
        <f>'дод 2 '!E187</f>
        <v>0</v>
      </c>
      <c r="E120" s="30">
        <f>'дод 2 '!F187</f>
        <v>0</v>
      </c>
      <c r="F120" s="30">
        <f>'дод 2 '!G187</f>
        <v>0</v>
      </c>
      <c r="G120" s="30">
        <f>'дод 2 '!H187</f>
        <v>0</v>
      </c>
      <c r="H120" s="30">
        <f>'дод 2 '!I187</f>
        <v>0</v>
      </c>
      <c r="I120" s="30">
        <f>'дод 2 '!J187</f>
        <v>0</v>
      </c>
      <c r="J120" s="125"/>
      <c r="K120" s="30">
        <f>'дод 2 '!L187</f>
        <v>2205980</v>
      </c>
      <c r="L120" s="30">
        <f>'дод 2 '!M187</f>
        <v>0</v>
      </c>
      <c r="M120" s="30">
        <f>'дод 2 '!N187</f>
        <v>0</v>
      </c>
      <c r="N120" s="30">
        <f>'дод 2 '!O187</f>
        <v>0</v>
      </c>
      <c r="O120" s="30">
        <f>'дод 2 '!P187</f>
        <v>2205980</v>
      </c>
      <c r="P120" s="30">
        <f>'дод 2 '!Q187</f>
        <v>0</v>
      </c>
      <c r="Q120" s="30">
        <f>'дод 2 '!R187</f>
        <v>0</v>
      </c>
      <c r="R120" s="30">
        <f>'дод 2 '!S187</f>
        <v>0</v>
      </c>
      <c r="S120" s="30">
        <f>'дод 2 '!T187</f>
        <v>0</v>
      </c>
      <c r="T120" s="30">
        <f>'дод 2 '!U187</f>
        <v>0</v>
      </c>
      <c r="U120" s="125">
        <f t="shared" si="26"/>
        <v>0</v>
      </c>
      <c r="V120" s="30">
        <f t="shared" si="22"/>
        <v>0</v>
      </c>
      <c r="W120" s="22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</row>
    <row r="121" spans="1:36" s="5" customFormat="1" ht="33" customHeight="1">
      <c r="A121" s="4" t="s">
        <v>402</v>
      </c>
      <c r="B121" s="4" t="s">
        <v>111</v>
      </c>
      <c r="C121" s="11" t="s">
        <v>403</v>
      </c>
      <c r="D121" s="30">
        <f>'дод 2 '!E188</f>
        <v>404700</v>
      </c>
      <c r="E121" s="30">
        <f>'дод 2 '!F188</f>
        <v>0</v>
      </c>
      <c r="F121" s="30">
        <f>'дод 2 '!G188</f>
        <v>0</v>
      </c>
      <c r="G121" s="30">
        <f>'дод 2 '!H188</f>
        <v>0</v>
      </c>
      <c r="H121" s="30">
        <f>'дод 2 '!I188</f>
        <v>0</v>
      </c>
      <c r="I121" s="30">
        <f>'дод 2 '!J188</f>
        <v>0</v>
      </c>
      <c r="J121" s="125">
        <f t="shared" si="21"/>
        <v>0</v>
      </c>
      <c r="K121" s="30">
        <f>'дод 2 '!L188</f>
        <v>0</v>
      </c>
      <c r="L121" s="30">
        <f>'дод 2 '!M188</f>
        <v>0</v>
      </c>
      <c r="M121" s="30">
        <f>'дод 2 '!N188</f>
        <v>0</v>
      </c>
      <c r="N121" s="30">
        <f>'дод 2 '!O188</f>
        <v>0</v>
      </c>
      <c r="O121" s="30">
        <f>'дод 2 '!P188</f>
        <v>0</v>
      </c>
      <c r="P121" s="30">
        <f>'дод 2 '!Q188</f>
        <v>0</v>
      </c>
      <c r="Q121" s="30">
        <f>'дод 2 '!R188</f>
        <v>0</v>
      </c>
      <c r="R121" s="30">
        <f>'дод 2 '!S188</f>
        <v>0</v>
      </c>
      <c r="S121" s="30">
        <f>'дод 2 '!T188</f>
        <v>0</v>
      </c>
      <c r="T121" s="30">
        <f>'дод 2 '!U188</f>
        <v>0</v>
      </c>
      <c r="U121" s="125"/>
      <c r="V121" s="30">
        <f t="shared" si="22"/>
        <v>0</v>
      </c>
      <c r="W121" s="22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</row>
    <row r="122" spans="1:36" s="5" customFormat="1" ht="52.5" customHeight="1">
      <c r="A122" s="3" t="s">
        <v>110</v>
      </c>
      <c r="B122" s="3" t="s">
        <v>111</v>
      </c>
      <c r="C122" s="10" t="s">
        <v>210</v>
      </c>
      <c r="D122" s="29">
        <f>'дод 2 '!E189</f>
        <v>6422960.7</v>
      </c>
      <c r="E122" s="29">
        <f>'дод 2 '!F189</f>
        <v>0</v>
      </c>
      <c r="F122" s="29">
        <f>'дод 2 '!G189</f>
        <v>0</v>
      </c>
      <c r="G122" s="29">
        <f>'дод 2 '!H189</f>
        <v>4947450.16</v>
      </c>
      <c r="H122" s="29">
        <f>'дод 2 '!I189</f>
        <v>0</v>
      </c>
      <c r="I122" s="29">
        <f>'дод 2 '!J189</f>
        <v>0</v>
      </c>
      <c r="J122" s="124">
        <f t="shared" si="21"/>
        <v>77.02756393947732</v>
      </c>
      <c r="K122" s="29">
        <f>'дод 2 '!L189</f>
        <v>0</v>
      </c>
      <c r="L122" s="29">
        <f>'дод 2 '!M189</f>
        <v>0</v>
      </c>
      <c r="M122" s="29">
        <f>'дод 2 '!N189</f>
        <v>0</v>
      </c>
      <c r="N122" s="29">
        <f>'дод 2 '!O189</f>
        <v>0</v>
      </c>
      <c r="O122" s="29">
        <f>'дод 2 '!P189</f>
        <v>0</v>
      </c>
      <c r="P122" s="29">
        <f>'дод 2 '!Q189</f>
        <v>0</v>
      </c>
      <c r="Q122" s="29">
        <f>'дод 2 '!R189</f>
        <v>0</v>
      </c>
      <c r="R122" s="29">
        <f>'дод 2 '!S189</f>
        <v>0</v>
      </c>
      <c r="S122" s="29">
        <f>'дод 2 '!T189</f>
        <v>0</v>
      </c>
      <c r="T122" s="29">
        <f>'дод 2 '!U189</f>
        <v>0</v>
      </c>
      <c r="U122" s="124"/>
      <c r="V122" s="29">
        <f t="shared" si="22"/>
        <v>4947450.16</v>
      </c>
      <c r="W122" s="226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</row>
    <row r="123" spans="1:36" ht="30" customHeight="1">
      <c r="A123" s="3" t="s">
        <v>208</v>
      </c>
      <c r="B123" s="3" t="s">
        <v>111</v>
      </c>
      <c r="C123" s="10" t="s">
        <v>209</v>
      </c>
      <c r="D123" s="29">
        <f>'дод 2 '!E212+'дод 2 '!E190</f>
        <v>166659452.4</v>
      </c>
      <c r="E123" s="29">
        <f>'дод 2 '!F212+'дод 2 '!F190</f>
        <v>0</v>
      </c>
      <c r="F123" s="29">
        <f>'дод 2 '!G212+'дод 2 '!G190</f>
        <v>18648320</v>
      </c>
      <c r="G123" s="29">
        <f>'дод 2 '!H212+'дод 2 '!H190</f>
        <v>122992337.99000001</v>
      </c>
      <c r="H123" s="29">
        <f>'дод 2 '!I212+'дод 2 '!I190</f>
        <v>0</v>
      </c>
      <c r="I123" s="29">
        <f>'дод 2 '!J212+'дод 2 '!J190</f>
        <v>12492646.02</v>
      </c>
      <c r="J123" s="124">
        <f t="shared" si="21"/>
        <v>73.79859721055942</v>
      </c>
      <c r="K123" s="29">
        <f>'дод 2 '!L212+'дод 2 '!L190</f>
        <v>135968806.35</v>
      </c>
      <c r="L123" s="29">
        <f>'дод 2 '!M212+'дод 2 '!M190</f>
        <v>0</v>
      </c>
      <c r="M123" s="29">
        <f>'дод 2 '!N212+'дод 2 '!N190</f>
        <v>0</v>
      </c>
      <c r="N123" s="29">
        <f>'дод 2 '!O212+'дод 2 '!O190</f>
        <v>0</v>
      </c>
      <c r="O123" s="29">
        <f>'дод 2 '!P212+'дод 2 '!P190</f>
        <v>135968806.35</v>
      </c>
      <c r="P123" s="29">
        <f>'дод 2 '!Q212+'дод 2 '!Q190</f>
        <v>86461942.85</v>
      </c>
      <c r="Q123" s="29">
        <f>'дод 2 '!R212+'дод 2 '!R190</f>
        <v>0</v>
      </c>
      <c r="R123" s="29">
        <f>'дод 2 '!S212+'дод 2 '!S190</f>
        <v>0</v>
      </c>
      <c r="S123" s="29">
        <f>'дод 2 '!T212+'дод 2 '!T190</f>
        <v>0</v>
      </c>
      <c r="T123" s="29">
        <f>'дод 2 '!U212+'дод 2 '!U190</f>
        <v>86461942.85</v>
      </c>
      <c r="U123" s="124">
        <f t="shared" si="26"/>
        <v>63.58954319819253</v>
      </c>
      <c r="V123" s="29">
        <f t="shared" si="22"/>
        <v>209454280.84</v>
      </c>
      <c r="W123" s="226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</row>
    <row r="124" spans="1:36" ht="35.25" customHeight="1" hidden="1">
      <c r="A124" s="20" t="s">
        <v>650</v>
      </c>
      <c r="B124" s="20"/>
      <c r="C124" s="10" t="s">
        <v>652</v>
      </c>
      <c r="D124" s="29">
        <f>D125</f>
        <v>0</v>
      </c>
      <c r="E124" s="29">
        <f aca="true" t="shared" si="35" ref="E124:T124">E125</f>
        <v>0</v>
      </c>
      <c r="F124" s="29">
        <f t="shared" si="35"/>
        <v>0</v>
      </c>
      <c r="G124" s="29">
        <f t="shared" si="35"/>
        <v>0</v>
      </c>
      <c r="H124" s="29">
        <f t="shared" si="35"/>
        <v>0</v>
      </c>
      <c r="I124" s="29">
        <f t="shared" si="35"/>
        <v>0</v>
      </c>
      <c r="J124" s="124" t="e">
        <f t="shared" si="21"/>
        <v>#DIV/0!</v>
      </c>
      <c r="K124" s="29">
        <f t="shared" si="35"/>
        <v>0</v>
      </c>
      <c r="L124" s="29">
        <f t="shared" si="35"/>
        <v>0</v>
      </c>
      <c r="M124" s="29">
        <f t="shared" si="35"/>
        <v>0</v>
      </c>
      <c r="N124" s="29">
        <f t="shared" si="35"/>
        <v>0</v>
      </c>
      <c r="O124" s="29">
        <f t="shared" si="35"/>
        <v>0</v>
      </c>
      <c r="P124" s="29">
        <f t="shared" si="35"/>
        <v>0</v>
      </c>
      <c r="Q124" s="29">
        <f t="shared" si="35"/>
        <v>0</v>
      </c>
      <c r="R124" s="29">
        <f t="shared" si="35"/>
        <v>0</v>
      </c>
      <c r="S124" s="29">
        <f t="shared" si="35"/>
        <v>0</v>
      </c>
      <c r="T124" s="29">
        <f t="shared" si="35"/>
        <v>0</v>
      </c>
      <c r="U124" s="124" t="e">
        <f t="shared" si="26"/>
        <v>#DIV/0!</v>
      </c>
      <c r="V124" s="29">
        <f t="shared" si="22"/>
        <v>0</v>
      </c>
      <c r="W124" s="226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</row>
    <row r="125" spans="1:36" s="5" customFormat="1" ht="249.75" customHeight="1" hidden="1">
      <c r="A125" s="21" t="s">
        <v>651</v>
      </c>
      <c r="B125" s="4" t="s">
        <v>484</v>
      </c>
      <c r="C125" s="11" t="s">
        <v>653</v>
      </c>
      <c r="D125" s="30">
        <f>'дод 2 '!E192</f>
        <v>0</v>
      </c>
      <c r="E125" s="30">
        <f>'дод 2 '!F192</f>
        <v>0</v>
      </c>
      <c r="F125" s="30">
        <f>'дод 2 '!G192</f>
        <v>0</v>
      </c>
      <c r="G125" s="30">
        <f>'дод 2 '!H192</f>
        <v>0</v>
      </c>
      <c r="H125" s="30">
        <f>'дод 2 '!I192</f>
        <v>0</v>
      </c>
      <c r="I125" s="30">
        <f>'дод 2 '!J192</f>
        <v>0</v>
      </c>
      <c r="J125" s="124" t="e">
        <f t="shared" si="21"/>
        <v>#DIV/0!</v>
      </c>
      <c r="K125" s="30">
        <f>'дод 2 '!L192</f>
        <v>0</v>
      </c>
      <c r="L125" s="30">
        <f>'дод 2 '!M192</f>
        <v>0</v>
      </c>
      <c r="M125" s="30">
        <f>'дод 2 '!N192</f>
        <v>0</v>
      </c>
      <c r="N125" s="30">
        <f>'дод 2 '!O192</f>
        <v>0</v>
      </c>
      <c r="O125" s="30">
        <f>'дод 2 '!P192</f>
        <v>0</v>
      </c>
      <c r="P125" s="30">
        <f>'дод 2 '!Q192</f>
        <v>0</v>
      </c>
      <c r="Q125" s="30">
        <f>'дод 2 '!R192</f>
        <v>0</v>
      </c>
      <c r="R125" s="30">
        <f>'дод 2 '!S192</f>
        <v>0</v>
      </c>
      <c r="S125" s="30">
        <f>'дод 2 '!T192</f>
        <v>0</v>
      </c>
      <c r="T125" s="30">
        <f>'дод 2 '!U192</f>
        <v>0</v>
      </c>
      <c r="U125" s="124" t="e">
        <f t="shared" si="26"/>
        <v>#DIV/0!</v>
      </c>
      <c r="V125" s="29">
        <f t="shared" si="22"/>
        <v>0</v>
      </c>
      <c r="W125" s="22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</row>
    <row r="126" spans="1:36" ht="27.75" customHeight="1">
      <c r="A126" s="3" t="s">
        <v>226</v>
      </c>
      <c r="B126" s="3"/>
      <c r="C126" s="10" t="s">
        <v>227</v>
      </c>
      <c r="D126" s="29">
        <f>D129+D127+D128</f>
        <v>84912.35</v>
      </c>
      <c r="E126" s="29">
        <f aca="true" t="shared" si="36" ref="E126:T126">E129+E127+E128</f>
        <v>0</v>
      </c>
      <c r="F126" s="29">
        <f t="shared" si="36"/>
        <v>0</v>
      </c>
      <c r="G126" s="29">
        <f t="shared" si="36"/>
        <v>70707.2</v>
      </c>
      <c r="H126" s="29">
        <f t="shared" si="36"/>
        <v>0</v>
      </c>
      <c r="I126" s="29">
        <f t="shared" si="36"/>
        <v>0</v>
      </c>
      <c r="J126" s="124">
        <f t="shared" si="21"/>
        <v>83.27080807444382</v>
      </c>
      <c r="K126" s="29">
        <f t="shared" si="36"/>
        <v>1567540.69</v>
      </c>
      <c r="L126" s="29">
        <f t="shared" si="36"/>
        <v>0</v>
      </c>
      <c r="M126" s="29">
        <f t="shared" si="36"/>
        <v>0</v>
      </c>
      <c r="N126" s="29">
        <f t="shared" si="36"/>
        <v>0</v>
      </c>
      <c r="O126" s="29">
        <f t="shared" si="36"/>
        <v>1567540.69</v>
      </c>
      <c r="P126" s="29">
        <f t="shared" si="36"/>
        <v>516604.2</v>
      </c>
      <c r="Q126" s="29">
        <f t="shared" si="36"/>
        <v>16604.2</v>
      </c>
      <c r="R126" s="29">
        <f t="shared" si="36"/>
        <v>0</v>
      </c>
      <c r="S126" s="29">
        <f t="shared" si="36"/>
        <v>0</v>
      </c>
      <c r="T126" s="29">
        <f t="shared" si="36"/>
        <v>500000</v>
      </c>
      <c r="U126" s="124">
        <f t="shared" si="26"/>
        <v>32.95635024313149</v>
      </c>
      <c r="V126" s="29">
        <f t="shared" si="22"/>
        <v>587311.4</v>
      </c>
      <c r="W126" s="226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</row>
    <row r="127" spans="1:36" s="5" customFormat="1" ht="37.5" customHeight="1">
      <c r="A127" s="4" t="s">
        <v>627</v>
      </c>
      <c r="B127" s="4" t="s">
        <v>109</v>
      </c>
      <c r="C127" s="11" t="s">
        <v>628</v>
      </c>
      <c r="D127" s="30">
        <f>'дод 2 '!E214</f>
        <v>0</v>
      </c>
      <c r="E127" s="30">
        <f>'дод 2 '!F214</f>
        <v>0</v>
      </c>
      <c r="F127" s="30">
        <f>'дод 2 '!G214</f>
        <v>0</v>
      </c>
      <c r="G127" s="30">
        <f>'дод 2 '!H214</f>
        <v>0</v>
      </c>
      <c r="H127" s="30">
        <f>'дод 2 '!I214</f>
        <v>0</v>
      </c>
      <c r="I127" s="30">
        <f>'дод 2 '!J214</f>
        <v>0</v>
      </c>
      <c r="J127" s="125"/>
      <c r="K127" s="30">
        <f>'дод 2 '!L214</f>
        <v>500000</v>
      </c>
      <c r="L127" s="30">
        <f>'дод 2 '!M214</f>
        <v>0</v>
      </c>
      <c r="M127" s="30">
        <f>'дод 2 '!N214</f>
        <v>0</v>
      </c>
      <c r="N127" s="30">
        <f>'дод 2 '!O214</f>
        <v>0</v>
      </c>
      <c r="O127" s="30">
        <f>'дод 2 '!P214</f>
        <v>500000</v>
      </c>
      <c r="P127" s="30">
        <f>'дод 2 '!Q214</f>
        <v>500000</v>
      </c>
      <c r="Q127" s="30">
        <f>'дод 2 '!R214</f>
        <v>0</v>
      </c>
      <c r="R127" s="30">
        <f>'дод 2 '!S214</f>
        <v>0</v>
      </c>
      <c r="S127" s="30">
        <f>'дод 2 '!T214</f>
        <v>0</v>
      </c>
      <c r="T127" s="30">
        <f>'дод 2 '!U214</f>
        <v>500000</v>
      </c>
      <c r="U127" s="125">
        <f t="shared" si="26"/>
        <v>100</v>
      </c>
      <c r="V127" s="30">
        <f t="shared" si="22"/>
        <v>500000</v>
      </c>
      <c r="W127" s="22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</row>
    <row r="128" spans="1:36" s="5" customFormat="1" ht="69.75" customHeight="1">
      <c r="A128" s="4" t="s">
        <v>660</v>
      </c>
      <c r="B128" s="4" t="s">
        <v>109</v>
      </c>
      <c r="C128" s="11" t="s">
        <v>661</v>
      </c>
      <c r="D128" s="30">
        <f>'дод 2 '!E215+'дод 2 '!E167</f>
        <v>0</v>
      </c>
      <c r="E128" s="30">
        <f>'дод 2 '!F215+'дод 2 '!F167</f>
        <v>0</v>
      </c>
      <c r="F128" s="30">
        <f>'дод 2 '!G215+'дод 2 '!G167</f>
        <v>0</v>
      </c>
      <c r="G128" s="30">
        <f>'дод 2 '!H215+'дод 2 '!H167</f>
        <v>0</v>
      </c>
      <c r="H128" s="30">
        <f>'дод 2 '!I215+'дод 2 '!I167</f>
        <v>0</v>
      </c>
      <c r="I128" s="30">
        <f>'дод 2 '!J215+'дод 2 '!J167</f>
        <v>0</v>
      </c>
      <c r="J128" s="125"/>
      <c r="K128" s="30">
        <f>'дод 2 '!L215+'дод 2 '!L167</f>
        <v>1009800</v>
      </c>
      <c r="L128" s="30">
        <f>'дод 2 '!M215+'дод 2 '!M167</f>
        <v>0</v>
      </c>
      <c r="M128" s="30">
        <f>'дод 2 '!N215+'дод 2 '!N167</f>
        <v>0</v>
      </c>
      <c r="N128" s="30">
        <f>'дод 2 '!O215+'дод 2 '!O167</f>
        <v>0</v>
      </c>
      <c r="O128" s="30">
        <f>'дод 2 '!P215+'дод 2 '!P167</f>
        <v>1009800</v>
      </c>
      <c r="P128" s="30">
        <f>'дод 2 '!Q215+'дод 2 '!Q167</f>
        <v>0</v>
      </c>
      <c r="Q128" s="30">
        <f>'дод 2 '!R215+'дод 2 '!R167</f>
        <v>0</v>
      </c>
      <c r="R128" s="30">
        <f>'дод 2 '!S215+'дод 2 '!S167</f>
        <v>0</v>
      </c>
      <c r="S128" s="30">
        <f>'дод 2 '!T215+'дод 2 '!T167</f>
        <v>0</v>
      </c>
      <c r="T128" s="30">
        <f>'дод 2 '!U215+'дод 2 '!U167</f>
        <v>0</v>
      </c>
      <c r="U128" s="125">
        <f t="shared" si="26"/>
        <v>0</v>
      </c>
      <c r="V128" s="30">
        <f t="shared" si="22"/>
        <v>0</v>
      </c>
      <c r="W128" s="22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</row>
    <row r="129" spans="1:36" s="5" customFormat="1" ht="67.5" customHeight="1">
      <c r="A129" s="4" t="s">
        <v>212</v>
      </c>
      <c r="B129" s="6" t="s">
        <v>109</v>
      </c>
      <c r="C129" s="11" t="s">
        <v>213</v>
      </c>
      <c r="D129" s="30">
        <f>'дод 2 '!E216</f>
        <v>84912.35</v>
      </c>
      <c r="E129" s="30">
        <f>'дод 2 '!F216</f>
        <v>0</v>
      </c>
      <c r="F129" s="30">
        <f>'дод 2 '!G216</f>
        <v>0</v>
      </c>
      <c r="G129" s="30">
        <f>'дод 2 '!H216</f>
        <v>70707.2</v>
      </c>
      <c r="H129" s="30">
        <f>'дод 2 '!I216</f>
        <v>0</v>
      </c>
      <c r="I129" s="30">
        <f>'дод 2 '!J216</f>
        <v>0</v>
      </c>
      <c r="J129" s="125">
        <f t="shared" si="21"/>
        <v>83.27080807444382</v>
      </c>
      <c r="K129" s="30">
        <f>'дод 2 '!L216</f>
        <v>57740.69</v>
      </c>
      <c r="L129" s="30">
        <f>'дод 2 '!M216</f>
        <v>0</v>
      </c>
      <c r="M129" s="30">
        <f>'дод 2 '!N216</f>
        <v>0</v>
      </c>
      <c r="N129" s="30">
        <f>'дод 2 '!O216</f>
        <v>0</v>
      </c>
      <c r="O129" s="30">
        <f>'дод 2 '!P216</f>
        <v>57740.69</v>
      </c>
      <c r="P129" s="30">
        <f>'дод 2 '!Q216</f>
        <v>16604.2</v>
      </c>
      <c r="Q129" s="30">
        <f>'дод 2 '!R216</f>
        <v>16604.2</v>
      </c>
      <c r="R129" s="30">
        <f>'дод 2 '!S216</f>
        <v>0</v>
      </c>
      <c r="S129" s="30">
        <f>'дод 2 '!T216</f>
        <v>0</v>
      </c>
      <c r="T129" s="30">
        <f>'дод 2 '!U216</f>
        <v>0</v>
      </c>
      <c r="U129" s="125">
        <f t="shared" si="26"/>
        <v>28.756497367800765</v>
      </c>
      <c r="V129" s="30">
        <f t="shared" si="22"/>
        <v>87311.4</v>
      </c>
      <c r="W129" s="22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</row>
    <row r="130" spans="1:36" ht="39.75" customHeight="1">
      <c r="A130" s="3" t="s">
        <v>228</v>
      </c>
      <c r="B130" s="9" t="s">
        <v>484</v>
      </c>
      <c r="C130" s="10" t="s">
        <v>229</v>
      </c>
      <c r="D130" s="29">
        <f>'дод 2 '!E193+'дод 2 '!E237</f>
        <v>3776032</v>
      </c>
      <c r="E130" s="29">
        <f>'дод 2 '!F193+'дод 2 '!F237</f>
        <v>0</v>
      </c>
      <c r="F130" s="29">
        <f>'дод 2 '!G193+'дод 2 '!G237</f>
        <v>40000</v>
      </c>
      <c r="G130" s="29">
        <f>'дод 2 '!H193+'дод 2 '!H237</f>
        <v>1187712.13</v>
      </c>
      <c r="H130" s="29">
        <f>'дод 2 '!I193+'дод 2 '!I237</f>
        <v>0</v>
      </c>
      <c r="I130" s="29">
        <f>'дод 2 '!J193+'дод 2 '!J237</f>
        <v>19445.59</v>
      </c>
      <c r="J130" s="124">
        <f t="shared" si="21"/>
        <v>31.453974171829046</v>
      </c>
      <c r="K130" s="29">
        <f>'дод 2 '!L193+'дод 2 '!L237</f>
        <v>0</v>
      </c>
      <c r="L130" s="29">
        <f>'дод 2 '!M193+'дод 2 '!M237</f>
        <v>0</v>
      </c>
      <c r="M130" s="29">
        <f>'дод 2 '!N193+'дод 2 '!N237</f>
        <v>0</v>
      </c>
      <c r="N130" s="29">
        <f>'дод 2 '!O193+'дод 2 '!O237</f>
        <v>0</v>
      </c>
      <c r="O130" s="29">
        <f>'дод 2 '!P193+'дод 2 '!P237</f>
        <v>0</v>
      </c>
      <c r="P130" s="29">
        <f>'дод 2 '!Q193+'дод 2 '!Q237</f>
        <v>0</v>
      </c>
      <c r="Q130" s="29">
        <f>'дод 2 '!R193+'дод 2 '!R237</f>
        <v>0</v>
      </c>
      <c r="R130" s="29">
        <f>'дод 2 '!S193+'дод 2 '!S237</f>
        <v>0</v>
      </c>
      <c r="S130" s="29">
        <f>'дод 2 '!T193+'дод 2 '!T237</f>
        <v>0</v>
      </c>
      <c r="T130" s="29">
        <f>'дод 2 '!U193+'дод 2 '!U237</f>
        <v>0</v>
      </c>
      <c r="U130" s="124"/>
      <c r="V130" s="29">
        <f t="shared" si="22"/>
        <v>1187712.13</v>
      </c>
      <c r="W130" s="226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</row>
    <row r="131" spans="1:36" s="16" customFormat="1" ht="29.25" customHeight="1">
      <c r="A131" s="17" t="s">
        <v>214</v>
      </c>
      <c r="B131" s="25"/>
      <c r="C131" s="8" t="s">
        <v>215</v>
      </c>
      <c r="D131" s="33">
        <f>D132+D134+D146+D157+D159</f>
        <v>43674524</v>
      </c>
      <c r="E131" s="33">
        <f aca="true" t="shared" si="37" ref="E131:T131">E132+E134+E146+E157+E159</f>
        <v>0</v>
      </c>
      <c r="F131" s="33">
        <f t="shared" si="37"/>
        <v>78316.65</v>
      </c>
      <c r="G131" s="33">
        <f t="shared" si="37"/>
        <v>17587662.08</v>
      </c>
      <c r="H131" s="33">
        <f t="shared" si="37"/>
        <v>0</v>
      </c>
      <c r="I131" s="33">
        <f t="shared" si="37"/>
        <v>78316.65</v>
      </c>
      <c r="J131" s="123">
        <f t="shared" si="21"/>
        <v>40.269842620379784</v>
      </c>
      <c r="K131" s="33">
        <f t="shared" si="37"/>
        <v>265314444.81</v>
      </c>
      <c r="L131" s="33">
        <f t="shared" si="37"/>
        <v>43246686.86</v>
      </c>
      <c r="M131" s="33">
        <f t="shared" si="37"/>
        <v>0</v>
      </c>
      <c r="N131" s="33">
        <f t="shared" si="37"/>
        <v>0</v>
      </c>
      <c r="O131" s="33">
        <f t="shared" si="37"/>
        <v>222067757.95</v>
      </c>
      <c r="P131" s="33">
        <f>P132+P134+P146+P157+P159</f>
        <v>159182081.6</v>
      </c>
      <c r="Q131" s="33">
        <f t="shared" si="37"/>
        <v>23899163.81</v>
      </c>
      <c r="R131" s="33">
        <f t="shared" si="37"/>
        <v>0</v>
      </c>
      <c r="S131" s="33">
        <f t="shared" si="37"/>
        <v>0</v>
      </c>
      <c r="T131" s="33">
        <f t="shared" si="37"/>
        <v>135282917.79000002</v>
      </c>
      <c r="U131" s="123">
        <f t="shared" si="26"/>
        <v>59.99751793159821</v>
      </c>
      <c r="V131" s="33">
        <f t="shared" si="22"/>
        <v>176769743.68</v>
      </c>
      <c r="W131" s="226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</row>
    <row r="132" spans="1:36" s="16" customFormat="1" ht="25.5" customHeight="1">
      <c r="A132" s="17" t="s">
        <v>230</v>
      </c>
      <c r="B132" s="25"/>
      <c r="C132" s="8" t="s">
        <v>231</v>
      </c>
      <c r="D132" s="33">
        <f aca="true" t="shared" si="38" ref="D132:T132">D133</f>
        <v>1010670</v>
      </c>
      <c r="E132" s="33">
        <f t="shared" si="38"/>
        <v>0</v>
      </c>
      <c r="F132" s="33">
        <f t="shared" si="38"/>
        <v>0</v>
      </c>
      <c r="G132" s="33">
        <f t="shared" si="38"/>
        <v>4000</v>
      </c>
      <c r="H132" s="33">
        <f t="shared" si="38"/>
        <v>0</v>
      </c>
      <c r="I132" s="33">
        <f t="shared" si="38"/>
        <v>0</v>
      </c>
      <c r="J132" s="123">
        <f t="shared" si="21"/>
        <v>0.3957770587827877</v>
      </c>
      <c r="K132" s="33">
        <f t="shared" si="38"/>
        <v>14343.33</v>
      </c>
      <c r="L132" s="33">
        <f t="shared" si="38"/>
        <v>14343.33</v>
      </c>
      <c r="M132" s="33">
        <f t="shared" si="38"/>
        <v>0</v>
      </c>
      <c r="N132" s="33">
        <f t="shared" si="38"/>
        <v>0</v>
      </c>
      <c r="O132" s="33">
        <f t="shared" si="38"/>
        <v>0</v>
      </c>
      <c r="P132" s="33">
        <f t="shared" si="38"/>
        <v>0</v>
      </c>
      <c r="Q132" s="33">
        <f t="shared" si="38"/>
        <v>0</v>
      </c>
      <c r="R132" s="33">
        <f t="shared" si="38"/>
        <v>0</v>
      </c>
      <c r="S132" s="33">
        <f t="shared" si="38"/>
        <v>0</v>
      </c>
      <c r="T132" s="33">
        <f t="shared" si="38"/>
        <v>0</v>
      </c>
      <c r="U132" s="123"/>
      <c r="V132" s="33">
        <f t="shared" si="22"/>
        <v>4000</v>
      </c>
      <c r="W132" s="226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</row>
    <row r="133" spans="1:36" ht="24" customHeight="1">
      <c r="A133" s="3" t="s">
        <v>216</v>
      </c>
      <c r="B133" s="3" t="s">
        <v>127</v>
      </c>
      <c r="C133" s="10" t="s">
        <v>217</v>
      </c>
      <c r="D133" s="29">
        <f>'дод 2 '!E247</f>
        <v>1010670</v>
      </c>
      <c r="E133" s="29">
        <f>'дод 2 '!F247</f>
        <v>0</v>
      </c>
      <c r="F133" s="29">
        <f>'дод 2 '!G247</f>
        <v>0</v>
      </c>
      <c r="G133" s="29">
        <f>'дод 2 '!H247</f>
        <v>4000</v>
      </c>
      <c r="H133" s="29">
        <f>'дод 2 '!I247</f>
        <v>0</v>
      </c>
      <c r="I133" s="29">
        <f>'дод 2 '!J247</f>
        <v>0</v>
      </c>
      <c r="J133" s="124">
        <f t="shared" si="21"/>
        <v>0.3957770587827877</v>
      </c>
      <c r="K133" s="29">
        <f>'дод 2 '!L247</f>
        <v>14343.33</v>
      </c>
      <c r="L133" s="29">
        <f>'дод 2 '!M247</f>
        <v>14343.33</v>
      </c>
      <c r="M133" s="29">
        <f>'дод 2 '!N247</f>
        <v>0</v>
      </c>
      <c r="N133" s="29">
        <f>'дод 2 '!O247</f>
        <v>0</v>
      </c>
      <c r="O133" s="29">
        <f>'дод 2 '!P247</f>
        <v>0</v>
      </c>
      <c r="P133" s="29">
        <f>'дод 2 '!Q247</f>
        <v>0</v>
      </c>
      <c r="Q133" s="29">
        <f>'дод 2 '!R247</f>
        <v>0</v>
      </c>
      <c r="R133" s="29">
        <f>'дод 2 '!S247</f>
        <v>0</v>
      </c>
      <c r="S133" s="29">
        <f>'дод 2 '!T247</f>
        <v>0</v>
      </c>
      <c r="T133" s="29">
        <f>'дод 2 '!U247</f>
        <v>0</v>
      </c>
      <c r="U133" s="124"/>
      <c r="V133" s="29">
        <f t="shared" si="22"/>
        <v>4000</v>
      </c>
      <c r="W133" s="226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</row>
    <row r="134" spans="1:36" s="16" customFormat="1" ht="27.75" customHeight="1">
      <c r="A134" s="17" t="s">
        <v>144</v>
      </c>
      <c r="B134" s="17"/>
      <c r="C134" s="34" t="s">
        <v>218</v>
      </c>
      <c r="D134" s="33">
        <f>D135+D136+D140+D141+D143+D142</f>
        <v>0</v>
      </c>
      <c r="E134" s="33">
        <f aca="true" t="shared" si="39" ref="E134:T134">E135+E136+E140+E141+E143+E142</f>
        <v>0</v>
      </c>
      <c r="F134" s="33">
        <f t="shared" si="39"/>
        <v>0</v>
      </c>
      <c r="G134" s="33">
        <f t="shared" si="39"/>
        <v>0</v>
      </c>
      <c r="H134" s="33">
        <f t="shared" si="39"/>
        <v>0</v>
      </c>
      <c r="I134" s="33">
        <f t="shared" si="39"/>
        <v>0</v>
      </c>
      <c r="J134" s="123"/>
      <c r="K134" s="33">
        <f t="shared" si="39"/>
        <v>139726909.01</v>
      </c>
      <c r="L134" s="33">
        <f t="shared" si="39"/>
        <v>0</v>
      </c>
      <c r="M134" s="33">
        <f t="shared" si="39"/>
        <v>0</v>
      </c>
      <c r="N134" s="33">
        <f t="shared" si="39"/>
        <v>0</v>
      </c>
      <c r="O134" s="33">
        <f t="shared" si="39"/>
        <v>139726909.01</v>
      </c>
      <c r="P134" s="33">
        <f t="shared" si="39"/>
        <v>80000137.15</v>
      </c>
      <c r="Q134" s="33">
        <f t="shared" si="39"/>
        <v>0</v>
      </c>
      <c r="R134" s="33">
        <f t="shared" si="39"/>
        <v>0</v>
      </c>
      <c r="S134" s="33">
        <f t="shared" si="39"/>
        <v>0</v>
      </c>
      <c r="T134" s="33">
        <f t="shared" si="39"/>
        <v>80000137.15</v>
      </c>
      <c r="U134" s="123">
        <f t="shared" si="26"/>
        <v>57.254638864354</v>
      </c>
      <c r="V134" s="33">
        <f t="shared" si="22"/>
        <v>80000137.15</v>
      </c>
      <c r="W134" s="226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</row>
    <row r="135" spans="1:36" ht="32.25" customHeight="1">
      <c r="A135" s="20" t="s">
        <v>417</v>
      </c>
      <c r="B135" s="20" t="s">
        <v>166</v>
      </c>
      <c r="C135" s="10" t="s">
        <v>430</v>
      </c>
      <c r="D135" s="29">
        <f>'дод 2 '!E194+'дод 2 '!E217</f>
        <v>0</v>
      </c>
      <c r="E135" s="29">
        <f>'дод 2 '!F194+'дод 2 '!F217</f>
        <v>0</v>
      </c>
      <c r="F135" s="29">
        <f>'дод 2 '!G194+'дод 2 '!G217</f>
        <v>0</v>
      </c>
      <c r="G135" s="29">
        <f>'дод 2 '!H194+'дод 2 '!H217</f>
        <v>0</v>
      </c>
      <c r="H135" s="29">
        <f>'дод 2 '!I194+'дод 2 '!I217</f>
        <v>0</v>
      </c>
      <c r="I135" s="29">
        <f>'дод 2 '!J194+'дод 2 '!J217</f>
        <v>0</v>
      </c>
      <c r="J135" s="124"/>
      <c r="K135" s="29">
        <f>'дод 2 '!L194+'дод 2 '!L217</f>
        <v>36183839.129999995</v>
      </c>
      <c r="L135" s="29">
        <f>'дод 2 '!M194+'дод 2 '!M217</f>
        <v>0</v>
      </c>
      <c r="M135" s="29">
        <f>'дод 2 '!N194+'дод 2 '!N217</f>
        <v>0</v>
      </c>
      <c r="N135" s="29">
        <f>'дод 2 '!O194+'дод 2 '!O217</f>
        <v>0</v>
      </c>
      <c r="O135" s="29">
        <f>'дод 2 '!P194+'дод 2 '!P217</f>
        <v>36183839.129999995</v>
      </c>
      <c r="P135" s="29">
        <f>'дод 2 '!Q194+'дод 2 '!Q217</f>
        <v>20673390.71</v>
      </c>
      <c r="Q135" s="29">
        <f>'дод 2 '!R194+'дод 2 '!R217</f>
        <v>0</v>
      </c>
      <c r="R135" s="29">
        <f>'дод 2 '!S194+'дод 2 '!S217</f>
        <v>0</v>
      </c>
      <c r="S135" s="29">
        <f>'дод 2 '!T194+'дод 2 '!T217</f>
        <v>0</v>
      </c>
      <c r="T135" s="29">
        <f>'дод 2 '!U194+'дод 2 '!U217</f>
        <v>20673390.71</v>
      </c>
      <c r="U135" s="124">
        <f t="shared" si="26"/>
        <v>57.13432075497955</v>
      </c>
      <c r="V135" s="29">
        <f t="shared" si="22"/>
        <v>20673390.71</v>
      </c>
      <c r="W135" s="226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</row>
    <row r="136" spans="1:36" ht="32.25" customHeight="1">
      <c r="A136" s="20" t="s">
        <v>422</v>
      </c>
      <c r="B136" s="20"/>
      <c r="C136" s="10" t="s">
        <v>432</v>
      </c>
      <c r="D136" s="29">
        <f>D137+D138+D139</f>
        <v>0</v>
      </c>
      <c r="E136" s="29">
        <f aca="true" t="shared" si="40" ref="E136:T136">E137+E138+E139</f>
        <v>0</v>
      </c>
      <c r="F136" s="29">
        <f t="shared" si="40"/>
        <v>0</v>
      </c>
      <c r="G136" s="29">
        <f t="shared" si="40"/>
        <v>0</v>
      </c>
      <c r="H136" s="29">
        <f t="shared" si="40"/>
        <v>0</v>
      </c>
      <c r="I136" s="29">
        <f t="shared" si="40"/>
        <v>0</v>
      </c>
      <c r="J136" s="124"/>
      <c r="K136" s="29">
        <f t="shared" si="40"/>
        <v>16411932</v>
      </c>
      <c r="L136" s="29">
        <f t="shared" si="40"/>
        <v>0</v>
      </c>
      <c r="M136" s="29">
        <f t="shared" si="40"/>
        <v>0</v>
      </c>
      <c r="N136" s="29">
        <f t="shared" si="40"/>
        <v>0</v>
      </c>
      <c r="O136" s="29">
        <f t="shared" si="40"/>
        <v>16411932</v>
      </c>
      <c r="P136" s="29">
        <f t="shared" si="40"/>
        <v>11586567</v>
      </c>
      <c r="Q136" s="29">
        <f t="shared" si="40"/>
        <v>0</v>
      </c>
      <c r="R136" s="29">
        <f t="shared" si="40"/>
        <v>0</v>
      </c>
      <c r="S136" s="29">
        <f t="shared" si="40"/>
        <v>0</v>
      </c>
      <c r="T136" s="29">
        <f t="shared" si="40"/>
        <v>11586567</v>
      </c>
      <c r="U136" s="124">
        <f t="shared" si="26"/>
        <v>70.59843411488666</v>
      </c>
      <c r="V136" s="29">
        <f t="shared" si="22"/>
        <v>11586567</v>
      </c>
      <c r="W136" s="226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</row>
    <row r="137" spans="1:36" s="5" customFormat="1" ht="32.25" customHeight="1">
      <c r="A137" s="21" t="s">
        <v>424</v>
      </c>
      <c r="B137" s="21" t="s">
        <v>166</v>
      </c>
      <c r="C137" s="11" t="s">
        <v>433</v>
      </c>
      <c r="D137" s="30">
        <f>'дод 2 '!E219</f>
        <v>0</v>
      </c>
      <c r="E137" s="30">
        <f>'дод 2 '!F219</f>
        <v>0</v>
      </c>
      <c r="F137" s="30">
        <f>'дод 2 '!G219</f>
        <v>0</v>
      </c>
      <c r="G137" s="30">
        <f>'дод 2 '!H219</f>
        <v>0</v>
      </c>
      <c r="H137" s="30">
        <f>'дод 2 '!I219</f>
        <v>0</v>
      </c>
      <c r="I137" s="30">
        <f>'дод 2 '!J219</f>
        <v>0</v>
      </c>
      <c r="J137" s="125"/>
      <c r="K137" s="30">
        <f>'дод 2 '!L219</f>
        <v>6670932</v>
      </c>
      <c r="L137" s="30">
        <f>'дод 2 '!M219</f>
        <v>0</v>
      </c>
      <c r="M137" s="30">
        <f>'дод 2 '!N219</f>
        <v>0</v>
      </c>
      <c r="N137" s="30">
        <f>'дод 2 '!O219</f>
        <v>0</v>
      </c>
      <c r="O137" s="30">
        <f>'дод 2 '!P219</f>
        <v>6670932</v>
      </c>
      <c r="P137" s="30">
        <f>'дод 2 '!Q219</f>
        <v>3738878</v>
      </c>
      <c r="Q137" s="30">
        <f>'дод 2 '!R219</f>
        <v>0</v>
      </c>
      <c r="R137" s="30">
        <f>'дод 2 '!S219</f>
        <v>0</v>
      </c>
      <c r="S137" s="30">
        <f>'дод 2 '!T219</f>
        <v>0</v>
      </c>
      <c r="T137" s="30">
        <f>'дод 2 '!U219</f>
        <v>3738878</v>
      </c>
      <c r="U137" s="125">
        <f t="shared" si="26"/>
        <v>56.047310930466686</v>
      </c>
      <c r="V137" s="30">
        <f t="shared" si="22"/>
        <v>3738878</v>
      </c>
      <c r="W137" s="22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</row>
    <row r="138" spans="1:36" s="5" customFormat="1" ht="32.25" customHeight="1">
      <c r="A138" s="21" t="s">
        <v>426</v>
      </c>
      <c r="B138" s="21" t="s">
        <v>166</v>
      </c>
      <c r="C138" s="11" t="s">
        <v>435</v>
      </c>
      <c r="D138" s="30">
        <f>'дод 2 '!E220</f>
        <v>0</v>
      </c>
      <c r="E138" s="30">
        <f>'дод 2 '!F220</f>
        <v>0</v>
      </c>
      <c r="F138" s="30">
        <f>'дод 2 '!G220</f>
        <v>0</v>
      </c>
      <c r="G138" s="30">
        <f>'дод 2 '!H220</f>
        <v>0</v>
      </c>
      <c r="H138" s="30">
        <f>'дод 2 '!I220</f>
        <v>0</v>
      </c>
      <c r="I138" s="30">
        <f>'дод 2 '!J220</f>
        <v>0</v>
      </c>
      <c r="J138" s="125"/>
      <c r="K138" s="30">
        <f>'дод 2 '!L220</f>
        <v>4980000</v>
      </c>
      <c r="L138" s="30">
        <f>'дод 2 '!M220</f>
        <v>0</v>
      </c>
      <c r="M138" s="30">
        <f>'дод 2 '!N220</f>
        <v>0</v>
      </c>
      <c r="N138" s="30">
        <f>'дод 2 '!O220</f>
        <v>0</v>
      </c>
      <c r="O138" s="30">
        <f>'дод 2 '!P220</f>
        <v>4980000</v>
      </c>
      <c r="P138" s="30">
        <f>'дод 2 '!Q220</f>
        <v>4177485</v>
      </c>
      <c r="Q138" s="30">
        <f>'дод 2 '!R220</f>
        <v>0</v>
      </c>
      <c r="R138" s="30">
        <f>'дод 2 '!S220</f>
        <v>0</v>
      </c>
      <c r="S138" s="30">
        <f>'дод 2 '!T220</f>
        <v>0</v>
      </c>
      <c r="T138" s="30">
        <f>'дод 2 '!U220</f>
        <v>4177485</v>
      </c>
      <c r="U138" s="125">
        <f t="shared" si="26"/>
        <v>83.88524096385542</v>
      </c>
      <c r="V138" s="30">
        <f t="shared" si="22"/>
        <v>4177485</v>
      </c>
      <c r="W138" s="22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</row>
    <row r="139" spans="1:36" s="5" customFormat="1" ht="32.25" customHeight="1">
      <c r="A139" s="21" t="s">
        <v>428</v>
      </c>
      <c r="B139" s="21" t="s">
        <v>166</v>
      </c>
      <c r="C139" s="11" t="s">
        <v>434</v>
      </c>
      <c r="D139" s="30">
        <f>'дод 2 '!E221</f>
        <v>0</v>
      </c>
      <c r="E139" s="30">
        <f>'дод 2 '!F221</f>
        <v>0</v>
      </c>
      <c r="F139" s="30">
        <f>'дод 2 '!G221</f>
        <v>0</v>
      </c>
      <c r="G139" s="30">
        <f>'дод 2 '!H221</f>
        <v>0</v>
      </c>
      <c r="H139" s="30">
        <f>'дод 2 '!I221</f>
        <v>0</v>
      </c>
      <c r="I139" s="30">
        <f>'дод 2 '!J221</f>
        <v>0</v>
      </c>
      <c r="J139" s="125"/>
      <c r="K139" s="30">
        <f>'дод 2 '!L221</f>
        <v>4761000</v>
      </c>
      <c r="L139" s="30">
        <f>'дод 2 '!M221</f>
        <v>0</v>
      </c>
      <c r="M139" s="30">
        <f>'дод 2 '!N221</f>
        <v>0</v>
      </c>
      <c r="N139" s="30">
        <f>'дод 2 '!O221</f>
        <v>0</v>
      </c>
      <c r="O139" s="30">
        <f>'дод 2 '!P221</f>
        <v>4761000</v>
      </c>
      <c r="P139" s="30">
        <f>'дод 2 '!Q221</f>
        <v>3670204</v>
      </c>
      <c r="Q139" s="30">
        <f>'дод 2 '!R221</f>
        <v>0</v>
      </c>
      <c r="R139" s="30">
        <f>'дод 2 '!S221</f>
        <v>0</v>
      </c>
      <c r="S139" s="30">
        <f>'дод 2 '!T221</f>
        <v>0</v>
      </c>
      <c r="T139" s="30">
        <f>'дод 2 '!U221</f>
        <v>3670204</v>
      </c>
      <c r="U139" s="125">
        <f t="shared" si="26"/>
        <v>77.0889308968704</v>
      </c>
      <c r="V139" s="30">
        <f t="shared" si="22"/>
        <v>3670204</v>
      </c>
      <c r="W139" s="22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</row>
    <row r="140" spans="1:36" ht="32.25" customHeight="1">
      <c r="A140" s="20" t="s">
        <v>419</v>
      </c>
      <c r="B140" s="20" t="s">
        <v>166</v>
      </c>
      <c r="C140" s="10" t="s">
        <v>431</v>
      </c>
      <c r="D140" s="29">
        <f>'дод 2 '!E195+'дод 2 '!E222</f>
        <v>0</v>
      </c>
      <c r="E140" s="29">
        <f>'дод 2 '!F195+'дод 2 '!F222</f>
        <v>0</v>
      </c>
      <c r="F140" s="29">
        <f>'дод 2 '!G195+'дод 2 '!G222</f>
        <v>0</v>
      </c>
      <c r="G140" s="29">
        <f>'дод 2 '!H195+'дод 2 '!H222</f>
        <v>0</v>
      </c>
      <c r="H140" s="29">
        <f>'дод 2 '!I195+'дод 2 '!I222</f>
        <v>0</v>
      </c>
      <c r="I140" s="29">
        <f>'дод 2 '!J195+'дод 2 '!J222</f>
        <v>0</v>
      </c>
      <c r="J140" s="124"/>
      <c r="K140" s="29">
        <f>'дод 2 '!L195+'дод 2 '!L222</f>
        <v>49693274</v>
      </c>
      <c r="L140" s="29">
        <f>'дод 2 '!M195+'дод 2 '!M222</f>
        <v>0</v>
      </c>
      <c r="M140" s="29">
        <f>'дод 2 '!N195+'дод 2 '!N222</f>
        <v>0</v>
      </c>
      <c r="N140" s="29">
        <f>'дод 2 '!O195+'дод 2 '!O222</f>
        <v>0</v>
      </c>
      <c r="O140" s="29">
        <f>'дод 2 '!P195+'дод 2 '!P222</f>
        <v>49693274</v>
      </c>
      <c r="P140" s="29">
        <f>'дод 2 '!Q195+'дод 2 '!Q222</f>
        <v>33248662.91</v>
      </c>
      <c r="Q140" s="29">
        <f>'дод 2 '!R195+'дод 2 '!R222</f>
        <v>0</v>
      </c>
      <c r="R140" s="29">
        <f>'дод 2 '!S195+'дод 2 '!S222</f>
        <v>0</v>
      </c>
      <c r="S140" s="29">
        <f>'дод 2 '!T195+'дод 2 '!T222</f>
        <v>0</v>
      </c>
      <c r="T140" s="29">
        <f>'дод 2 '!U195+'дод 2 '!U222</f>
        <v>33248662.91</v>
      </c>
      <c r="U140" s="124">
        <f t="shared" si="26"/>
        <v>66.90777289095502</v>
      </c>
      <c r="V140" s="29">
        <f t="shared" si="22"/>
        <v>33248662.91</v>
      </c>
      <c r="W140" s="226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</row>
    <row r="141" spans="1:36" ht="35.25" customHeight="1">
      <c r="A141" s="3" t="s">
        <v>219</v>
      </c>
      <c r="B141" s="3" t="s">
        <v>166</v>
      </c>
      <c r="C141" s="10" t="s">
        <v>1</v>
      </c>
      <c r="D141" s="29">
        <f>'дод 2 '!E196+'дод 2 '!E223</f>
        <v>0</v>
      </c>
      <c r="E141" s="29">
        <f>'дод 2 '!F196+'дод 2 '!F223</f>
        <v>0</v>
      </c>
      <c r="F141" s="29">
        <f>'дод 2 '!G196+'дод 2 '!G223</f>
        <v>0</v>
      </c>
      <c r="G141" s="29">
        <f>'дод 2 '!H196+'дод 2 '!H223</f>
        <v>0</v>
      </c>
      <c r="H141" s="29">
        <f>'дод 2 '!I196+'дод 2 '!I223</f>
        <v>0</v>
      </c>
      <c r="I141" s="29">
        <f>'дод 2 '!J196+'дод 2 '!J223</f>
        <v>0</v>
      </c>
      <c r="J141" s="124"/>
      <c r="K141" s="29">
        <f>'дод 2 '!L196+'дод 2 '!L223</f>
        <v>4453802</v>
      </c>
      <c r="L141" s="29">
        <f>'дод 2 '!M196+'дод 2 '!M223</f>
        <v>0</v>
      </c>
      <c r="M141" s="29">
        <f>'дод 2 '!N196+'дод 2 '!N223</f>
        <v>0</v>
      </c>
      <c r="N141" s="29">
        <f>'дод 2 '!O196+'дод 2 '!O223</f>
        <v>0</v>
      </c>
      <c r="O141" s="29">
        <f>'дод 2 '!P196+'дод 2 '!P223</f>
        <v>4453802</v>
      </c>
      <c r="P141" s="29">
        <f>'дод 2 '!Q196+'дод 2 '!Q223</f>
        <v>1919178.58</v>
      </c>
      <c r="Q141" s="29">
        <f>'дод 2 '!R196+'дод 2 '!R223</f>
        <v>0</v>
      </c>
      <c r="R141" s="29">
        <f>'дод 2 '!S196+'дод 2 '!S223</f>
        <v>0</v>
      </c>
      <c r="S141" s="29">
        <f>'дод 2 '!T196+'дод 2 '!T223</f>
        <v>0</v>
      </c>
      <c r="T141" s="29">
        <f>'дод 2 '!U196+'дод 2 '!U223</f>
        <v>1919178.58</v>
      </c>
      <c r="U141" s="124">
        <f t="shared" si="26"/>
        <v>43.09079254084488</v>
      </c>
      <c r="V141" s="29">
        <f t="shared" si="22"/>
        <v>1919178.58</v>
      </c>
      <c r="W141" s="226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</row>
    <row r="142" spans="1:36" ht="35.25" customHeight="1">
      <c r="A142" s="3" t="s">
        <v>624</v>
      </c>
      <c r="B142" s="3" t="s">
        <v>166</v>
      </c>
      <c r="C142" s="10" t="s">
        <v>625</v>
      </c>
      <c r="D142" s="29">
        <f>'дод 2 '!E238</f>
        <v>0</v>
      </c>
      <c r="E142" s="29">
        <f>'дод 2 '!F238</f>
        <v>0</v>
      </c>
      <c r="F142" s="29">
        <f>'дод 2 '!G238</f>
        <v>0</v>
      </c>
      <c r="G142" s="29">
        <f>'дод 2 '!H238</f>
        <v>0</v>
      </c>
      <c r="H142" s="29">
        <f>'дод 2 '!I238</f>
        <v>0</v>
      </c>
      <c r="I142" s="29">
        <f>'дод 2 '!J238</f>
        <v>0</v>
      </c>
      <c r="J142" s="124"/>
      <c r="K142" s="29">
        <f>'дод 2 '!L238</f>
        <v>140000</v>
      </c>
      <c r="L142" s="29">
        <f>'дод 2 '!M238</f>
        <v>0</v>
      </c>
      <c r="M142" s="29">
        <f>'дод 2 '!N238</f>
        <v>0</v>
      </c>
      <c r="N142" s="29">
        <f>'дод 2 '!O238</f>
        <v>0</v>
      </c>
      <c r="O142" s="29">
        <f>'дод 2 '!P238</f>
        <v>140000</v>
      </c>
      <c r="P142" s="29">
        <f>'дод 2 '!Q238</f>
        <v>0</v>
      </c>
      <c r="Q142" s="29">
        <f>'дод 2 '!R238</f>
        <v>0</v>
      </c>
      <c r="R142" s="29">
        <f>'дод 2 '!S238</f>
        <v>0</v>
      </c>
      <c r="S142" s="29">
        <f>'дод 2 '!T238</f>
        <v>0</v>
      </c>
      <c r="T142" s="29">
        <f>'дод 2 '!U238</f>
        <v>0</v>
      </c>
      <c r="U142" s="124">
        <f t="shared" si="26"/>
        <v>0</v>
      </c>
      <c r="V142" s="29">
        <f t="shared" si="22"/>
        <v>0</v>
      </c>
      <c r="W142" s="226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</row>
    <row r="143" spans="1:36" ht="27" customHeight="1">
      <c r="A143" s="3" t="s">
        <v>585</v>
      </c>
      <c r="B143" s="3"/>
      <c r="C143" s="10" t="s">
        <v>587</v>
      </c>
      <c r="D143" s="29">
        <f>D144+D145</f>
        <v>0</v>
      </c>
      <c r="E143" s="29">
        <f aca="true" t="shared" si="41" ref="E143:T143">E144+E145</f>
        <v>0</v>
      </c>
      <c r="F143" s="29">
        <f t="shared" si="41"/>
        <v>0</v>
      </c>
      <c r="G143" s="29">
        <f t="shared" si="41"/>
        <v>0</v>
      </c>
      <c r="H143" s="29">
        <f t="shared" si="41"/>
        <v>0</v>
      </c>
      <c r="I143" s="29">
        <f t="shared" si="41"/>
        <v>0</v>
      </c>
      <c r="J143" s="124"/>
      <c r="K143" s="29">
        <f t="shared" si="41"/>
        <v>32844061.880000003</v>
      </c>
      <c r="L143" s="29">
        <f t="shared" si="41"/>
        <v>0</v>
      </c>
      <c r="M143" s="29">
        <f t="shared" si="41"/>
        <v>0</v>
      </c>
      <c r="N143" s="29">
        <f t="shared" si="41"/>
        <v>0</v>
      </c>
      <c r="O143" s="29">
        <f t="shared" si="41"/>
        <v>32844061.880000003</v>
      </c>
      <c r="P143" s="29">
        <f t="shared" si="41"/>
        <v>12572337.95</v>
      </c>
      <c r="Q143" s="29">
        <f t="shared" si="41"/>
        <v>0</v>
      </c>
      <c r="R143" s="29">
        <f t="shared" si="41"/>
        <v>0</v>
      </c>
      <c r="S143" s="29">
        <f t="shared" si="41"/>
        <v>0</v>
      </c>
      <c r="T143" s="29">
        <f t="shared" si="41"/>
        <v>12572337.95</v>
      </c>
      <c r="U143" s="124">
        <f aca="true" t="shared" si="42" ref="U143:U191">P143/K143*100</f>
        <v>38.27887669903512</v>
      </c>
      <c r="V143" s="29">
        <f aca="true" t="shared" si="43" ref="V143:V191">G143+P143</f>
        <v>12572337.95</v>
      </c>
      <c r="W143" s="226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</row>
    <row r="144" spans="1:36" s="5" customFormat="1" ht="53.25" customHeight="1">
      <c r="A144" s="4" t="s">
        <v>586</v>
      </c>
      <c r="B144" s="4" t="s">
        <v>126</v>
      </c>
      <c r="C144" s="11" t="s">
        <v>588</v>
      </c>
      <c r="D144" s="30">
        <f>'дод 2 '!E198+'дод 2 '!E225</f>
        <v>0</v>
      </c>
      <c r="E144" s="30">
        <f>'дод 2 '!F198+'дод 2 '!F225</f>
        <v>0</v>
      </c>
      <c r="F144" s="30">
        <f>'дод 2 '!G198+'дод 2 '!G225</f>
        <v>0</v>
      </c>
      <c r="G144" s="30">
        <f>'дод 2 '!H198+'дод 2 '!H225</f>
        <v>0</v>
      </c>
      <c r="H144" s="30">
        <f>'дод 2 '!I198+'дод 2 '!I225</f>
        <v>0</v>
      </c>
      <c r="I144" s="30">
        <f>'дод 2 '!J198+'дод 2 '!J225</f>
        <v>0</v>
      </c>
      <c r="J144" s="125"/>
      <c r="K144" s="30">
        <f>'дод 2 '!L198+'дод 2 '!L225</f>
        <v>931339</v>
      </c>
      <c r="L144" s="30">
        <f>'дод 2 '!M198+'дод 2 '!M225</f>
        <v>0</v>
      </c>
      <c r="M144" s="30">
        <f>'дод 2 '!N198+'дод 2 '!N225</f>
        <v>0</v>
      </c>
      <c r="N144" s="30">
        <f>'дод 2 '!O198+'дод 2 '!O225</f>
        <v>0</v>
      </c>
      <c r="O144" s="30">
        <f>'дод 2 '!P198+'дод 2 '!P225</f>
        <v>931339</v>
      </c>
      <c r="P144" s="30">
        <f>'дод 2 '!Q198+'дод 2 '!Q225</f>
        <v>177178.22</v>
      </c>
      <c r="Q144" s="30">
        <f>'дод 2 '!R198+'дод 2 '!R225</f>
        <v>0</v>
      </c>
      <c r="R144" s="30">
        <f>'дод 2 '!S198+'дод 2 '!S225</f>
        <v>0</v>
      </c>
      <c r="S144" s="30">
        <f>'дод 2 '!T198+'дод 2 '!T225</f>
        <v>0</v>
      </c>
      <c r="T144" s="30">
        <f>'дод 2 '!U198+'дод 2 '!U225</f>
        <v>177178.22</v>
      </c>
      <c r="U144" s="125">
        <f t="shared" si="42"/>
        <v>19.024030991937416</v>
      </c>
      <c r="V144" s="30">
        <f t="shared" si="43"/>
        <v>177178.22</v>
      </c>
      <c r="W144" s="22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</row>
    <row r="145" spans="1:36" s="5" customFormat="1" ht="53.25" customHeight="1">
      <c r="A145" s="21" t="s">
        <v>608</v>
      </c>
      <c r="B145" s="21" t="s">
        <v>126</v>
      </c>
      <c r="C145" s="11" t="s">
        <v>605</v>
      </c>
      <c r="D145" s="30">
        <f>'дод 2 '!E82+'дод 2 '!E103+'дод 2 '!E199+'дод 2 '!E226+'дод 2 '!E177</f>
        <v>0</v>
      </c>
      <c r="E145" s="30">
        <f>'дод 2 '!F82+'дод 2 '!F103+'дод 2 '!F199+'дод 2 '!F226+'дод 2 '!F177</f>
        <v>0</v>
      </c>
      <c r="F145" s="30">
        <f>'дод 2 '!G82+'дод 2 '!G103+'дод 2 '!G199+'дод 2 '!G226+'дод 2 '!G177</f>
        <v>0</v>
      </c>
      <c r="G145" s="30">
        <f>'дод 2 '!H82+'дод 2 '!H103+'дод 2 '!H199+'дод 2 '!H226+'дод 2 '!H177</f>
        <v>0</v>
      </c>
      <c r="H145" s="30">
        <f>'дод 2 '!I82+'дод 2 '!I103+'дод 2 '!I199+'дод 2 '!I226+'дод 2 '!I177</f>
        <v>0</v>
      </c>
      <c r="I145" s="30">
        <f>'дод 2 '!J82+'дод 2 '!J103+'дод 2 '!J199+'дод 2 '!J226+'дод 2 '!J177</f>
        <v>0</v>
      </c>
      <c r="J145" s="125"/>
      <c r="K145" s="30">
        <f>'дод 2 '!L82+'дод 2 '!L103+'дод 2 '!L199+'дод 2 '!L226+'дод 2 '!L177</f>
        <v>31912722.880000003</v>
      </c>
      <c r="L145" s="30">
        <f>'дод 2 '!M82+'дод 2 '!M103+'дод 2 '!M199+'дод 2 '!M226+'дод 2 '!M177</f>
        <v>0</v>
      </c>
      <c r="M145" s="30">
        <f>'дод 2 '!N82+'дод 2 '!N103+'дод 2 '!N199+'дод 2 '!N226+'дод 2 '!N177</f>
        <v>0</v>
      </c>
      <c r="N145" s="30">
        <f>'дод 2 '!O82+'дод 2 '!O103+'дод 2 '!O199+'дод 2 '!O226+'дод 2 '!O177</f>
        <v>0</v>
      </c>
      <c r="O145" s="30">
        <f>'дод 2 '!P82+'дод 2 '!P103+'дод 2 '!P199+'дод 2 '!P226+'дод 2 '!P177</f>
        <v>31912722.880000003</v>
      </c>
      <c r="P145" s="30">
        <f>'дод 2 '!Q82+'дод 2 '!Q103+'дод 2 '!Q199+'дод 2 '!Q226+'дод 2 '!Q177</f>
        <v>12395159.729999999</v>
      </c>
      <c r="Q145" s="30">
        <f>'дод 2 '!R82+'дод 2 '!R103+'дод 2 '!R199+'дод 2 '!R226+'дод 2 '!R177</f>
        <v>0</v>
      </c>
      <c r="R145" s="30">
        <f>'дод 2 '!S82+'дод 2 '!S103+'дод 2 '!S199+'дод 2 '!S226+'дод 2 '!S177</f>
        <v>0</v>
      </c>
      <c r="S145" s="30">
        <f>'дод 2 '!T82+'дод 2 '!T103+'дод 2 '!T199+'дод 2 '!T226+'дод 2 '!T177</f>
        <v>0</v>
      </c>
      <c r="T145" s="30">
        <f>'дод 2 '!U82+'дод 2 '!U103+'дод 2 '!U199+'дод 2 '!U226+'дод 2 '!U177</f>
        <v>12395159.729999999</v>
      </c>
      <c r="U145" s="125">
        <f t="shared" si="42"/>
        <v>38.840808967034775</v>
      </c>
      <c r="V145" s="30">
        <f t="shared" si="43"/>
        <v>12395159.729999999</v>
      </c>
      <c r="W145" s="22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</row>
    <row r="146" spans="1:36" s="16" customFormat="1" ht="39.75" customHeight="1">
      <c r="A146" s="17" t="s">
        <v>130</v>
      </c>
      <c r="B146" s="25"/>
      <c r="C146" s="8" t="s">
        <v>2</v>
      </c>
      <c r="D146" s="33">
        <f>D147+D149+D154+D152+D155</f>
        <v>25349336</v>
      </c>
      <c r="E146" s="33">
        <f aca="true" t="shared" si="44" ref="E146:T146">E147+E149+E154+E152+E155</f>
        <v>0</v>
      </c>
      <c r="F146" s="33">
        <f t="shared" si="44"/>
        <v>0</v>
      </c>
      <c r="G146" s="33">
        <f t="shared" si="44"/>
        <v>11919922</v>
      </c>
      <c r="H146" s="33">
        <f t="shared" si="44"/>
        <v>0</v>
      </c>
      <c r="I146" s="33">
        <f t="shared" si="44"/>
        <v>0</v>
      </c>
      <c r="J146" s="123">
        <f aca="true" t="shared" si="45" ref="J146:J191">G146/D146*100</f>
        <v>47.02262023746894</v>
      </c>
      <c r="K146" s="33">
        <f t="shared" si="44"/>
        <v>41973389.14</v>
      </c>
      <c r="L146" s="33">
        <f t="shared" si="44"/>
        <v>41900000</v>
      </c>
      <c r="M146" s="33">
        <f t="shared" si="44"/>
        <v>0</v>
      </c>
      <c r="N146" s="33">
        <f t="shared" si="44"/>
        <v>0</v>
      </c>
      <c r="O146" s="33">
        <f t="shared" si="44"/>
        <v>73389.14</v>
      </c>
      <c r="P146" s="33">
        <f t="shared" si="44"/>
        <v>23183142</v>
      </c>
      <c r="Q146" s="33">
        <f t="shared" si="44"/>
        <v>23183142</v>
      </c>
      <c r="R146" s="33">
        <f t="shared" si="44"/>
        <v>0</v>
      </c>
      <c r="S146" s="33">
        <f t="shared" si="44"/>
        <v>0</v>
      </c>
      <c r="T146" s="33">
        <f t="shared" si="44"/>
        <v>0</v>
      </c>
      <c r="U146" s="123">
        <f t="shared" si="42"/>
        <v>55.23295229430691</v>
      </c>
      <c r="V146" s="33">
        <f t="shared" si="43"/>
        <v>35103064</v>
      </c>
      <c r="W146" s="226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</row>
    <row r="147" spans="1:36" ht="39.75" customHeight="1">
      <c r="A147" s="3" t="s">
        <v>131</v>
      </c>
      <c r="B147" s="128"/>
      <c r="C147" s="10" t="s">
        <v>4</v>
      </c>
      <c r="D147" s="29">
        <f aca="true" t="shared" si="46" ref="D147:T147">D148</f>
        <v>7497000</v>
      </c>
      <c r="E147" s="29">
        <f t="shared" si="46"/>
        <v>0</v>
      </c>
      <c r="F147" s="29">
        <f t="shared" si="46"/>
        <v>0</v>
      </c>
      <c r="G147" s="29">
        <f t="shared" si="46"/>
        <v>4227498</v>
      </c>
      <c r="H147" s="29">
        <f t="shared" si="46"/>
        <v>0</v>
      </c>
      <c r="I147" s="29">
        <f t="shared" si="46"/>
        <v>0</v>
      </c>
      <c r="J147" s="124">
        <f t="shared" si="45"/>
        <v>56.38919567827131</v>
      </c>
      <c r="K147" s="29">
        <f t="shared" si="46"/>
        <v>0</v>
      </c>
      <c r="L147" s="29">
        <f t="shared" si="46"/>
        <v>0</v>
      </c>
      <c r="M147" s="29">
        <f t="shared" si="46"/>
        <v>0</v>
      </c>
      <c r="N147" s="29">
        <f t="shared" si="46"/>
        <v>0</v>
      </c>
      <c r="O147" s="29">
        <f t="shared" si="46"/>
        <v>0</v>
      </c>
      <c r="P147" s="29">
        <f t="shared" si="46"/>
        <v>0</v>
      </c>
      <c r="Q147" s="29">
        <f t="shared" si="46"/>
        <v>0</v>
      </c>
      <c r="R147" s="29">
        <f t="shared" si="46"/>
        <v>0</v>
      </c>
      <c r="S147" s="29">
        <f t="shared" si="46"/>
        <v>0</v>
      </c>
      <c r="T147" s="29">
        <f t="shared" si="46"/>
        <v>0</v>
      </c>
      <c r="U147" s="124"/>
      <c r="V147" s="29">
        <f t="shared" si="43"/>
        <v>4227498</v>
      </c>
      <c r="W147" s="226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</row>
    <row r="148" spans="1:36" s="5" customFormat="1" ht="32.25" customHeight="1">
      <c r="A148" s="4" t="s">
        <v>5</v>
      </c>
      <c r="B148" s="4" t="s">
        <v>128</v>
      </c>
      <c r="C148" s="11" t="s">
        <v>68</v>
      </c>
      <c r="D148" s="30">
        <f>'дод 2 '!E43</f>
        <v>7497000</v>
      </c>
      <c r="E148" s="30">
        <f>'дод 2 '!F43</f>
        <v>0</v>
      </c>
      <c r="F148" s="30">
        <f>'дод 2 '!G43</f>
        <v>0</v>
      </c>
      <c r="G148" s="30">
        <f>'дод 2 '!H43</f>
        <v>4227498</v>
      </c>
      <c r="H148" s="30">
        <f>'дод 2 '!I43</f>
        <v>0</v>
      </c>
      <c r="I148" s="30">
        <f>'дод 2 '!J43</f>
        <v>0</v>
      </c>
      <c r="J148" s="125">
        <f t="shared" si="45"/>
        <v>56.38919567827131</v>
      </c>
      <c r="K148" s="30">
        <f>'дод 2 '!L43</f>
        <v>0</v>
      </c>
      <c r="L148" s="30">
        <f>'дод 2 '!M43</f>
        <v>0</v>
      </c>
      <c r="M148" s="30">
        <f>'дод 2 '!N43</f>
        <v>0</v>
      </c>
      <c r="N148" s="30">
        <f>'дод 2 '!O43</f>
        <v>0</v>
      </c>
      <c r="O148" s="30">
        <f>'дод 2 '!P43</f>
        <v>0</v>
      </c>
      <c r="P148" s="30">
        <f>'дод 2 '!Q43</f>
        <v>0</v>
      </c>
      <c r="Q148" s="30">
        <f>'дод 2 '!R43</f>
        <v>0</v>
      </c>
      <c r="R148" s="30">
        <f>'дод 2 '!S43</f>
        <v>0</v>
      </c>
      <c r="S148" s="30">
        <f>'дод 2 '!T43</f>
        <v>0</v>
      </c>
      <c r="T148" s="30">
        <f>'дод 2 '!U43</f>
        <v>0</v>
      </c>
      <c r="U148" s="125"/>
      <c r="V148" s="30">
        <f t="shared" si="43"/>
        <v>4227498</v>
      </c>
      <c r="W148" s="22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</row>
    <row r="149" spans="1:36" ht="36" customHeight="1">
      <c r="A149" s="3" t="s">
        <v>7</v>
      </c>
      <c r="B149" s="3"/>
      <c r="C149" s="10" t="s">
        <v>8</v>
      </c>
      <c r="D149" s="29">
        <f>D150+D151</f>
        <v>17202536</v>
      </c>
      <c r="E149" s="29">
        <f aca="true" t="shared" si="47" ref="E149:T149">E150+E151</f>
        <v>0</v>
      </c>
      <c r="F149" s="29">
        <f t="shared" si="47"/>
        <v>0</v>
      </c>
      <c r="G149" s="29">
        <f t="shared" si="47"/>
        <v>7492624</v>
      </c>
      <c r="H149" s="29">
        <f t="shared" si="47"/>
        <v>0</v>
      </c>
      <c r="I149" s="29">
        <f t="shared" si="47"/>
        <v>0</v>
      </c>
      <c r="J149" s="124">
        <f t="shared" si="45"/>
        <v>43.5553455606778</v>
      </c>
      <c r="K149" s="29">
        <f t="shared" si="47"/>
        <v>0</v>
      </c>
      <c r="L149" s="29">
        <f t="shared" si="47"/>
        <v>0</v>
      </c>
      <c r="M149" s="29">
        <f t="shared" si="47"/>
        <v>0</v>
      </c>
      <c r="N149" s="29">
        <f t="shared" si="47"/>
        <v>0</v>
      </c>
      <c r="O149" s="29">
        <f t="shared" si="47"/>
        <v>0</v>
      </c>
      <c r="P149" s="29">
        <f t="shared" si="47"/>
        <v>0</v>
      </c>
      <c r="Q149" s="29">
        <f t="shared" si="47"/>
        <v>0</v>
      </c>
      <c r="R149" s="29">
        <f t="shared" si="47"/>
        <v>0</v>
      </c>
      <c r="S149" s="29">
        <f t="shared" si="47"/>
        <v>0</v>
      </c>
      <c r="T149" s="29">
        <f t="shared" si="47"/>
        <v>0</v>
      </c>
      <c r="U149" s="124"/>
      <c r="V149" s="29">
        <f t="shared" si="43"/>
        <v>7492624</v>
      </c>
      <c r="W149" s="226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</row>
    <row r="150" spans="1:36" s="5" customFormat="1" ht="39.75" customHeight="1">
      <c r="A150" s="4" t="s">
        <v>6</v>
      </c>
      <c r="B150" s="4" t="s">
        <v>129</v>
      </c>
      <c r="C150" s="11" t="s">
        <v>232</v>
      </c>
      <c r="D150" s="30">
        <f>'дод 2 '!E45</f>
        <v>10976000</v>
      </c>
      <c r="E150" s="30">
        <f>'дод 2 '!F45</f>
        <v>0</v>
      </c>
      <c r="F150" s="30">
        <f>'дод 2 '!G45</f>
        <v>0</v>
      </c>
      <c r="G150" s="30">
        <f>'дод 2 '!H45</f>
        <v>7492624</v>
      </c>
      <c r="H150" s="30">
        <f>'дод 2 '!I45</f>
        <v>0</v>
      </c>
      <c r="I150" s="30">
        <f>'дод 2 '!J45</f>
        <v>0</v>
      </c>
      <c r="J150" s="125">
        <f t="shared" si="45"/>
        <v>68.26370262390671</v>
      </c>
      <c r="K150" s="30">
        <f>'дод 2 '!L45</f>
        <v>0</v>
      </c>
      <c r="L150" s="30">
        <f>'дод 2 '!M45</f>
        <v>0</v>
      </c>
      <c r="M150" s="30">
        <f>'дод 2 '!N45</f>
        <v>0</v>
      </c>
      <c r="N150" s="30">
        <f>'дод 2 '!O45</f>
        <v>0</v>
      </c>
      <c r="O150" s="30">
        <f>'дод 2 '!P45</f>
        <v>0</v>
      </c>
      <c r="P150" s="30">
        <f>'дод 2 '!Q45</f>
        <v>0</v>
      </c>
      <c r="Q150" s="30">
        <f>'дод 2 '!R45</f>
        <v>0</v>
      </c>
      <c r="R150" s="30">
        <f>'дод 2 '!S45</f>
        <v>0</v>
      </c>
      <c r="S150" s="30">
        <f>'дод 2 '!T45</f>
        <v>0</v>
      </c>
      <c r="T150" s="30">
        <f>'дод 2 '!U45</f>
        <v>0</v>
      </c>
      <c r="U150" s="125"/>
      <c r="V150" s="30">
        <f t="shared" si="43"/>
        <v>7492624</v>
      </c>
      <c r="W150" s="22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</row>
    <row r="151" spans="1:36" s="5" customFormat="1" ht="24" customHeight="1">
      <c r="A151" s="4" t="s">
        <v>9</v>
      </c>
      <c r="B151" s="4" t="s">
        <v>129</v>
      </c>
      <c r="C151" s="11" t="s">
        <v>33</v>
      </c>
      <c r="D151" s="30">
        <f>'дод 2 '!E46</f>
        <v>6226536</v>
      </c>
      <c r="E151" s="30">
        <f>'дод 2 '!F46</f>
        <v>0</v>
      </c>
      <c r="F151" s="30">
        <f>'дод 2 '!G46</f>
        <v>0</v>
      </c>
      <c r="G151" s="30">
        <f>'дод 2 '!H46</f>
        <v>0</v>
      </c>
      <c r="H151" s="30">
        <f>'дод 2 '!I46</f>
        <v>0</v>
      </c>
      <c r="I151" s="30">
        <f>'дод 2 '!J46</f>
        <v>0</v>
      </c>
      <c r="J151" s="125">
        <f t="shared" si="45"/>
        <v>0</v>
      </c>
      <c r="K151" s="30">
        <f>'дод 2 '!L46</f>
        <v>0</v>
      </c>
      <c r="L151" s="30">
        <f>'дод 2 '!M46</f>
        <v>0</v>
      </c>
      <c r="M151" s="30">
        <f>'дод 2 '!N46</f>
        <v>0</v>
      </c>
      <c r="N151" s="30">
        <f>'дод 2 '!O46</f>
        <v>0</v>
      </c>
      <c r="O151" s="30">
        <f>'дод 2 '!P46</f>
        <v>0</v>
      </c>
      <c r="P151" s="30">
        <f>'дод 2 '!Q46</f>
        <v>0</v>
      </c>
      <c r="Q151" s="30">
        <f>'дод 2 '!R46</f>
        <v>0</v>
      </c>
      <c r="R151" s="30">
        <f>'дод 2 '!S46</f>
        <v>0</v>
      </c>
      <c r="S151" s="30">
        <f>'дод 2 '!T46</f>
        <v>0</v>
      </c>
      <c r="T151" s="30">
        <f>'дод 2 '!U46</f>
        <v>0</v>
      </c>
      <c r="U151" s="125"/>
      <c r="V151" s="30">
        <f t="shared" si="43"/>
        <v>0</v>
      </c>
      <c r="W151" s="226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</row>
    <row r="152" spans="1:36" s="5" customFormat="1" ht="24" customHeight="1">
      <c r="A152" s="3" t="s">
        <v>633</v>
      </c>
      <c r="B152" s="3"/>
      <c r="C152" s="10" t="s">
        <v>634</v>
      </c>
      <c r="D152" s="30">
        <f>D153</f>
        <v>0</v>
      </c>
      <c r="E152" s="30">
        <f aca="true" t="shared" si="48" ref="E152:T152">E153</f>
        <v>0</v>
      </c>
      <c r="F152" s="30">
        <f t="shared" si="48"/>
        <v>0</v>
      </c>
      <c r="G152" s="30">
        <f t="shared" si="48"/>
        <v>0</v>
      </c>
      <c r="H152" s="30">
        <f t="shared" si="48"/>
        <v>0</v>
      </c>
      <c r="I152" s="30">
        <f t="shared" si="48"/>
        <v>0</v>
      </c>
      <c r="J152" s="124"/>
      <c r="K152" s="30">
        <f t="shared" si="48"/>
        <v>73389.14</v>
      </c>
      <c r="L152" s="30">
        <f t="shared" si="48"/>
        <v>0</v>
      </c>
      <c r="M152" s="30">
        <f t="shared" si="48"/>
        <v>0</v>
      </c>
      <c r="N152" s="30">
        <f t="shared" si="48"/>
        <v>0</v>
      </c>
      <c r="O152" s="30">
        <f t="shared" si="48"/>
        <v>73389.14</v>
      </c>
      <c r="P152" s="30">
        <f t="shared" si="48"/>
        <v>0</v>
      </c>
      <c r="Q152" s="30">
        <f t="shared" si="48"/>
        <v>0</v>
      </c>
      <c r="R152" s="30">
        <f t="shared" si="48"/>
        <v>0</v>
      </c>
      <c r="S152" s="30">
        <f t="shared" si="48"/>
        <v>0</v>
      </c>
      <c r="T152" s="30">
        <f t="shared" si="48"/>
        <v>0</v>
      </c>
      <c r="U152" s="124">
        <f t="shared" si="42"/>
        <v>0</v>
      </c>
      <c r="V152" s="29">
        <f t="shared" si="43"/>
        <v>0</v>
      </c>
      <c r="W152" s="226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</row>
    <row r="153" spans="1:36" s="5" customFormat="1" ht="44.25" customHeight="1">
      <c r="A153" s="4" t="s">
        <v>635</v>
      </c>
      <c r="B153" s="4" t="s">
        <v>487</v>
      </c>
      <c r="C153" s="11" t="s">
        <v>636</v>
      </c>
      <c r="D153" s="30">
        <f>'дод 2 '!E228</f>
        <v>0</v>
      </c>
      <c r="E153" s="30">
        <f>'дод 2 '!F228</f>
        <v>0</v>
      </c>
      <c r="F153" s="30">
        <f>'дод 2 '!G228</f>
        <v>0</v>
      </c>
      <c r="G153" s="30">
        <f>'дод 2 '!H228</f>
        <v>0</v>
      </c>
      <c r="H153" s="30">
        <f>'дод 2 '!I228</f>
        <v>0</v>
      </c>
      <c r="I153" s="30">
        <f>'дод 2 '!J228</f>
        <v>0</v>
      </c>
      <c r="J153" s="125"/>
      <c r="K153" s="30">
        <f>'дод 2 '!L228</f>
        <v>73389.14</v>
      </c>
      <c r="L153" s="30">
        <f>'дод 2 '!M228</f>
        <v>0</v>
      </c>
      <c r="M153" s="30">
        <f>'дод 2 '!N228</f>
        <v>0</v>
      </c>
      <c r="N153" s="30">
        <f>'дод 2 '!O228</f>
        <v>0</v>
      </c>
      <c r="O153" s="30">
        <f>'дод 2 '!P228</f>
        <v>73389.14</v>
      </c>
      <c r="P153" s="30">
        <f>'дод 2 '!Q228</f>
        <v>0</v>
      </c>
      <c r="Q153" s="30">
        <f>'дод 2 '!R228</f>
        <v>0</v>
      </c>
      <c r="R153" s="30">
        <f>'дод 2 '!S228</f>
        <v>0</v>
      </c>
      <c r="S153" s="30">
        <f>'дод 2 '!T228</f>
        <v>0</v>
      </c>
      <c r="T153" s="30">
        <f>'дод 2 '!U228</f>
        <v>0</v>
      </c>
      <c r="U153" s="125">
        <f t="shared" si="42"/>
        <v>0</v>
      </c>
      <c r="V153" s="30">
        <f t="shared" si="43"/>
        <v>0</v>
      </c>
      <c r="W153" s="226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</row>
    <row r="154" spans="1:36" ht="24" customHeight="1">
      <c r="A154" s="3" t="s">
        <v>486</v>
      </c>
      <c r="B154" s="3" t="s">
        <v>487</v>
      </c>
      <c r="C154" s="10" t="s">
        <v>488</v>
      </c>
      <c r="D154" s="29">
        <f>'дод 2 '!E47</f>
        <v>649800</v>
      </c>
      <c r="E154" s="29">
        <f>'дод 2 '!F47</f>
        <v>0</v>
      </c>
      <c r="F154" s="29">
        <f>'дод 2 '!G47</f>
        <v>0</v>
      </c>
      <c r="G154" s="29">
        <f>'дод 2 '!H47</f>
        <v>199800</v>
      </c>
      <c r="H154" s="29">
        <f>'дод 2 '!I47</f>
        <v>0</v>
      </c>
      <c r="I154" s="29">
        <f>'дод 2 '!J47</f>
        <v>0</v>
      </c>
      <c r="J154" s="124">
        <f t="shared" si="45"/>
        <v>30.747922437673132</v>
      </c>
      <c r="K154" s="29">
        <f>'дод 2 '!L47</f>
        <v>0</v>
      </c>
      <c r="L154" s="29">
        <f>'дод 2 '!M47</f>
        <v>0</v>
      </c>
      <c r="M154" s="29">
        <f>'дод 2 '!N47</f>
        <v>0</v>
      </c>
      <c r="N154" s="29">
        <f>'дод 2 '!O47</f>
        <v>0</v>
      </c>
      <c r="O154" s="29">
        <f>'дод 2 '!P47</f>
        <v>0</v>
      </c>
      <c r="P154" s="29">
        <f>'дод 2 '!Q47</f>
        <v>0</v>
      </c>
      <c r="Q154" s="29">
        <f>'дод 2 '!R47</f>
        <v>0</v>
      </c>
      <c r="R154" s="29">
        <f>'дод 2 '!S47</f>
        <v>0</v>
      </c>
      <c r="S154" s="29">
        <f>'дод 2 '!T47</f>
        <v>0</v>
      </c>
      <c r="T154" s="29">
        <f>'дод 2 '!U47</f>
        <v>0</v>
      </c>
      <c r="U154" s="124"/>
      <c r="V154" s="29">
        <f t="shared" si="43"/>
        <v>199800</v>
      </c>
      <c r="W154" s="226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</row>
    <row r="155" spans="1:36" ht="33.75" customHeight="1">
      <c r="A155" s="3" t="s">
        <v>640</v>
      </c>
      <c r="B155" s="3"/>
      <c r="C155" s="10" t="s">
        <v>639</v>
      </c>
      <c r="D155" s="29">
        <f>D156</f>
        <v>0</v>
      </c>
      <c r="E155" s="29">
        <f aca="true" t="shared" si="49" ref="E155:T155">E156</f>
        <v>0</v>
      </c>
      <c r="F155" s="29">
        <f t="shared" si="49"/>
        <v>0</v>
      </c>
      <c r="G155" s="29">
        <f t="shared" si="49"/>
        <v>0</v>
      </c>
      <c r="H155" s="29">
        <f t="shared" si="49"/>
        <v>0</v>
      </c>
      <c r="I155" s="29">
        <f t="shared" si="49"/>
        <v>0</v>
      </c>
      <c r="J155" s="124"/>
      <c r="K155" s="29">
        <f t="shared" si="49"/>
        <v>41900000</v>
      </c>
      <c r="L155" s="29">
        <f t="shared" si="49"/>
        <v>41900000</v>
      </c>
      <c r="M155" s="29">
        <f t="shared" si="49"/>
        <v>0</v>
      </c>
      <c r="N155" s="29">
        <f t="shared" si="49"/>
        <v>0</v>
      </c>
      <c r="O155" s="29">
        <f t="shared" si="49"/>
        <v>0</v>
      </c>
      <c r="P155" s="29">
        <f t="shared" si="49"/>
        <v>23183142</v>
      </c>
      <c r="Q155" s="29">
        <f t="shared" si="49"/>
        <v>23183142</v>
      </c>
      <c r="R155" s="29">
        <f t="shared" si="49"/>
        <v>0</v>
      </c>
      <c r="S155" s="29">
        <f t="shared" si="49"/>
        <v>0</v>
      </c>
      <c r="T155" s="29">
        <f t="shared" si="49"/>
        <v>0</v>
      </c>
      <c r="U155" s="124">
        <f t="shared" si="42"/>
        <v>55.329694510739856</v>
      </c>
      <c r="V155" s="29">
        <f t="shared" si="43"/>
        <v>23183142</v>
      </c>
      <c r="W155" s="226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</row>
    <row r="156" spans="1:36" s="5" customFormat="1" ht="57" customHeight="1">
      <c r="A156" s="4" t="s">
        <v>641</v>
      </c>
      <c r="B156" s="4" t="s">
        <v>487</v>
      </c>
      <c r="C156" s="11" t="s">
        <v>642</v>
      </c>
      <c r="D156" s="30">
        <f>'дод 2 '!E230</f>
        <v>0</v>
      </c>
      <c r="E156" s="30">
        <f>'дод 2 '!F230</f>
        <v>0</v>
      </c>
      <c r="F156" s="30">
        <f>'дод 2 '!G230</f>
        <v>0</v>
      </c>
      <c r="G156" s="30">
        <f>'дод 2 '!H230</f>
        <v>0</v>
      </c>
      <c r="H156" s="30">
        <f>'дод 2 '!I230</f>
        <v>0</v>
      </c>
      <c r="I156" s="30">
        <f>'дод 2 '!J230</f>
        <v>0</v>
      </c>
      <c r="J156" s="125"/>
      <c r="K156" s="30">
        <f>'дод 2 '!L230</f>
        <v>41900000</v>
      </c>
      <c r="L156" s="30">
        <f>'дод 2 '!M230</f>
        <v>41900000</v>
      </c>
      <c r="M156" s="30">
        <f>'дод 2 '!N230</f>
        <v>0</v>
      </c>
      <c r="N156" s="30">
        <f>'дод 2 '!O230</f>
        <v>0</v>
      </c>
      <c r="O156" s="30">
        <f>'дод 2 '!P230</f>
        <v>0</v>
      </c>
      <c r="P156" s="30">
        <f>'дод 2 '!Q230</f>
        <v>23183142</v>
      </c>
      <c r="Q156" s="30">
        <f>'дод 2 '!R230</f>
        <v>23183142</v>
      </c>
      <c r="R156" s="30">
        <f>'дод 2 '!S230</f>
        <v>0</v>
      </c>
      <c r="S156" s="30">
        <f>'дод 2 '!T230</f>
        <v>0</v>
      </c>
      <c r="T156" s="30">
        <f>'дод 2 '!U230</f>
        <v>0</v>
      </c>
      <c r="U156" s="125">
        <f t="shared" si="42"/>
        <v>55.329694510739856</v>
      </c>
      <c r="V156" s="30">
        <f t="shared" si="43"/>
        <v>23183142</v>
      </c>
      <c r="W156" s="22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</row>
    <row r="157" spans="1:36" s="16" customFormat="1" ht="28.5" customHeight="1">
      <c r="A157" s="25" t="s">
        <v>375</v>
      </c>
      <c r="B157" s="25"/>
      <c r="C157" s="8" t="s">
        <v>376</v>
      </c>
      <c r="D157" s="33">
        <f aca="true" t="shared" si="50" ref="D157:T157">D158</f>
        <v>9247290</v>
      </c>
      <c r="E157" s="33">
        <f t="shared" si="50"/>
        <v>0</v>
      </c>
      <c r="F157" s="33">
        <f t="shared" si="50"/>
        <v>0</v>
      </c>
      <c r="G157" s="33">
        <f t="shared" si="50"/>
        <v>2238318.5</v>
      </c>
      <c r="H157" s="33">
        <f t="shared" si="50"/>
        <v>0</v>
      </c>
      <c r="I157" s="33">
        <f t="shared" si="50"/>
        <v>0</v>
      </c>
      <c r="J157" s="123">
        <f t="shared" si="45"/>
        <v>24.205129286526105</v>
      </c>
      <c r="K157" s="33">
        <f t="shared" si="50"/>
        <v>8111000</v>
      </c>
      <c r="L157" s="33">
        <f t="shared" si="50"/>
        <v>0</v>
      </c>
      <c r="M157" s="33">
        <f t="shared" si="50"/>
        <v>0</v>
      </c>
      <c r="N157" s="33">
        <f t="shared" si="50"/>
        <v>0</v>
      </c>
      <c r="O157" s="33">
        <f t="shared" si="50"/>
        <v>8111000</v>
      </c>
      <c r="P157" s="33">
        <f t="shared" si="50"/>
        <v>2689897</v>
      </c>
      <c r="Q157" s="33">
        <f t="shared" si="50"/>
        <v>0</v>
      </c>
      <c r="R157" s="33">
        <f t="shared" si="50"/>
        <v>0</v>
      </c>
      <c r="S157" s="33">
        <f t="shared" si="50"/>
        <v>0</v>
      </c>
      <c r="T157" s="33">
        <f t="shared" si="50"/>
        <v>2689897</v>
      </c>
      <c r="U157" s="123">
        <f t="shared" si="42"/>
        <v>33.16356799408211</v>
      </c>
      <c r="V157" s="33">
        <f t="shared" si="43"/>
        <v>4928215.5</v>
      </c>
      <c r="W157" s="226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</row>
    <row r="158" spans="1:36" ht="34.5" customHeight="1">
      <c r="A158" s="20" t="s">
        <v>373</v>
      </c>
      <c r="B158" s="20" t="s">
        <v>374</v>
      </c>
      <c r="C158" s="31" t="s">
        <v>372</v>
      </c>
      <c r="D158" s="29">
        <f>'дод 2 '!E48</f>
        <v>9247290</v>
      </c>
      <c r="E158" s="29">
        <f>'дод 2 '!F48</f>
        <v>0</v>
      </c>
      <c r="F158" s="29">
        <f>'дод 2 '!G48</f>
        <v>0</v>
      </c>
      <c r="G158" s="29">
        <f>'дод 2 '!H48</f>
        <v>2238318.5</v>
      </c>
      <c r="H158" s="29">
        <f>'дод 2 '!I48</f>
        <v>0</v>
      </c>
      <c r="I158" s="29">
        <f>'дод 2 '!J48</f>
        <v>0</v>
      </c>
      <c r="J158" s="124">
        <f t="shared" si="45"/>
        <v>24.205129286526105</v>
      </c>
      <c r="K158" s="29">
        <f>'дод 2 '!L48</f>
        <v>8111000</v>
      </c>
      <c r="L158" s="29">
        <f>'дод 2 '!M48</f>
        <v>0</v>
      </c>
      <c r="M158" s="29">
        <f>'дод 2 '!N48</f>
        <v>0</v>
      </c>
      <c r="N158" s="29">
        <f>'дод 2 '!O48</f>
        <v>0</v>
      </c>
      <c r="O158" s="29">
        <f>'дод 2 '!P48</f>
        <v>8111000</v>
      </c>
      <c r="P158" s="29">
        <f>'дод 2 '!Q48</f>
        <v>2689897</v>
      </c>
      <c r="Q158" s="29">
        <f>'дод 2 '!R48</f>
        <v>0</v>
      </c>
      <c r="R158" s="29">
        <f>'дод 2 '!S48</f>
        <v>0</v>
      </c>
      <c r="S158" s="29">
        <f>'дод 2 '!T48</f>
        <v>0</v>
      </c>
      <c r="T158" s="29">
        <f>'дод 2 '!U48</f>
        <v>2689897</v>
      </c>
      <c r="U158" s="124">
        <f t="shared" si="42"/>
        <v>33.16356799408211</v>
      </c>
      <c r="V158" s="29">
        <f t="shared" si="43"/>
        <v>4928215.5</v>
      </c>
      <c r="W158" s="226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</row>
    <row r="159" spans="1:36" s="16" customFormat="1" ht="38.25" customHeight="1">
      <c r="A159" s="17" t="s">
        <v>134</v>
      </c>
      <c r="B159" s="25"/>
      <c r="C159" s="8" t="s">
        <v>10</v>
      </c>
      <c r="D159" s="33">
        <f>D160+D161+D164+D165+D166+D162+D163</f>
        <v>8067228</v>
      </c>
      <c r="E159" s="33">
        <f aca="true" t="shared" si="51" ref="E159:T159">E160+E161+E164+E165+E166+E162+E163</f>
        <v>0</v>
      </c>
      <c r="F159" s="33">
        <f t="shared" si="51"/>
        <v>78316.65</v>
      </c>
      <c r="G159" s="33">
        <f t="shared" si="51"/>
        <v>3425421.5799999996</v>
      </c>
      <c r="H159" s="33">
        <f t="shared" si="51"/>
        <v>0</v>
      </c>
      <c r="I159" s="33">
        <f t="shared" si="51"/>
        <v>78316.65</v>
      </c>
      <c r="J159" s="123">
        <f t="shared" si="45"/>
        <v>42.460949163702814</v>
      </c>
      <c r="K159" s="33">
        <f t="shared" si="51"/>
        <v>75488803.33</v>
      </c>
      <c r="L159" s="33">
        <f t="shared" si="51"/>
        <v>1332343.53</v>
      </c>
      <c r="M159" s="33">
        <f t="shared" si="51"/>
        <v>0</v>
      </c>
      <c r="N159" s="33">
        <f t="shared" si="51"/>
        <v>0</v>
      </c>
      <c r="O159" s="33">
        <f t="shared" si="51"/>
        <v>74156459.8</v>
      </c>
      <c r="P159" s="33">
        <f t="shared" si="51"/>
        <v>53308905.449999996</v>
      </c>
      <c r="Q159" s="33">
        <f t="shared" si="51"/>
        <v>716021.81</v>
      </c>
      <c r="R159" s="33">
        <f t="shared" si="51"/>
        <v>0</v>
      </c>
      <c r="S159" s="33">
        <f t="shared" si="51"/>
        <v>0</v>
      </c>
      <c r="T159" s="33">
        <f t="shared" si="51"/>
        <v>52592883.64</v>
      </c>
      <c r="U159" s="123">
        <f t="shared" si="42"/>
        <v>70.61829449986062</v>
      </c>
      <c r="V159" s="33">
        <f t="shared" si="43"/>
        <v>56734327.029999994</v>
      </c>
      <c r="W159" s="226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</row>
    <row r="160" spans="1:36" ht="34.5" customHeight="1">
      <c r="A160" s="3" t="s">
        <v>11</v>
      </c>
      <c r="B160" s="3" t="s">
        <v>133</v>
      </c>
      <c r="C160" s="10" t="s">
        <v>46</v>
      </c>
      <c r="D160" s="29">
        <f>'дод 2 '!E49+'дод 2 '!E248</f>
        <v>1240000</v>
      </c>
      <c r="E160" s="29">
        <f>'дод 2 '!F49+'дод 2 '!F248</f>
        <v>0</v>
      </c>
      <c r="F160" s="29">
        <f>'дод 2 '!G49+'дод 2 '!G248</f>
        <v>0</v>
      </c>
      <c r="G160" s="29">
        <f>'дод 2 '!H49+'дод 2 '!H248</f>
        <v>160633.47999999998</v>
      </c>
      <c r="H160" s="29">
        <f>'дод 2 '!I49+'дод 2 '!I248</f>
        <v>0</v>
      </c>
      <c r="I160" s="29">
        <f>'дод 2 '!J49+'дод 2 '!J248</f>
        <v>0</v>
      </c>
      <c r="J160" s="124">
        <f t="shared" si="45"/>
        <v>12.954312903225803</v>
      </c>
      <c r="K160" s="29">
        <f>'дод 2 '!L49+'дод 2 '!L248</f>
        <v>16800</v>
      </c>
      <c r="L160" s="29">
        <f>'дод 2 '!M49+'дод 2 '!M248</f>
        <v>0</v>
      </c>
      <c r="M160" s="29">
        <f>'дод 2 '!N49+'дод 2 '!N248</f>
        <v>0</v>
      </c>
      <c r="N160" s="29">
        <f>'дод 2 '!O49+'дод 2 '!O248</f>
        <v>0</v>
      </c>
      <c r="O160" s="29">
        <f>'дод 2 '!P49+'дод 2 '!P248</f>
        <v>16800</v>
      </c>
      <c r="P160" s="29">
        <f>'дод 2 '!Q49+'дод 2 '!Q248</f>
        <v>16800</v>
      </c>
      <c r="Q160" s="29">
        <f>'дод 2 '!R49+'дод 2 '!R248</f>
        <v>0</v>
      </c>
      <c r="R160" s="29">
        <f>'дод 2 '!S49+'дод 2 '!S248</f>
        <v>0</v>
      </c>
      <c r="S160" s="29">
        <f>'дод 2 '!T49+'дод 2 '!T248</f>
        <v>0</v>
      </c>
      <c r="T160" s="29">
        <f>'дод 2 '!U49+'дод 2 '!U248</f>
        <v>16800</v>
      </c>
      <c r="U160" s="124">
        <f t="shared" si="42"/>
        <v>100</v>
      </c>
      <c r="V160" s="29">
        <f t="shared" si="43"/>
        <v>177433.47999999998</v>
      </c>
      <c r="W160" s="226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</row>
    <row r="161" spans="1:36" ht="24.75" customHeight="1">
      <c r="A161" s="3" t="s">
        <v>3</v>
      </c>
      <c r="B161" s="3" t="s">
        <v>132</v>
      </c>
      <c r="C161" s="10" t="s">
        <v>64</v>
      </c>
      <c r="D161" s="29">
        <f>'дод 2 '!E83+'дод 2 '!E104+'дод 2 '!E158+'дод 2 '!E178+'дод 2 '!E200+'дод 2 '!E231+'дод 2 '!E50+'дод 2 '!E260</f>
        <v>3900830</v>
      </c>
      <c r="E161" s="29">
        <f>'дод 2 '!F83+'дод 2 '!F104+'дод 2 '!F158+'дод 2 '!F178+'дод 2 '!F200+'дод 2 '!F231+'дод 2 '!F50+'дод 2 '!F260</f>
        <v>0</v>
      </c>
      <c r="F161" s="29">
        <f>'дод 2 '!G83+'дод 2 '!G104+'дод 2 '!G158+'дод 2 '!G178+'дод 2 '!G200+'дод 2 '!G231+'дод 2 '!G50+'дод 2 '!G260</f>
        <v>0</v>
      </c>
      <c r="G161" s="29">
        <f>'дод 2 '!H83+'дод 2 '!H104+'дод 2 '!H158+'дод 2 '!H178+'дод 2 '!H200+'дод 2 '!H231+'дод 2 '!H50+'дод 2 '!H260</f>
        <v>2207532.3899999997</v>
      </c>
      <c r="H161" s="29">
        <f>'дод 2 '!I83+'дод 2 '!I104+'дод 2 '!I158+'дод 2 '!I178+'дод 2 '!I200+'дод 2 '!I231+'дод 2 '!I50+'дод 2 '!I260</f>
        <v>0</v>
      </c>
      <c r="I161" s="29">
        <f>'дод 2 '!J83+'дод 2 '!J104+'дод 2 '!J158+'дод 2 '!J178+'дод 2 '!J200+'дод 2 '!J231+'дод 2 '!J50+'дод 2 '!J260</f>
        <v>0</v>
      </c>
      <c r="J161" s="124">
        <f t="shared" si="45"/>
        <v>56.59135081508293</v>
      </c>
      <c r="K161" s="29">
        <f>'дод 2 '!L83+'дод 2 '!L104+'дод 2 '!L158+'дод 2 '!L178+'дод 2 '!L200+'дод 2 '!L231+'дод 2 '!L50+'дод 2 '!L260</f>
        <v>43532574</v>
      </c>
      <c r="L161" s="29">
        <f>'дод 2 '!M83+'дод 2 '!M104+'дод 2 '!M158+'дод 2 '!M178+'дод 2 '!M200+'дод 2 '!M231+'дод 2 '!M50+'дод 2 '!M260</f>
        <v>0</v>
      </c>
      <c r="M161" s="29">
        <f>'дод 2 '!N83+'дод 2 '!N104+'дод 2 '!N158+'дод 2 '!N178+'дод 2 '!N200+'дод 2 '!N231+'дод 2 '!N50+'дод 2 '!N260</f>
        <v>0</v>
      </c>
      <c r="N161" s="29">
        <f>'дод 2 '!O83+'дод 2 '!O104+'дод 2 '!O158+'дод 2 '!O178+'дод 2 '!O200+'дод 2 '!O231+'дод 2 '!O50+'дод 2 '!O260</f>
        <v>0</v>
      </c>
      <c r="O161" s="29">
        <f>'дод 2 '!P83+'дод 2 '!P104+'дод 2 '!P158+'дод 2 '!P178+'дод 2 '!P200+'дод 2 '!P231+'дод 2 '!P50+'дод 2 '!P260</f>
        <v>43532574</v>
      </c>
      <c r="P161" s="29">
        <f>'дод 2 '!Q83+'дод 2 '!Q104+'дод 2 '!Q158+'дод 2 '!Q178+'дод 2 '!Q200+'дод 2 '!Q231+'дод 2 '!Q50+'дод 2 '!Q260</f>
        <v>23973018.439999998</v>
      </c>
      <c r="Q161" s="29">
        <f>'дод 2 '!R83+'дод 2 '!R104+'дод 2 '!R158+'дод 2 '!R178+'дод 2 '!R200+'дод 2 '!R231+'дод 2 '!R50+'дод 2 '!R260</f>
        <v>285434.8</v>
      </c>
      <c r="R161" s="29">
        <f>'дод 2 '!S83+'дод 2 '!S104+'дод 2 '!S158+'дод 2 '!S178+'дод 2 '!S200+'дод 2 '!S231+'дод 2 '!S50+'дод 2 '!S260</f>
        <v>0</v>
      </c>
      <c r="S161" s="29">
        <f>'дод 2 '!T83+'дод 2 '!T104+'дод 2 '!T158+'дод 2 '!T178+'дод 2 '!T200+'дод 2 '!T231+'дод 2 '!T50+'дод 2 '!T260</f>
        <v>0</v>
      </c>
      <c r="T161" s="29">
        <f>'дод 2 '!U83+'дод 2 '!U104+'дод 2 '!U158+'дод 2 '!U178+'дод 2 '!U200+'дод 2 '!U231+'дод 2 '!U50+'дод 2 '!U260</f>
        <v>23687583.64</v>
      </c>
      <c r="U161" s="124">
        <f t="shared" si="42"/>
        <v>55.0691499197819</v>
      </c>
      <c r="V161" s="29">
        <f t="shared" si="43"/>
        <v>26180550.83</v>
      </c>
      <c r="W161" s="226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</row>
    <row r="162" spans="1:36" ht="33.75" customHeight="1">
      <c r="A162" s="3" t="s">
        <v>410</v>
      </c>
      <c r="B162" s="3" t="s">
        <v>126</v>
      </c>
      <c r="C162" s="10" t="s">
        <v>413</v>
      </c>
      <c r="D162" s="29">
        <f>'дод 2 '!E249</f>
        <v>0</v>
      </c>
      <c r="E162" s="29">
        <f>'дод 2 '!F249</f>
        <v>0</v>
      </c>
      <c r="F162" s="29">
        <f>'дод 2 '!G249</f>
        <v>0</v>
      </c>
      <c r="G162" s="29">
        <f>'дод 2 '!H249</f>
        <v>0</v>
      </c>
      <c r="H162" s="29">
        <f>'дод 2 '!I249</f>
        <v>0</v>
      </c>
      <c r="I162" s="29">
        <f>'дод 2 '!J249</f>
        <v>0</v>
      </c>
      <c r="J162" s="124"/>
      <c r="K162" s="29">
        <f>'дод 2 '!L249</f>
        <v>50000</v>
      </c>
      <c r="L162" s="29">
        <f>'дод 2 '!M249</f>
        <v>0</v>
      </c>
      <c r="M162" s="29">
        <f>'дод 2 '!N249</f>
        <v>0</v>
      </c>
      <c r="N162" s="29">
        <f>'дод 2 '!O249</f>
        <v>0</v>
      </c>
      <c r="O162" s="29">
        <f>'дод 2 '!P249</f>
        <v>50000</v>
      </c>
      <c r="P162" s="29">
        <f>'дод 2 '!Q249</f>
        <v>28500</v>
      </c>
      <c r="Q162" s="29">
        <f>'дод 2 '!R249</f>
        <v>0</v>
      </c>
      <c r="R162" s="29">
        <f>'дод 2 '!S249</f>
        <v>0</v>
      </c>
      <c r="S162" s="29">
        <f>'дод 2 '!T249</f>
        <v>0</v>
      </c>
      <c r="T162" s="29">
        <f>'дод 2 '!U249</f>
        <v>28500</v>
      </c>
      <c r="U162" s="124">
        <f t="shared" si="42"/>
        <v>56.99999999999999</v>
      </c>
      <c r="V162" s="29">
        <f t="shared" si="43"/>
        <v>28500</v>
      </c>
      <c r="W162" s="226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</row>
    <row r="163" spans="1:36" ht="66.75" customHeight="1">
      <c r="A163" s="3" t="s">
        <v>412</v>
      </c>
      <c r="B163" s="3" t="s">
        <v>126</v>
      </c>
      <c r="C163" s="10" t="s">
        <v>414</v>
      </c>
      <c r="D163" s="29">
        <f>'дод 2 '!E250</f>
        <v>0</v>
      </c>
      <c r="E163" s="29">
        <f>'дод 2 '!F250</f>
        <v>0</v>
      </c>
      <c r="F163" s="29">
        <f>'дод 2 '!G250</f>
        <v>0</v>
      </c>
      <c r="G163" s="29">
        <f>'дод 2 '!H250</f>
        <v>0</v>
      </c>
      <c r="H163" s="29">
        <f>'дод 2 '!I250</f>
        <v>0</v>
      </c>
      <c r="I163" s="29">
        <f>'дод 2 '!J250</f>
        <v>0</v>
      </c>
      <c r="J163" s="124"/>
      <c r="K163" s="29">
        <f>'дод 2 '!L250</f>
        <v>25000</v>
      </c>
      <c r="L163" s="29">
        <f>'дод 2 '!M250</f>
        <v>0</v>
      </c>
      <c r="M163" s="29">
        <f>'дод 2 '!N250</f>
        <v>0</v>
      </c>
      <c r="N163" s="29">
        <f>'дод 2 '!O250</f>
        <v>0</v>
      </c>
      <c r="O163" s="29">
        <f>'дод 2 '!P250</f>
        <v>25000</v>
      </c>
      <c r="P163" s="29">
        <f>'дод 2 '!Q250</f>
        <v>0</v>
      </c>
      <c r="Q163" s="29">
        <f>'дод 2 '!R250</f>
        <v>0</v>
      </c>
      <c r="R163" s="29">
        <f>'дод 2 '!S250</f>
        <v>0</v>
      </c>
      <c r="S163" s="29">
        <f>'дод 2 '!T250</f>
        <v>0</v>
      </c>
      <c r="T163" s="29">
        <f>'дод 2 '!U250</f>
        <v>0</v>
      </c>
      <c r="U163" s="124">
        <f t="shared" si="42"/>
        <v>0</v>
      </c>
      <c r="V163" s="29">
        <f t="shared" si="43"/>
        <v>0</v>
      </c>
      <c r="W163" s="226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</row>
    <row r="164" spans="1:36" ht="31.5">
      <c r="A164" s="3" t="s">
        <v>12</v>
      </c>
      <c r="B164" s="3" t="s">
        <v>126</v>
      </c>
      <c r="C164" s="10" t="s">
        <v>47</v>
      </c>
      <c r="D164" s="29">
        <f>'дод 2 '!E51</f>
        <v>0</v>
      </c>
      <c r="E164" s="29">
        <f>'дод 2 '!F51</f>
        <v>0</v>
      </c>
      <c r="F164" s="29">
        <f>'дод 2 '!G51</f>
        <v>0</v>
      </c>
      <c r="G164" s="29">
        <f>'дод 2 '!H51</f>
        <v>0</v>
      </c>
      <c r="H164" s="29">
        <f>'дод 2 '!I51</f>
        <v>0</v>
      </c>
      <c r="I164" s="29">
        <f>'дод 2 '!J51</f>
        <v>0</v>
      </c>
      <c r="J164" s="124"/>
      <c r="K164" s="29">
        <f>'дод 2 '!L51</f>
        <v>28860000</v>
      </c>
      <c r="L164" s="29">
        <f>'дод 2 '!M51</f>
        <v>0</v>
      </c>
      <c r="M164" s="29">
        <f>'дод 2 '!N51</f>
        <v>0</v>
      </c>
      <c r="N164" s="29">
        <f>'дод 2 '!O51</f>
        <v>0</v>
      </c>
      <c r="O164" s="29">
        <f>'дод 2 '!P51</f>
        <v>28860000</v>
      </c>
      <c r="P164" s="29">
        <f>'дод 2 '!Q51</f>
        <v>28860000</v>
      </c>
      <c r="Q164" s="29">
        <f>'дод 2 '!R51</f>
        <v>0</v>
      </c>
      <c r="R164" s="29">
        <f>'дод 2 '!S51</f>
        <v>0</v>
      </c>
      <c r="S164" s="29">
        <f>'дод 2 '!T51</f>
        <v>0</v>
      </c>
      <c r="T164" s="29">
        <f>'дод 2 '!U51</f>
        <v>28860000</v>
      </c>
      <c r="U164" s="124">
        <f t="shared" si="42"/>
        <v>100</v>
      </c>
      <c r="V164" s="29">
        <f t="shared" si="43"/>
        <v>28860000</v>
      </c>
      <c r="W164" s="226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</row>
    <row r="165" spans="1:36" ht="36.75" customHeight="1">
      <c r="A165" s="3" t="s">
        <v>386</v>
      </c>
      <c r="B165" s="3" t="s">
        <v>126</v>
      </c>
      <c r="C165" s="10" t="s">
        <v>387</v>
      </c>
      <c r="D165" s="29">
        <f>'дод 2 '!E52</f>
        <v>209333</v>
      </c>
      <c r="E165" s="29">
        <f>'дод 2 '!F52</f>
        <v>0</v>
      </c>
      <c r="F165" s="29">
        <f>'дод 2 '!G52</f>
        <v>0</v>
      </c>
      <c r="G165" s="29">
        <f>'дод 2 '!H52</f>
        <v>169520</v>
      </c>
      <c r="H165" s="29">
        <f>'дод 2 '!I52</f>
        <v>0</v>
      </c>
      <c r="I165" s="29">
        <f>'дод 2 '!J52</f>
        <v>0</v>
      </c>
      <c r="J165" s="124">
        <f t="shared" si="45"/>
        <v>80.98102067041508</v>
      </c>
      <c r="K165" s="29">
        <f>'дод 2 '!L52</f>
        <v>0</v>
      </c>
      <c r="L165" s="29">
        <f>'дод 2 '!M52</f>
        <v>0</v>
      </c>
      <c r="M165" s="29">
        <f>'дод 2 '!N52</f>
        <v>0</v>
      </c>
      <c r="N165" s="29">
        <f>'дод 2 '!O52</f>
        <v>0</v>
      </c>
      <c r="O165" s="29">
        <f>'дод 2 '!P52</f>
        <v>0</v>
      </c>
      <c r="P165" s="29">
        <f>'дод 2 '!Q52</f>
        <v>0</v>
      </c>
      <c r="Q165" s="29">
        <f>'дод 2 '!R52</f>
        <v>0</v>
      </c>
      <c r="R165" s="29">
        <f>'дод 2 '!S52</f>
        <v>0</v>
      </c>
      <c r="S165" s="29">
        <f>'дод 2 '!T52</f>
        <v>0</v>
      </c>
      <c r="T165" s="29">
        <f>'дод 2 '!U52</f>
        <v>0</v>
      </c>
      <c r="U165" s="124"/>
      <c r="V165" s="29">
        <f t="shared" si="43"/>
        <v>169520</v>
      </c>
      <c r="W165" s="226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</row>
    <row r="166" spans="1:36" ht="29.25" customHeight="1">
      <c r="A166" s="3" t="s">
        <v>13</v>
      </c>
      <c r="B166" s="3"/>
      <c r="C166" s="10" t="s">
        <v>406</v>
      </c>
      <c r="D166" s="29">
        <f>D167+D168</f>
        <v>2717065</v>
      </c>
      <c r="E166" s="29">
        <f aca="true" t="shared" si="52" ref="E166:T166">E167+E168</f>
        <v>0</v>
      </c>
      <c r="F166" s="29">
        <f t="shared" si="52"/>
        <v>78316.65</v>
      </c>
      <c r="G166" s="29">
        <f t="shared" si="52"/>
        <v>887735.71</v>
      </c>
      <c r="H166" s="29">
        <f t="shared" si="52"/>
        <v>0</v>
      </c>
      <c r="I166" s="29">
        <f t="shared" si="52"/>
        <v>78316.65</v>
      </c>
      <c r="J166" s="124">
        <f t="shared" si="45"/>
        <v>32.67259745350222</v>
      </c>
      <c r="K166" s="29">
        <f t="shared" si="52"/>
        <v>3004429.33</v>
      </c>
      <c r="L166" s="29">
        <f t="shared" si="52"/>
        <v>1332343.53</v>
      </c>
      <c r="M166" s="29">
        <f t="shared" si="52"/>
        <v>0</v>
      </c>
      <c r="N166" s="29">
        <f t="shared" si="52"/>
        <v>0</v>
      </c>
      <c r="O166" s="29">
        <f t="shared" si="52"/>
        <v>1672085.8</v>
      </c>
      <c r="P166" s="29">
        <f t="shared" si="52"/>
        <v>430587.01</v>
      </c>
      <c r="Q166" s="29">
        <f t="shared" si="52"/>
        <v>430587.01</v>
      </c>
      <c r="R166" s="29">
        <f t="shared" si="52"/>
        <v>0</v>
      </c>
      <c r="S166" s="29">
        <f t="shared" si="52"/>
        <v>0</v>
      </c>
      <c r="T166" s="29">
        <f t="shared" si="52"/>
        <v>0</v>
      </c>
      <c r="U166" s="124">
        <f t="shared" si="42"/>
        <v>14.33174033086676</v>
      </c>
      <c r="V166" s="29">
        <f t="shared" si="43"/>
        <v>1318322.72</v>
      </c>
      <c r="W166" s="226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</row>
    <row r="167" spans="1:36" s="5" customFormat="1" ht="122.25" customHeight="1">
      <c r="A167" s="4" t="s">
        <v>460</v>
      </c>
      <c r="B167" s="4" t="s">
        <v>126</v>
      </c>
      <c r="C167" s="11" t="s">
        <v>493</v>
      </c>
      <c r="D167" s="30">
        <f>'дод 2 '!E54+'дод 2 '!E240+'дод 2 '!E202+'дод 2 '!E233</f>
        <v>0</v>
      </c>
      <c r="E167" s="30">
        <f>'дод 2 '!F54+'дод 2 '!F240+'дод 2 '!F202+'дод 2 '!F233</f>
        <v>0</v>
      </c>
      <c r="F167" s="30">
        <f>'дод 2 '!G54+'дод 2 '!G240+'дод 2 '!G202+'дод 2 '!G233</f>
        <v>0</v>
      </c>
      <c r="G167" s="30">
        <f>'дод 2 '!H54+'дод 2 '!H240+'дод 2 '!H202+'дод 2 '!H233</f>
        <v>0</v>
      </c>
      <c r="H167" s="30">
        <f>'дод 2 '!I54+'дод 2 '!I240+'дод 2 '!I202+'дод 2 '!I233</f>
        <v>0</v>
      </c>
      <c r="I167" s="30">
        <f>'дод 2 '!J54+'дод 2 '!J240+'дод 2 '!J202+'дод 2 '!J233</f>
        <v>0</v>
      </c>
      <c r="J167" s="125"/>
      <c r="K167" s="30">
        <f>'дод 2 '!L54+'дод 2 '!L240+'дод 2 '!L202+'дод 2 '!L233</f>
        <v>3004429.33</v>
      </c>
      <c r="L167" s="30">
        <f>'дод 2 '!M54+'дод 2 '!M240+'дод 2 '!M202+'дод 2 '!M233</f>
        <v>1332343.53</v>
      </c>
      <c r="M167" s="30">
        <f>'дод 2 '!N54+'дод 2 '!N240+'дод 2 '!N202+'дод 2 '!N233</f>
        <v>0</v>
      </c>
      <c r="N167" s="30">
        <f>'дод 2 '!O54+'дод 2 '!O240+'дод 2 '!O202+'дод 2 '!O233</f>
        <v>0</v>
      </c>
      <c r="O167" s="30">
        <f>'дод 2 '!P54+'дод 2 '!P240+'дод 2 '!P202+'дод 2 '!P233</f>
        <v>1672085.8</v>
      </c>
      <c r="P167" s="30">
        <f>'дод 2 '!Q54+'дод 2 '!Q240+'дод 2 '!Q202+'дод 2 '!Q233</f>
        <v>430587.01</v>
      </c>
      <c r="Q167" s="30">
        <f>'дод 2 '!R54+'дод 2 '!R240+'дод 2 '!R202+'дод 2 '!R233</f>
        <v>430587.01</v>
      </c>
      <c r="R167" s="30">
        <f>'дод 2 '!S54+'дод 2 '!S240+'дод 2 '!S202+'дод 2 '!S233</f>
        <v>0</v>
      </c>
      <c r="S167" s="30">
        <f>'дод 2 '!T54+'дод 2 '!T240+'дод 2 '!T202+'дод 2 '!T233</f>
        <v>0</v>
      </c>
      <c r="T167" s="30">
        <f>'дод 2 '!U54+'дод 2 '!U240+'дод 2 '!U202+'дод 2 '!U233</f>
        <v>0</v>
      </c>
      <c r="U167" s="125">
        <f t="shared" si="42"/>
        <v>14.33174033086676</v>
      </c>
      <c r="V167" s="30">
        <f t="shared" si="43"/>
        <v>430587.01</v>
      </c>
      <c r="W167" s="22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</row>
    <row r="168" spans="1:36" s="5" customFormat="1" ht="30.75" customHeight="1">
      <c r="A168" s="4" t="s">
        <v>377</v>
      </c>
      <c r="B168" s="4" t="s">
        <v>126</v>
      </c>
      <c r="C168" s="11" t="s">
        <v>34</v>
      </c>
      <c r="D168" s="30">
        <f>'дод 2 '!E55+'дод 2 '!E252</f>
        <v>2717065</v>
      </c>
      <c r="E168" s="30">
        <f>'дод 2 '!F55+'дод 2 '!F252</f>
        <v>0</v>
      </c>
      <c r="F168" s="30">
        <f>'дод 2 '!G55+'дод 2 '!G252</f>
        <v>78316.65</v>
      </c>
      <c r="G168" s="30">
        <f>'дод 2 '!H55+'дод 2 '!H252</f>
        <v>887735.71</v>
      </c>
      <c r="H168" s="30">
        <f>'дод 2 '!I55+'дод 2 '!I252</f>
        <v>0</v>
      </c>
      <c r="I168" s="30">
        <f>'дод 2 '!J55+'дод 2 '!J252</f>
        <v>78316.65</v>
      </c>
      <c r="J168" s="125">
        <f t="shared" si="45"/>
        <v>32.67259745350222</v>
      </c>
      <c r="K168" s="30">
        <f>'дод 2 '!L55+'дод 2 '!L252</f>
        <v>0</v>
      </c>
      <c r="L168" s="30">
        <f>'дод 2 '!M55+'дод 2 '!M252</f>
        <v>0</v>
      </c>
      <c r="M168" s="30">
        <f>'дод 2 '!N55+'дод 2 '!N252</f>
        <v>0</v>
      </c>
      <c r="N168" s="30">
        <f>'дод 2 '!O55+'дод 2 '!O252</f>
        <v>0</v>
      </c>
      <c r="O168" s="30">
        <f>'дод 2 '!P55+'дод 2 '!P252</f>
        <v>0</v>
      </c>
      <c r="P168" s="30">
        <f>'дод 2 '!Q55+'дод 2 '!Q252</f>
        <v>0</v>
      </c>
      <c r="Q168" s="30">
        <f>'дод 2 '!R55+'дод 2 '!R252</f>
        <v>0</v>
      </c>
      <c r="R168" s="30">
        <f>'дод 2 '!S55+'дод 2 '!S252</f>
        <v>0</v>
      </c>
      <c r="S168" s="30">
        <f>'дод 2 '!T55+'дод 2 '!T252</f>
        <v>0</v>
      </c>
      <c r="T168" s="30">
        <f>'дод 2 '!U55+'дод 2 '!U252</f>
        <v>0</v>
      </c>
      <c r="U168" s="125"/>
      <c r="V168" s="30">
        <f t="shared" si="43"/>
        <v>887735.71</v>
      </c>
      <c r="W168" s="22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</row>
    <row r="169" spans="1:36" s="16" customFormat="1" ht="23.25" customHeight="1">
      <c r="A169" s="17" t="s">
        <v>141</v>
      </c>
      <c r="B169" s="7"/>
      <c r="C169" s="8" t="s">
        <v>15</v>
      </c>
      <c r="D169" s="33">
        <f>D170+D173+D175+D178+D180+D181</f>
        <v>3337147.48</v>
      </c>
      <c r="E169" s="33">
        <f aca="true" t="shared" si="53" ref="E169:T169">E170+E173+E175+E178+E180+E181</f>
        <v>1087750</v>
      </c>
      <c r="F169" s="33">
        <f t="shared" si="53"/>
        <v>328141</v>
      </c>
      <c r="G169" s="33">
        <f t="shared" si="53"/>
        <v>2082957.1500000001</v>
      </c>
      <c r="H169" s="33">
        <f t="shared" si="53"/>
        <v>808821.3</v>
      </c>
      <c r="I169" s="33">
        <f t="shared" si="53"/>
        <v>221870.74</v>
      </c>
      <c r="J169" s="123">
        <f t="shared" si="45"/>
        <v>62.41729388597474</v>
      </c>
      <c r="K169" s="33">
        <f t="shared" si="53"/>
        <v>6926408.87</v>
      </c>
      <c r="L169" s="33">
        <f t="shared" si="53"/>
        <v>2493987</v>
      </c>
      <c r="M169" s="33">
        <f t="shared" si="53"/>
        <v>0</v>
      </c>
      <c r="N169" s="33">
        <f t="shared" si="53"/>
        <v>1200</v>
      </c>
      <c r="O169" s="33">
        <f t="shared" si="53"/>
        <v>4432421.87</v>
      </c>
      <c r="P169" s="33">
        <f>P170+P173+P175+P178+P180+P181</f>
        <v>665436.03</v>
      </c>
      <c r="Q169" s="33">
        <f t="shared" si="53"/>
        <v>499393.07</v>
      </c>
      <c r="R169" s="33">
        <f t="shared" si="53"/>
        <v>21000</v>
      </c>
      <c r="S169" s="33">
        <f t="shared" si="53"/>
        <v>0</v>
      </c>
      <c r="T169" s="33">
        <f t="shared" si="53"/>
        <v>166042.96</v>
      </c>
      <c r="U169" s="123">
        <f t="shared" si="42"/>
        <v>9.60722998727622</v>
      </c>
      <c r="V169" s="33">
        <f t="shared" si="43"/>
        <v>2748393.18</v>
      </c>
      <c r="W169" s="226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</row>
    <row r="170" spans="1:36" s="16" customFormat="1" ht="49.5" customHeight="1">
      <c r="A170" s="17" t="s">
        <v>143</v>
      </c>
      <c r="B170" s="23"/>
      <c r="C170" s="8" t="s">
        <v>16</v>
      </c>
      <c r="D170" s="33">
        <f>D171+D172</f>
        <v>2223743</v>
      </c>
      <c r="E170" s="33">
        <f aca="true" t="shared" si="54" ref="E170:T170">E171+E172</f>
        <v>1087750</v>
      </c>
      <c r="F170" s="33">
        <f t="shared" si="54"/>
        <v>81385</v>
      </c>
      <c r="G170" s="33">
        <f t="shared" si="54"/>
        <v>1571790.87</v>
      </c>
      <c r="H170" s="33">
        <f t="shared" si="54"/>
        <v>808821.3</v>
      </c>
      <c r="I170" s="33">
        <f t="shared" si="54"/>
        <v>66642.25</v>
      </c>
      <c r="J170" s="123">
        <f t="shared" si="45"/>
        <v>70.68221777426619</v>
      </c>
      <c r="K170" s="33">
        <f t="shared" si="54"/>
        <v>118900</v>
      </c>
      <c r="L170" s="33">
        <f t="shared" si="54"/>
        <v>5100</v>
      </c>
      <c r="M170" s="33">
        <f t="shared" si="54"/>
        <v>0</v>
      </c>
      <c r="N170" s="33">
        <f t="shared" si="54"/>
        <v>1200</v>
      </c>
      <c r="O170" s="33">
        <f t="shared" si="54"/>
        <v>113800</v>
      </c>
      <c r="P170" s="33">
        <f t="shared" si="54"/>
        <v>225711.91999999998</v>
      </c>
      <c r="Q170" s="33">
        <f t="shared" si="54"/>
        <v>95811.92</v>
      </c>
      <c r="R170" s="33">
        <f t="shared" si="54"/>
        <v>21000</v>
      </c>
      <c r="S170" s="33">
        <f t="shared" si="54"/>
        <v>0</v>
      </c>
      <c r="T170" s="33">
        <f t="shared" si="54"/>
        <v>129900</v>
      </c>
      <c r="U170" s="123">
        <f t="shared" si="42"/>
        <v>189.83340622371742</v>
      </c>
      <c r="V170" s="33">
        <f t="shared" si="43"/>
        <v>1797502.79</v>
      </c>
      <c r="W170" s="226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</row>
    <row r="171" spans="1:36" s="16" customFormat="1" ht="36.75" customHeight="1">
      <c r="A171" s="20" t="s">
        <v>17</v>
      </c>
      <c r="B171" s="20" t="s">
        <v>136</v>
      </c>
      <c r="C171" s="10" t="s">
        <v>461</v>
      </c>
      <c r="D171" s="29">
        <f>'дод 2 '!E56+'дод 2 '!E159</f>
        <v>706633</v>
      </c>
      <c r="E171" s="29">
        <f>'дод 2 '!F56+'дод 2 '!F159</f>
        <v>0</v>
      </c>
      <c r="F171" s="29">
        <f>'дод 2 '!G56+'дод 2 '!G159</f>
        <v>5070</v>
      </c>
      <c r="G171" s="29">
        <f>'дод 2 '!H56+'дод 2 '!H159</f>
        <v>435651.04000000004</v>
      </c>
      <c r="H171" s="29">
        <f>'дод 2 '!I56+'дод 2 '!I159</f>
        <v>0</v>
      </c>
      <c r="I171" s="29">
        <f>'дод 2 '!J56+'дод 2 '!J159</f>
        <v>1868</v>
      </c>
      <c r="J171" s="124">
        <f t="shared" si="45"/>
        <v>61.651669254054084</v>
      </c>
      <c r="K171" s="29">
        <f>'дод 2 '!L56+'дод 2 '!L159</f>
        <v>55900</v>
      </c>
      <c r="L171" s="29">
        <f>'дод 2 '!M56+'дод 2 '!M159</f>
        <v>0</v>
      </c>
      <c r="M171" s="29">
        <f>'дод 2 '!N56+'дод 2 '!N159</f>
        <v>0</v>
      </c>
      <c r="N171" s="29">
        <f>'дод 2 '!O56+'дод 2 '!O159</f>
        <v>0</v>
      </c>
      <c r="O171" s="29">
        <f>'дод 2 '!P56+'дод 2 '!P159</f>
        <v>55900</v>
      </c>
      <c r="P171" s="29">
        <f>'дод 2 '!Q56+'дод 2 '!Q159</f>
        <v>52000</v>
      </c>
      <c r="Q171" s="29">
        <f>'дод 2 '!R56+'дод 2 '!R159</f>
        <v>0</v>
      </c>
      <c r="R171" s="29">
        <f>'дод 2 '!S56+'дод 2 '!S159</f>
        <v>0</v>
      </c>
      <c r="S171" s="29">
        <f>'дод 2 '!T56+'дод 2 '!T159</f>
        <v>0</v>
      </c>
      <c r="T171" s="29">
        <f>'дод 2 '!U56+'дод 2 '!U159</f>
        <v>52000</v>
      </c>
      <c r="U171" s="124">
        <f t="shared" si="42"/>
        <v>93.02325581395348</v>
      </c>
      <c r="V171" s="29">
        <f t="shared" si="43"/>
        <v>487651.04000000004</v>
      </c>
      <c r="W171" s="226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</row>
    <row r="172" spans="1:36" ht="24.75" customHeight="1">
      <c r="A172" s="3" t="s">
        <v>236</v>
      </c>
      <c r="B172" s="9" t="s">
        <v>136</v>
      </c>
      <c r="C172" s="10" t="s">
        <v>18</v>
      </c>
      <c r="D172" s="29">
        <f>'дод 2 '!E57</f>
        <v>1517110</v>
      </c>
      <c r="E172" s="29">
        <f>'дод 2 '!F57</f>
        <v>1087750</v>
      </c>
      <c r="F172" s="29">
        <f>'дод 2 '!G57</f>
        <v>76315</v>
      </c>
      <c r="G172" s="29">
        <f>'дод 2 '!H57</f>
        <v>1136139.83</v>
      </c>
      <c r="H172" s="29">
        <f>'дод 2 '!I57</f>
        <v>808821.3</v>
      </c>
      <c r="I172" s="29">
        <f>'дод 2 '!J57</f>
        <v>64774.25</v>
      </c>
      <c r="J172" s="124">
        <f t="shared" si="45"/>
        <v>74.88842799796983</v>
      </c>
      <c r="K172" s="29">
        <f>'дод 2 '!L57</f>
        <v>63000</v>
      </c>
      <c r="L172" s="29">
        <f>'дод 2 '!M57</f>
        <v>5100</v>
      </c>
      <c r="M172" s="29">
        <f>'дод 2 '!N57</f>
        <v>0</v>
      </c>
      <c r="N172" s="29">
        <f>'дод 2 '!O57</f>
        <v>1200</v>
      </c>
      <c r="O172" s="29">
        <f>'дод 2 '!P57</f>
        <v>57900</v>
      </c>
      <c r="P172" s="29">
        <f>'дод 2 '!Q57</f>
        <v>173711.91999999998</v>
      </c>
      <c r="Q172" s="29">
        <f>'дод 2 '!R57</f>
        <v>95811.92</v>
      </c>
      <c r="R172" s="29">
        <f>'дод 2 '!S57</f>
        <v>21000</v>
      </c>
      <c r="S172" s="29">
        <f>'дод 2 '!T57</f>
        <v>0</v>
      </c>
      <c r="T172" s="29">
        <f>'дод 2 '!U57</f>
        <v>77900</v>
      </c>
      <c r="U172" s="124">
        <f t="shared" si="42"/>
        <v>275.7332063492063</v>
      </c>
      <c r="V172" s="29">
        <f t="shared" si="43"/>
        <v>1309851.75</v>
      </c>
      <c r="W172" s="226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</row>
    <row r="173" spans="1:36" s="16" customFormat="1" ht="30" customHeight="1">
      <c r="A173" s="17" t="s">
        <v>388</v>
      </c>
      <c r="B173" s="17"/>
      <c r="C173" s="32" t="s">
        <v>389</v>
      </c>
      <c r="D173" s="33">
        <f aca="true" t="shared" si="55" ref="D173:T173">D174</f>
        <v>681615</v>
      </c>
      <c r="E173" s="33">
        <f t="shared" si="55"/>
        <v>0</v>
      </c>
      <c r="F173" s="33">
        <f t="shared" si="55"/>
        <v>246756</v>
      </c>
      <c r="G173" s="33">
        <f t="shared" si="55"/>
        <v>214608.59</v>
      </c>
      <c r="H173" s="33">
        <f t="shared" si="55"/>
        <v>0</v>
      </c>
      <c r="I173" s="33">
        <f t="shared" si="55"/>
        <v>155228.49</v>
      </c>
      <c r="J173" s="123">
        <f t="shared" si="45"/>
        <v>31.48530915546166</v>
      </c>
      <c r="K173" s="33">
        <f t="shared" si="55"/>
        <v>0</v>
      </c>
      <c r="L173" s="33">
        <f t="shared" si="55"/>
        <v>0</v>
      </c>
      <c r="M173" s="33">
        <f t="shared" si="55"/>
        <v>0</v>
      </c>
      <c r="N173" s="33">
        <f t="shared" si="55"/>
        <v>0</v>
      </c>
      <c r="O173" s="33">
        <f t="shared" si="55"/>
        <v>0</v>
      </c>
      <c r="P173" s="33">
        <f t="shared" si="55"/>
        <v>0</v>
      </c>
      <c r="Q173" s="33">
        <f t="shared" si="55"/>
        <v>0</v>
      </c>
      <c r="R173" s="33">
        <f t="shared" si="55"/>
        <v>0</v>
      </c>
      <c r="S173" s="33">
        <f t="shared" si="55"/>
        <v>0</v>
      </c>
      <c r="T173" s="33">
        <f t="shared" si="55"/>
        <v>0</v>
      </c>
      <c r="U173" s="123"/>
      <c r="V173" s="33">
        <f t="shared" si="43"/>
        <v>214608.59</v>
      </c>
      <c r="W173" s="226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</row>
    <row r="174" spans="1:36" ht="30" customHeight="1">
      <c r="A174" s="3" t="s">
        <v>382</v>
      </c>
      <c r="B174" s="9" t="s">
        <v>383</v>
      </c>
      <c r="C174" s="10" t="s">
        <v>384</v>
      </c>
      <c r="D174" s="29">
        <f>'дод 2 '!E58</f>
        <v>681615</v>
      </c>
      <c r="E174" s="29">
        <f>'дод 2 '!F58</f>
        <v>0</v>
      </c>
      <c r="F174" s="29">
        <f>'дод 2 '!G58</f>
        <v>246756</v>
      </c>
      <c r="G174" s="29">
        <f>'дод 2 '!H58</f>
        <v>214608.59</v>
      </c>
      <c r="H174" s="29">
        <f>'дод 2 '!I58</f>
        <v>0</v>
      </c>
      <c r="I174" s="29">
        <f>'дод 2 '!J58</f>
        <v>155228.49</v>
      </c>
      <c r="J174" s="124">
        <f t="shared" si="45"/>
        <v>31.48530915546166</v>
      </c>
      <c r="K174" s="29">
        <f>'дод 2 '!L58</f>
        <v>0</v>
      </c>
      <c r="L174" s="29">
        <f>'дод 2 '!M58</f>
        <v>0</v>
      </c>
      <c r="M174" s="29">
        <f>'дод 2 '!N58</f>
        <v>0</v>
      </c>
      <c r="N174" s="29">
        <f>'дод 2 '!O58</f>
        <v>0</v>
      </c>
      <c r="O174" s="29">
        <f>'дод 2 '!P58</f>
        <v>0</v>
      </c>
      <c r="P174" s="29">
        <f>'дод 2 '!Q58</f>
        <v>0</v>
      </c>
      <c r="Q174" s="29">
        <f>'дод 2 '!R58</f>
        <v>0</v>
      </c>
      <c r="R174" s="29">
        <f>'дод 2 '!S58</f>
        <v>0</v>
      </c>
      <c r="S174" s="29">
        <f>'дод 2 '!T58</f>
        <v>0</v>
      </c>
      <c r="T174" s="29">
        <f>'дод 2 '!U58</f>
        <v>0</v>
      </c>
      <c r="U174" s="124"/>
      <c r="V174" s="29">
        <f t="shared" si="43"/>
        <v>214608.59</v>
      </c>
      <c r="W174" s="226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</row>
    <row r="175" spans="1:36" s="16" customFormat="1" ht="22.5" customHeight="1">
      <c r="A175" s="17" t="s">
        <v>14</v>
      </c>
      <c r="B175" s="25"/>
      <c r="C175" s="8" t="s">
        <v>19</v>
      </c>
      <c r="D175" s="33">
        <f>D176+D177</f>
        <v>76600</v>
      </c>
      <c r="E175" s="33">
        <f aca="true" t="shared" si="56" ref="E175:T175">E176+E177</f>
        <v>0</v>
      </c>
      <c r="F175" s="33">
        <f t="shared" si="56"/>
        <v>0</v>
      </c>
      <c r="G175" s="33">
        <f t="shared" si="56"/>
        <v>75984.48</v>
      </c>
      <c r="H175" s="33">
        <f t="shared" si="56"/>
        <v>0</v>
      </c>
      <c r="I175" s="33">
        <f t="shared" si="56"/>
        <v>0</v>
      </c>
      <c r="J175" s="123">
        <f t="shared" si="45"/>
        <v>99.19644908616188</v>
      </c>
      <c r="K175" s="33">
        <f t="shared" si="56"/>
        <v>6807508.87</v>
      </c>
      <c r="L175" s="33">
        <f t="shared" si="56"/>
        <v>2488887</v>
      </c>
      <c r="M175" s="33">
        <f t="shared" si="56"/>
        <v>0</v>
      </c>
      <c r="N175" s="33">
        <f t="shared" si="56"/>
        <v>0</v>
      </c>
      <c r="O175" s="33">
        <f t="shared" si="56"/>
        <v>4318621.87</v>
      </c>
      <c r="P175" s="33">
        <f t="shared" si="56"/>
        <v>439724.11</v>
      </c>
      <c r="Q175" s="33">
        <f t="shared" si="56"/>
        <v>403581.15</v>
      </c>
      <c r="R175" s="33">
        <f t="shared" si="56"/>
        <v>0</v>
      </c>
      <c r="S175" s="33">
        <f t="shared" si="56"/>
        <v>0</v>
      </c>
      <c r="T175" s="33">
        <f t="shared" si="56"/>
        <v>36142.96</v>
      </c>
      <c r="U175" s="123">
        <f t="shared" si="42"/>
        <v>6.459398267372364</v>
      </c>
      <c r="V175" s="33">
        <f t="shared" si="43"/>
        <v>515708.58999999997</v>
      </c>
      <c r="W175" s="226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</row>
    <row r="176" spans="1:36" s="16" customFormat="1" ht="26.25" customHeight="1">
      <c r="A176" s="3" t="s">
        <v>20</v>
      </c>
      <c r="B176" s="3" t="s">
        <v>135</v>
      </c>
      <c r="C176" s="10" t="s">
        <v>35</v>
      </c>
      <c r="D176" s="29">
        <f>'дод 2 '!E203</f>
        <v>76600</v>
      </c>
      <c r="E176" s="29">
        <f>'дод 2 '!F203</f>
        <v>0</v>
      </c>
      <c r="F176" s="29">
        <f>'дод 2 '!G203</f>
        <v>0</v>
      </c>
      <c r="G176" s="29">
        <f>'дод 2 '!H203</f>
        <v>75984.48</v>
      </c>
      <c r="H176" s="29">
        <f>'дод 2 '!I203</f>
        <v>0</v>
      </c>
      <c r="I176" s="29">
        <f>'дод 2 '!J203</f>
        <v>0</v>
      </c>
      <c r="J176" s="124">
        <f t="shared" si="45"/>
        <v>99.19644908616188</v>
      </c>
      <c r="K176" s="29">
        <f>'дод 2 '!L203</f>
        <v>0</v>
      </c>
      <c r="L176" s="29">
        <f>'дод 2 '!M203</f>
        <v>0</v>
      </c>
      <c r="M176" s="29">
        <f>'дод 2 '!N203</f>
        <v>0</v>
      </c>
      <c r="N176" s="29">
        <f>'дод 2 '!O203</f>
        <v>0</v>
      </c>
      <c r="O176" s="29">
        <f>'дод 2 '!P203</f>
        <v>0</v>
      </c>
      <c r="P176" s="29">
        <f>'дод 2 '!Q203</f>
        <v>0</v>
      </c>
      <c r="Q176" s="29">
        <f>'дод 2 '!R203</f>
        <v>0</v>
      </c>
      <c r="R176" s="29">
        <f>'дод 2 '!S203</f>
        <v>0</v>
      </c>
      <c r="S176" s="29">
        <f>'дод 2 '!T203</f>
        <v>0</v>
      </c>
      <c r="T176" s="29">
        <f>'дод 2 '!U203</f>
        <v>0</v>
      </c>
      <c r="U176" s="124"/>
      <c r="V176" s="29">
        <f t="shared" si="43"/>
        <v>75984.48</v>
      </c>
      <c r="W176" s="226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</row>
    <row r="177" spans="1:36" s="16" customFormat="1" ht="21" customHeight="1">
      <c r="A177" s="3" t="s">
        <v>21</v>
      </c>
      <c r="B177" s="3" t="s">
        <v>139</v>
      </c>
      <c r="C177" s="10" t="s">
        <v>22</v>
      </c>
      <c r="D177" s="29">
        <f>'дод 2 '!E84+'дод 2 '!E261+'дод 2 '!E59+'дод 2 '!E204+'дод 2 '!E105</f>
        <v>0</v>
      </c>
      <c r="E177" s="29">
        <f>'дод 2 '!F84+'дод 2 '!F261+'дод 2 '!F59+'дод 2 '!F204+'дод 2 '!F105</f>
        <v>0</v>
      </c>
      <c r="F177" s="29">
        <f>'дод 2 '!G84+'дод 2 '!G261+'дод 2 '!G59+'дод 2 '!G204+'дод 2 '!G105</f>
        <v>0</v>
      </c>
      <c r="G177" s="29">
        <f>'дод 2 '!H84+'дод 2 '!H261+'дод 2 '!H59+'дод 2 '!H204+'дод 2 '!H105</f>
        <v>0</v>
      </c>
      <c r="H177" s="29">
        <f>'дод 2 '!I84+'дод 2 '!I261+'дод 2 '!I59+'дод 2 '!I204+'дод 2 '!I105</f>
        <v>0</v>
      </c>
      <c r="I177" s="29">
        <f>'дод 2 '!J84+'дод 2 '!J261+'дод 2 '!J59+'дод 2 '!J204+'дод 2 '!J105</f>
        <v>0</v>
      </c>
      <c r="J177" s="124"/>
      <c r="K177" s="29">
        <f>'дод 2 '!L84+'дод 2 '!L261+'дод 2 '!L59+'дод 2 '!L204+'дод 2 '!L105</f>
        <v>6807508.87</v>
      </c>
      <c r="L177" s="29">
        <f>'дод 2 '!M84+'дод 2 '!M261+'дод 2 '!M59+'дод 2 '!M204+'дод 2 '!M105</f>
        <v>2488887</v>
      </c>
      <c r="M177" s="29">
        <f>'дод 2 '!N84+'дод 2 '!N261+'дод 2 '!N59+'дод 2 '!N204+'дод 2 '!N105</f>
        <v>0</v>
      </c>
      <c r="N177" s="29">
        <f>'дод 2 '!O84+'дод 2 '!O261+'дод 2 '!O59+'дод 2 '!O204+'дод 2 '!O105</f>
        <v>0</v>
      </c>
      <c r="O177" s="29">
        <f>'дод 2 '!P84+'дод 2 '!P261+'дод 2 '!P59+'дод 2 '!P204+'дод 2 '!P105</f>
        <v>4318621.87</v>
      </c>
      <c r="P177" s="29">
        <f>'дод 2 '!Q84+'дод 2 '!Q261+'дод 2 '!Q59+'дод 2 '!Q204+'дод 2 '!Q105</f>
        <v>439724.11</v>
      </c>
      <c r="Q177" s="29">
        <f>'дод 2 '!R84+'дод 2 '!R261+'дод 2 '!R59+'дод 2 '!R204+'дод 2 '!R105</f>
        <v>403581.15</v>
      </c>
      <c r="R177" s="29">
        <f>'дод 2 '!S84+'дод 2 '!S261+'дод 2 '!S59+'дод 2 '!S204+'дод 2 '!S105</f>
        <v>0</v>
      </c>
      <c r="S177" s="29">
        <f>'дод 2 '!T84+'дод 2 '!T261+'дод 2 '!T59+'дод 2 '!T204+'дод 2 '!T105</f>
        <v>0</v>
      </c>
      <c r="T177" s="29">
        <f>'дод 2 '!U84+'дод 2 '!U261+'дод 2 '!U59+'дод 2 '!U204+'дод 2 '!U105</f>
        <v>36142.96</v>
      </c>
      <c r="U177" s="124">
        <f t="shared" si="42"/>
        <v>6.459398267372364</v>
      </c>
      <c r="V177" s="29">
        <f t="shared" si="43"/>
        <v>439724.11</v>
      </c>
      <c r="W177" s="226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</row>
    <row r="178" spans="1:36" s="16" customFormat="1" ht="26.25" customHeight="1">
      <c r="A178" s="17" t="s">
        <v>211</v>
      </c>
      <c r="B178" s="25"/>
      <c r="C178" s="8" t="s">
        <v>117</v>
      </c>
      <c r="D178" s="33">
        <f aca="true" t="shared" si="57" ref="D178:T178">D179</f>
        <v>167500</v>
      </c>
      <c r="E178" s="33">
        <f t="shared" si="57"/>
        <v>0</v>
      </c>
      <c r="F178" s="33">
        <f t="shared" si="57"/>
        <v>0</v>
      </c>
      <c r="G178" s="33">
        <f t="shared" si="57"/>
        <v>79998</v>
      </c>
      <c r="H178" s="33">
        <f t="shared" si="57"/>
        <v>0</v>
      </c>
      <c r="I178" s="33">
        <f t="shared" si="57"/>
        <v>0</v>
      </c>
      <c r="J178" s="123">
        <f t="shared" si="45"/>
        <v>47.760000000000005</v>
      </c>
      <c r="K178" s="33">
        <f t="shared" si="57"/>
        <v>0</v>
      </c>
      <c r="L178" s="33">
        <f t="shared" si="57"/>
        <v>0</v>
      </c>
      <c r="M178" s="33">
        <f t="shared" si="57"/>
        <v>0</v>
      </c>
      <c r="N178" s="33">
        <f t="shared" si="57"/>
        <v>0</v>
      </c>
      <c r="O178" s="33">
        <f t="shared" si="57"/>
        <v>0</v>
      </c>
      <c r="P178" s="33">
        <f t="shared" si="57"/>
        <v>0</v>
      </c>
      <c r="Q178" s="33">
        <f t="shared" si="57"/>
        <v>0</v>
      </c>
      <c r="R178" s="33">
        <f t="shared" si="57"/>
        <v>0</v>
      </c>
      <c r="S178" s="33">
        <f t="shared" si="57"/>
        <v>0</v>
      </c>
      <c r="T178" s="33">
        <f t="shared" si="57"/>
        <v>0</v>
      </c>
      <c r="U178" s="123"/>
      <c r="V178" s="33">
        <f t="shared" si="43"/>
        <v>79998</v>
      </c>
      <c r="W178" s="226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</row>
    <row r="179" spans="1:36" s="16" customFormat="1" ht="25.5" customHeight="1">
      <c r="A179" s="3" t="s">
        <v>393</v>
      </c>
      <c r="B179" s="9" t="s">
        <v>118</v>
      </c>
      <c r="C179" s="10" t="s">
        <v>394</v>
      </c>
      <c r="D179" s="29">
        <f>'дод 2 '!E60</f>
        <v>167500</v>
      </c>
      <c r="E179" s="29">
        <f>'дод 2 '!F60</f>
        <v>0</v>
      </c>
      <c r="F179" s="29">
        <f>'дод 2 '!G60</f>
        <v>0</v>
      </c>
      <c r="G179" s="29">
        <f>'дод 2 '!H60</f>
        <v>79998</v>
      </c>
      <c r="H179" s="29">
        <f>'дод 2 '!I60</f>
        <v>0</v>
      </c>
      <c r="I179" s="29">
        <f>'дод 2 '!J60</f>
        <v>0</v>
      </c>
      <c r="J179" s="124">
        <f t="shared" si="45"/>
        <v>47.760000000000005</v>
      </c>
      <c r="K179" s="29">
        <f>'дод 2 '!L60</f>
        <v>0</v>
      </c>
      <c r="L179" s="29">
        <f>'дод 2 '!M60</f>
        <v>0</v>
      </c>
      <c r="M179" s="29">
        <f>'дод 2 '!N60</f>
        <v>0</v>
      </c>
      <c r="N179" s="29">
        <f>'дод 2 '!O60</f>
        <v>0</v>
      </c>
      <c r="O179" s="29">
        <f>'дод 2 '!P60</f>
        <v>0</v>
      </c>
      <c r="P179" s="29">
        <f>'дод 2 '!Q60</f>
        <v>0</v>
      </c>
      <c r="Q179" s="29">
        <f>'дод 2 '!R60</f>
        <v>0</v>
      </c>
      <c r="R179" s="29">
        <f>'дод 2 '!S60</f>
        <v>0</v>
      </c>
      <c r="S179" s="29">
        <f>'дод 2 '!T60</f>
        <v>0</v>
      </c>
      <c r="T179" s="29">
        <f>'дод 2 '!U60</f>
        <v>0</v>
      </c>
      <c r="U179" s="124"/>
      <c r="V179" s="29">
        <f t="shared" si="43"/>
        <v>79998</v>
      </c>
      <c r="W179" s="226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</row>
    <row r="180" spans="1:36" s="16" customFormat="1" ht="26.25" customHeight="1">
      <c r="A180" s="17" t="s">
        <v>142</v>
      </c>
      <c r="B180" s="17" t="s">
        <v>137</v>
      </c>
      <c r="C180" s="8" t="s">
        <v>23</v>
      </c>
      <c r="D180" s="33">
        <f>'дод 2 '!E262</f>
        <v>177952.41</v>
      </c>
      <c r="E180" s="33">
        <f>'дод 2 '!F262</f>
        <v>0</v>
      </c>
      <c r="F180" s="33">
        <f>'дод 2 '!G262</f>
        <v>0</v>
      </c>
      <c r="G180" s="33">
        <f>'дод 2 '!H262</f>
        <v>140575.21</v>
      </c>
      <c r="H180" s="33">
        <f>'дод 2 '!I262</f>
        <v>0</v>
      </c>
      <c r="I180" s="33">
        <f>'дод 2 '!J262</f>
        <v>0</v>
      </c>
      <c r="J180" s="123">
        <f t="shared" si="45"/>
        <v>78.99595740231896</v>
      </c>
      <c r="K180" s="33">
        <f>'дод 2 '!L262</f>
        <v>0</v>
      </c>
      <c r="L180" s="33">
        <f>'дод 2 '!M262</f>
        <v>0</v>
      </c>
      <c r="M180" s="33">
        <f>'дод 2 '!N262</f>
        <v>0</v>
      </c>
      <c r="N180" s="33">
        <f>'дод 2 '!O262</f>
        <v>0</v>
      </c>
      <c r="O180" s="33">
        <f>'дод 2 '!P262</f>
        <v>0</v>
      </c>
      <c r="P180" s="33">
        <f>'дод 2 '!Q262</f>
        <v>0</v>
      </c>
      <c r="Q180" s="33">
        <f>'дод 2 '!R262</f>
        <v>0</v>
      </c>
      <c r="R180" s="33">
        <f>'дод 2 '!S262</f>
        <v>0</v>
      </c>
      <c r="S180" s="33">
        <f>'дод 2 '!T262</f>
        <v>0</v>
      </c>
      <c r="T180" s="33">
        <f>'дод 2 '!U262</f>
        <v>0</v>
      </c>
      <c r="U180" s="123"/>
      <c r="V180" s="33">
        <f t="shared" si="43"/>
        <v>140575.21</v>
      </c>
      <c r="W180" s="226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</row>
    <row r="181" spans="1:36" s="16" customFormat="1" ht="26.25" customHeight="1">
      <c r="A181" s="17" t="s">
        <v>24</v>
      </c>
      <c r="B181" s="17" t="s">
        <v>140</v>
      </c>
      <c r="C181" s="8" t="s">
        <v>38</v>
      </c>
      <c r="D181" s="33">
        <f>'дод 2 '!E263</f>
        <v>9737.07</v>
      </c>
      <c r="E181" s="33">
        <f>'дод 2 '!F263</f>
        <v>0</v>
      </c>
      <c r="F181" s="33">
        <f>'дод 2 '!G263</f>
        <v>0</v>
      </c>
      <c r="G181" s="33">
        <f>'дод 2 '!H263</f>
        <v>0</v>
      </c>
      <c r="H181" s="33">
        <f>'дод 2 '!I263</f>
        <v>0</v>
      </c>
      <c r="I181" s="33">
        <f>'дод 2 '!J263</f>
        <v>0</v>
      </c>
      <c r="J181" s="123">
        <f t="shared" si="45"/>
        <v>0</v>
      </c>
      <c r="K181" s="33">
        <f>'дод 2 '!L263</f>
        <v>0</v>
      </c>
      <c r="L181" s="33">
        <f>'дод 2 '!M263</f>
        <v>0</v>
      </c>
      <c r="M181" s="33">
        <f>'дод 2 '!N263</f>
        <v>0</v>
      </c>
      <c r="N181" s="33">
        <f>'дод 2 '!O263</f>
        <v>0</v>
      </c>
      <c r="O181" s="33">
        <f>'дод 2 '!P263</f>
        <v>0</v>
      </c>
      <c r="P181" s="33">
        <f>'дод 2 '!Q263</f>
        <v>0</v>
      </c>
      <c r="Q181" s="33">
        <f>'дод 2 '!R263</f>
        <v>0</v>
      </c>
      <c r="R181" s="33">
        <f>'дод 2 '!S263</f>
        <v>0</v>
      </c>
      <c r="S181" s="33">
        <f>'дод 2 '!T263</f>
        <v>0</v>
      </c>
      <c r="T181" s="33">
        <f>'дод 2 '!U263</f>
        <v>0</v>
      </c>
      <c r="U181" s="123"/>
      <c r="V181" s="33">
        <f t="shared" si="43"/>
        <v>0</v>
      </c>
      <c r="W181" s="226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</row>
    <row r="182" spans="1:36" s="16" customFormat="1" ht="27.75" customHeight="1">
      <c r="A182" s="17" t="s">
        <v>25</v>
      </c>
      <c r="B182" s="17"/>
      <c r="C182" s="8" t="s">
        <v>164</v>
      </c>
      <c r="D182" s="33">
        <f>D183+D185+D187+D189</f>
        <v>90842397</v>
      </c>
      <c r="E182" s="33">
        <f aca="true" t="shared" si="58" ref="E182:T182">E183+E185+E187+E189</f>
        <v>0</v>
      </c>
      <c r="F182" s="33">
        <f t="shared" si="58"/>
        <v>0</v>
      </c>
      <c r="G182" s="33">
        <f t="shared" si="58"/>
        <v>68141488.75</v>
      </c>
      <c r="H182" s="33">
        <f t="shared" si="58"/>
        <v>0</v>
      </c>
      <c r="I182" s="33">
        <f t="shared" si="58"/>
        <v>0</v>
      </c>
      <c r="J182" s="123">
        <f t="shared" si="45"/>
        <v>75.0106679263428</v>
      </c>
      <c r="K182" s="33">
        <f t="shared" si="58"/>
        <v>13500580</v>
      </c>
      <c r="L182" s="33">
        <f t="shared" si="58"/>
        <v>4000000</v>
      </c>
      <c r="M182" s="33">
        <f t="shared" si="58"/>
        <v>0</v>
      </c>
      <c r="N182" s="33">
        <f t="shared" si="58"/>
        <v>0</v>
      </c>
      <c r="O182" s="33">
        <f t="shared" si="58"/>
        <v>9500580</v>
      </c>
      <c r="P182" s="33">
        <f>P183+P185+P187+P189</f>
        <v>10543446</v>
      </c>
      <c r="Q182" s="33">
        <f t="shared" si="58"/>
        <v>2944630</v>
      </c>
      <c r="R182" s="33">
        <f t="shared" si="58"/>
        <v>0</v>
      </c>
      <c r="S182" s="33">
        <f t="shared" si="58"/>
        <v>0</v>
      </c>
      <c r="T182" s="33">
        <f t="shared" si="58"/>
        <v>7598816</v>
      </c>
      <c r="U182" s="123">
        <f t="shared" si="42"/>
        <v>78.09624475392908</v>
      </c>
      <c r="V182" s="33">
        <f t="shared" si="43"/>
        <v>78684934.75</v>
      </c>
      <c r="W182" s="226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</row>
    <row r="183" spans="1:36" s="16" customFormat="1" ht="27.75" customHeight="1">
      <c r="A183" s="17" t="s">
        <v>391</v>
      </c>
      <c r="B183" s="17"/>
      <c r="C183" s="8" t="s">
        <v>462</v>
      </c>
      <c r="D183" s="33">
        <f aca="true" t="shared" si="59" ref="D183:T183">D184</f>
        <v>87299600</v>
      </c>
      <c r="E183" s="33">
        <f t="shared" si="59"/>
        <v>0</v>
      </c>
      <c r="F183" s="33">
        <f t="shared" si="59"/>
        <v>0</v>
      </c>
      <c r="G183" s="33">
        <f t="shared" si="59"/>
        <v>65474600</v>
      </c>
      <c r="H183" s="33">
        <f t="shared" si="59"/>
        <v>0</v>
      </c>
      <c r="I183" s="33">
        <f t="shared" si="59"/>
        <v>0</v>
      </c>
      <c r="J183" s="124">
        <f t="shared" si="45"/>
        <v>74.99988545193791</v>
      </c>
      <c r="K183" s="33">
        <f t="shared" si="59"/>
        <v>0</v>
      </c>
      <c r="L183" s="33">
        <f t="shared" si="59"/>
        <v>0</v>
      </c>
      <c r="M183" s="33">
        <f t="shared" si="59"/>
        <v>0</v>
      </c>
      <c r="N183" s="33">
        <f t="shared" si="59"/>
        <v>0</v>
      </c>
      <c r="O183" s="33">
        <f t="shared" si="59"/>
        <v>0</v>
      </c>
      <c r="P183" s="33">
        <f t="shared" si="59"/>
        <v>0</v>
      </c>
      <c r="Q183" s="33">
        <f t="shared" si="59"/>
        <v>0</v>
      </c>
      <c r="R183" s="33">
        <f t="shared" si="59"/>
        <v>0</v>
      </c>
      <c r="S183" s="33">
        <f t="shared" si="59"/>
        <v>0</v>
      </c>
      <c r="T183" s="33">
        <f t="shared" si="59"/>
        <v>0</v>
      </c>
      <c r="U183" s="124"/>
      <c r="V183" s="29">
        <f t="shared" si="43"/>
        <v>65474600</v>
      </c>
      <c r="W183" s="226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</row>
    <row r="184" spans="1:36" s="16" customFormat="1" ht="21.75" customHeight="1">
      <c r="A184" s="3" t="s">
        <v>138</v>
      </c>
      <c r="B184" s="9" t="s">
        <v>78</v>
      </c>
      <c r="C184" s="10" t="s">
        <v>162</v>
      </c>
      <c r="D184" s="29">
        <f>'дод 2 '!E264</f>
        <v>87299600</v>
      </c>
      <c r="E184" s="29">
        <f>'дод 2 '!F264</f>
        <v>0</v>
      </c>
      <c r="F184" s="29">
        <f>'дод 2 '!G264</f>
        <v>0</v>
      </c>
      <c r="G184" s="29">
        <f>'дод 2 '!H264</f>
        <v>65474600</v>
      </c>
      <c r="H184" s="29">
        <f>'дод 2 '!I264</f>
        <v>0</v>
      </c>
      <c r="I184" s="29">
        <f>'дод 2 '!J264</f>
        <v>0</v>
      </c>
      <c r="J184" s="124">
        <f t="shared" si="45"/>
        <v>74.99988545193791</v>
      </c>
      <c r="K184" s="29">
        <f>'дод 2 '!L264</f>
        <v>0</v>
      </c>
      <c r="L184" s="29">
        <f>'дод 2 '!M264</f>
        <v>0</v>
      </c>
      <c r="M184" s="29">
        <f>'дод 2 '!N264</f>
        <v>0</v>
      </c>
      <c r="N184" s="29">
        <f>'дод 2 '!O264</f>
        <v>0</v>
      </c>
      <c r="O184" s="29">
        <f>'дод 2 '!P264</f>
        <v>0</v>
      </c>
      <c r="P184" s="29">
        <f>'дод 2 '!Q264</f>
        <v>0</v>
      </c>
      <c r="Q184" s="29">
        <f>'дод 2 '!R264</f>
        <v>0</v>
      </c>
      <c r="R184" s="29">
        <f>'дод 2 '!S264</f>
        <v>0</v>
      </c>
      <c r="S184" s="29">
        <f>'дод 2 '!T264</f>
        <v>0</v>
      </c>
      <c r="T184" s="29">
        <f>'дод 2 '!U264</f>
        <v>0</v>
      </c>
      <c r="U184" s="124"/>
      <c r="V184" s="29">
        <f t="shared" si="43"/>
        <v>65474600</v>
      </c>
      <c r="W184" s="227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</row>
    <row r="185" spans="1:36" s="16" customFormat="1" ht="86.25" customHeight="1">
      <c r="A185" s="17" t="s">
        <v>655</v>
      </c>
      <c r="B185" s="7"/>
      <c r="C185" s="149" t="s">
        <v>656</v>
      </c>
      <c r="D185" s="33">
        <f>D186</f>
        <v>0</v>
      </c>
      <c r="E185" s="33">
        <f aca="true" t="shared" si="60" ref="E185:T185">E186</f>
        <v>0</v>
      </c>
      <c r="F185" s="33">
        <f t="shared" si="60"/>
        <v>0</v>
      </c>
      <c r="G185" s="33">
        <f t="shared" si="60"/>
        <v>0</v>
      </c>
      <c r="H185" s="33">
        <f t="shared" si="60"/>
        <v>0</v>
      </c>
      <c r="I185" s="33">
        <f t="shared" si="60"/>
        <v>0</v>
      </c>
      <c r="J185" s="123"/>
      <c r="K185" s="33">
        <f t="shared" si="60"/>
        <v>4000000</v>
      </c>
      <c r="L185" s="33">
        <f t="shared" si="60"/>
        <v>4000000</v>
      </c>
      <c r="M185" s="33">
        <f t="shared" si="60"/>
        <v>0</v>
      </c>
      <c r="N185" s="33">
        <f t="shared" si="60"/>
        <v>0</v>
      </c>
      <c r="O185" s="33">
        <f t="shared" si="60"/>
        <v>0</v>
      </c>
      <c r="P185" s="33">
        <f t="shared" si="60"/>
        <v>2944630</v>
      </c>
      <c r="Q185" s="33">
        <f t="shared" si="60"/>
        <v>2944630</v>
      </c>
      <c r="R185" s="33">
        <f t="shared" si="60"/>
        <v>0</v>
      </c>
      <c r="S185" s="33">
        <f t="shared" si="60"/>
        <v>0</v>
      </c>
      <c r="T185" s="33">
        <f t="shared" si="60"/>
        <v>0</v>
      </c>
      <c r="U185" s="123">
        <f t="shared" si="42"/>
        <v>73.61575</v>
      </c>
      <c r="V185" s="33">
        <f t="shared" si="43"/>
        <v>2944630</v>
      </c>
      <c r="W185" s="227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</row>
    <row r="186" spans="1:36" s="16" customFormat="1" ht="111.75" customHeight="1">
      <c r="A186" s="3" t="s">
        <v>620</v>
      </c>
      <c r="B186" s="9" t="s">
        <v>78</v>
      </c>
      <c r="C186" s="150" t="s">
        <v>621</v>
      </c>
      <c r="D186" s="29">
        <f>'дод 2 '!E265</f>
        <v>0</v>
      </c>
      <c r="E186" s="29">
        <f>'дод 2 '!F265</f>
        <v>0</v>
      </c>
      <c r="F186" s="29">
        <f>'дод 2 '!G265</f>
        <v>0</v>
      </c>
      <c r="G186" s="29">
        <f>'дод 2 '!H265</f>
        <v>0</v>
      </c>
      <c r="H186" s="29">
        <f>'дод 2 '!I265</f>
        <v>0</v>
      </c>
      <c r="I186" s="29">
        <f>'дод 2 '!J265</f>
        <v>0</v>
      </c>
      <c r="J186" s="124"/>
      <c r="K186" s="29">
        <f>'дод 2 '!L265</f>
        <v>4000000</v>
      </c>
      <c r="L186" s="29">
        <f>'дод 2 '!M265</f>
        <v>4000000</v>
      </c>
      <c r="M186" s="29">
        <f>'дод 2 '!N265</f>
        <v>0</v>
      </c>
      <c r="N186" s="29">
        <f>'дод 2 '!O265</f>
        <v>0</v>
      </c>
      <c r="O186" s="29">
        <f>'дод 2 '!P265</f>
        <v>0</v>
      </c>
      <c r="P186" s="29">
        <f>'дод 2 '!Q265</f>
        <v>2944630</v>
      </c>
      <c r="Q186" s="29">
        <f>'дод 2 '!R265</f>
        <v>2944630</v>
      </c>
      <c r="R186" s="29">
        <f>'дод 2 '!S265</f>
        <v>0</v>
      </c>
      <c r="S186" s="29">
        <f>'дод 2 '!T265</f>
        <v>0</v>
      </c>
      <c r="T186" s="29">
        <f>'дод 2 '!U265</f>
        <v>0</v>
      </c>
      <c r="U186" s="124">
        <f t="shared" si="42"/>
        <v>73.61575</v>
      </c>
      <c r="V186" s="29">
        <f t="shared" si="43"/>
        <v>2944630</v>
      </c>
      <c r="W186" s="227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</row>
    <row r="187" spans="1:36" s="16" customFormat="1" ht="57" customHeight="1">
      <c r="A187" s="17" t="s">
        <v>26</v>
      </c>
      <c r="B187" s="7"/>
      <c r="C187" s="8" t="s">
        <v>27</v>
      </c>
      <c r="D187" s="33">
        <f aca="true" t="shared" si="61" ref="D187:I187">D188</f>
        <v>2174500</v>
      </c>
      <c r="E187" s="33">
        <f t="shared" si="61"/>
        <v>0</v>
      </c>
      <c r="F187" s="33">
        <f t="shared" si="61"/>
        <v>0</v>
      </c>
      <c r="G187" s="33">
        <f t="shared" si="61"/>
        <v>1408848.75</v>
      </c>
      <c r="H187" s="33">
        <f t="shared" si="61"/>
        <v>0</v>
      </c>
      <c r="I187" s="33">
        <f t="shared" si="61"/>
        <v>0</v>
      </c>
      <c r="J187" s="123">
        <f t="shared" si="45"/>
        <v>64.78954932168315</v>
      </c>
      <c r="K187" s="33">
        <f aca="true" t="shared" si="62" ref="K187:T187">K188</f>
        <v>2616800</v>
      </c>
      <c r="L187" s="33">
        <f t="shared" si="62"/>
        <v>0</v>
      </c>
      <c r="M187" s="33">
        <f t="shared" si="62"/>
        <v>0</v>
      </c>
      <c r="N187" s="33">
        <f t="shared" si="62"/>
        <v>0</v>
      </c>
      <c r="O187" s="33">
        <f t="shared" si="62"/>
        <v>2616800</v>
      </c>
      <c r="P187" s="33">
        <f t="shared" si="62"/>
        <v>894036</v>
      </c>
      <c r="Q187" s="33">
        <f t="shared" si="62"/>
        <v>0</v>
      </c>
      <c r="R187" s="33">
        <f t="shared" si="62"/>
        <v>0</v>
      </c>
      <c r="S187" s="33">
        <f t="shared" si="62"/>
        <v>0</v>
      </c>
      <c r="T187" s="33">
        <f t="shared" si="62"/>
        <v>894036</v>
      </c>
      <c r="U187" s="123">
        <f t="shared" si="42"/>
        <v>34.16523998777132</v>
      </c>
      <c r="V187" s="33">
        <f t="shared" si="43"/>
        <v>2302884.75</v>
      </c>
      <c r="W187" s="227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</row>
    <row r="188" spans="1:36" s="16" customFormat="1" ht="33.75" customHeight="1">
      <c r="A188" s="3" t="s">
        <v>28</v>
      </c>
      <c r="B188" s="9" t="s">
        <v>78</v>
      </c>
      <c r="C188" s="10" t="s">
        <v>408</v>
      </c>
      <c r="D188" s="29">
        <f>'дод 2 '!E205+'дод 2 '!E160+'дод 2 '!E266+'дод 2 '!E61+'дод 2 '!E106</f>
        <v>2174500</v>
      </c>
      <c r="E188" s="29">
        <f>'дод 2 '!F205+'дод 2 '!F160+'дод 2 '!F266+'дод 2 '!F61+'дод 2 '!F106</f>
        <v>0</v>
      </c>
      <c r="F188" s="29">
        <f>'дод 2 '!G205+'дод 2 '!G160+'дод 2 '!G266+'дод 2 '!G61+'дод 2 '!G106</f>
        <v>0</v>
      </c>
      <c r="G188" s="29">
        <f>'дод 2 '!H205+'дод 2 '!H160+'дод 2 '!H266+'дод 2 '!H61+'дод 2 '!H106</f>
        <v>1408848.75</v>
      </c>
      <c r="H188" s="29">
        <f>'дод 2 '!I205+'дод 2 '!I160+'дод 2 '!I266+'дод 2 '!I61+'дод 2 '!I106</f>
        <v>0</v>
      </c>
      <c r="I188" s="29">
        <f>'дод 2 '!J205+'дод 2 '!J160+'дод 2 '!J266+'дод 2 '!J61+'дод 2 '!J106</f>
        <v>0</v>
      </c>
      <c r="J188" s="124">
        <f t="shared" si="45"/>
        <v>64.78954932168315</v>
      </c>
      <c r="K188" s="29">
        <f>'дод 2 '!L205+'дод 2 '!L160+'дод 2 '!L266+'дод 2 '!L61+'дод 2 '!L106</f>
        <v>2616800</v>
      </c>
      <c r="L188" s="29">
        <f>'дод 2 '!M205+'дод 2 '!M160+'дод 2 '!M266+'дод 2 '!M61+'дод 2 '!M106</f>
        <v>0</v>
      </c>
      <c r="M188" s="29">
        <f>'дод 2 '!N205+'дод 2 '!N160+'дод 2 '!N266+'дод 2 '!N61+'дод 2 '!N106</f>
        <v>0</v>
      </c>
      <c r="N188" s="29">
        <f>'дод 2 '!O205+'дод 2 '!O160+'дод 2 '!O266+'дод 2 '!O61+'дод 2 '!O106</f>
        <v>0</v>
      </c>
      <c r="O188" s="29">
        <f>'дод 2 '!P205+'дод 2 '!P160+'дод 2 '!P266+'дод 2 '!P61+'дод 2 '!P106</f>
        <v>2616800</v>
      </c>
      <c r="P188" s="29">
        <f>'дод 2 '!Q205+'дод 2 '!Q160+'дод 2 '!Q266+'дод 2 '!Q61+'дод 2 '!Q106</f>
        <v>894036</v>
      </c>
      <c r="Q188" s="29">
        <f>'дод 2 '!R205+'дод 2 '!R160+'дод 2 '!R266+'дод 2 '!R61+'дод 2 '!R106</f>
        <v>0</v>
      </c>
      <c r="R188" s="29">
        <f>'дод 2 '!S205+'дод 2 '!S160+'дод 2 '!S266+'дод 2 '!S61+'дод 2 '!S106</f>
        <v>0</v>
      </c>
      <c r="S188" s="29">
        <f>'дод 2 '!T205+'дод 2 '!T160+'дод 2 '!T266+'дод 2 '!T61+'дод 2 '!T106</f>
        <v>0</v>
      </c>
      <c r="T188" s="29">
        <f>'дод 2 '!U205+'дод 2 '!U160+'дод 2 '!U266+'дод 2 '!U61+'дод 2 '!U106</f>
        <v>894036</v>
      </c>
      <c r="U188" s="124">
        <f t="shared" si="42"/>
        <v>34.16523998777132</v>
      </c>
      <c r="V188" s="29">
        <f t="shared" si="43"/>
        <v>2302884.75</v>
      </c>
      <c r="W188" s="22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</row>
    <row r="189" spans="1:36" s="16" customFormat="1" ht="57" customHeight="1">
      <c r="A189" s="17" t="s">
        <v>600</v>
      </c>
      <c r="B189" s="7"/>
      <c r="C189" s="8" t="s">
        <v>601</v>
      </c>
      <c r="D189" s="33">
        <f>D190</f>
        <v>1368297</v>
      </c>
      <c r="E189" s="33">
        <f aca="true" t="shared" si="63" ref="E189:T189">E190</f>
        <v>0</v>
      </c>
      <c r="F189" s="33">
        <f t="shared" si="63"/>
        <v>0</v>
      </c>
      <c r="G189" s="33">
        <f t="shared" si="63"/>
        <v>1258040</v>
      </c>
      <c r="H189" s="33">
        <f t="shared" si="63"/>
        <v>0</v>
      </c>
      <c r="I189" s="33">
        <f t="shared" si="63"/>
        <v>0</v>
      </c>
      <c r="J189" s="123">
        <f t="shared" si="45"/>
        <v>91.94202720608172</v>
      </c>
      <c r="K189" s="33">
        <f t="shared" si="63"/>
        <v>6883780</v>
      </c>
      <c r="L189" s="33">
        <f t="shared" si="63"/>
        <v>0</v>
      </c>
      <c r="M189" s="33">
        <f t="shared" si="63"/>
        <v>0</v>
      </c>
      <c r="N189" s="33">
        <f t="shared" si="63"/>
        <v>0</v>
      </c>
      <c r="O189" s="33">
        <f t="shared" si="63"/>
        <v>6883780</v>
      </c>
      <c r="P189" s="33">
        <f t="shared" si="63"/>
        <v>6704780</v>
      </c>
      <c r="Q189" s="33">
        <f t="shared" si="63"/>
        <v>0</v>
      </c>
      <c r="R189" s="33">
        <f t="shared" si="63"/>
        <v>0</v>
      </c>
      <c r="S189" s="33">
        <f t="shared" si="63"/>
        <v>0</v>
      </c>
      <c r="T189" s="33">
        <f t="shared" si="63"/>
        <v>6704780</v>
      </c>
      <c r="U189" s="123">
        <f t="shared" si="42"/>
        <v>97.39968447568052</v>
      </c>
      <c r="V189" s="33">
        <f t="shared" si="43"/>
        <v>7962820</v>
      </c>
      <c r="W189" s="227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</row>
    <row r="190" spans="1:36" s="16" customFormat="1" ht="52.5" customHeight="1">
      <c r="A190" s="3" t="s">
        <v>600</v>
      </c>
      <c r="B190" s="9" t="s">
        <v>78</v>
      </c>
      <c r="C190" s="10" t="s">
        <v>601</v>
      </c>
      <c r="D190" s="29">
        <f>'дод 2 '!E62+'дод 2 '!E85+'дод 2 '!E253</f>
        <v>1368297</v>
      </c>
      <c r="E190" s="29">
        <f>'дод 2 '!F62+'дод 2 '!F85+'дод 2 '!F253</f>
        <v>0</v>
      </c>
      <c r="F190" s="29">
        <f>'дод 2 '!G62+'дод 2 '!G85+'дод 2 '!G253</f>
        <v>0</v>
      </c>
      <c r="G190" s="29">
        <f>'дод 2 '!H62+'дод 2 '!H85+'дод 2 '!H253</f>
        <v>1258040</v>
      </c>
      <c r="H190" s="29">
        <f>'дод 2 '!I62+'дод 2 '!I85+'дод 2 '!I253</f>
        <v>0</v>
      </c>
      <c r="I190" s="29">
        <f>'дод 2 '!J62+'дод 2 '!J85+'дод 2 '!J253</f>
        <v>0</v>
      </c>
      <c r="J190" s="124">
        <f t="shared" si="45"/>
        <v>91.94202720608172</v>
      </c>
      <c r="K190" s="29">
        <f>'дод 2 '!L62+'дод 2 '!L85+'дод 2 '!L253</f>
        <v>6883780</v>
      </c>
      <c r="L190" s="29">
        <f>'дод 2 '!M62+'дод 2 '!M85+'дод 2 '!M253</f>
        <v>0</v>
      </c>
      <c r="M190" s="29">
        <f>'дод 2 '!N62+'дод 2 '!N85+'дод 2 '!N253</f>
        <v>0</v>
      </c>
      <c r="N190" s="29">
        <f>'дод 2 '!O62+'дод 2 '!O85+'дод 2 '!O253</f>
        <v>0</v>
      </c>
      <c r="O190" s="29">
        <f>'дод 2 '!P62+'дод 2 '!P85+'дод 2 '!P253</f>
        <v>6883780</v>
      </c>
      <c r="P190" s="29">
        <f>'дод 2 '!Q62+'дод 2 '!Q85+'дод 2 '!Q253</f>
        <v>6704780</v>
      </c>
      <c r="Q190" s="29">
        <f>'дод 2 '!R62+'дод 2 '!R85+'дод 2 '!R253</f>
        <v>0</v>
      </c>
      <c r="R190" s="29">
        <f>'дод 2 '!S62+'дод 2 '!S85+'дод 2 '!S253</f>
        <v>0</v>
      </c>
      <c r="S190" s="29">
        <f>'дод 2 '!T62+'дод 2 '!T85+'дод 2 '!T253</f>
        <v>0</v>
      </c>
      <c r="T190" s="29">
        <f>'дод 2 '!U62+'дод 2 '!U85+'дод 2 '!U253</f>
        <v>6704780</v>
      </c>
      <c r="U190" s="124">
        <f t="shared" si="42"/>
        <v>97.39968447568052</v>
      </c>
      <c r="V190" s="29">
        <f t="shared" si="43"/>
        <v>7962820</v>
      </c>
      <c r="W190" s="22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</row>
    <row r="191" spans="1:36" s="16" customFormat="1" ht="25.5" customHeight="1">
      <c r="A191" s="17"/>
      <c r="B191" s="17"/>
      <c r="C191" s="8" t="s">
        <v>39</v>
      </c>
      <c r="D191" s="33">
        <f>D14+D17+D29+D43+D99+D105+D115+D132+D134+D146+D157+D159+D170+D173+D175+D178+D180+D181+D182</f>
        <v>2947057828.2599998</v>
      </c>
      <c r="E191" s="33">
        <f aca="true" t="shared" si="64" ref="E191:T191">E14+E17+E29+E43+E99+E105+E115+E132+E134+E146+E157+E159+E170+E173+E175+E178+E180+E181+E182</f>
        <v>673264046.73</v>
      </c>
      <c r="F191" s="33">
        <f t="shared" si="64"/>
        <v>100370595.65</v>
      </c>
      <c r="G191" s="33">
        <f t="shared" si="64"/>
        <v>2157962423.1919994</v>
      </c>
      <c r="H191" s="33">
        <f t="shared" si="64"/>
        <v>504583460.1600001</v>
      </c>
      <c r="I191" s="33">
        <f t="shared" si="64"/>
        <v>63847711.98</v>
      </c>
      <c r="J191" s="123">
        <f t="shared" si="45"/>
        <v>73.22429856987578</v>
      </c>
      <c r="K191" s="33">
        <f t="shared" si="64"/>
        <v>646744645.0500001</v>
      </c>
      <c r="L191" s="33">
        <f t="shared" si="64"/>
        <v>119352387.86</v>
      </c>
      <c r="M191" s="33">
        <f t="shared" si="64"/>
        <v>6315206</v>
      </c>
      <c r="N191" s="33">
        <f t="shared" si="64"/>
        <v>2472134</v>
      </c>
      <c r="O191" s="33">
        <f t="shared" si="64"/>
        <v>527392257.19</v>
      </c>
      <c r="P191" s="33">
        <f t="shared" si="64"/>
        <v>411222197.78</v>
      </c>
      <c r="Q191" s="33">
        <f t="shared" si="64"/>
        <v>86120979.84000002</v>
      </c>
      <c r="R191" s="33">
        <f t="shared" si="64"/>
        <v>6023468.84</v>
      </c>
      <c r="S191" s="33">
        <f t="shared" si="64"/>
        <v>1446848.14</v>
      </c>
      <c r="T191" s="33">
        <f t="shared" si="64"/>
        <v>325101217.94</v>
      </c>
      <c r="U191" s="123">
        <f t="shared" si="42"/>
        <v>63.58339430057565</v>
      </c>
      <c r="V191" s="33">
        <f t="shared" si="43"/>
        <v>2569184620.971999</v>
      </c>
      <c r="W191" s="227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</row>
    <row r="192" spans="1:36" s="16" customFormat="1" ht="25.5" customHeight="1">
      <c r="A192" s="13"/>
      <c r="B192" s="13"/>
      <c r="C192" s="120"/>
      <c r="D192" s="74"/>
      <c r="E192" s="74"/>
      <c r="F192" s="74"/>
      <c r="G192" s="74"/>
      <c r="H192" s="74"/>
      <c r="I192" s="74"/>
      <c r="J192" s="134"/>
      <c r="K192" s="74"/>
      <c r="L192" s="74"/>
      <c r="M192" s="74"/>
      <c r="N192" s="74"/>
      <c r="O192" s="74"/>
      <c r="P192" s="74"/>
      <c r="Q192" s="92"/>
      <c r="R192" s="129"/>
      <c r="S192" s="129"/>
      <c r="T192" s="89"/>
      <c r="U192" s="132"/>
      <c r="V192" s="89"/>
      <c r="W192" s="227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</row>
    <row r="193" spans="1:36" s="16" customFormat="1" ht="56.25" customHeight="1">
      <c r="A193" s="13"/>
      <c r="B193" s="13"/>
      <c r="C193" s="120"/>
      <c r="D193" s="74"/>
      <c r="E193" s="74"/>
      <c r="F193" s="74"/>
      <c r="G193" s="74"/>
      <c r="H193" s="74"/>
      <c r="I193" s="74"/>
      <c r="J193" s="13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134"/>
      <c r="V193" s="74"/>
      <c r="W193" s="227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</row>
    <row r="194" spans="1:23" s="85" customFormat="1" ht="48" customHeight="1">
      <c r="A194" s="145"/>
      <c r="B194" s="232"/>
      <c r="C194" s="232"/>
      <c r="D194" s="133"/>
      <c r="E194" s="100"/>
      <c r="F194" s="100"/>
      <c r="G194" s="104"/>
      <c r="H194" s="135"/>
      <c r="I194" s="104"/>
      <c r="J194" s="136"/>
      <c r="K194" s="137"/>
      <c r="L194" s="138"/>
      <c r="M194" s="139"/>
      <c r="N194" s="104"/>
      <c r="O194" s="104"/>
      <c r="P194" s="140"/>
      <c r="Q194" s="140"/>
      <c r="R194" s="140"/>
      <c r="S194" s="140"/>
      <c r="T194" s="140"/>
      <c r="U194" s="99"/>
      <c r="V194" s="65"/>
      <c r="W194" s="227"/>
    </row>
    <row r="195" spans="1:36" s="16" customFormat="1" ht="50.25" customHeight="1">
      <c r="A195" s="212" t="s">
        <v>676</v>
      </c>
      <c r="B195" s="212"/>
      <c r="C195" s="212"/>
      <c r="D195" s="100"/>
      <c r="E195" s="100"/>
      <c r="F195" s="104"/>
      <c r="G195" s="179"/>
      <c r="H195" s="180"/>
      <c r="I195" s="181"/>
      <c r="J195" s="182"/>
      <c r="K195" s="183"/>
      <c r="L195" s="184"/>
      <c r="M195" s="180"/>
      <c r="N195" s="180"/>
      <c r="O195" s="180"/>
      <c r="P195" s="213" t="s">
        <v>677</v>
      </c>
      <c r="Q195" s="213"/>
      <c r="R195" s="213"/>
      <c r="S195" s="213"/>
      <c r="T195" s="99"/>
      <c r="U195" s="65"/>
      <c r="V195" s="89"/>
      <c r="W195" s="227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</row>
    <row r="196" spans="1:36" s="16" customFormat="1" ht="25.5" customHeight="1">
      <c r="A196" s="101"/>
      <c r="B196" s="185"/>
      <c r="C196" s="105"/>
      <c r="D196" s="105"/>
      <c r="E196" s="106"/>
      <c r="F196" s="186"/>
      <c r="G196" s="186"/>
      <c r="H196" s="186"/>
      <c r="I196" s="187"/>
      <c r="J196" s="188"/>
      <c r="K196" s="189"/>
      <c r="L196" s="187"/>
      <c r="M196" s="186"/>
      <c r="N196" s="186"/>
      <c r="O196" s="239"/>
      <c r="P196" s="239"/>
      <c r="Q196" s="239"/>
      <c r="R196" s="190"/>
      <c r="S196" s="190"/>
      <c r="T196" s="191"/>
      <c r="U196" s="63"/>
      <c r="V196" s="89"/>
      <c r="W196" s="227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</row>
    <row r="197" spans="1:36" s="12" customFormat="1" ht="26.25" customHeight="1">
      <c r="A197" s="192" t="s">
        <v>678</v>
      </c>
      <c r="C197" s="193"/>
      <c r="D197" s="194"/>
      <c r="E197" s="194"/>
      <c r="F197" s="194"/>
      <c r="G197" s="194"/>
      <c r="H197" s="194"/>
      <c r="I197" s="195"/>
      <c r="J197" s="196"/>
      <c r="K197" s="197"/>
      <c r="L197" s="195"/>
      <c r="M197" s="194"/>
      <c r="N197" s="194"/>
      <c r="O197" s="194"/>
      <c r="P197" s="194"/>
      <c r="Q197" s="198"/>
      <c r="R197" s="198"/>
      <c r="S197" s="198"/>
      <c r="T197" s="191"/>
      <c r="U197" s="63"/>
      <c r="V197" s="129"/>
      <c r="W197" s="227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</row>
    <row r="198" spans="1:36" s="15" customFormat="1" ht="26.25" customHeight="1">
      <c r="A198" s="199"/>
      <c r="B198" s="200"/>
      <c r="C198" s="201"/>
      <c r="D198" s="202"/>
      <c r="E198" s="202"/>
      <c r="F198" s="222"/>
      <c r="G198" s="222"/>
      <c r="H198" s="203"/>
      <c r="I198" s="204"/>
      <c r="J198" s="205"/>
      <c r="K198" s="206"/>
      <c r="L198" s="204"/>
      <c r="M198" s="203"/>
      <c r="N198" s="203"/>
      <c r="O198" s="203"/>
      <c r="P198" s="203"/>
      <c r="Q198" s="207"/>
      <c r="R198" s="207"/>
      <c r="S198" s="207"/>
      <c r="T198" s="191"/>
      <c r="U198" s="64"/>
      <c r="V198" s="129"/>
      <c r="W198" s="227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</row>
    <row r="199" spans="1:36" s="12" customFormat="1" ht="23.25">
      <c r="A199" s="200"/>
      <c r="B199" s="101"/>
      <c r="C199" s="107"/>
      <c r="D199" s="208"/>
      <c r="E199" s="208"/>
      <c r="F199" s="222"/>
      <c r="G199" s="222"/>
      <c r="H199" s="207"/>
      <c r="I199" s="209"/>
      <c r="J199" s="210"/>
      <c r="K199" s="211"/>
      <c r="L199" s="209"/>
      <c r="M199" s="207"/>
      <c r="N199" s="207"/>
      <c r="O199" s="207"/>
      <c r="P199" s="207"/>
      <c r="Q199" s="207"/>
      <c r="R199" s="207"/>
      <c r="S199" s="207"/>
      <c r="T199" s="191"/>
      <c r="U199" s="64"/>
      <c r="V199" s="89"/>
      <c r="W199" s="227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</row>
    <row r="200" spans="1:36" s="12" customFormat="1" ht="15.75">
      <c r="A200" s="144"/>
      <c r="B200" s="144"/>
      <c r="C200" s="120"/>
      <c r="D200" s="74"/>
      <c r="E200" s="74"/>
      <c r="F200" s="74"/>
      <c r="G200" s="74"/>
      <c r="H200" s="74"/>
      <c r="I200" s="74"/>
      <c r="J200" s="134"/>
      <c r="K200" s="74"/>
      <c r="L200" s="74"/>
      <c r="M200" s="74"/>
      <c r="N200" s="74"/>
      <c r="O200" s="74"/>
      <c r="P200" s="74"/>
      <c r="Q200" s="92"/>
      <c r="R200" s="129"/>
      <c r="S200" s="129"/>
      <c r="T200" s="89"/>
      <c r="U200" s="132"/>
      <c r="V200" s="89"/>
      <c r="W200" s="227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</row>
    <row r="201" spans="1:36" s="12" customFormat="1" ht="15.75">
      <c r="A201" s="13"/>
      <c r="B201" s="143"/>
      <c r="C201" s="147"/>
      <c r="D201" s="133"/>
      <c r="E201" s="133"/>
      <c r="F201" s="133"/>
      <c r="G201" s="133"/>
      <c r="H201" s="133"/>
      <c r="I201" s="133"/>
      <c r="J201" s="134"/>
      <c r="K201" s="133"/>
      <c r="L201" s="133"/>
      <c r="M201" s="141"/>
      <c r="N201" s="141"/>
      <c r="O201" s="133"/>
      <c r="P201" s="133"/>
      <c r="Q201" s="92"/>
      <c r="R201" s="89"/>
      <c r="S201" s="89"/>
      <c r="T201" s="89"/>
      <c r="U201" s="132"/>
      <c r="V201" s="89"/>
      <c r="W201" s="227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</row>
    <row r="202" spans="1:36" s="12" customFormat="1" ht="15.75">
      <c r="A202" s="13"/>
      <c r="B202" s="143"/>
      <c r="C202" s="147"/>
      <c r="D202" s="133"/>
      <c r="E202" s="133"/>
      <c r="F202" s="133"/>
      <c r="G202" s="133"/>
      <c r="H202" s="133"/>
      <c r="I202" s="133"/>
      <c r="J202" s="134"/>
      <c r="K202" s="133"/>
      <c r="L202" s="133"/>
      <c r="M202" s="141"/>
      <c r="N202" s="141"/>
      <c r="O202" s="133"/>
      <c r="P202" s="133"/>
      <c r="Q202" s="92"/>
      <c r="R202" s="89"/>
      <c r="S202" s="89"/>
      <c r="T202" s="89"/>
      <c r="U202" s="132"/>
      <c r="V202" s="89"/>
      <c r="W202" s="227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</row>
    <row r="203" spans="1:36" s="12" customFormat="1" ht="15.75">
      <c r="A203" s="13"/>
      <c r="B203" s="143"/>
      <c r="C203" s="147"/>
      <c r="D203" s="133"/>
      <c r="E203" s="133"/>
      <c r="F203" s="133"/>
      <c r="G203" s="133"/>
      <c r="H203" s="133"/>
      <c r="I203" s="133"/>
      <c r="J203" s="134"/>
      <c r="K203" s="133"/>
      <c r="L203" s="133"/>
      <c r="M203" s="141"/>
      <c r="N203" s="141"/>
      <c r="O203" s="133"/>
      <c r="P203" s="133"/>
      <c r="Q203" s="92"/>
      <c r="R203" s="89"/>
      <c r="S203" s="89"/>
      <c r="T203" s="89"/>
      <c r="U203" s="132"/>
      <c r="V203" s="89"/>
      <c r="W203" s="227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</row>
    <row r="204" spans="1:36" s="12" customFormat="1" ht="15.75">
      <c r="A204" s="13"/>
      <c r="B204" s="143"/>
      <c r="C204" s="147"/>
      <c r="D204" s="74"/>
      <c r="E204" s="133"/>
      <c r="F204" s="133"/>
      <c r="G204" s="133"/>
      <c r="H204" s="133"/>
      <c r="I204" s="133"/>
      <c r="J204" s="134"/>
      <c r="K204" s="133"/>
      <c r="L204" s="133"/>
      <c r="M204" s="141"/>
      <c r="N204" s="141"/>
      <c r="O204" s="133"/>
      <c r="P204" s="133"/>
      <c r="Q204" s="92"/>
      <c r="R204" s="89"/>
      <c r="S204" s="89"/>
      <c r="T204" s="89"/>
      <c r="U204" s="132"/>
      <c r="V204" s="89"/>
      <c r="W204" s="227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</row>
    <row r="205" spans="1:36" s="12" customFormat="1" ht="15.75">
      <c r="A205" s="13"/>
      <c r="B205" s="143"/>
      <c r="C205" s="147"/>
      <c r="D205" s="133"/>
      <c r="E205" s="133"/>
      <c r="F205" s="133"/>
      <c r="G205" s="133"/>
      <c r="H205" s="133"/>
      <c r="I205" s="133"/>
      <c r="J205" s="134"/>
      <c r="K205" s="133"/>
      <c r="L205" s="133"/>
      <c r="M205" s="141"/>
      <c r="N205" s="141"/>
      <c r="O205" s="133"/>
      <c r="P205" s="133"/>
      <c r="Q205" s="92"/>
      <c r="R205" s="89"/>
      <c r="S205" s="89"/>
      <c r="T205" s="89"/>
      <c r="U205" s="132"/>
      <c r="V205" s="89"/>
      <c r="W205" s="227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</row>
    <row r="206" spans="1:36" s="12" customFormat="1" ht="15.75">
      <c r="A206" s="13"/>
      <c r="B206" s="143"/>
      <c r="C206" s="147"/>
      <c r="D206" s="74"/>
      <c r="E206" s="133"/>
      <c r="F206" s="133"/>
      <c r="G206" s="133"/>
      <c r="H206" s="133"/>
      <c r="I206" s="133"/>
      <c r="J206" s="134"/>
      <c r="K206" s="133"/>
      <c r="L206" s="133"/>
      <c r="M206" s="141"/>
      <c r="N206" s="141"/>
      <c r="O206" s="133"/>
      <c r="P206" s="133"/>
      <c r="Q206" s="92"/>
      <c r="R206" s="89"/>
      <c r="S206" s="89"/>
      <c r="T206" s="89"/>
      <c r="U206" s="132"/>
      <c r="V206" s="89"/>
      <c r="W206" s="227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</row>
    <row r="207" spans="1:36" s="12" customFormat="1" ht="15.75">
      <c r="A207" s="13"/>
      <c r="B207" s="143"/>
      <c r="C207" s="147"/>
      <c r="D207" s="74"/>
      <c r="E207" s="133"/>
      <c r="F207" s="133"/>
      <c r="G207" s="133"/>
      <c r="H207" s="133"/>
      <c r="I207" s="133"/>
      <c r="J207" s="134"/>
      <c r="K207" s="133"/>
      <c r="L207" s="133"/>
      <c r="M207" s="141"/>
      <c r="N207" s="141"/>
      <c r="O207" s="133"/>
      <c r="P207" s="133"/>
      <c r="Q207" s="92"/>
      <c r="R207" s="89"/>
      <c r="S207" s="89"/>
      <c r="T207" s="89"/>
      <c r="U207" s="132"/>
      <c r="V207" s="89"/>
      <c r="W207" s="227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</row>
    <row r="208" spans="1:36" s="12" customFormat="1" ht="15.75">
      <c r="A208" s="13"/>
      <c r="B208" s="143"/>
      <c r="C208" s="147"/>
      <c r="D208" s="133"/>
      <c r="E208" s="133"/>
      <c r="F208" s="133"/>
      <c r="G208" s="133"/>
      <c r="H208" s="133"/>
      <c r="I208" s="133"/>
      <c r="J208" s="134"/>
      <c r="K208" s="133"/>
      <c r="L208" s="133"/>
      <c r="M208" s="141"/>
      <c r="N208" s="141"/>
      <c r="O208" s="133"/>
      <c r="P208" s="133"/>
      <c r="Q208" s="92"/>
      <c r="R208" s="89"/>
      <c r="S208" s="89"/>
      <c r="T208" s="89"/>
      <c r="U208" s="132"/>
      <c r="V208" s="89"/>
      <c r="W208" s="227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</row>
    <row r="209" spans="1:36" s="12" customFormat="1" ht="15.75">
      <c r="A209" s="13"/>
      <c r="B209" s="143"/>
      <c r="C209" s="147"/>
      <c r="D209" s="133"/>
      <c r="E209" s="133"/>
      <c r="F209" s="133"/>
      <c r="G209" s="133"/>
      <c r="H209" s="133"/>
      <c r="I209" s="133"/>
      <c r="J209" s="134"/>
      <c r="K209" s="133"/>
      <c r="L209" s="133"/>
      <c r="M209" s="141"/>
      <c r="N209" s="141"/>
      <c r="O209" s="133"/>
      <c r="P209" s="133"/>
      <c r="Q209" s="92"/>
      <c r="R209" s="89"/>
      <c r="S209" s="89"/>
      <c r="T209" s="89"/>
      <c r="U209" s="132"/>
      <c r="V209" s="89"/>
      <c r="W209" s="227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</row>
    <row r="210" spans="1:36" s="12" customFormat="1" ht="15.75">
      <c r="A210" s="13"/>
      <c r="B210" s="143"/>
      <c r="C210" s="147"/>
      <c r="D210" s="133"/>
      <c r="E210" s="133"/>
      <c r="F210" s="133"/>
      <c r="G210" s="133"/>
      <c r="H210" s="133"/>
      <c r="I210" s="133"/>
      <c r="J210" s="134"/>
      <c r="K210" s="133"/>
      <c r="L210" s="133"/>
      <c r="M210" s="141"/>
      <c r="N210" s="141"/>
      <c r="O210" s="133"/>
      <c r="P210" s="133"/>
      <c r="Q210" s="92"/>
      <c r="R210" s="89"/>
      <c r="S210" s="89"/>
      <c r="T210" s="89"/>
      <c r="U210" s="132"/>
      <c r="V210" s="89"/>
      <c r="W210" s="227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</row>
    <row r="211" spans="1:36" s="12" customFormat="1" ht="15.75">
      <c r="A211" s="13"/>
      <c r="B211" s="143"/>
      <c r="C211" s="147"/>
      <c r="D211" s="133"/>
      <c r="E211" s="133"/>
      <c r="F211" s="133"/>
      <c r="G211" s="133"/>
      <c r="H211" s="133"/>
      <c r="I211" s="133"/>
      <c r="J211" s="134"/>
      <c r="K211" s="133"/>
      <c r="L211" s="133"/>
      <c r="M211" s="141"/>
      <c r="N211" s="141"/>
      <c r="O211" s="133"/>
      <c r="P211" s="133"/>
      <c r="Q211" s="92"/>
      <c r="R211" s="89"/>
      <c r="S211" s="89"/>
      <c r="T211" s="89"/>
      <c r="U211" s="132"/>
      <c r="V211" s="89"/>
      <c r="W211" s="227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</row>
    <row r="212" spans="1:36" s="12" customFormat="1" ht="15.75">
      <c r="A212" s="13"/>
      <c r="B212" s="143"/>
      <c r="C212" s="147"/>
      <c r="D212" s="133"/>
      <c r="E212" s="133"/>
      <c r="F212" s="133"/>
      <c r="G212" s="133"/>
      <c r="H212" s="133"/>
      <c r="I212" s="133"/>
      <c r="J212" s="134"/>
      <c r="K212" s="133"/>
      <c r="L212" s="133"/>
      <c r="M212" s="141"/>
      <c r="N212" s="141"/>
      <c r="O212" s="133"/>
      <c r="P212" s="133"/>
      <c r="Q212" s="92"/>
      <c r="R212" s="89"/>
      <c r="S212" s="89"/>
      <c r="T212" s="89"/>
      <c r="U212" s="132"/>
      <c r="V212" s="89"/>
      <c r="W212" s="227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</row>
    <row r="213" spans="1:36" s="12" customFormat="1" ht="15.75">
      <c r="A213" s="13"/>
      <c r="B213" s="143"/>
      <c r="C213" s="147"/>
      <c r="D213" s="133"/>
      <c r="E213" s="133"/>
      <c r="F213" s="133"/>
      <c r="G213" s="133"/>
      <c r="H213" s="133"/>
      <c r="I213" s="133"/>
      <c r="J213" s="134"/>
      <c r="K213" s="133"/>
      <c r="L213" s="133"/>
      <c r="M213" s="141"/>
      <c r="N213" s="141"/>
      <c r="O213" s="133"/>
      <c r="P213" s="133"/>
      <c r="Q213" s="92"/>
      <c r="R213" s="89"/>
      <c r="S213" s="89"/>
      <c r="T213" s="89"/>
      <c r="U213" s="132"/>
      <c r="V213" s="89"/>
      <c r="W213" s="227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</row>
    <row r="214" spans="1:36" s="12" customFormat="1" ht="15.75">
      <c r="A214" s="13"/>
      <c r="B214" s="143"/>
      <c r="C214" s="147"/>
      <c r="D214" s="133"/>
      <c r="E214" s="133"/>
      <c r="F214" s="133"/>
      <c r="G214" s="133"/>
      <c r="H214" s="133"/>
      <c r="I214" s="133"/>
      <c r="J214" s="134"/>
      <c r="K214" s="133"/>
      <c r="L214" s="133"/>
      <c r="M214" s="133"/>
      <c r="N214" s="133"/>
      <c r="O214" s="133"/>
      <c r="P214" s="133"/>
      <c r="Q214" s="92"/>
      <c r="R214" s="89"/>
      <c r="S214" s="89"/>
      <c r="T214" s="89"/>
      <c r="U214" s="132"/>
      <c r="V214" s="89"/>
      <c r="W214" s="227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</row>
    <row r="215" spans="1:36" s="12" customFormat="1" ht="15.75">
      <c r="A215" s="13"/>
      <c r="B215" s="143"/>
      <c r="C215" s="147"/>
      <c r="D215" s="133"/>
      <c r="E215" s="133"/>
      <c r="F215" s="133"/>
      <c r="G215" s="133"/>
      <c r="H215" s="133"/>
      <c r="I215" s="133"/>
      <c r="J215" s="134"/>
      <c r="K215" s="133"/>
      <c r="L215" s="133"/>
      <c r="M215" s="133"/>
      <c r="N215" s="133"/>
      <c r="O215" s="133"/>
      <c r="P215" s="133"/>
      <c r="Q215" s="92"/>
      <c r="R215" s="89"/>
      <c r="S215" s="89"/>
      <c r="T215" s="89"/>
      <c r="U215" s="132"/>
      <c r="V215" s="89"/>
      <c r="W215" s="227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</row>
    <row r="216" spans="1:36" s="12" customFormat="1" ht="15.75">
      <c r="A216" s="13"/>
      <c r="B216" s="143"/>
      <c r="C216" s="147"/>
      <c r="D216" s="133"/>
      <c r="E216" s="133"/>
      <c r="F216" s="133"/>
      <c r="G216" s="133"/>
      <c r="H216" s="133"/>
      <c r="I216" s="133"/>
      <c r="J216" s="134"/>
      <c r="K216" s="133"/>
      <c r="L216" s="133"/>
      <c r="M216" s="133"/>
      <c r="N216" s="133"/>
      <c r="O216" s="133"/>
      <c r="P216" s="133"/>
      <c r="Q216" s="92"/>
      <c r="R216" s="89"/>
      <c r="S216" s="89"/>
      <c r="T216" s="89"/>
      <c r="U216" s="132"/>
      <c r="V216" s="89"/>
      <c r="W216" s="227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</row>
    <row r="217" spans="1:36" s="12" customFormat="1" ht="15.75">
      <c r="A217" s="13"/>
      <c r="B217" s="143"/>
      <c r="C217" s="147"/>
      <c r="D217" s="133"/>
      <c r="E217" s="133"/>
      <c r="F217" s="133"/>
      <c r="G217" s="133"/>
      <c r="H217" s="133"/>
      <c r="I217" s="133"/>
      <c r="J217" s="134"/>
      <c r="K217" s="133"/>
      <c r="L217" s="133"/>
      <c r="M217" s="133"/>
      <c r="N217" s="133"/>
      <c r="O217" s="133"/>
      <c r="P217" s="133"/>
      <c r="Q217" s="92"/>
      <c r="R217" s="89"/>
      <c r="S217" s="89"/>
      <c r="T217" s="89"/>
      <c r="U217" s="132"/>
      <c r="V217" s="89"/>
      <c r="W217" s="227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</row>
    <row r="218" spans="1:36" s="12" customFormat="1" ht="15.75">
      <c r="A218" s="13"/>
      <c r="B218" s="143"/>
      <c r="C218" s="147"/>
      <c r="D218" s="133"/>
      <c r="E218" s="133"/>
      <c r="F218" s="133"/>
      <c r="G218" s="133"/>
      <c r="H218" s="133"/>
      <c r="I218" s="133"/>
      <c r="J218" s="134"/>
      <c r="K218" s="133"/>
      <c r="L218" s="133"/>
      <c r="M218" s="133"/>
      <c r="N218" s="133"/>
      <c r="O218" s="133"/>
      <c r="P218" s="133"/>
      <c r="Q218" s="92"/>
      <c r="R218" s="89"/>
      <c r="S218" s="89"/>
      <c r="T218" s="89"/>
      <c r="U218" s="132"/>
      <c r="V218" s="89"/>
      <c r="W218" s="227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</row>
    <row r="219" spans="1:36" s="12" customFormat="1" ht="15.75">
      <c r="A219" s="13"/>
      <c r="B219" s="143"/>
      <c r="C219" s="147"/>
      <c r="D219" s="133"/>
      <c r="E219" s="133"/>
      <c r="F219" s="133"/>
      <c r="G219" s="133"/>
      <c r="H219" s="133"/>
      <c r="I219" s="133"/>
      <c r="J219" s="134"/>
      <c r="K219" s="133"/>
      <c r="L219" s="133"/>
      <c r="M219" s="133"/>
      <c r="N219" s="133"/>
      <c r="O219" s="133"/>
      <c r="P219" s="133"/>
      <c r="Q219" s="92"/>
      <c r="R219" s="89"/>
      <c r="S219" s="89"/>
      <c r="T219" s="89"/>
      <c r="U219" s="132"/>
      <c r="V219" s="89"/>
      <c r="W219" s="227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</row>
    <row r="220" spans="1:36" s="12" customFormat="1" ht="15.75">
      <c r="A220" s="13"/>
      <c r="B220" s="143"/>
      <c r="C220" s="147"/>
      <c r="D220" s="133"/>
      <c r="E220" s="133"/>
      <c r="F220" s="133"/>
      <c r="G220" s="133"/>
      <c r="H220" s="133"/>
      <c r="I220" s="133"/>
      <c r="J220" s="134"/>
      <c r="K220" s="133"/>
      <c r="L220" s="133"/>
      <c r="M220" s="133"/>
      <c r="N220" s="133"/>
      <c r="O220" s="133"/>
      <c r="P220" s="133"/>
      <c r="Q220" s="92"/>
      <c r="R220" s="89"/>
      <c r="S220" s="89"/>
      <c r="T220" s="89"/>
      <c r="U220" s="132"/>
      <c r="V220" s="89"/>
      <c r="W220" s="227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</row>
    <row r="221" spans="1:36" s="12" customFormat="1" ht="15.75">
      <c r="A221" s="13"/>
      <c r="B221" s="143"/>
      <c r="C221" s="147"/>
      <c r="D221" s="133"/>
      <c r="E221" s="133"/>
      <c r="F221" s="133"/>
      <c r="G221" s="133"/>
      <c r="H221" s="133"/>
      <c r="I221" s="133"/>
      <c r="J221" s="134"/>
      <c r="K221" s="133"/>
      <c r="L221" s="133"/>
      <c r="M221" s="133"/>
      <c r="N221" s="133"/>
      <c r="O221" s="133"/>
      <c r="P221" s="133"/>
      <c r="Q221" s="92"/>
      <c r="R221" s="89"/>
      <c r="S221" s="89"/>
      <c r="T221" s="89"/>
      <c r="U221" s="132"/>
      <c r="V221" s="89"/>
      <c r="W221" s="227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</row>
    <row r="222" spans="1:36" s="12" customFormat="1" ht="15.75">
      <c r="A222" s="13"/>
      <c r="B222" s="143"/>
      <c r="C222" s="147"/>
      <c r="D222" s="133"/>
      <c r="E222" s="133"/>
      <c r="F222" s="133"/>
      <c r="G222" s="133"/>
      <c r="H222" s="133"/>
      <c r="I222" s="133"/>
      <c r="J222" s="134"/>
      <c r="K222" s="133"/>
      <c r="L222" s="133"/>
      <c r="M222" s="133"/>
      <c r="N222" s="133"/>
      <c r="O222" s="133"/>
      <c r="P222" s="133"/>
      <c r="Q222" s="92"/>
      <c r="R222" s="89"/>
      <c r="S222" s="89"/>
      <c r="T222" s="89"/>
      <c r="U222" s="132"/>
      <c r="V222" s="89"/>
      <c r="W222" s="227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</row>
    <row r="223" spans="1:36" s="12" customFormat="1" ht="15.75">
      <c r="A223" s="13"/>
      <c r="B223" s="143"/>
      <c r="C223" s="147"/>
      <c r="D223" s="133"/>
      <c r="E223" s="133"/>
      <c r="F223" s="133"/>
      <c r="G223" s="133"/>
      <c r="H223" s="133"/>
      <c r="I223" s="133"/>
      <c r="J223" s="134"/>
      <c r="K223" s="133"/>
      <c r="L223" s="133"/>
      <c r="M223" s="133"/>
      <c r="N223" s="133"/>
      <c r="O223" s="133"/>
      <c r="P223" s="133"/>
      <c r="Q223" s="92"/>
      <c r="R223" s="89"/>
      <c r="S223" s="89"/>
      <c r="T223" s="89"/>
      <c r="U223" s="132"/>
      <c r="V223" s="89"/>
      <c r="W223" s="227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</row>
    <row r="224" spans="1:36" s="12" customFormat="1" ht="15.75">
      <c r="A224" s="13"/>
      <c r="B224" s="143"/>
      <c r="C224" s="147"/>
      <c r="D224" s="133"/>
      <c r="E224" s="133"/>
      <c r="F224" s="133"/>
      <c r="G224" s="133"/>
      <c r="H224" s="133"/>
      <c r="I224" s="133"/>
      <c r="J224" s="134"/>
      <c r="K224" s="133"/>
      <c r="L224" s="133"/>
      <c r="M224" s="133"/>
      <c r="N224" s="133"/>
      <c r="O224" s="133"/>
      <c r="P224" s="133"/>
      <c r="Q224" s="92"/>
      <c r="R224" s="89"/>
      <c r="S224" s="89"/>
      <c r="T224" s="89"/>
      <c r="U224" s="132"/>
      <c r="V224" s="89"/>
      <c r="W224" s="227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</row>
    <row r="225" spans="1:36" s="12" customFormat="1" ht="15.75">
      <c r="A225" s="13"/>
      <c r="B225" s="143"/>
      <c r="C225" s="147"/>
      <c r="D225" s="133"/>
      <c r="E225" s="133"/>
      <c r="F225" s="133"/>
      <c r="G225" s="133"/>
      <c r="H225" s="133"/>
      <c r="I225" s="133"/>
      <c r="J225" s="134"/>
      <c r="K225" s="133"/>
      <c r="L225" s="133"/>
      <c r="M225" s="133"/>
      <c r="N225" s="133"/>
      <c r="O225" s="133"/>
      <c r="P225" s="133"/>
      <c r="Q225" s="92"/>
      <c r="R225" s="89"/>
      <c r="S225" s="89"/>
      <c r="T225" s="89"/>
      <c r="U225" s="132"/>
      <c r="V225" s="89"/>
      <c r="W225" s="227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</row>
    <row r="226" spans="1:36" s="12" customFormat="1" ht="15.75">
      <c r="A226" s="13"/>
      <c r="B226" s="143"/>
      <c r="C226" s="147"/>
      <c r="D226" s="133"/>
      <c r="E226" s="133"/>
      <c r="F226" s="133"/>
      <c r="G226" s="133"/>
      <c r="H226" s="133"/>
      <c r="I226" s="133"/>
      <c r="J226" s="134"/>
      <c r="K226" s="133"/>
      <c r="L226" s="133"/>
      <c r="M226" s="133"/>
      <c r="N226" s="133"/>
      <c r="O226" s="133"/>
      <c r="P226" s="133"/>
      <c r="Q226" s="92"/>
      <c r="R226" s="89"/>
      <c r="S226" s="89"/>
      <c r="T226" s="89"/>
      <c r="U226" s="132"/>
      <c r="V226" s="89"/>
      <c r="W226" s="227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</row>
    <row r="227" spans="1:36" s="12" customFormat="1" ht="15.75">
      <c r="A227" s="13"/>
      <c r="B227" s="143"/>
      <c r="C227" s="147"/>
      <c r="D227" s="133"/>
      <c r="E227" s="133"/>
      <c r="F227" s="133"/>
      <c r="G227" s="133"/>
      <c r="H227" s="133"/>
      <c r="I227" s="133"/>
      <c r="J227" s="134"/>
      <c r="K227" s="133"/>
      <c r="L227" s="133"/>
      <c r="M227" s="133"/>
      <c r="N227" s="133"/>
      <c r="O227" s="133"/>
      <c r="P227" s="133"/>
      <c r="Q227" s="92"/>
      <c r="R227" s="89"/>
      <c r="S227" s="89"/>
      <c r="T227" s="89"/>
      <c r="U227" s="132"/>
      <c r="V227" s="89"/>
      <c r="W227" s="227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</row>
    <row r="228" spans="1:36" s="12" customFormat="1" ht="15.75">
      <c r="A228" s="13"/>
      <c r="B228" s="143"/>
      <c r="C228" s="147"/>
      <c r="D228" s="133"/>
      <c r="E228" s="133"/>
      <c r="F228" s="133"/>
      <c r="G228" s="133"/>
      <c r="H228" s="133"/>
      <c r="I228" s="133"/>
      <c r="J228" s="134"/>
      <c r="K228" s="133"/>
      <c r="L228" s="133"/>
      <c r="M228" s="133"/>
      <c r="N228" s="133"/>
      <c r="O228" s="133"/>
      <c r="P228" s="133"/>
      <c r="Q228" s="92"/>
      <c r="R228" s="89"/>
      <c r="S228" s="89"/>
      <c r="T228" s="89"/>
      <c r="U228" s="132"/>
      <c r="V228" s="89"/>
      <c r="W228" s="227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</row>
    <row r="229" spans="1:36" s="12" customFormat="1" ht="15.75">
      <c r="A229" s="13"/>
      <c r="B229" s="143"/>
      <c r="C229" s="147"/>
      <c r="D229" s="133"/>
      <c r="E229" s="133"/>
      <c r="F229" s="133"/>
      <c r="G229" s="133"/>
      <c r="H229" s="133"/>
      <c r="I229" s="133"/>
      <c r="J229" s="134"/>
      <c r="K229" s="133"/>
      <c r="L229" s="133"/>
      <c r="M229" s="133"/>
      <c r="N229" s="133"/>
      <c r="O229" s="133"/>
      <c r="P229" s="133"/>
      <c r="Q229" s="92"/>
      <c r="R229" s="89"/>
      <c r="S229" s="89"/>
      <c r="T229" s="89"/>
      <c r="U229" s="132"/>
      <c r="V229" s="89"/>
      <c r="W229" s="121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</row>
    <row r="230" spans="1:36" s="12" customFormat="1" ht="15.75">
      <c r="A230" s="13"/>
      <c r="B230" s="143"/>
      <c r="C230" s="147"/>
      <c r="D230" s="133"/>
      <c r="E230" s="133"/>
      <c r="F230" s="133"/>
      <c r="G230" s="133"/>
      <c r="H230" s="133"/>
      <c r="I230" s="133"/>
      <c r="J230" s="134"/>
      <c r="K230" s="133"/>
      <c r="L230" s="133"/>
      <c r="M230" s="133"/>
      <c r="N230" s="133"/>
      <c r="O230" s="133"/>
      <c r="P230" s="133"/>
      <c r="Q230" s="92"/>
      <c r="R230" s="89"/>
      <c r="S230" s="89"/>
      <c r="T230" s="89"/>
      <c r="U230" s="132"/>
      <c r="V230" s="89"/>
      <c r="W230" s="121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</row>
    <row r="231" spans="1:36" s="12" customFormat="1" ht="15.75">
      <c r="A231" s="13"/>
      <c r="B231" s="143"/>
      <c r="C231" s="147"/>
      <c r="D231" s="133"/>
      <c r="E231" s="133"/>
      <c r="F231" s="133"/>
      <c r="G231" s="133"/>
      <c r="H231" s="133"/>
      <c r="I231" s="133"/>
      <c r="J231" s="134"/>
      <c r="K231" s="133"/>
      <c r="L231" s="133"/>
      <c r="M231" s="133"/>
      <c r="N231" s="133"/>
      <c r="O231" s="133"/>
      <c r="P231" s="133"/>
      <c r="Q231" s="92"/>
      <c r="R231" s="89"/>
      <c r="S231" s="89"/>
      <c r="T231" s="89"/>
      <c r="U231" s="132"/>
      <c r="V231" s="89"/>
      <c r="W231" s="121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</row>
    <row r="232" spans="1:36" s="12" customFormat="1" ht="15.75">
      <c r="A232" s="13"/>
      <c r="B232" s="143"/>
      <c r="C232" s="147"/>
      <c r="D232" s="133"/>
      <c r="E232" s="133"/>
      <c r="F232" s="133"/>
      <c r="G232" s="133"/>
      <c r="H232" s="133"/>
      <c r="I232" s="133"/>
      <c r="J232" s="134"/>
      <c r="K232" s="133"/>
      <c r="L232" s="133"/>
      <c r="M232" s="133"/>
      <c r="N232" s="133"/>
      <c r="O232" s="133"/>
      <c r="P232" s="133"/>
      <c r="Q232" s="92"/>
      <c r="R232" s="89"/>
      <c r="S232" s="89"/>
      <c r="T232" s="89"/>
      <c r="U232" s="132"/>
      <c r="V232" s="89"/>
      <c r="W232" s="121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</row>
    <row r="233" spans="1:36" s="12" customFormat="1" ht="15.75">
      <c r="A233" s="13"/>
      <c r="B233" s="143"/>
      <c r="C233" s="147"/>
      <c r="D233" s="133"/>
      <c r="E233" s="133"/>
      <c r="F233" s="133"/>
      <c r="G233" s="133"/>
      <c r="H233" s="133"/>
      <c r="I233" s="133"/>
      <c r="J233" s="134"/>
      <c r="K233" s="133"/>
      <c r="L233" s="133"/>
      <c r="M233" s="133"/>
      <c r="N233" s="133"/>
      <c r="O233" s="133"/>
      <c r="P233" s="133"/>
      <c r="Q233" s="92"/>
      <c r="R233" s="89"/>
      <c r="S233" s="89"/>
      <c r="T233" s="89"/>
      <c r="U233" s="132"/>
      <c r="V233" s="89"/>
      <c r="W233" s="121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</row>
    <row r="234" spans="1:36" s="12" customFormat="1" ht="15.75">
      <c r="A234" s="13"/>
      <c r="B234" s="143"/>
      <c r="C234" s="147"/>
      <c r="D234" s="133"/>
      <c r="E234" s="133"/>
      <c r="F234" s="133"/>
      <c r="G234" s="133"/>
      <c r="H234" s="133"/>
      <c r="I234" s="133"/>
      <c r="J234" s="134"/>
      <c r="K234" s="133"/>
      <c r="L234" s="133"/>
      <c r="M234" s="133"/>
      <c r="N234" s="133"/>
      <c r="O234" s="133"/>
      <c r="P234" s="133"/>
      <c r="Q234" s="92"/>
      <c r="R234" s="89"/>
      <c r="S234" s="89"/>
      <c r="T234" s="89"/>
      <c r="U234" s="132"/>
      <c r="V234" s="89"/>
      <c r="W234" s="121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</row>
    <row r="235" spans="1:36" s="12" customFormat="1" ht="15.75">
      <c r="A235" s="13"/>
      <c r="B235" s="143"/>
      <c r="C235" s="147"/>
      <c r="D235" s="133"/>
      <c r="E235" s="133"/>
      <c r="F235" s="133"/>
      <c r="G235" s="133"/>
      <c r="H235" s="133"/>
      <c r="I235" s="133"/>
      <c r="J235" s="134"/>
      <c r="K235" s="133"/>
      <c r="L235" s="133"/>
      <c r="M235" s="133"/>
      <c r="N235" s="133"/>
      <c r="O235" s="133"/>
      <c r="P235" s="133"/>
      <c r="Q235" s="92"/>
      <c r="R235" s="89"/>
      <c r="S235" s="89"/>
      <c r="T235" s="89"/>
      <c r="U235" s="132"/>
      <c r="V235" s="89"/>
      <c r="W235" s="121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</row>
    <row r="236" spans="1:36" s="12" customFormat="1" ht="15.75">
      <c r="A236" s="13"/>
      <c r="B236" s="143"/>
      <c r="C236" s="147"/>
      <c r="D236" s="133"/>
      <c r="E236" s="133"/>
      <c r="F236" s="133"/>
      <c r="G236" s="133"/>
      <c r="H236" s="133"/>
      <c r="I236" s="133"/>
      <c r="J236" s="134"/>
      <c r="K236" s="133"/>
      <c r="L236" s="133"/>
      <c r="M236" s="133"/>
      <c r="N236" s="133"/>
      <c r="O236" s="133"/>
      <c r="P236" s="133"/>
      <c r="Q236" s="92"/>
      <c r="R236" s="89"/>
      <c r="S236" s="89"/>
      <c r="T236" s="89"/>
      <c r="U236" s="132"/>
      <c r="V236" s="89"/>
      <c r="W236" s="121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</row>
    <row r="237" spans="1:36" s="12" customFormat="1" ht="15.75">
      <c r="A237" s="13"/>
      <c r="B237" s="143"/>
      <c r="C237" s="147"/>
      <c r="D237" s="133"/>
      <c r="E237" s="133"/>
      <c r="F237" s="133"/>
      <c r="G237" s="133"/>
      <c r="H237" s="133"/>
      <c r="I237" s="133"/>
      <c r="J237" s="134"/>
      <c r="K237" s="133"/>
      <c r="L237" s="133"/>
      <c r="M237" s="133"/>
      <c r="N237" s="133"/>
      <c r="O237" s="133"/>
      <c r="P237" s="133"/>
      <c r="Q237" s="92"/>
      <c r="R237" s="89"/>
      <c r="S237" s="89"/>
      <c r="T237" s="89"/>
      <c r="U237" s="132"/>
      <c r="V237" s="89"/>
      <c r="W237" s="121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</row>
    <row r="238" spans="1:36" s="12" customFormat="1" ht="15.75">
      <c r="A238" s="13"/>
      <c r="B238" s="143"/>
      <c r="C238" s="147"/>
      <c r="D238" s="133"/>
      <c r="E238" s="133"/>
      <c r="F238" s="133"/>
      <c r="G238" s="133"/>
      <c r="H238" s="133"/>
      <c r="I238" s="133"/>
      <c r="J238" s="134"/>
      <c r="K238" s="133"/>
      <c r="L238" s="133"/>
      <c r="M238" s="133"/>
      <c r="N238" s="133"/>
      <c r="O238" s="133"/>
      <c r="P238" s="133"/>
      <c r="Q238" s="92"/>
      <c r="R238" s="89"/>
      <c r="S238" s="89"/>
      <c r="T238" s="89"/>
      <c r="U238" s="132"/>
      <c r="V238" s="89"/>
      <c r="W238" s="121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</row>
    <row r="239" spans="1:36" s="12" customFormat="1" ht="15.75">
      <c r="A239" s="13"/>
      <c r="B239" s="143"/>
      <c r="C239" s="147"/>
      <c r="D239" s="133"/>
      <c r="E239" s="133"/>
      <c r="F239" s="133"/>
      <c r="G239" s="133"/>
      <c r="H239" s="133"/>
      <c r="I239" s="133"/>
      <c r="J239" s="134"/>
      <c r="K239" s="133"/>
      <c r="L239" s="133"/>
      <c r="M239" s="133"/>
      <c r="N239" s="133"/>
      <c r="O239" s="133"/>
      <c r="P239" s="133"/>
      <c r="Q239" s="92"/>
      <c r="R239" s="89"/>
      <c r="S239" s="89"/>
      <c r="T239" s="89"/>
      <c r="U239" s="132"/>
      <c r="V239" s="89"/>
      <c r="W239" s="121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</row>
    <row r="240" spans="1:36" s="12" customFormat="1" ht="15.75">
      <c r="A240" s="13"/>
      <c r="B240" s="143"/>
      <c r="C240" s="147"/>
      <c r="D240" s="133"/>
      <c r="E240" s="133"/>
      <c r="F240" s="133"/>
      <c r="G240" s="133"/>
      <c r="H240" s="133"/>
      <c r="I240" s="133"/>
      <c r="J240" s="134"/>
      <c r="K240" s="133"/>
      <c r="L240" s="133"/>
      <c r="M240" s="133"/>
      <c r="N240" s="133"/>
      <c r="O240" s="133"/>
      <c r="P240" s="133"/>
      <c r="Q240" s="92"/>
      <c r="R240" s="89"/>
      <c r="S240" s="89"/>
      <c r="T240" s="89"/>
      <c r="U240" s="132"/>
      <c r="V240" s="89"/>
      <c r="W240" s="121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</row>
    <row r="241" spans="1:36" s="12" customFormat="1" ht="15.75">
      <c r="A241" s="13"/>
      <c r="B241" s="143"/>
      <c r="C241" s="147"/>
      <c r="D241" s="133"/>
      <c r="E241" s="133"/>
      <c r="F241" s="133"/>
      <c r="G241" s="133"/>
      <c r="H241" s="133"/>
      <c r="I241" s="133"/>
      <c r="J241" s="134"/>
      <c r="K241" s="133"/>
      <c r="L241" s="133"/>
      <c r="M241" s="133"/>
      <c r="N241" s="133"/>
      <c r="O241" s="133"/>
      <c r="P241" s="133"/>
      <c r="Q241" s="92"/>
      <c r="R241" s="89"/>
      <c r="S241" s="89"/>
      <c r="T241" s="89"/>
      <c r="U241" s="132"/>
      <c r="V241" s="89"/>
      <c r="W241" s="121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</row>
    <row r="242" spans="1:36" s="12" customFormat="1" ht="15.75">
      <c r="A242" s="13"/>
      <c r="B242" s="143"/>
      <c r="C242" s="147"/>
      <c r="D242" s="133"/>
      <c r="E242" s="133"/>
      <c r="F242" s="133"/>
      <c r="G242" s="133"/>
      <c r="H242" s="133"/>
      <c r="I242" s="133"/>
      <c r="J242" s="134"/>
      <c r="K242" s="133"/>
      <c r="L242" s="133"/>
      <c r="M242" s="133"/>
      <c r="N242" s="133"/>
      <c r="O242" s="133"/>
      <c r="P242" s="133"/>
      <c r="Q242" s="92"/>
      <c r="R242" s="89"/>
      <c r="S242" s="89"/>
      <c r="T242" s="89"/>
      <c r="U242" s="132"/>
      <c r="V242" s="89"/>
      <c r="W242" s="121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</row>
    <row r="243" spans="1:36" s="12" customFormat="1" ht="15.75">
      <c r="A243" s="13"/>
      <c r="B243" s="143"/>
      <c r="C243" s="147"/>
      <c r="D243" s="133"/>
      <c r="E243" s="133"/>
      <c r="F243" s="133"/>
      <c r="G243" s="133"/>
      <c r="H243" s="133"/>
      <c r="I243" s="133"/>
      <c r="J243" s="134"/>
      <c r="K243" s="133"/>
      <c r="L243" s="133"/>
      <c r="M243" s="133"/>
      <c r="N243" s="133"/>
      <c r="O243" s="133"/>
      <c r="P243" s="133"/>
      <c r="Q243" s="92"/>
      <c r="R243" s="89"/>
      <c r="S243" s="89"/>
      <c r="T243" s="89"/>
      <c r="U243" s="132"/>
      <c r="V243" s="89"/>
      <c r="W243" s="121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</row>
    <row r="244" spans="1:36" s="12" customFormat="1" ht="15.75">
      <c r="A244" s="13"/>
      <c r="B244" s="143"/>
      <c r="C244" s="147"/>
      <c r="D244" s="133"/>
      <c r="E244" s="133"/>
      <c r="F244" s="133"/>
      <c r="G244" s="133"/>
      <c r="H244" s="133"/>
      <c r="I244" s="133"/>
      <c r="J244" s="134"/>
      <c r="K244" s="133"/>
      <c r="L244" s="133"/>
      <c r="M244" s="133"/>
      <c r="N244" s="133"/>
      <c r="O244" s="133"/>
      <c r="P244" s="133"/>
      <c r="Q244" s="92"/>
      <c r="R244" s="89"/>
      <c r="S244" s="89"/>
      <c r="T244" s="89"/>
      <c r="U244" s="132"/>
      <c r="V244" s="89"/>
      <c r="W244" s="121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</row>
    <row r="245" spans="1:36" s="12" customFormat="1" ht="15.75">
      <c r="A245" s="13"/>
      <c r="B245" s="143"/>
      <c r="C245" s="147"/>
      <c r="D245" s="133"/>
      <c r="E245" s="133"/>
      <c r="F245" s="133"/>
      <c r="G245" s="133"/>
      <c r="H245" s="133"/>
      <c r="I245" s="133"/>
      <c r="J245" s="134"/>
      <c r="K245" s="133"/>
      <c r="L245" s="133"/>
      <c r="M245" s="133"/>
      <c r="N245" s="133"/>
      <c r="O245" s="133"/>
      <c r="P245" s="133"/>
      <c r="Q245" s="92"/>
      <c r="R245" s="89"/>
      <c r="S245" s="89"/>
      <c r="T245" s="89"/>
      <c r="U245" s="132"/>
      <c r="V245" s="89"/>
      <c r="W245" s="121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</row>
    <row r="246" spans="1:36" s="12" customFormat="1" ht="15.75">
      <c r="A246" s="13"/>
      <c r="B246" s="143"/>
      <c r="C246" s="147"/>
      <c r="D246" s="133"/>
      <c r="E246" s="133"/>
      <c r="F246" s="133"/>
      <c r="G246" s="133"/>
      <c r="H246" s="133"/>
      <c r="I246" s="133"/>
      <c r="J246" s="134"/>
      <c r="K246" s="133"/>
      <c r="L246" s="133"/>
      <c r="M246" s="133"/>
      <c r="N246" s="133"/>
      <c r="O246" s="133"/>
      <c r="P246" s="133"/>
      <c r="Q246" s="92"/>
      <c r="R246" s="89"/>
      <c r="S246" s="89"/>
      <c r="T246" s="89"/>
      <c r="U246" s="132"/>
      <c r="V246" s="89"/>
      <c r="W246" s="121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</row>
    <row r="247" spans="1:36" s="12" customFormat="1" ht="15.75">
      <c r="A247" s="13"/>
      <c r="B247" s="143"/>
      <c r="C247" s="147"/>
      <c r="D247" s="133"/>
      <c r="E247" s="133"/>
      <c r="F247" s="133"/>
      <c r="G247" s="133"/>
      <c r="H247" s="133"/>
      <c r="I247" s="133"/>
      <c r="J247" s="134"/>
      <c r="K247" s="133"/>
      <c r="L247" s="133"/>
      <c r="M247" s="133"/>
      <c r="N247" s="133"/>
      <c r="O247" s="133"/>
      <c r="P247" s="133"/>
      <c r="Q247" s="92"/>
      <c r="R247" s="89"/>
      <c r="S247" s="89"/>
      <c r="T247" s="89"/>
      <c r="U247" s="132"/>
      <c r="V247" s="89"/>
      <c r="W247" s="121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</row>
    <row r="248" spans="1:36" s="12" customFormat="1" ht="15.75">
      <c r="A248" s="13"/>
      <c r="B248" s="143"/>
      <c r="C248" s="147"/>
      <c r="D248" s="133"/>
      <c r="E248" s="133"/>
      <c r="F248" s="133"/>
      <c r="G248" s="133"/>
      <c r="H248" s="133"/>
      <c r="I248" s="133"/>
      <c r="J248" s="134"/>
      <c r="K248" s="133"/>
      <c r="L248" s="133"/>
      <c r="M248" s="133"/>
      <c r="N248" s="133"/>
      <c r="O248" s="133"/>
      <c r="P248" s="133"/>
      <c r="Q248" s="92"/>
      <c r="R248" s="89"/>
      <c r="S248" s="89"/>
      <c r="T248" s="89"/>
      <c r="U248" s="132"/>
      <c r="V248" s="89"/>
      <c r="W248" s="121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</row>
    <row r="249" spans="1:36" s="12" customFormat="1" ht="15.75">
      <c r="A249" s="13"/>
      <c r="B249" s="143"/>
      <c r="C249" s="147"/>
      <c r="D249" s="133"/>
      <c r="E249" s="133"/>
      <c r="F249" s="133"/>
      <c r="G249" s="133"/>
      <c r="H249" s="133"/>
      <c r="I249" s="133"/>
      <c r="J249" s="134"/>
      <c r="K249" s="133"/>
      <c r="L249" s="133"/>
      <c r="M249" s="133"/>
      <c r="N249" s="133"/>
      <c r="O249" s="133"/>
      <c r="P249" s="133"/>
      <c r="Q249" s="92"/>
      <c r="R249" s="89"/>
      <c r="S249" s="89"/>
      <c r="T249" s="89"/>
      <c r="U249" s="132"/>
      <c r="V249" s="89"/>
      <c r="W249" s="121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</row>
    <row r="250" spans="1:36" s="12" customFormat="1" ht="15.75">
      <c r="A250" s="13"/>
      <c r="B250" s="143"/>
      <c r="C250" s="147"/>
      <c r="D250" s="133"/>
      <c r="E250" s="133"/>
      <c r="F250" s="133"/>
      <c r="G250" s="133"/>
      <c r="H250" s="133"/>
      <c r="I250" s="133"/>
      <c r="J250" s="134"/>
      <c r="K250" s="133"/>
      <c r="L250" s="133"/>
      <c r="M250" s="133"/>
      <c r="N250" s="133"/>
      <c r="O250" s="133"/>
      <c r="P250" s="133"/>
      <c r="Q250" s="92"/>
      <c r="R250" s="89"/>
      <c r="S250" s="89"/>
      <c r="T250" s="89"/>
      <c r="U250" s="132"/>
      <c r="V250" s="89"/>
      <c r="W250" s="121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</row>
    <row r="251" spans="1:36" s="12" customFormat="1" ht="15.75">
      <c r="A251" s="13"/>
      <c r="B251" s="143"/>
      <c r="C251" s="147"/>
      <c r="D251" s="133"/>
      <c r="E251" s="133"/>
      <c r="F251" s="133"/>
      <c r="G251" s="133"/>
      <c r="H251" s="133"/>
      <c r="I251" s="133"/>
      <c r="J251" s="134"/>
      <c r="K251" s="133"/>
      <c r="L251" s="133"/>
      <c r="M251" s="133"/>
      <c r="N251" s="133"/>
      <c r="O251" s="133"/>
      <c r="P251" s="133"/>
      <c r="Q251" s="92"/>
      <c r="R251" s="89"/>
      <c r="S251" s="89"/>
      <c r="T251" s="89"/>
      <c r="U251" s="132"/>
      <c r="V251" s="89"/>
      <c r="W251" s="121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</row>
    <row r="252" spans="1:36" s="12" customFormat="1" ht="15.75">
      <c r="A252" s="13"/>
      <c r="B252" s="143"/>
      <c r="C252" s="147"/>
      <c r="D252" s="133"/>
      <c r="E252" s="133"/>
      <c r="F252" s="133"/>
      <c r="G252" s="133"/>
      <c r="H252" s="133"/>
      <c r="I252" s="133"/>
      <c r="J252" s="134"/>
      <c r="K252" s="133"/>
      <c r="L252" s="133"/>
      <c r="M252" s="133"/>
      <c r="N252" s="133"/>
      <c r="O252" s="133"/>
      <c r="P252" s="133"/>
      <c r="Q252" s="92"/>
      <c r="R252" s="89"/>
      <c r="S252" s="89"/>
      <c r="T252" s="89"/>
      <c r="U252" s="132"/>
      <c r="V252" s="89"/>
      <c r="W252" s="121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</row>
    <row r="253" spans="1:36" s="12" customFormat="1" ht="15.75">
      <c r="A253" s="13"/>
      <c r="B253" s="143"/>
      <c r="C253" s="147"/>
      <c r="D253" s="133"/>
      <c r="E253" s="133"/>
      <c r="F253" s="133"/>
      <c r="G253" s="133"/>
      <c r="H253" s="133"/>
      <c r="I253" s="133"/>
      <c r="J253" s="134"/>
      <c r="K253" s="133"/>
      <c r="L253" s="133"/>
      <c r="M253" s="133"/>
      <c r="N253" s="133"/>
      <c r="O253" s="133"/>
      <c r="P253" s="133"/>
      <c r="Q253" s="92"/>
      <c r="R253" s="89"/>
      <c r="S253" s="89"/>
      <c r="T253" s="89"/>
      <c r="U253" s="132"/>
      <c r="V253" s="89"/>
      <c r="W253" s="121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</row>
    <row r="254" spans="1:36" s="12" customFormat="1" ht="15.75">
      <c r="A254" s="13"/>
      <c r="B254" s="143"/>
      <c r="C254" s="147"/>
      <c r="D254" s="133"/>
      <c r="E254" s="133"/>
      <c r="F254" s="133"/>
      <c r="G254" s="133"/>
      <c r="H254" s="133"/>
      <c r="I254" s="133"/>
      <c r="J254" s="134"/>
      <c r="K254" s="133"/>
      <c r="L254" s="133"/>
      <c r="M254" s="133"/>
      <c r="N254" s="133"/>
      <c r="O254" s="133"/>
      <c r="P254" s="133"/>
      <c r="Q254" s="92"/>
      <c r="R254" s="89"/>
      <c r="S254" s="89"/>
      <c r="T254" s="89"/>
      <c r="U254" s="132"/>
      <c r="V254" s="89"/>
      <c r="W254" s="121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</row>
    <row r="255" spans="1:36" s="12" customFormat="1" ht="15.75">
      <c r="A255" s="13"/>
      <c r="B255" s="143"/>
      <c r="C255" s="147"/>
      <c r="D255" s="133"/>
      <c r="E255" s="133"/>
      <c r="F255" s="133"/>
      <c r="G255" s="133"/>
      <c r="H255" s="133"/>
      <c r="I255" s="133"/>
      <c r="J255" s="134"/>
      <c r="K255" s="133"/>
      <c r="L255" s="133"/>
      <c r="M255" s="133"/>
      <c r="N255" s="133"/>
      <c r="O255" s="133"/>
      <c r="P255" s="133"/>
      <c r="Q255" s="92"/>
      <c r="R255" s="89"/>
      <c r="S255" s="89"/>
      <c r="T255" s="89"/>
      <c r="U255" s="132"/>
      <c r="V255" s="89"/>
      <c r="W255" s="121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</row>
    <row r="256" spans="1:36" s="12" customFormat="1" ht="15.75">
      <c r="A256" s="13"/>
      <c r="B256" s="143"/>
      <c r="C256" s="147"/>
      <c r="D256" s="133"/>
      <c r="E256" s="133"/>
      <c r="F256" s="133"/>
      <c r="G256" s="133"/>
      <c r="H256" s="133"/>
      <c r="I256" s="133"/>
      <c r="J256" s="134"/>
      <c r="K256" s="133"/>
      <c r="L256" s="133"/>
      <c r="M256" s="133"/>
      <c r="N256" s="133"/>
      <c r="O256" s="133"/>
      <c r="P256" s="133"/>
      <c r="Q256" s="92"/>
      <c r="R256" s="89"/>
      <c r="S256" s="89"/>
      <c r="T256" s="89"/>
      <c r="U256" s="132"/>
      <c r="V256" s="89"/>
      <c r="W256" s="121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</row>
    <row r="257" spans="1:36" s="12" customFormat="1" ht="15.75">
      <c r="A257" s="13"/>
      <c r="B257" s="143"/>
      <c r="C257" s="147"/>
      <c r="D257" s="133"/>
      <c r="E257" s="133"/>
      <c r="F257" s="133"/>
      <c r="G257" s="133"/>
      <c r="H257" s="133"/>
      <c r="I257" s="133"/>
      <c r="J257" s="134"/>
      <c r="K257" s="133"/>
      <c r="L257" s="133"/>
      <c r="M257" s="133"/>
      <c r="N257" s="133"/>
      <c r="O257" s="133"/>
      <c r="P257" s="133"/>
      <c r="Q257" s="92"/>
      <c r="R257" s="89"/>
      <c r="S257" s="89"/>
      <c r="T257" s="89"/>
      <c r="U257" s="132"/>
      <c r="V257" s="89"/>
      <c r="W257" s="121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</row>
    <row r="258" spans="1:36" s="12" customFormat="1" ht="15.75">
      <c r="A258" s="13"/>
      <c r="B258" s="143"/>
      <c r="C258" s="147"/>
      <c r="D258" s="133"/>
      <c r="E258" s="133"/>
      <c r="F258" s="133"/>
      <c r="G258" s="133"/>
      <c r="H258" s="133"/>
      <c r="I258" s="133"/>
      <c r="J258" s="134"/>
      <c r="K258" s="133"/>
      <c r="L258" s="133"/>
      <c r="M258" s="133"/>
      <c r="N258" s="133"/>
      <c r="O258" s="133"/>
      <c r="P258" s="133"/>
      <c r="Q258" s="92"/>
      <c r="R258" s="89"/>
      <c r="S258" s="89"/>
      <c r="T258" s="89"/>
      <c r="U258" s="132"/>
      <c r="V258" s="89"/>
      <c r="W258" s="121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</row>
    <row r="259" spans="1:36" s="12" customFormat="1" ht="15.75">
      <c r="A259" s="13"/>
      <c r="B259" s="143"/>
      <c r="C259" s="147"/>
      <c r="D259" s="133"/>
      <c r="E259" s="133"/>
      <c r="F259" s="133"/>
      <c r="G259" s="133"/>
      <c r="H259" s="133"/>
      <c r="I259" s="133"/>
      <c r="J259" s="134"/>
      <c r="K259" s="133"/>
      <c r="L259" s="133"/>
      <c r="M259" s="133"/>
      <c r="N259" s="133"/>
      <c r="O259" s="133"/>
      <c r="P259" s="133"/>
      <c r="Q259" s="92"/>
      <c r="R259" s="89"/>
      <c r="S259" s="89"/>
      <c r="T259" s="89"/>
      <c r="U259" s="132"/>
      <c r="V259" s="89"/>
      <c r="W259" s="121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</row>
    <row r="260" spans="1:36" s="12" customFormat="1" ht="15.75">
      <c r="A260" s="13"/>
      <c r="B260" s="143"/>
      <c r="C260" s="147"/>
      <c r="D260" s="133"/>
      <c r="E260" s="133"/>
      <c r="F260" s="133"/>
      <c r="G260" s="133"/>
      <c r="H260" s="133"/>
      <c r="I260" s="133"/>
      <c r="J260" s="134"/>
      <c r="K260" s="133"/>
      <c r="L260" s="133"/>
      <c r="M260" s="133"/>
      <c r="N260" s="133"/>
      <c r="O260" s="133"/>
      <c r="P260" s="133"/>
      <c r="Q260" s="92"/>
      <c r="R260" s="89"/>
      <c r="S260" s="89"/>
      <c r="T260" s="89"/>
      <c r="U260" s="132"/>
      <c r="V260" s="89"/>
      <c r="W260" s="121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</row>
    <row r="261" spans="1:36" s="12" customFormat="1" ht="15.75">
      <c r="A261" s="13"/>
      <c r="B261" s="143"/>
      <c r="C261" s="147"/>
      <c r="D261" s="133"/>
      <c r="E261" s="133"/>
      <c r="F261" s="133"/>
      <c r="G261" s="133"/>
      <c r="H261" s="133"/>
      <c r="I261" s="133"/>
      <c r="J261" s="134"/>
      <c r="K261" s="133"/>
      <c r="L261" s="133"/>
      <c r="M261" s="133"/>
      <c r="N261" s="133"/>
      <c r="O261" s="133"/>
      <c r="P261" s="133"/>
      <c r="Q261" s="92"/>
      <c r="R261" s="89"/>
      <c r="S261" s="89"/>
      <c r="T261" s="89"/>
      <c r="U261" s="132"/>
      <c r="V261" s="89"/>
      <c r="W261" s="121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</row>
    <row r="262" spans="1:36" s="12" customFormat="1" ht="15.75">
      <c r="A262" s="13"/>
      <c r="B262" s="143"/>
      <c r="C262" s="147"/>
      <c r="D262" s="133"/>
      <c r="E262" s="133"/>
      <c r="F262" s="133"/>
      <c r="G262" s="133"/>
      <c r="H262" s="133"/>
      <c r="I262" s="133"/>
      <c r="J262" s="134"/>
      <c r="K262" s="133"/>
      <c r="L262" s="133"/>
      <c r="M262" s="133"/>
      <c r="N262" s="133"/>
      <c r="O262" s="133"/>
      <c r="P262" s="133"/>
      <c r="Q262" s="92"/>
      <c r="R262" s="89"/>
      <c r="S262" s="89"/>
      <c r="T262" s="89"/>
      <c r="U262" s="132"/>
      <c r="V262" s="89"/>
      <c r="W262" s="121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</row>
    <row r="263" spans="1:36" s="12" customFormat="1" ht="15.75">
      <c r="A263" s="13"/>
      <c r="B263" s="143"/>
      <c r="C263" s="147"/>
      <c r="D263" s="133"/>
      <c r="E263" s="133"/>
      <c r="F263" s="133"/>
      <c r="G263" s="133"/>
      <c r="H263" s="133"/>
      <c r="I263" s="133"/>
      <c r="J263" s="134"/>
      <c r="K263" s="133"/>
      <c r="L263" s="133"/>
      <c r="M263" s="133"/>
      <c r="N263" s="133"/>
      <c r="O263" s="133"/>
      <c r="P263" s="133"/>
      <c r="Q263" s="92"/>
      <c r="R263" s="89"/>
      <c r="S263" s="89"/>
      <c r="T263" s="89"/>
      <c r="U263" s="132"/>
      <c r="V263" s="89"/>
      <c r="W263" s="121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</row>
    <row r="264" spans="1:36" s="12" customFormat="1" ht="15.75">
      <c r="A264" s="13"/>
      <c r="B264" s="143"/>
      <c r="C264" s="147"/>
      <c r="D264" s="133"/>
      <c r="E264" s="133"/>
      <c r="F264" s="133"/>
      <c r="G264" s="133"/>
      <c r="H264" s="133"/>
      <c r="I264" s="133"/>
      <c r="J264" s="134"/>
      <c r="K264" s="133"/>
      <c r="L264" s="133"/>
      <c r="M264" s="133"/>
      <c r="N264" s="133"/>
      <c r="O264" s="133"/>
      <c r="P264" s="133"/>
      <c r="Q264" s="92"/>
      <c r="R264" s="89"/>
      <c r="S264" s="89"/>
      <c r="T264" s="89"/>
      <c r="U264" s="132"/>
      <c r="V264" s="89"/>
      <c r="W264" s="121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</row>
    <row r="265" spans="1:36" s="12" customFormat="1" ht="15.75">
      <c r="A265" s="13"/>
      <c r="B265" s="143"/>
      <c r="C265" s="147"/>
      <c r="D265" s="133"/>
      <c r="E265" s="133"/>
      <c r="F265" s="133"/>
      <c r="G265" s="133"/>
      <c r="H265" s="133"/>
      <c r="I265" s="133"/>
      <c r="J265" s="134"/>
      <c r="K265" s="133"/>
      <c r="L265" s="133"/>
      <c r="M265" s="133"/>
      <c r="N265" s="133"/>
      <c r="O265" s="133"/>
      <c r="P265" s="133"/>
      <c r="Q265" s="92"/>
      <c r="R265" s="89"/>
      <c r="S265" s="89"/>
      <c r="T265" s="89"/>
      <c r="U265" s="132"/>
      <c r="V265" s="89"/>
      <c r="W265" s="121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</row>
    <row r="266" spans="1:36" s="12" customFormat="1" ht="15.75">
      <c r="A266" s="13"/>
      <c r="B266" s="143"/>
      <c r="C266" s="147"/>
      <c r="D266" s="133"/>
      <c r="E266" s="133"/>
      <c r="F266" s="133"/>
      <c r="G266" s="133"/>
      <c r="H266" s="133"/>
      <c r="I266" s="133"/>
      <c r="J266" s="134"/>
      <c r="K266" s="133"/>
      <c r="L266" s="133"/>
      <c r="M266" s="133"/>
      <c r="N266" s="133"/>
      <c r="O266" s="133"/>
      <c r="P266" s="133"/>
      <c r="Q266" s="92"/>
      <c r="R266" s="89"/>
      <c r="S266" s="89"/>
      <c r="T266" s="89"/>
      <c r="U266" s="132"/>
      <c r="V266" s="89"/>
      <c r="W266" s="121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</row>
    <row r="267" spans="1:36" s="12" customFormat="1" ht="15.75">
      <c r="A267" s="13"/>
      <c r="B267" s="143"/>
      <c r="C267" s="147"/>
      <c r="D267" s="133"/>
      <c r="E267" s="133"/>
      <c r="F267" s="133"/>
      <c r="G267" s="133"/>
      <c r="H267" s="133"/>
      <c r="I267" s="133"/>
      <c r="J267" s="134"/>
      <c r="K267" s="133"/>
      <c r="L267" s="133"/>
      <c r="M267" s="133"/>
      <c r="N267" s="133"/>
      <c r="O267" s="133"/>
      <c r="P267" s="133"/>
      <c r="Q267" s="92"/>
      <c r="R267" s="89"/>
      <c r="S267" s="89"/>
      <c r="T267" s="89"/>
      <c r="U267" s="132"/>
      <c r="V267" s="89"/>
      <c r="W267" s="121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</row>
    <row r="268" spans="1:36" s="12" customFormat="1" ht="15.75">
      <c r="A268" s="13"/>
      <c r="B268" s="143"/>
      <c r="C268" s="147"/>
      <c r="D268" s="133"/>
      <c r="E268" s="133"/>
      <c r="F268" s="133"/>
      <c r="G268" s="133"/>
      <c r="H268" s="133"/>
      <c r="I268" s="133"/>
      <c r="J268" s="134"/>
      <c r="K268" s="133"/>
      <c r="L268" s="133"/>
      <c r="M268" s="133"/>
      <c r="N268" s="133"/>
      <c r="O268" s="133"/>
      <c r="P268" s="133"/>
      <c r="Q268" s="92"/>
      <c r="R268" s="89"/>
      <c r="S268" s="89"/>
      <c r="T268" s="89"/>
      <c r="U268" s="132"/>
      <c r="V268" s="89"/>
      <c r="W268" s="121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</row>
    <row r="269" spans="1:36" s="12" customFormat="1" ht="15.75">
      <c r="A269" s="13"/>
      <c r="B269" s="143"/>
      <c r="C269" s="147"/>
      <c r="D269" s="133"/>
      <c r="E269" s="133"/>
      <c r="F269" s="133"/>
      <c r="G269" s="133"/>
      <c r="H269" s="133"/>
      <c r="I269" s="133"/>
      <c r="J269" s="134"/>
      <c r="K269" s="133"/>
      <c r="L269" s="133"/>
      <c r="M269" s="133"/>
      <c r="N269" s="133"/>
      <c r="O269" s="133"/>
      <c r="P269" s="133"/>
      <c r="Q269" s="92"/>
      <c r="R269" s="89"/>
      <c r="S269" s="89"/>
      <c r="T269" s="89"/>
      <c r="U269" s="132"/>
      <c r="V269" s="89"/>
      <c r="W269" s="121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</row>
    <row r="270" spans="1:36" s="12" customFormat="1" ht="15.75">
      <c r="A270" s="13"/>
      <c r="B270" s="143"/>
      <c r="C270" s="147"/>
      <c r="D270" s="133"/>
      <c r="E270" s="133"/>
      <c r="F270" s="133"/>
      <c r="G270" s="133"/>
      <c r="H270" s="133"/>
      <c r="I270" s="133"/>
      <c r="J270" s="134"/>
      <c r="K270" s="133"/>
      <c r="L270" s="133"/>
      <c r="M270" s="133"/>
      <c r="N270" s="133"/>
      <c r="O270" s="133"/>
      <c r="P270" s="133"/>
      <c r="Q270" s="92"/>
      <c r="R270" s="89"/>
      <c r="S270" s="89"/>
      <c r="T270" s="89"/>
      <c r="U270" s="132"/>
      <c r="V270" s="89"/>
      <c r="W270" s="121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</row>
    <row r="271" spans="1:36" s="12" customFormat="1" ht="15.75">
      <c r="A271" s="13"/>
      <c r="B271" s="143"/>
      <c r="C271" s="147"/>
      <c r="D271" s="133"/>
      <c r="E271" s="133"/>
      <c r="F271" s="133"/>
      <c r="G271" s="133"/>
      <c r="H271" s="133"/>
      <c r="I271" s="133"/>
      <c r="J271" s="134"/>
      <c r="K271" s="133"/>
      <c r="L271" s="133"/>
      <c r="M271" s="133"/>
      <c r="N271" s="133"/>
      <c r="O271" s="133"/>
      <c r="P271" s="133"/>
      <c r="Q271" s="92"/>
      <c r="R271" s="89"/>
      <c r="S271" s="89"/>
      <c r="T271" s="89"/>
      <c r="U271" s="132"/>
      <c r="V271" s="89"/>
      <c r="W271" s="121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</row>
    <row r="272" spans="1:36" s="12" customFormat="1" ht="15.75">
      <c r="A272" s="13"/>
      <c r="B272" s="143"/>
      <c r="C272" s="147"/>
      <c r="D272" s="133"/>
      <c r="E272" s="133"/>
      <c r="F272" s="133"/>
      <c r="G272" s="133"/>
      <c r="H272" s="133"/>
      <c r="I272" s="133"/>
      <c r="J272" s="134"/>
      <c r="K272" s="133"/>
      <c r="L272" s="133"/>
      <c r="M272" s="133"/>
      <c r="N272" s="133"/>
      <c r="O272" s="133"/>
      <c r="P272" s="133"/>
      <c r="Q272" s="92"/>
      <c r="R272" s="89"/>
      <c r="S272" s="89"/>
      <c r="T272" s="89"/>
      <c r="U272" s="132"/>
      <c r="V272" s="89"/>
      <c r="W272" s="121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</row>
    <row r="273" spans="1:36" s="12" customFormat="1" ht="15.75">
      <c r="A273" s="13"/>
      <c r="B273" s="143"/>
      <c r="C273" s="147"/>
      <c r="D273" s="133"/>
      <c r="E273" s="133"/>
      <c r="F273" s="133"/>
      <c r="G273" s="133"/>
      <c r="H273" s="133"/>
      <c r="I273" s="133"/>
      <c r="J273" s="134"/>
      <c r="K273" s="133"/>
      <c r="L273" s="133"/>
      <c r="M273" s="133"/>
      <c r="N273" s="133"/>
      <c r="O273" s="133"/>
      <c r="P273" s="133"/>
      <c r="Q273" s="92"/>
      <c r="R273" s="89"/>
      <c r="S273" s="89"/>
      <c r="T273" s="89"/>
      <c r="U273" s="132"/>
      <c r="V273" s="89"/>
      <c r="W273" s="121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</row>
    <row r="274" spans="1:36" s="12" customFormat="1" ht="15.75">
      <c r="A274" s="13"/>
      <c r="B274" s="143"/>
      <c r="C274" s="147"/>
      <c r="D274" s="133"/>
      <c r="E274" s="133"/>
      <c r="F274" s="133"/>
      <c r="G274" s="133"/>
      <c r="H274" s="133"/>
      <c r="I274" s="133"/>
      <c r="J274" s="134"/>
      <c r="K274" s="133"/>
      <c r="L274" s="133"/>
      <c r="M274" s="133"/>
      <c r="N274" s="133"/>
      <c r="O274" s="133"/>
      <c r="P274" s="133"/>
      <c r="Q274" s="92"/>
      <c r="R274" s="89"/>
      <c r="S274" s="89"/>
      <c r="T274" s="89"/>
      <c r="U274" s="132"/>
      <c r="V274" s="89"/>
      <c r="W274" s="121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</row>
    <row r="275" spans="1:36" s="12" customFormat="1" ht="15.75">
      <c r="A275" s="13"/>
      <c r="B275" s="143"/>
      <c r="C275" s="147"/>
      <c r="D275" s="133"/>
      <c r="E275" s="133"/>
      <c r="F275" s="133"/>
      <c r="G275" s="133"/>
      <c r="H275" s="133"/>
      <c r="I275" s="133"/>
      <c r="J275" s="134"/>
      <c r="K275" s="133"/>
      <c r="L275" s="133"/>
      <c r="M275" s="133"/>
      <c r="N275" s="133"/>
      <c r="O275" s="133"/>
      <c r="P275" s="133"/>
      <c r="Q275" s="92"/>
      <c r="R275" s="89"/>
      <c r="S275" s="89"/>
      <c r="T275" s="89"/>
      <c r="U275" s="132"/>
      <c r="V275" s="89"/>
      <c r="W275" s="121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</row>
    <row r="276" spans="1:36" s="12" customFormat="1" ht="15.75">
      <c r="A276" s="13"/>
      <c r="B276" s="143"/>
      <c r="C276" s="147"/>
      <c r="D276" s="133"/>
      <c r="E276" s="133"/>
      <c r="F276" s="133"/>
      <c r="G276" s="133"/>
      <c r="H276" s="133"/>
      <c r="I276" s="133"/>
      <c r="J276" s="134"/>
      <c r="K276" s="133"/>
      <c r="L276" s="133"/>
      <c r="M276" s="133"/>
      <c r="N276" s="133"/>
      <c r="O276" s="133"/>
      <c r="P276" s="133"/>
      <c r="Q276" s="92"/>
      <c r="R276" s="89"/>
      <c r="S276" s="89"/>
      <c r="T276" s="89"/>
      <c r="U276" s="132"/>
      <c r="V276" s="89"/>
      <c r="W276" s="121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</row>
    <row r="277" spans="1:36" s="12" customFormat="1" ht="15.75">
      <c r="A277" s="13"/>
      <c r="B277" s="143"/>
      <c r="C277" s="147"/>
      <c r="D277" s="133"/>
      <c r="E277" s="133"/>
      <c r="F277" s="133"/>
      <c r="G277" s="133"/>
      <c r="H277" s="133"/>
      <c r="I277" s="133"/>
      <c r="J277" s="134"/>
      <c r="K277" s="133"/>
      <c r="L277" s="133"/>
      <c r="M277" s="133"/>
      <c r="N277" s="133"/>
      <c r="O277" s="133"/>
      <c r="P277" s="133"/>
      <c r="Q277" s="92"/>
      <c r="R277" s="89"/>
      <c r="S277" s="89"/>
      <c r="T277" s="89"/>
      <c r="U277" s="132"/>
      <c r="V277" s="89"/>
      <c r="W277" s="121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</row>
    <row r="278" spans="1:36" s="12" customFormat="1" ht="15.75">
      <c r="A278" s="13"/>
      <c r="B278" s="143"/>
      <c r="C278" s="147"/>
      <c r="D278" s="133"/>
      <c r="E278" s="133"/>
      <c r="F278" s="133"/>
      <c r="G278" s="133"/>
      <c r="H278" s="133"/>
      <c r="I278" s="133"/>
      <c r="J278" s="134"/>
      <c r="K278" s="133"/>
      <c r="L278" s="133"/>
      <c r="M278" s="133"/>
      <c r="N278" s="133"/>
      <c r="O278" s="133"/>
      <c r="P278" s="133"/>
      <c r="Q278" s="92"/>
      <c r="R278" s="89"/>
      <c r="S278" s="89"/>
      <c r="T278" s="89"/>
      <c r="U278" s="132"/>
      <c r="V278" s="89"/>
      <c r="W278" s="121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</row>
    <row r="279" spans="1:36" s="12" customFormat="1" ht="15.75">
      <c r="A279" s="13"/>
      <c r="B279" s="143"/>
      <c r="C279" s="147"/>
      <c r="D279" s="133"/>
      <c r="E279" s="133"/>
      <c r="F279" s="133"/>
      <c r="G279" s="133"/>
      <c r="H279" s="133"/>
      <c r="I279" s="133"/>
      <c r="J279" s="134"/>
      <c r="K279" s="133"/>
      <c r="L279" s="133"/>
      <c r="M279" s="133"/>
      <c r="N279" s="133"/>
      <c r="O279" s="133"/>
      <c r="P279" s="133"/>
      <c r="Q279" s="92"/>
      <c r="R279" s="89"/>
      <c r="S279" s="89"/>
      <c r="T279" s="89"/>
      <c r="U279" s="132"/>
      <c r="V279" s="89"/>
      <c r="W279" s="121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</row>
    <row r="280" spans="1:36" s="12" customFormat="1" ht="15.75">
      <c r="A280" s="13"/>
      <c r="B280" s="143"/>
      <c r="C280" s="147"/>
      <c r="D280" s="133"/>
      <c r="E280" s="133"/>
      <c r="F280" s="133"/>
      <c r="G280" s="133"/>
      <c r="H280" s="133"/>
      <c r="I280" s="133"/>
      <c r="J280" s="134"/>
      <c r="K280" s="133"/>
      <c r="L280" s="133"/>
      <c r="M280" s="133"/>
      <c r="N280" s="133"/>
      <c r="O280" s="133"/>
      <c r="P280" s="133"/>
      <c r="Q280" s="92"/>
      <c r="R280" s="89"/>
      <c r="S280" s="89"/>
      <c r="T280" s="89"/>
      <c r="U280" s="132"/>
      <c r="V280" s="89"/>
      <c r="W280" s="121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</row>
    <row r="281" spans="1:36" s="12" customFormat="1" ht="15.75">
      <c r="A281" s="13"/>
      <c r="B281" s="143"/>
      <c r="C281" s="147"/>
      <c r="D281" s="133"/>
      <c r="E281" s="133"/>
      <c r="F281" s="133"/>
      <c r="G281" s="133"/>
      <c r="H281" s="133"/>
      <c r="I281" s="133"/>
      <c r="J281" s="134"/>
      <c r="K281" s="133"/>
      <c r="L281" s="133"/>
      <c r="M281" s="133"/>
      <c r="N281" s="133"/>
      <c r="O281" s="133"/>
      <c r="P281" s="133"/>
      <c r="Q281" s="92"/>
      <c r="R281" s="89"/>
      <c r="S281" s="89"/>
      <c r="T281" s="89"/>
      <c r="U281" s="132"/>
      <c r="V281" s="89"/>
      <c r="W281" s="121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</row>
    <row r="282" spans="1:36" s="12" customFormat="1" ht="15.75">
      <c r="A282" s="13"/>
      <c r="B282" s="143"/>
      <c r="C282" s="147"/>
      <c r="D282" s="133"/>
      <c r="E282" s="133"/>
      <c r="F282" s="133"/>
      <c r="G282" s="133"/>
      <c r="H282" s="133"/>
      <c r="I282" s="133"/>
      <c r="J282" s="134"/>
      <c r="K282" s="133"/>
      <c r="L282" s="133"/>
      <c r="M282" s="133"/>
      <c r="N282" s="133"/>
      <c r="O282" s="133"/>
      <c r="P282" s="133"/>
      <c r="Q282" s="92"/>
      <c r="R282" s="89"/>
      <c r="S282" s="89"/>
      <c r="T282" s="89"/>
      <c r="U282" s="132"/>
      <c r="V282" s="89"/>
      <c r="W282" s="121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</row>
    <row r="283" spans="1:36" s="12" customFormat="1" ht="15.75">
      <c r="A283" s="13"/>
      <c r="B283" s="143"/>
      <c r="C283" s="147"/>
      <c r="D283" s="133"/>
      <c r="E283" s="133"/>
      <c r="F283" s="133"/>
      <c r="G283" s="133"/>
      <c r="H283" s="133"/>
      <c r="I283" s="133"/>
      <c r="J283" s="134"/>
      <c r="K283" s="133"/>
      <c r="L283" s="133"/>
      <c r="M283" s="133"/>
      <c r="N283" s="133"/>
      <c r="O283" s="133"/>
      <c r="P283" s="133"/>
      <c r="Q283" s="92"/>
      <c r="R283" s="89"/>
      <c r="S283" s="89"/>
      <c r="T283" s="89"/>
      <c r="U283" s="132"/>
      <c r="V283" s="89"/>
      <c r="W283" s="121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</row>
    <row r="284" spans="1:36" s="12" customFormat="1" ht="15.75">
      <c r="A284" s="13"/>
      <c r="B284" s="143"/>
      <c r="C284" s="147"/>
      <c r="D284" s="133"/>
      <c r="E284" s="133"/>
      <c r="F284" s="133"/>
      <c r="G284" s="133"/>
      <c r="H284" s="133"/>
      <c r="I284" s="133"/>
      <c r="J284" s="134"/>
      <c r="K284" s="133"/>
      <c r="L284" s="133"/>
      <c r="M284" s="133"/>
      <c r="N284" s="133"/>
      <c r="O284" s="133"/>
      <c r="P284" s="133"/>
      <c r="Q284" s="92"/>
      <c r="R284" s="89"/>
      <c r="S284" s="89"/>
      <c r="T284" s="89"/>
      <c r="U284" s="132"/>
      <c r="V284" s="89"/>
      <c r="W284" s="121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</row>
    <row r="285" spans="1:36" s="12" customFormat="1" ht="15.75">
      <c r="A285" s="13"/>
      <c r="B285" s="143"/>
      <c r="C285" s="147"/>
      <c r="D285" s="133"/>
      <c r="E285" s="133"/>
      <c r="F285" s="133"/>
      <c r="G285" s="133"/>
      <c r="H285" s="133"/>
      <c r="I285" s="133"/>
      <c r="J285" s="134"/>
      <c r="K285" s="133"/>
      <c r="L285" s="133"/>
      <c r="M285" s="133"/>
      <c r="N285" s="133"/>
      <c r="O285" s="133"/>
      <c r="P285" s="133"/>
      <c r="Q285" s="92"/>
      <c r="R285" s="89"/>
      <c r="S285" s="89"/>
      <c r="T285" s="89"/>
      <c r="U285" s="132"/>
      <c r="V285" s="89"/>
      <c r="W285" s="121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</row>
    <row r="286" spans="1:36" s="12" customFormat="1" ht="15.75">
      <c r="A286" s="13"/>
      <c r="B286" s="143"/>
      <c r="C286" s="147"/>
      <c r="D286" s="133"/>
      <c r="E286" s="133"/>
      <c r="F286" s="133"/>
      <c r="G286" s="133"/>
      <c r="H286" s="133"/>
      <c r="I286" s="133"/>
      <c r="J286" s="134"/>
      <c r="K286" s="133"/>
      <c r="L286" s="133"/>
      <c r="M286" s="133"/>
      <c r="N286" s="133"/>
      <c r="O286" s="133"/>
      <c r="P286" s="133"/>
      <c r="Q286" s="92"/>
      <c r="R286" s="89"/>
      <c r="S286" s="89"/>
      <c r="T286" s="89"/>
      <c r="U286" s="132"/>
      <c r="V286" s="89"/>
      <c r="W286" s="121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</row>
    <row r="287" spans="1:36" s="12" customFormat="1" ht="15.75">
      <c r="A287" s="13"/>
      <c r="B287" s="143"/>
      <c r="C287" s="147"/>
      <c r="D287" s="133"/>
      <c r="E287" s="133"/>
      <c r="F287" s="133"/>
      <c r="G287" s="133"/>
      <c r="H287" s="133"/>
      <c r="I287" s="133"/>
      <c r="J287" s="134"/>
      <c r="K287" s="133"/>
      <c r="L287" s="133"/>
      <c r="M287" s="133"/>
      <c r="N287" s="133"/>
      <c r="O287" s="133"/>
      <c r="P287" s="133"/>
      <c r="Q287" s="92"/>
      <c r="R287" s="89"/>
      <c r="S287" s="89"/>
      <c r="T287" s="89"/>
      <c r="U287" s="132"/>
      <c r="V287" s="89"/>
      <c r="W287" s="121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</row>
    <row r="288" spans="1:36" s="12" customFormat="1" ht="15.75">
      <c r="A288" s="13"/>
      <c r="B288" s="143"/>
      <c r="C288" s="147"/>
      <c r="D288" s="133"/>
      <c r="E288" s="133"/>
      <c r="F288" s="133"/>
      <c r="G288" s="133"/>
      <c r="H288" s="133"/>
      <c r="I288" s="133"/>
      <c r="J288" s="134"/>
      <c r="K288" s="133"/>
      <c r="L288" s="133"/>
      <c r="M288" s="133"/>
      <c r="N288" s="133"/>
      <c r="O288" s="133"/>
      <c r="P288" s="133"/>
      <c r="Q288" s="92"/>
      <c r="R288" s="89"/>
      <c r="S288" s="89"/>
      <c r="T288" s="89"/>
      <c r="U288" s="132"/>
      <c r="V288" s="89"/>
      <c r="W288" s="121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</row>
    <row r="289" spans="1:36" s="12" customFormat="1" ht="15.75">
      <c r="A289" s="13"/>
      <c r="B289" s="143"/>
      <c r="C289" s="147"/>
      <c r="D289" s="133"/>
      <c r="E289" s="133"/>
      <c r="F289" s="133"/>
      <c r="G289" s="133"/>
      <c r="H289" s="133"/>
      <c r="I289" s="133"/>
      <c r="J289" s="134"/>
      <c r="K289" s="133"/>
      <c r="L289" s="133"/>
      <c r="M289" s="133"/>
      <c r="N289" s="133"/>
      <c r="O289" s="133"/>
      <c r="P289" s="133"/>
      <c r="Q289" s="92"/>
      <c r="R289" s="89"/>
      <c r="S289" s="89"/>
      <c r="T289" s="89"/>
      <c r="U289" s="132"/>
      <c r="V289" s="89"/>
      <c r="W289" s="121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</row>
    <row r="290" spans="1:36" s="12" customFormat="1" ht="15.75">
      <c r="A290" s="13"/>
      <c r="B290" s="143"/>
      <c r="C290" s="147"/>
      <c r="D290" s="133"/>
      <c r="E290" s="133"/>
      <c r="F290" s="133"/>
      <c r="G290" s="133"/>
      <c r="H290" s="133"/>
      <c r="I290" s="133"/>
      <c r="J290" s="134"/>
      <c r="K290" s="133"/>
      <c r="L290" s="133"/>
      <c r="M290" s="133"/>
      <c r="N290" s="133"/>
      <c r="O290" s="133"/>
      <c r="P290" s="133"/>
      <c r="Q290" s="92"/>
      <c r="R290" s="89"/>
      <c r="S290" s="89"/>
      <c r="T290" s="89"/>
      <c r="U290" s="132"/>
      <c r="V290" s="89"/>
      <c r="W290" s="121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</row>
    <row r="291" spans="1:36" s="12" customFormat="1" ht="15.75">
      <c r="A291" s="13"/>
      <c r="B291" s="143"/>
      <c r="C291" s="147"/>
      <c r="D291" s="133"/>
      <c r="E291" s="133"/>
      <c r="F291" s="133"/>
      <c r="G291" s="133"/>
      <c r="H291" s="133"/>
      <c r="I291" s="133"/>
      <c r="J291" s="134"/>
      <c r="K291" s="133"/>
      <c r="L291" s="133"/>
      <c r="M291" s="133"/>
      <c r="N291" s="133"/>
      <c r="O291" s="133"/>
      <c r="P291" s="133"/>
      <c r="Q291" s="92"/>
      <c r="R291" s="89"/>
      <c r="S291" s="89"/>
      <c r="T291" s="89"/>
      <c r="U291" s="132"/>
      <c r="V291" s="89"/>
      <c r="W291" s="121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</row>
    <row r="292" spans="1:36" s="12" customFormat="1" ht="15.75">
      <c r="A292" s="13"/>
      <c r="B292" s="143"/>
      <c r="C292" s="147"/>
      <c r="D292" s="133"/>
      <c r="E292" s="133"/>
      <c r="F292" s="133"/>
      <c r="G292" s="133"/>
      <c r="H292" s="133"/>
      <c r="I292" s="133"/>
      <c r="J292" s="134"/>
      <c r="K292" s="133"/>
      <c r="L292" s="133"/>
      <c r="M292" s="133"/>
      <c r="N292" s="133"/>
      <c r="O292" s="133"/>
      <c r="P292" s="133"/>
      <c r="Q292" s="92"/>
      <c r="R292" s="89"/>
      <c r="S292" s="89"/>
      <c r="T292" s="89"/>
      <c r="U292" s="132"/>
      <c r="V292" s="89"/>
      <c r="W292" s="121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</row>
    <row r="293" spans="1:36" s="12" customFormat="1" ht="15.75">
      <c r="A293" s="13"/>
      <c r="B293" s="143"/>
      <c r="C293" s="147"/>
      <c r="D293" s="133"/>
      <c r="E293" s="133"/>
      <c r="F293" s="133"/>
      <c r="G293" s="133"/>
      <c r="H293" s="133"/>
      <c r="I293" s="133"/>
      <c r="J293" s="134"/>
      <c r="K293" s="133"/>
      <c r="L293" s="133"/>
      <c r="M293" s="133"/>
      <c r="N293" s="133"/>
      <c r="O293" s="133"/>
      <c r="P293" s="133"/>
      <c r="Q293" s="92"/>
      <c r="R293" s="89"/>
      <c r="S293" s="89"/>
      <c r="T293" s="89"/>
      <c r="U293" s="132"/>
      <c r="V293" s="89"/>
      <c r="W293" s="121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</row>
    <row r="294" spans="1:36" s="12" customFormat="1" ht="15.75">
      <c r="A294" s="13"/>
      <c r="B294" s="143"/>
      <c r="C294" s="147"/>
      <c r="D294" s="133"/>
      <c r="E294" s="133"/>
      <c r="F294" s="133"/>
      <c r="G294" s="133"/>
      <c r="H294" s="133"/>
      <c r="I294" s="133"/>
      <c r="J294" s="134"/>
      <c r="K294" s="133"/>
      <c r="L294" s="133"/>
      <c r="M294" s="133"/>
      <c r="N294" s="133"/>
      <c r="O294" s="133"/>
      <c r="P294" s="133"/>
      <c r="Q294" s="92"/>
      <c r="R294" s="89"/>
      <c r="S294" s="89"/>
      <c r="T294" s="89"/>
      <c r="U294" s="132"/>
      <c r="V294" s="89"/>
      <c r="W294" s="121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</row>
    <row r="295" spans="1:36" s="12" customFormat="1" ht="15.75">
      <c r="A295" s="13"/>
      <c r="B295" s="143"/>
      <c r="C295" s="147"/>
      <c r="D295" s="133"/>
      <c r="E295" s="133"/>
      <c r="F295" s="133"/>
      <c r="G295" s="133"/>
      <c r="H295" s="133"/>
      <c r="I295" s="133"/>
      <c r="J295" s="134"/>
      <c r="K295" s="133"/>
      <c r="L295" s="133"/>
      <c r="M295" s="133"/>
      <c r="N295" s="133"/>
      <c r="O295" s="133"/>
      <c r="P295" s="133"/>
      <c r="Q295" s="92"/>
      <c r="R295" s="89"/>
      <c r="S295" s="89"/>
      <c r="T295" s="89"/>
      <c r="U295" s="132"/>
      <c r="V295" s="89"/>
      <c r="W295" s="121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</row>
    <row r="296" spans="1:36" s="12" customFormat="1" ht="15.75">
      <c r="A296" s="13"/>
      <c r="B296" s="143"/>
      <c r="C296" s="147"/>
      <c r="D296" s="133"/>
      <c r="E296" s="133"/>
      <c r="F296" s="133"/>
      <c r="G296" s="133"/>
      <c r="H296" s="133"/>
      <c r="I296" s="133"/>
      <c r="J296" s="134"/>
      <c r="K296" s="133"/>
      <c r="L296" s="133"/>
      <c r="M296" s="133"/>
      <c r="N296" s="133"/>
      <c r="O296" s="133"/>
      <c r="P296" s="133"/>
      <c r="Q296" s="92"/>
      <c r="R296" s="89"/>
      <c r="S296" s="89"/>
      <c r="T296" s="89"/>
      <c r="U296" s="132"/>
      <c r="V296" s="89"/>
      <c r="W296" s="121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</row>
    <row r="297" spans="1:36" s="12" customFormat="1" ht="15.75">
      <c r="A297" s="13"/>
      <c r="B297" s="143"/>
      <c r="C297" s="147"/>
      <c r="D297" s="133"/>
      <c r="E297" s="133"/>
      <c r="F297" s="133"/>
      <c r="G297" s="133"/>
      <c r="H297" s="133"/>
      <c r="I297" s="133"/>
      <c r="J297" s="134"/>
      <c r="K297" s="133"/>
      <c r="L297" s="133"/>
      <c r="M297" s="133"/>
      <c r="N297" s="133"/>
      <c r="O297" s="133"/>
      <c r="P297" s="133"/>
      <c r="Q297" s="92"/>
      <c r="R297" s="89"/>
      <c r="S297" s="89"/>
      <c r="T297" s="89"/>
      <c r="U297" s="132"/>
      <c r="V297" s="89"/>
      <c r="W297" s="121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</row>
    <row r="298" spans="1:36" s="12" customFormat="1" ht="15.75">
      <c r="A298" s="13"/>
      <c r="B298" s="143"/>
      <c r="C298" s="147"/>
      <c r="D298" s="133"/>
      <c r="E298" s="133"/>
      <c r="F298" s="133"/>
      <c r="G298" s="133"/>
      <c r="H298" s="133"/>
      <c r="I298" s="133"/>
      <c r="J298" s="134"/>
      <c r="K298" s="133"/>
      <c r="L298" s="133"/>
      <c r="M298" s="133"/>
      <c r="N298" s="133"/>
      <c r="O298" s="133"/>
      <c r="P298" s="133"/>
      <c r="Q298" s="92"/>
      <c r="R298" s="89"/>
      <c r="S298" s="89"/>
      <c r="T298" s="89"/>
      <c r="U298" s="132"/>
      <c r="V298" s="89"/>
      <c r="W298" s="121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</row>
    <row r="299" spans="1:36" s="12" customFormat="1" ht="15.75">
      <c r="A299" s="13"/>
      <c r="B299" s="143"/>
      <c r="C299" s="147"/>
      <c r="D299" s="133"/>
      <c r="E299" s="133"/>
      <c r="F299" s="133"/>
      <c r="G299" s="133"/>
      <c r="H299" s="133"/>
      <c r="I299" s="133"/>
      <c r="J299" s="134"/>
      <c r="K299" s="133"/>
      <c r="L299" s="133"/>
      <c r="M299" s="133"/>
      <c r="N299" s="133"/>
      <c r="O299" s="133"/>
      <c r="P299" s="133"/>
      <c r="Q299" s="92"/>
      <c r="R299" s="89"/>
      <c r="S299" s="89"/>
      <c r="T299" s="89"/>
      <c r="U299" s="132"/>
      <c r="V299" s="89"/>
      <c r="W299" s="121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</row>
    <row r="300" spans="1:36" s="12" customFormat="1" ht="15.75">
      <c r="A300" s="13"/>
      <c r="B300" s="143"/>
      <c r="C300" s="147"/>
      <c r="D300" s="133"/>
      <c r="E300" s="133"/>
      <c r="F300" s="133"/>
      <c r="G300" s="133"/>
      <c r="H300" s="133"/>
      <c r="I300" s="133"/>
      <c r="J300" s="134"/>
      <c r="K300" s="133"/>
      <c r="L300" s="133"/>
      <c r="M300" s="133"/>
      <c r="N300" s="133"/>
      <c r="O300" s="133"/>
      <c r="P300" s="133"/>
      <c r="Q300" s="92"/>
      <c r="R300" s="89"/>
      <c r="S300" s="89"/>
      <c r="T300" s="89"/>
      <c r="U300" s="132"/>
      <c r="V300" s="89"/>
      <c r="W300" s="121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</row>
    <row r="301" spans="1:36" s="12" customFormat="1" ht="15.75">
      <c r="A301" s="13"/>
      <c r="B301" s="143"/>
      <c r="C301" s="147"/>
      <c r="D301" s="133"/>
      <c r="E301" s="133"/>
      <c r="F301" s="133"/>
      <c r="G301" s="133"/>
      <c r="H301" s="133"/>
      <c r="I301" s="133"/>
      <c r="J301" s="134"/>
      <c r="K301" s="133"/>
      <c r="L301" s="133"/>
      <c r="M301" s="133"/>
      <c r="N301" s="133"/>
      <c r="O301" s="133"/>
      <c r="P301" s="133"/>
      <c r="Q301" s="92"/>
      <c r="R301" s="89"/>
      <c r="S301" s="89"/>
      <c r="T301" s="89"/>
      <c r="U301" s="132"/>
      <c r="V301" s="89"/>
      <c r="W301" s="121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</row>
    <row r="302" spans="1:36" s="12" customFormat="1" ht="15.75">
      <c r="A302" s="13"/>
      <c r="B302" s="143"/>
      <c r="C302" s="147"/>
      <c r="D302" s="133"/>
      <c r="E302" s="133"/>
      <c r="F302" s="133"/>
      <c r="G302" s="133"/>
      <c r="H302" s="133"/>
      <c r="I302" s="133"/>
      <c r="J302" s="134"/>
      <c r="K302" s="133"/>
      <c r="L302" s="133"/>
      <c r="M302" s="133"/>
      <c r="N302" s="133"/>
      <c r="O302" s="133"/>
      <c r="P302" s="133"/>
      <c r="Q302" s="92"/>
      <c r="R302" s="89"/>
      <c r="S302" s="89"/>
      <c r="T302" s="89"/>
      <c r="U302" s="132"/>
      <c r="V302" s="89"/>
      <c r="W302" s="121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</row>
    <row r="303" spans="1:36" s="12" customFormat="1" ht="15.75">
      <c r="A303" s="13"/>
      <c r="B303" s="143"/>
      <c r="C303" s="147"/>
      <c r="D303" s="133"/>
      <c r="E303" s="133"/>
      <c r="F303" s="133"/>
      <c r="G303" s="133"/>
      <c r="H303" s="133"/>
      <c r="I303" s="133"/>
      <c r="J303" s="134"/>
      <c r="K303" s="133"/>
      <c r="L303" s="133"/>
      <c r="M303" s="133"/>
      <c r="N303" s="133"/>
      <c r="O303" s="133"/>
      <c r="P303" s="133"/>
      <c r="Q303" s="92"/>
      <c r="R303" s="89"/>
      <c r="S303" s="89"/>
      <c r="T303" s="89"/>
      <c r="U303" s="132"/>
      <c r="V303" s="89"/>
      <c r="W303" s="121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</row>
    <row r="304" spans="1:36" s="12" customFormat="1" ht="15.75">
      <c r="A304" s="13"/>
      <c r="B304" s="143"/>
      <c r="C304" s="147"/>
      <c r="D304" s="133"/>
      <c r="E304" s="133"/>
      <c r="F304" s="133"/>
      <c r="G304" s="133"/>
      <c r="H304" s="133"/>
      <c r="I304" s="133"/>
      <c r="J304" s="134"/>
      <c r="K304" s="133"/>
      <c r="L304" s="133"/>
      <c r="M304" s="133"/>
      <c r="N304" s="133"/>
      <c r="O304" s="133"/>
      <c r="P304" s="133"/>
      <c r="Q304" s="92"/>
      <c r="R304" s="89"/>
      <c r="S304" s="89"/>
      <c r="T304" s="89"/>
      <c r="U304" s="132"/>
      <c r="V304" s="89"/>
      <c r="W304" s="121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</row>
    <row r="305" spans="1:36" s="12" customFormat="1" ht="15.75">
      <c r="A305" s="13"/>
      <c r="B305" s="143"/>
      <c r="C305" s="147"/>
      <c r="D305" s="133"/>
      <c r="E305" s="133"/>
      <c r="F305" s="133"/>
      <c r="G305" s="133"/>
      <c r="H305" s="133"/>
      <c r="I305" s="133"/>
      <c r="J305" s="134"/>
      <c r="K305" s="133"/>
      <c r="L305" s="133"/>
      <c r="M305" s="133"/>
      <c r="N305" s="133"/>
      <c r="O305" s="133"/>
      <c r="P305" s="133"/>
      <c r="Q305" s="92"/>
      <c r="R305" s="89"/>
      <c r="S305" s="89"/>
      <c r="T305" s="89"/>
      <c r="U305" s="132"/>
      <c r="V305" s="89"/>
      <c r="W305" s="121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</row>
    <row r="306" spans="1:36" s="12" customFormat="1" ht="15.75">
      <c r="A306" s="13"/>
      <c r="B306" s="143"/>
      <c r="C306" s="147"/>
      <c r="D306" s="133"/>
      <c r="E306" s="133"/>
      <c r="F306" s="133"/>
      <c r="G306" s="133"/>
      <c r="H306" s="133"/>
      <c r="I306" s="133"/>
      <c r="J306" s="134"/>
      <c r="K306" s="133"/>
      <c r="L306" s="133"/>
      <c r="M306" s="133"/>
      <c r="N306" s="133"/>
      <c r="O306" s="133"/>
      <c r="P306" s="133"/>
      <c r="Q306" s="92"/>
      <c r="R306" s="89"/>
      <c r="S306" s="89"/>
      <c r="T306" s="89"/>
      <c r="U306" s="132"/>
      <c r="V306" s="89"/>
      <c r="W306" s="121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</row>
    <row r="307" spans="1:36" s="12" customFormat="1" ht="15.75">
      <c r="A307" s="13"/>
      <c r="B307" s="143"/>
      <c r="C307" s="147"/>
      <c r="D307" s="133"/>
      <c r="E307" s="133"/>
      <c r="F307" s="133"/>
      <c r="G307" s="133"/>
      <c r="H307" s="133"/>
      <c r="I307" s="133"/>
      <c r="J307" s="134"/>
      <c r="K307" s="133"/>
      <c r="L307" s="133"/>
      <c r="M307" s="133"/>
      <c r="N307" s="133"/>
      <c r="O307" s="133"/>
      <c r="P307" s="133"/>
      <c r="Q307" s="92"/>
      <c r="R307" s="89"/>
      <c r="S307" s="89"/>
      <c r="T307" s="89"/>
      <c r="U307" s="132"/>
      <c r="V307" s="89"/>
      <c r="W307" s="121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</row>
    <row r="308" spans="1:36" s="12" customFormat="1" ht="15.75">
      <c r="A308" s="13"/>
      <c r="B308" s="143"/>
      <c r="C308" s="147"/>
      <c r="D308" s="133"/>
      <c r="E308" s="133"/>
      <c r="F308" s="133"/>
      <c r="G308" s="133"/>
      <c r="H308" s="133"/>
      <c r="I308" s="133"/>
      <c r="J308" s="134"/>
      <c r="K308" s="133"/>
      <c r="L308" s="133"/>
      <c r="M308" s="133"/>
      <c r="N308" s="133"/>
      <c r="O308" s="133"/>
      <c r="P308" s="133"/>
      <c r="Q308" s="92"/>
      <c r="R308" s="89"/>
      <c r="S308" s="89"/>
      <c r="T308" s="89"/>
      <c r="U308" s="132"/>
      <c r="V308" s="89"/>
      <c r="W308" s="121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</row>
    <row r="309" spans="1:36" s="12" customFormat="1" ht="15.75">
      <c r="A309" s="13"/>
      <c r="B309" s="143"/>
      <c r="C309" s="147"/>
      <c r="D309" s="133"/>
      <c r="E309" s="133"/>
      <c r="F309" s="133"/>
      <c r="G309" s="133"/>
      <c r="H309" s="133"/>
      <c r="I309" s="133"/>
      <c r="J309" s="134"/>
      <c r="K309" s="133"/>
      <c r="L309" s="133"/>
      <c r="M309" s="133"/>
      <c r="N309" s="133"/>
      <c r="O309" s="133"/>
      <c r="P309" s="133"/>
      <c r="Q309" s="92"/>
      <c r="R309" s="89"/>
      <c r="S309" s="89"/>
      <c r="T309" s="89"/>
      <c r="U309" s="132"/>
      <c r="V309" s="89"/>
      <c r="W309" s="121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</row>
    <row r="310" spans="1:36" s="12" customFormat="1" ht="15.75">
      <c r="A310" s="13"/>
      <c r="B310" s="143"/>
      <c r="C310" s="147"/>
      <c r="D310" s="133"/>
      <c r="E310" s="133"/>
      <c r="F310" s="133"/>
      <c r="G310" s="133"/>
      <c r="H310" s="133"/>
      <c r="I310" s="133"/>
      <c r="J310" s="134"/>
      <c r="K310" s="133"/>
      <c r="L310" s="133"/>
      <c r="M310" s="133"/>
      <c r="N310" s="133"/>
      <c r="O310" s="133"/>
      <c r="P310" s="133"/>
      <c r="Q310" s="92"/>
      <c r="R310" s="89"/>
      <c r="S310" s="89"/>
      <c r="T310" s="89"/>
      <c r="U310" s="132"/>
      <c r="V310" s="89"/>
      <c r="W310" s="121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</row>
    <row r="311" spans="1:36" s="12" customFormat="1" ht="15.75">
      <c r="A311" s="13"/>
      <c r="B311" s="143"/>
      <c r="C311" s="147"/>
      <c r="D311" s="133"/>
      <c r="E311" s="133"/>
      <c r="F311" s="133"/>
      <c r="G311" s="133"/>
      <c r="H311" s="133"/>
      <c r="I311" s="133"/>
      <c r="J311" s="134"/>
      <c r="K311" s="133"/>
      <c r="L311" s="133"/>
      <c r="M311" s="133"/>
      <c r="N311" s="133"/>
      <c r="O311" s="133"/>
      <c r="P311" s="133"/>
      <c r="Q311" s="92"/>
      <c r="R311" s="89"/>
      <c r="S311" s="89"/>
      <c r="T311" s="89"/>
      <c r="U311" s="132"/>
      <c r="V311" s="89"/>
      <c r="W311" s="121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</row>
    <row r="312" spans="1:36" s="12" customFormat="1" ht="15.75">
      <c r="A312" s="13"/>
      <c r="B312" s="143"/>
      <c r="C312" s="147"/>
      <c r="D312" s="133"/>
      <c r="E312" s="133"/>
      <c r="F312" s="133"/>
      <c r="G312" s="133"/>
      <c r="H312" s="133"/>
      <c r="I312" s="133"/>
      <c r="J312" s="134"/>
      <c r="K312" s="133"/>
      <c r="L312" s="133"/>
      <c r="M312" s="133"/>
      <c r="N312" s="133"/>
      <c r="O312" s="133"/>
      <c r="P312" s="133"/>
      <c r="Q312" s="92"/>
      <c r="R312" s="89"/>
      <c r="S312" s="89"/>
      <c r="T312" s="89"/>
      <c r="U312" s="132"/>
      <c r="V312" s="89"/>
      <c r="W312" s="121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</row>
    <row r="313" spans="1:36" s="12" customFormat="1" ht="15.75">
      <c r="A313" s="13"/>
      <c r="B313" s="143"/>
      <c r="C313" s="147"/>
      <c r="D313" s="133"/>
      <c r="E313" s="133"/>
      <c r="F313" s="133"/>
      <c r="G313" s="133"/>
      <c r="H313" s="133"/>
      <c r="I313" s="133"/>
      <c r="J313" s="134"/>
      <c r="K313" s="133"/>
      <c r="L313" s="133"/>
      <c r="M313" s="133"/>
      <c r="N313" s="133"/>
      <c r="O313" s="133"/>
      <c r="P313" s="133"/>
      <c r="Q313" s="92"/>
      <c r="R313" s="89"/>
      <c r="S313" s="89"/>
      <c r="T313" s="89"/>
      <c r="U313" s="132"/>
      <c r="V313" s="89"/>
      <c r="W313" s="121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</row>
    <row r="314" spans="1:36" s="12" customFormat="1" ht="15.75">
      <c r="A314" s="13"/>
      <c r="B314" s="143"/>
      <c r="C314" s="147"/>
      <c r="D314" s="133"/>
      <c r="E314" s="133"/>
      <c r="F314" s="133"/>
      <c r="G314" s="133"/>
      <c r="H314" s="133"/>
      <c r="I314" s="133"/>
      <c r="J314" s="134"/>
      <c r="K314" s="133"/>
      <c r="L314" s="133"/>
      <c r="M314" s="133"/>
      <c r="N314" s="133"/>
      <c r="O314" s="133"/>
      <c r="P314" s="133"/>
      <c r="Q314" s="92"/>
      <c r="R314" s="89"/>
      <c r="S314" s="89"/>
      <c r="T314" s="89"/>
      <c r="U314" s="132"/>
      <c r="V314" s="89"/>
      <c r="W314" s="121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</row>
    <row r="315" spans="1:36" s="12" customFormat="1" ht="15.75">
      <c r="A315" s="13"/>
      <c r="B315" s="143"/>
      <c r="C315" s="147"/>
      <c r="D315" s="133"/>
      <c r="E315" s="133"/>
      <c r="F315" s="133"/>
      <c r="G315" s="133"/>
      <c r="H315" s="133"/>
      <c r="I315" s="133"/>
      <c r="J315" s="134"/>
      <c r="K315" s="133"/>
      <c r="L315" s="133"/>
      <c r="M315" s="133"/>
      <c r="N315" s="133"/>
      <c r="O315" s="133"/>
      <c r="P315" s="133"/>
      <c r="Q315" s="92"/>
      <c r="R315" s="89"/>
      <c r="S315" s="89"/>
      <c r="T315" s="89"/>
      <c r="U315" s="132"/>
      <c r="V315" s="89"/>
      <c r="W315" s="121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</row>
    <row r="316" spans="1:36" s="12" customFormat="1" ht="15.75">
      <c r="A316" s="13"/>
      <c r="B316" s="143"/>
      <c r="C316" s="147"/>
      <c r="D316" s="133"/>
      <c r="E316" s="133"/>
      <c r="F316" s="133"/>
      <c r="G316" s="133"/>
      <c r="H316" s="133"/>
      <c r="I316" s="133"/>
      <c r="J316" s="134"/>
      <c r="K316" s="133"/>
      <c r="L316" s="133"/>
      <c r="M316" s="133"/>
      <c r="N316" s="133"/>
      <c r="O316" s="133"/>
      <c r="P316" s="133"/>
      <c r="Q316" s="92"/>
      <c r="R316" s="89"/>
      <c r="S316" s="89"/>
      <c r="T316" s="89"/>
      <c r="U316" s="132"/>
      <c r="V316" s="89"/>
      <c r="W316" s="121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</row>
    <row r="317" spans="1:36" s="12" customFormat="1" ht="15.75">
      <c r="A317" s="13"/>
      <c r="B317" s="143"/>
      <c r="C317" s="147"/>
      <c r="D317" s="133"/>
      <c r="E317" s="133"/>
      <c r="F317" s="133"/>
      <c r="G317" s="133"/>
      <c r="H317" s="133"/>
      <c r="I317" s="133"/>
      <c r="J317" s="134"/>
      <c r="K317" s="133"/>
      <c r="L317" s="133"/>
      <c r="M317" s="133"/>
      <c r="N317" s="133"/>
      <c r="O317" s="133"/>
      <c r="P317" s="133"/>
      <c r="Q317" s="92"/>
      <c r="R317" s="89"/>
      <c r="S317" s="89"/>
      <c r="T317" s="89"/>
      <c r="U317" s="132"/>
      <c r="V317" s="89"/>
      <c r="W317" s="121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</row>
    <row r="318" spans="1:36" s="12" customFormat="1" ht="15.75">
      <c r="A318" s="13"/>
      <c r="B318" s="143"/>
      <c r="C318" s="147"/>
      <c r="D318" s="133"/>
      <c r="E318" s="133"/>
      <c r="F318" s="133"/>
      <c r="G318" s="133"/>
      <c r="H318" s="133"/>
      <c r="I318" s="133"/>
      <c r="J318" s="134"/>
      <c r="K318" s="133"/>
      <c r="L318" s="133"/>
      <c r="M318" s="133"/>
      <c r="N318" s="133"/>
      <c r="O318" s="133"/>
      <c r="P318" s="133"/>
      <c r="Q318" s="92"/>
      <c r="R318" s="89"/>
      <c r="S318" s="89"/>
      <c r="T318" s="89"/>
      <c r="U318" s="132"/>
      <c r="V318" s="89"/>
      <c r="W318" s="121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</row>
    <row r="319" spans="1:36" s="12" customFormat="1" ht="15.75">
      <c r="A319" s="13"/>
      <c r="B319" s="143"/>
      <c r="C319" s="147"/>
      <c r="D319" s="133"/>
      <c r="E319" s="133"/>
      <c r="F319" s="133"/>
      <c r="G319" s="133"/>
      <c r="H319" s="133"/>
      <c r="I319" s="133"/>
      <c r="J319" s="134"/>
      <c r="K319" s="133"/>
      <c r="L319" s="133"/>
      <c r="M319" s="133"/>
      <c r="N319" s="133"/>
      <c r="O319" s="133"/>
      <c r="P319" s="133"/>
      <c r="Q319" s="92"/>
      <c r="R319" s="89"/>
      <c r="S319" s="89"/>
      <c r="T319" s="89"/>
      <c r="U319" s="132"/>
      <c r="V319" s="89"/>
      <c r="W319" s="121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</row>
    <row r="320" spans="1:36" s="12" customFormat="1" ht="15.75">
      <c r="A320" s="13"/>
      <c r="B320" s="143"/>
      <c r="C320" s="147"/>
      <c r="D320" s="133"/>
      <c r="E320" s="133"/>
      <c r="F320" s="133"/>
      <c r="G320" s="133"/>
      <c r="H320" s="133"/>
      <c r="I320" s="133"/>
      <c r="J320" s="134"/>
      <c r="K320" s="133"/>
      <c r="L320" s="133"/>
      <c r="M320" s="133"/>
      <c r="N320" s="133"/>
      <c r="O320" s="133"/>
      <c r="P320" s="133"/>
      <c r="Q320" s="92"/>
      <c r="R320" s="89"/>
      <c r="S320" s="89"/>
      <c r="T320" s="89"/>
      <c r="U320" s="132"/>
      <c r="V320" s="89"/>
      <c r="W320" s="121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</row>
    <row r="321" spans="1:36" s="12" customFormat="1" ht="15.75">
      <c r="A321" s="13"/>
      <c r="B321" s="143"/>
      <c r="C321" s="147"/>
      <c r="D321" s="133"/>
      <c r="E321" s="133"/>
      <c r="F321" s="133"/>
      <c r="G321" s="133"/>
      <c r="H321" s="133"/>
      <c r="I321" s="133"/>
      <c r="J321" s="134"/>
      <c r="K321" s="133"/>
      <c r="L321" s="133"/>
      <c r="M321" s="133"/>
      <c r="N321" s="133"/>
      <c r="O321" s="133"/>
      <c r="P321" s="133"/>
      <c r="Q321" s="92"/>
      <c r="R321" s="89"/>
      <c r="S321" s="89"/>
      <c r="T321" s="89"/>
      <c r="U321" s="132"/>
      <c r="V321" s="89"/>
      <c r="W321" s="121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</row>
    <row r="322" spans="1:36" s="12" customFormat="1" ht="15.75">
      <c r="A322" s="13"/>
      <c r="B322" s="143"/>
      <c r="C322" s="147"/>
      <c r="D322" s="133"/>
      <c r="E322" s="133"/>
      <c r="F322" s="133"/>
      <c r="G322" s="133"/>
      <c r="H322" s="133"/>
      <c r="I322" s="133"/>
      <c r="J322" s="134"/>
      <c r="K322" s="133"/>
      <c r="L322" s="133"/>
      <c r="M322" s="133"/>
      <c r="N322" s="133"/>
      <c r="O322" s="133"/>
      <c r="P322" s="133"/>
      <c r="Q322" s="92"/>
      <c r="R322" s="89"/>
      <c r="S322" s="89"/>
      <c r="T322" s="89"/>
      <c r="U322" s="132"/>
      <c r="V322" s="89"/>
      <c r="W322" s="121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</row>
    <row r="323" spans="1:36" s="12" customFormat="1" ht="15.75">
      <c r="A323" s="13"/>
      <c r="B323" s="143"/>
      <c r="C323" s="147"/>
      <c r="D323" s="133"/>
      <c r="E323" s="133"/>
      <c r="F323" s="133"/>
      <c r="G323" s="133"/>
      <c r="H323" s="133"/>
      <c r="I323" s="133"/>
      <c r="J323" s="134"/>
      <c r="K323" s="133"/>
      <c r="L323" s="133"/>
      <c r="M323" s="133"/>
      <c r="N323" s="133"/>
      <c r="O323" s="133"/>
      <c r="P323" s="133"/>
      <c r="Q323" s="92"/>
      <c r="R323" s="89"/>
      <c r="S323" s="89"/>
      <c r="T323" s="89"/>
      <c r="U323" s="132"/>
      <c r="V323" s="89"/>
      <c r="W323" s="121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</row>
    <row r="324" spans="1:36" s="12" customFormat="1" ht="15.75">
      <c r="A324" s="13"/>
      <c r="B324" s="143"/>
      <c r="C324" s="147"/>
      <c r="D324" s="133"/>
      <c r="E324" s="133"/>
      <c r="F324" s="133"/>
      <c r="G324" s="133"/>
      <c r="H324" s="133"/>
      <c r="I324" s="133"/>
      <c r="J324" s="134"/>
      <c r="K324" s="133"/>
      <c r="L324" s="133"/>
      <c r="M324" s="133"/>
      <c r="N324" s="133"/>
      <c r="O324" s="133"/>
      <c r="P324" s="133"/>
      <c r="Q324" s="92"/>
      <c r="R324" s="89"/>
      <c r="S324" s="89"/>
      <c r="T324" s="89"/>
      <c r="U324" s="132"/>
      <c r="V324" s="89"/>
      <c r="W324" s="121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</row>
    <row r="325" spans="1:36" s="12" customFormat="1" ht="15.75">
      <c r="A325" s="13"/>
      <c r="B325" s="143"/>
      <c r="C325" s="147"/>
      <c r="D325" s="133"/>
      <c r="E325" s="133"/>
      <c r="F325" s="133"/>
      <c r="G325" s="133"/>
      <c r="H325" s="133"/>
      <c r="I325" s="133"/>
      <c r="J325" s="134"/>
      <c r="K325" s="133"/>
      <c r="L325" s="133"/>
      <c r="M325" s="133"/>
      <c r="N325" s="133"/>
      <c r="O325" s="133"/>
      <c r="P325" s="133"/>
      <c r="Q325" s="92"/>
      <c r="R325" s="89"/>
      <c r="S325" s="89"/>
      <c r="T325" s="89"/>
      <c r="U325" s="132"/>
      <c r="V325" s="89"/>
      <c r="W325" s="121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</row>
    <row r="326" spans="1:36" s="12" customFormat="1" ht="15.75">
      <c r="A326" s="13"/>
      <c r="B326" s="143"/>
      <c r="C326" s="147"/>
      <c r="D326" s="133"/>
      <c r="E326" s="133"/>
      <c r="F326" s="133"/>
      <c r="G326" s="133"/>
      <c r="H326" s="133"/>
      <c r="I326" s="133"/>
      <c r="J326" s="134"/>
      <c r="K326" s="133"/>
      <c r="L326" s="133"/>
      <c r="M326" s="133"/>
      <c r="N326" s="133"/>
      <c r="O326" s="133"/>
      <c r="P326" s="133"/>
      <c r="Q326" s="92"/>
      <c r="R326" s="89"/>
      <c r="S326" s="89"/>
      <c r="T326" s="89"/>
      <c r="U326" s="132"/>
      <c r="V326" s="89"/>
      <c r="W326" s="121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</row>
    <row r="327" spans="1:36" s="12" customFormat="1" ht="15.75">
      <c r="A327" s="13"/>
      <c r="B327" s="143"/>
      <c r="C327" s="147"/>
      <c r="D327" s="133"/>
      <c r="E327" s="133"/>
      <c r="F327" s="133"/>
      <c r="G327" s="133"/>
      <c r="H327" s="133"/>
      <c r="I327" s="133"/>
      <c r="J327" s="134"/>
      <c r="K327" s="133"/>
      <c r="L327" s="133"/>
      <c r="M327" s="133"/>
      <c r="N327" s="133"/>
      <c r="O327" s="133"/>
      <c r="P327" s="133"/>
      <c r="Q327" s="92"/>
      <c r="R327" s="89"/>
      <c r="S327" s="89"/>
      <c r="T327" s="89"/>
      <c r="U327" s="132"/>
      <c r="V327" s="89"/>
      <c r="W327" s="121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</row>
    <row r="328" spans="1:36" s="12" customFormat="1" ht="15.75">
      <c r="A328" s="13"/>
      <c r="B328" s="143"/>
      <c r="C328" s="147"/>
      <c r="D328" s="133"/>
      <c r="E328" s="133"/>
      <c r="F328" s="133"/>
      <c r="G328" s="133"/>
      <c r="H328" s="133"/>
      <c r="I328" s="133"/>
      <c r="J328" s="134"/>
      <c r="K328" s="133"/>
      <c r="L328" s="133"/>
      <c r="M328" s="133"/>
      <c r="N328" s="133"/>
      <c r="O328" s="133"/>
      <c r="P328" s="133"/>
      <c r="Q328" s="92"/>
      <c r="R328" s="89"/>
      <c r="S328" s="89"/>
      <c r="T328" s="89"/>
      <c r="U328" s="132"/>
      <c r="V328" s="89"/>
      <c r="W328" s="121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</row>
    <row r="329" spans="1:36" s="12" customFormat="1" ht="15.75">
      <c r="A329" s="13"/>
      <c r="B329" s="143"/>
      <c r="C329" s="147"/>
      <c r="D329" s="133"/>
      <c r="E329" s="133"/>
      <c r="F329" s="133"/>
      <c r="G329" s="133"/>
      <c r="H329" s="133"/>
      <c r="I329" s="133"/>
      <c r="J329" s="134"/>
      <c r="K329" s="133"/>
      <c r="L329" s="133"/>
      <c r="M329" s="133"/>
      <c r="N329" s="133"/>
      <c r="O329" s="133"/>
      <c r="P329" s="133"/>
      <c r="Q329" s="92"/>
      <c r="R329" s="89"/>
      <c r="S329" s="89"/>
      <c r="T329" s="89"/>
      <c r="U329" s="132"/>
      <c r="V329" s="89"/>
      <c r="W329" s="121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</row>
    <row r="330" spans="1:36" s="12" customFormat="1" ht="15.75">
      <c r="A330" s="13"/>
      <c r="B330" s="143"/>
      <c r="C330" s="147"/>
      <c r="D330" s="133"/>
      <c r="E330" s="133"/>
      <c r="F330" s="133"/>
      <c r="G330" s="133"/>
      <c r="H330" s="133"/>
      <c r="I330" s="133"/>
      <c r="J330" s="134"/>
      <c r="K330" s="133"/>
      <c r="L330" s="133"/>
      <c r="M330" s="133"/>
      <c r="N330" s="133"/>
      <c r="O330" s="133"/>
      <c r="P330" s="133"/>
      <c r="Q330" s="92"/>
      <c r="R330" s="89"/>
      <c r="S330" s="89"/>
      <c r="T330" s="89"/>
      <c r="U330" s="132"/>
      <c r="V330" s="89"/>
      <c r="W330" s="121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</row>
    <row r="331" spans="1:36" s="12" customFormat="1" ht="15.75">
      <c r="A331" s="13"/>
      <c r="B331" s="143"/>
      <c r="C331" s="147"/>
      <c r="D331" s="133"/>
      <c r="E331" s="133"/>
      <c r="F331" s="133"/>
      <c r="G331" s="133"/>
      <c r="H331" s="133"/>
      <c r="I331" s="133"/>
      <c r="J331" s="134"/>
      <c r="K331" s="133"/>
      <c r="L331" s="133"/>
      <c r="M331" s="133"/>
      <c r="N331" s="133"/>
      <c r="O331" s="133"/>
      <c r="P331" s="133"/>
      <c r="Q331" s="92"/>
      <c r="R331" s="89"/>
      <c r="S331" s="89"/>
      <c r="T331" s="89"/>
      <c r="U331" s="132"/>
      <c r="V331" s="89"/>
      <c r="W331" s="121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</row>
    <row r="332" spans="1:36" s="12" customFormat="1" ht="15.75">
      <c r="A332" s="13"/>
      <c r="B332" s="143"/>
      <c r="C332" s="147"/>
      <c r="D332" s="133"/>
      <c r="E332" s="133"/>
      <c r="F332" s="133"/>
      <c r="G332" s="133"/>
      <c r="H332" s="133"/>
      <c r="I332" s="133"/>
      <c r="J332" s="134"/>
      <c r="K332" s="133"/>
      <c r="L332" s="133"/>
      <c r="M332" s="133"/>
      <c r="N332" s="133"/>
      <c r="O332" s="133"/>
      <c r="P332" s="133"/>
      <c r="Q332" s="92"/>
      <c r="R332" s="89"/>
      <c r="S332" s="89"/>
      <c r="T332" s="89"/>
      <c r="U332" s="132"/>
      <c r="V332" s="89"/>
      <c r="W332" s="121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</row>
    <row r="333" spans="1:36" s="12" customFormat="1" ht="15.75">
      <c r="A333" s="13"/>
      <c r="B333" s="143"/>
      <c r="C333" s="147"/>
      <c r="D333" s="133"/>
      <c r="E333" s="133"/>
      <c r="F333" s="133"/>
      <c r="G333" s="133"/>
      <c r="H333" s="133"/>
      <c r="I333" s="133"/>
      <c r="J333" s="134"/>
      <c r="K333" s="133"/>
      <c r="L333" s="133"/>
      <c r="M333" s="133"/>
      <c r="N333" s="133"/>
      <c r="O333" s="133"/>
      <c r="P333" s="133"/>
      <c r="Q333" s="92"/>
      <c r="R333" s="89"/>
      <c r="S333" s="89"/>
      <c r="T333" s="89"/>
      <c r="U333" s="132"/>
      <c r="V333" s="89"/>
      <c r="W333" s="121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</row>
    <row r="334" spans="1:36" s="12" customFormat="1" ht="15.75">
      <c r="A334" s="13"/>
      <c r="B334" s="143"/>
      <c r="C334" s="147"/>
      <c r="D334" s="133"/>
      <c r="E334" s="133"/>
      <c r="F334" s="133"/>
      <c r="G334" s="133"/>
      <c r="H334" s="133"/>
      <c r="I334" s="133"/>
      <c r="J334" s="134"/>
      <c r="K334" s="133"/>
      <c r="L334" s="133"/>
      <c r="M334" s="133"/>
      <c r="N334" s="133"/>
      <c r="O334" s="133"/>
      <c r="P334" s="133"/>
      <c r="Q334" s="92"/>
      <c r="R334" s="89"/>
      <c r="S334" s="89"/>
      <c r="T334" s="89"/>
      <c r="U334" s="132"/>
      <c r="V334" s="89"/>
      <c r="W334" s="121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</row>
    <row r="335" spans="1:36" s="12" customFormat="1" ht="15.75">
      <c r="A335" s="13"/>
      <c r="B335" s="143"/>
      <c r="C335" s="147"/>
      <c r="D335" s="133"/>
      <c r="E335" s="133"/>
      <c r="F335" s="133"/>
      <c r="G335" s="133"/>
      <c r="H335" s="133"/>
      <c r="I335" s="133"/>
      <c r="J335" s="134"/>
      <c r="K335" s="133"/>
      <c r="L335" s="133"/>
      <c r="M335" s="133"/>
      <c r="N335" s="133"/>
      <c r="O335" s="133"/>
      <c r="P335" s="133"/>
      <c r="Q335" s="92"/>
      <c r="R335" s="89"/>
      <c r="S335" s="89"/>
      <c r="T335" s="89"/>
      <c r="U335" s="132"/>
      <c r="V335" s="89"/>
      <c r="W335" s="121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</row>
    <row r="336" spans="1:36" s="12" customFormat="1" ht="15.75">
      <c r="A336" s="13"/>
      <c r="B336" s="143"/>
      <c r="C336" s="147"/>
      <c r="D336" s="133"/>
      <c r="E336" s="133"/>
      <c r="F336" s="133"/>
      <c r="G336" s="133"/>
      <c r="H336" s="133"/>
      <c r="I336" s="133"/>
      <c r="J336" s="134"/>
      <c r="K336" s="133"/>
      <c r="L336" s="133"/>
      <c r="M336" s="133"/>
      <c r="N336" s="133"/>
      <c r="O336" s="133"/>
      <c r="P336" s="133"/>
      <c r="Q336" s="92"/>
      <c r="R336" s="89"/>
      <c r="S336" s="89"/>
      <c r="T336" s="89"/>
      <c r="U336" s="132"/>
      <c r="V336" s="89"/>
      <c r="W336" s="121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</row>
    <row r="337" spans="1:36" s="12" customFormat="1" ht="15.75">
      <c r="A337" s="13"/>
      <c r="B337" s="143"/>
      <c r="C337" s="147"/>
      <c r="D337" s="133"/>
      <c r="E337" s="133"/>
      <c r="F337" s="133"/>
      <c r="G337" s="133"/>
      <c r="H337" s="133"/>
      <c r="I337" s="133"/>
      <c r="J337" s="134"/>
      <c r="K337" s="133"/>
      <c r="L337" s="133"/>
      <c r="M337" s="133"/>
      <c r="N337" s="133"/>
      <c r="O337" s="133"/>
      <c r="P337" s="133"/>
      <c r="Q337" s="92"/>
      <c r="R337" s="89"/>
      <c r="S337" s="89"/>
      <c r="T337" s="89"/>
      <c r="U337" s="132"/>
      <c r="V337" s="89"/>
      <c r="W337" s="121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</row>
    <row r="338" spans="1:36" s="12" customFormat="1" ht="15.75">
      <c r="A338" s="13"/>
      <c r="B338" s="143"/>
      <c r="C338" s="147"/>
      <c r="D338" s="133"/>
      <c r="E338" s="133"/>
      <c r="F338" s="133"/>
      <c r="G338" s="133"/>
      <c r="H338" s="133"/>
      <c r="I338" s="133"/>
      <c r="J338" s="134"/>
      <c r="K338" s="133"/>
      <c r="L338" s="133"/>
      <c r="M338" s="133"/>
      <c r="N338" s="133"/>
      <c r="O338" s="133"/>
      <c r="P338" s="133"/>
      <c r="Q338" s="92"/>
      <c r="R338" s="89"/>
      <c r="S338" s="89"/>
      <c r="T338" s="89"/>
      <c r="U338" s="132"/>
      <c r="V338" s="89"/>
      <c r="W338" s="121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</row>
    <row r="339" spans="1:36" s="12" customFormat="1" ht="15.75">
      <c r="A339" s="13"/>
      <c r="B339" s="143"/>
      <c r="C339" s="147"/>
      <c r="D339" s="133"/>
      <c r="E339" s="133"/>
      <c r="F339" s="133"/>
      <c r="G339" s="133"/>
      <c r="H339" s="133"/>
      <c r="I339" s="133"/>
      <c r="J339" s="134"/>
      <c r="K339" s="133"/>
      <c r="L339" s="133"/>
      <c r="M339" s="133"/>
      <c r="N339" s="133"/>
      <c r="O339" s="133"/>
      <c r="P339" s="133"/>
      <c r="Q339" s="92"/>
      <c r="R339" s="89"/>
      <c r="S339" s="89"/>
      <c r="T339" s="89"/>
      <c r="U339" s="132"/>
      <c r="V339" s="89"/>
      <c r="W339" s="121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</row>
    <row r="340" spans="1:36" s="12" customFormat="1" ht="15.75">
      <c r="A340" s="13"/>
      <c r="B340" s="143"/>
      <c r="C340" s="147"/>
      <c r="D340" s="133"/>
      <c r="E340" s="133"/>
      <c r="F340" s="133"/>
      <c r="G340" s="133"/>
      <c r="H340" s="133"/>
      <c r="I340" s="133"/>
      <c r="J340" s="134"/>
      <c r="K340" s="133"/>
      <c r="L340" s="133"/>
      <c r="M340" s="133"/>
      <c r="N340" s="133"/>
      <c r="O340" s="133"/>
      <c r="P340" s="133"/>
      <c r="Q340" s="92"/>
      <c r="R340" s="89"/>
      <c r="S340" s="89"/>
      <c r="T340" s="89"/>
      <c r="U340" s="132"/>
      <c r="V340" s="89"/>
      <c r="W340" s="121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</row>
    <row r="341" spans="1:36" s="12" customFormat="1" ht="15.75">
      <c r="A341" s="13"/>
      <c r="B341" s="143"/>
      <c r="C341" s="147"/>
      <c r="D341" s="133"/>
      <c r="E341" s="133"/>
      <c r="F341" s="133"/>
      <c r="G341" s="133"/>
      <c r="H341" s="133"/>
      <c r="I341" s="133"/>
      <c r="J341" s="134"/>
      <c r="K341" s="133"/>
      <c r="L341" s="133"/>
      <c r="M341" s="133"/>
      <c r="N341" s="133"/>
      <c r="O341" s="133"/>
      <c r="P341" s="133"/>
      <c r="Q341" s="92"/>
      <c r="R341" s="89"/>
      <c r="S341" s="89"/>
      <c r="T341" s="89"/>
      <c r="U341" s="132"/>
      <c r="V341" s="89"/>
      <c r="W341" s="121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</row>
    <row r="342" spans="1:36" s="12" customFormat="1" ht="15.75">
      <c r="A342" s="13"/>
      <c r="B342" s="143"/>
      <c r="C342" s="147"/>
      <c r="D342" s="133"/>
      <c r="E342" s="133"/>
      <c r="F342" s="133"/>
      <c r="G342" s="133"/>
      <c r="H342" s="133"/>
      <c r="I342" s="133"/>
      <c r="J342" s="134"/>
      <c r="K342" s="133"/>
      <c r="L342" s="133"/>
      <c r="M342" s="133"/>
      <c r="N342" s="133"/>
      <c r="O342" s="133"/>
      <c r="P342" s="133"/>
      <c r="Q342" s="92"/>
      <c r="R342" s="89"/>
      <c r="S342" s="89"/>
      <c r="T342" s="89"/>
      <c r="U342" s="132"/>
      <c r="V342" s="89"/>
      <c r="W342" s="121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</row>
    <row r="343" spans="1:36" s="12" customFormat="1" ht="15.75">
      <c r="A343" s="13"/>
      <c r="B343" s="143"/>
      <c r="C343" s="147"/>
      <c r="D343" s="133"/>
      <c r="E343" s="133"/>
      <c r="F343" s="133"/>
      <c r="G343" s="133"/>
      <c r="H343" s="133"/>
      <c r="I343" s="133"/>
      <c r="J343" s="134"/>
      <c r="K343" s="133"/>
      <c r="L343" s="133"/>
      <c r="M343" s="133"/>
      <c r="N343" s="133"/>
      <c r="O343" s="133"/>
      <c r="P343" s="133"/>
      <c r="Q343" s="92"/>
      <c r="R343" s="89"/>
      <c r="S343" s="89"/>
      <c r="T343" s="89"/>
      <c r="U343" s="132"/>
      <c r="V343" s="89"/>
      <c r="W343" s="121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</row>
    <row r="344" spans="1:36" s="12" customFormat="1" ht="15.75">
      <c r="A344" s="13"/>
      <c r="B344" s="143"/>
      <c r="C344" s="147"/>
      <c r="D344" s="133"/>
      <c r="E344" s="133"/>
      <c r="F344" s="133"/>
      <c r="G344" s="133"/>
      <c r="H344" s="133"/>
      <c r="I344" s="133"/>
      <c r="J344" s="134"/>
      <c r="K344" s="133"/>
      <c r="L344" s="133"/>
      <c r="M344" s="133"/>
      <c r="N344" s="133"/>
      <c r="O344" s="133"/>
      <c r="P344" s="133"/>
      <c r="Q344" s="92"/>
      <c r="R344" s="89"/>
      <c r="S344" s="89"/>
      <c r="T344" s="89"/>
      <c r="U344" s="132"/>
      <c r="V344" s="89"/>
      <c r="W344" s="121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</row>
    <row r="345" spans="1:36" s="12" customFormat="1" ht="15.75">
      <c r="A345" s="13"/>
      <c r="B345" s="143"/>
      <c r="C345" s="147"/>
      <c r="D345" s="133"/>
      <c r="E345" s="133"/>
      <c r="F345" s="133"/>
      <c r="G345" s="133"/>
      <c r="H345" s="133"/>
      <c r="I345" s="133"/>
      <c r="J345" s="134"/>
      <c r="K345" s="133"/>
      <c r="L345" s="133"/>
      <c r="M345" s="133"/>
      <c r="N345" s="133"/>
      <c r="O345" s="133"/>
      <c r="P345" s="133"/>
      <c r="Q345" s="92"/>
      <c r="R345" s="89"/>
      <c r="S345" s="89"/>
      <c r="T345" s="89"/>
      <c r="U345" s="132"/>
      <c r="V345" s="89"/>
      <c r="W345" s="121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</row>
    <row r="346" spans="1:36" s="12" customFormat="1" ht="15.75">
      <c r="A346" s="13"/>
      <c r="B346" s="143"/>
      <c r="C346" s="147"/>
      <c r="D346" s="133"/>
      <c r="E346" s="133"/>
      <c r="F346" s="133"/>
      <c r="G346" s="133"/>
      <c r="H346" s="133"/>
      <c r="I346" s="133"/>
      <c r="J346" s="134"/>
      <c r="K346" s="133"/>
      <c r="L346" s="133"/>
      <c r="M346" s="133"/>
      <c r="N346" s="133"/>
      <c r="O346" s="133"/>
      <c r="P346" s="133"/>
      <c r="Q346" s="92"/>
      <c r="R346" s="89"/>
      <c r="S346" s="89"/>
      <c r="T346" s="89"/>
      <c r="U346" s="132"/>
      <c r="V346" s="89"/>
      <c r="W346" s="121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</row>
    <row r="347" spans="1:36" s="12" customFormat="1" ht="15.75">
      <c r="A347" s="13"/>
      <c r="B347" s="143"/>
      <c r="C347" s="147"/>
      <c r="D347" s="133"/>
      <c r="E347" s="133"/>
      <c r="F347" s="133"/>
      <c r="G347" s="133"/>
      <c r="H347" s="133"/>
      <c r="I347" s="133"/>
      <c r="J347" s="134"/>
      <c r="K347" s="133"/>
      <c r="L347" s="133"/>
      <c r="M347" s="133"/>
      <c r="N347" s="133"/>
      <c r="O347" s="133"/>
      <c r="P347" s="133"/>
      <c r="Q347" s="92"/>
      <c r="R347" s="89"/>
      <c r="S347" s="89"/>
      <c r="T347" s="89"/>
      <c r="U347" s="132"/>
      <c r="V347" s="89"/>
      <c r="W347" s="121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</row>
    <row r="348" spans="1:36" s="12" customFormat="1" ht="15.75">
      <c r="A348" s="13"/>
      <c r="B348" s="143"/>
      <c r="C348" s="147"/>
      <c r="D348" s="133"/>
      <c r="E348" s="133"/>
      <c r="F348" s="133"/>
      <c r="G348" s="133"/>
      <c r="H348" s="133"/>
      <c r="I348" s="133"/>
      <c r="J348" s="134"/>
      <c r="K348" s="133"/>
      <c r="L348" s="133"/>
      <c r="M348" s="133"/>
      <c r="N348" s="133"/>
      <c r="O348" s="133"/>
      <c r="P348" s="133"/>
      <c r="Q348" s="92"/>
      <c r="R348" s="89"/>
      <c r="S348" s="89"/>
      <c r="T348" s="89"/>
      <c r="U348" s="132"/>
      <c r="V348" s="89"/>
      <c r="W348" s="121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</row>
    <row r="349" spans="1:36" s="12" customFormat="1" ht="15.75">
      <c r="A349" s="13"/>
      <c r="B349" s="143"/>
      <c r="C349" s="147"/>
      <c r="D349" s="133"/>
      <c r="E349" s="133"/>
      <c r="F349" s="133"/>
      <c r="G349" s="133"/>
      <c r="H349" s="133"/>
      <c r="I349" s="133"/>
      <c r="J349" s="134"/>
      <c r="K349" s="133"/>
      <c r="L349" s="133"/>
      <c r="M349" s="133"/>
      <c r="N349" s="133"/>
      <c r="O349" s="133"/>
      <c r="P349" s="133"/>
      <c r="Q349" s="92"/>
      <c r="R349" s="89"/>
      <c r="S349" s="89"/>
      <c r="T349" s="89"/>
      <c r="U349" s="132"/>
      <c r="V349" s="89"/>
      <c r="W349" s="121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</row>
    <row r="350" spans="1:36" s="12" customFormat="1" ht="15.75">
      <c r="A350" s="13"/>
      <c r="B350" s="143"/>
      <c r="C350" s="147"/>
      <c r="D350" s="133"/>
      <c r="E350" s="133"/>
      <c r="F350" s="133"/>
      <c r="G350" s="133"/>
      <c r="H350" s="133"/>
      <c r="I350" s="133"/>
      <c r="J350" s="134"/>
      <c r="K350" s="133"/>
      <c r="L350" s="133"/>
      <c r="M350" s="133"/>
      <c r="N350" s="133"/>
      <c r="O350" s="133"/>
      <c r="P350" s="133"/>
      <c r="Q350" s="92"/>
      <c r="R350" s="89"/>
      <c r="S350" s="89"/>
      <c r="T350" s="89"/>
      <c r="U350" s="132"/>
      <c r="V350" s="89"/>
      <c r="W350" s="121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</row>
    <row r="351" spans="1:36" s="12" customFormat="1" ht="15.75">
      <c r="A351" s="13"/>
      <c r="B351" s="143"/>
      <c r="C351" s="147"/>
      <c r="D351" s="133"/>
      <c r="E351" s="133"/>
      <c r="F351" s="133"/>
      <c r="G351" s="133"/>
      <c r="H351" s="133"/>
      <c r="I351" s="133"/>
      <c r="J351" s="134"/>
      <c r="K351" s="133"/>
      <c r="L351" s="133"/>
      <c r="M351" s="133"/>
      <c r="N351" s="133"/>
      <c r="O351" s="133"/>
      <c r="P351" s="133"/>
      <c r="Q351" s="92"/>
      <c r="R351" s="89"/>
      <c r="S351" s="89"/>
      <c r="T351" s="89"/>
      <c r="U351" s="132"/>
      <c r="V351" s="89"/>
      <c r="W351" s="121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</row>
    <row r="352" spans="1:36" s="12" customFormat="1" ht="15.75">
      <c r="A352" s="13"/>
      <c r="B352" s="143"/>
      <c r="C352" s="147"/>
      <c r="D352" s="133"/>
      <c r="E352" s="133"/>
      <c r="F352" s="133"/>
      <c r="G352" s="133"/>
      <c r="H352" s="133"/>
      <c r="I352" s="133"/>
      <c r="J352" s="134"/>
      <c r="K352" s="133"/>
      <c r="L352" s="133"/>
      <c r="M352" s="133"/>
      <c r="N352" s="133"/>
      <c r="O352" s="133"/>
      <c r="P352" s="133"/>
      <c r="Q352" s="92"/>
      <c r="R352" s="89"/>
      <c r="S352" s="89"/>
      <c r="T352" s="89"/>
      <c r="U352" s="132"/>
      <c r="V352" s="89"/>
      <c r="W352" s="121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</row>
    <row r="353" spans="1:36" s="12" customFormat="1" ht="15.75">
      <c r="A353" s="13"/>
      <c r="B353" s="143"/>
      <c r="C353" s="147"/>
      <c r="D353" s="133"/>
      <c r="E353" s="133"/>
      <c r="F353" s="133"/>
      <c r="G353" s="133"/>
      <c r="H353" s="133"/>
      <c r="I353" s="133"/>
      <c r="J353" s="134"/>
      <c r="K353" s="133"/>
      <c r="L353" s="133"/>
      <c r="M353" s="133"/>
      <c r="N353" s="133"/>
      <c r="O353" s="133"/>
      <c r="P353" s="133"/>
      <c r="Q353" s="92"/>
      <c r="R353" s="89"/>
      <c r="S353" s="89"/>
      <c r="T353" s="89"/>
      <c r="U353" s="132"/>
      <c r="V353" s="89"/>
      <c r="W353" s="121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</row>
    <row r="354" spans="1:36" s="12" customFormat="1" ht="15.75">
      <c r="A354" s="13"/>
      <c r="B354" s="143"/>
      <c r="C354" s="147"/>
      <c r="D354" s="133"/>
      <c r="E354" s="133"/>
      <c r="F354" s="133"/>
      <c r="G354" s="133"/>
      <c r="H354" s="133"/>
      <c r="I354" s="133"/>
      <c r="J354" s="134"/>
      <c r="K354" s="133"/>
      <c r="L354" s="133"/>
      <c r="M354" s="133"/>
      <c r="N354" s="133"/>
      <c r="O354" s="133"/>
      <c r="P354" s="133"/>
      <c r="Q354" s="92"/>
      <c r="R354" s="89"/>
      <c r="S354" s="89"/>
      <c r="T354" s="89"/>
      <c r="U354" s="132"/>
      <c r="V354" s="89"/>
      <c r="W354" s="121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</row>
    <row r="355" spans="1:36" s="12" customFormat="1" ht="15.75">
      <c r="A355" s="13"/>
      <c r="B355" s="143"/>
      <c r="C355" s="147"/>
      <c r="D355" s="133"/>
      <c r="E355" s="133"/>
      <c r="F355" s="133"/>
      <c r="G355" s="133"/>
      <c r="H355" s="133"/>
      <c r="I355" s="133"/>
      <c r="J355" s="134"/>
      <c r="K355" s="133"/>
      <c r="L355" s="133"/>
      <c r="M355" s="133"/>
      <c r="N355" s="133"/>
      <c r="O355" s="133"/>
      <c r="P355" s="133"/>
      <c r="Q355" s="92"/>
      <c r="R355" s="89"/>
      <c r="S355" s="89"/>
      <c r="T355" s="89"/>
      <c r="U355" s="132"/>
      <c r="V355" s="89"/>
      <c r="W355" s="121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</row>
    <row r="356" spans="1:36" s="12" customFormat="1" ht="15.75">
      <c r="A356" s="13"/>
      <c r="B356" s="143"/>
      <c r="C356" s="147"/>
      <c r="D356" s="133"/>
      <c r="E356" s="133"/>
      <c r="F356" s="133"/>
      <c r="G356" s="133"/>
      <c r="H356" s="133"/>
      <c r="I356" s="133"/>
      <c r="J356" s="134"/>
      <c r="K356" s="133"/>
      <c r="L356" s="133"/>
      <c r="M356" s="133"/>
      <c r="N356" s="133"/>
      <c r="O356" s="133"/>
      <c r="P356" s="133"/>
      <c r="Q356" s="92"/>
      <c r="R356" s="89"/>
      <c r="S356" s="89"/>
      <c r="T356" s="89"/>
      <c r="U356" s="132"/>
      <c r="V356" s="89"/>
      <c r="W356" s="121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</row>
    <row r="357" spans="1:36" s="12" customFormat="1" ht="15.75">
      <c r="A357" s="13"/>
      <c r="B357" s="143"/>
      <c r="C357" s="147"/>
      <c r="D357" s="133"/>
      <c r="E357" s="133"/>
      <c r="F357" s="133"/>
      <c r="G357" s="133"/>
      <c r="H357" s="133"/>
      <c r="I357" s="133"/>
      <c r="J357" s="134"/>
      <c r="K357" s="133"/>
      <c r="L357" s="133"/>
      <c r="M357" s="133"/>
      <c r="N357" s="133"/>
      <c r="O357" s="133"/>
      <c r="P357" s="133"/>
      <c r="Q357" s="92"/>
      <c r="R357" s="89"/>
      <c r="S357" s="89"/>
      <c r="T357" s="89"/>
      <c r="U357" s="132"/>
      <c r="V357" s="89"/>
      <c r="W357" s="121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</row>
    <row r="358" spans="1:36" s="12" customFormat="1" ht="15.75">
      <c r="A358" s="13"/>
      <c r="B358" s="143"/>
      <c r="C358" s="147"/>
      <c r="D358" s="133"/>
      <c r="E358" s="133"/>
      <c r="F358" s="133"/>
      <c r="G358" s="133"/>
      <c r="H358" s="133"/>
      <c r="I358" s="133"/>
      <c r="J358" s="134"/>
      <c r="K358" s="133"/>
      <c r="L358" s="133"/>
      <c r="M358" s="133"/>
      <c r="N358" s="133"/>
      <c r="O358" s="133"/>
      <c r="P358" s="133"/>
      <c r="Q358" s="92"/>
      <c r="R358" s="89"/>
      <c r="S358" s="89"/>
      <c r="T358" s="89"/>
      <c r="U358" s="132"/>
      <c r="V358" s="89"/>
      <c r="W358" s="121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</row>
    <row r="359" spans="1:36" s="12" customFormat="1" ht="15.75">
      <c r="A359" s="13"/>
      <c r="B359" s="143"/>
      <c r="C359" s="147"/>
      <c r="D359" s="133"/>
      <c r="E359" s="133"/>
      <c r="F359" s="133"/>
      <c r="G359" s="133"/>
      <c r="H359" s="133"/>
      <c r="I359" s="133"/>
      <c r="J359" s="134"/>
      <c r="K359" s="133"/>
      <c r="L359" s="133"/>
      <c r="M359" s="133"/>
      <c r="N359" s="133"/>
      <c r="O359" s="133"/>
      <c r="P359" s="133"/>
      <c r="Q359" s="92"/>
      <c r="R359" s="89"/>
      <c r="S359" s="89"/>
      <c r="T359" s="89"/>
      <c r="U359" s="132"/>
      <c r="V359" s="89"/>
      <c r="W359" s="121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</row>
    <row r="360" spans="1:36" s="12" customFormat="1" ht="15.75">
      <c r="A360" s="13"/>
      <c r="B360" s="143"/>
      <c r="C360" s="147"/>
      <c r="D360" s="133"/>
      <c r="E360" s="133"/>
      <c r="F360" s="133"/>
      <c r="G360" s="133"/>
      <c r="H360" s="133"/>
      <c r="I360" s="133"/>
      <c r="J360" s="134"/>
      <c r="K360" s="133"/>
      <c r="L360" s="133"/>
      <c r="M360" s="133"/>
      <c r="N360" s="133"/>
      <c r="O360" s="133"/>
      <c r="P360" s="133"/>
      <c r="Q360" s="92"/>
      <c r="R360" s="89"/>
      <c r="S360" s="89"/>
      <c r="T360" s="89"/>
      <c r="U360" s="132"/>
      <c r="V360" s="89"/>
      <c r="W360" s="121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</row>
    <row r="361" spans="1:36" s="12" customFormat="1" ht="15.75">
      <c r="A361" s="13"/>
      <c r="B361" s="143"/>
      <c r="C361" s="147"/>
      <c r="D361" s="133"/>
      <c r="E361" s="133"/>
      <c r="F361" s="133"/>
      <c r="G361" s="133"/>
      <c r="H361" s="133"/>
      <c r="I361" s="133"/>
      <c r="J361" s="134"/>
      <c r="K361" s="133"/>
      <c r="L361" s="133"/>
      <c r="M361" s="133"/>
      <c r="N361" s="133"/>
      <c r="O361" s="133"/>
      <c r="P361" s="133"/>
      <c r="Q361" s="92"/>
      <c r="R361" s="89"/>
      <c r="S361" s="89"/>
      <c r="T361" s="89"/>
      <c r="U361" s="132"/>
      <c r="V361" s="89"/>
      <c r="W361" s="121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</row>
    <row r="362" spans="1:36" s="12" customFormat="1" ht="15.75">
      <c r="A362" s="13"/>
      <c r="B362" s="143"/>
      <c r="C362" s="147"/>
      <c r="D362" s="133"/>
      <c r="E362" s="133"/>
      <c r="F362" s="133"/>
      <c r="G362" s="133"/>
      <c r="H362" s="133"/>
      <c r="I362" s="133"/>
      <c r="J362" s="134"/>
      <c r="K362" s="133"/>
      <c r="L362" s="133"/>
      <c r="M362" s="133"/>
      <c r="N362" s="133"/>
      <c r="O362" s="133"/>
      <c r="P362" s="133"/>
      <c r="Q362" s="92"/>
      <c r="R362" s="89"/>
      <c r="S362" s="89"/>
      <c r="T362" s="89"/>
      <c r="U362" s="132"/>
      <c r="V362" s="89"/>
      <c r="W362" s="121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</row>
    <row r="363" spans="1:36" s="12" customFormat="1" ht="15.75">
      <c r="A363" s="13"/>
      <c r="B363" s="143"/>
      <c r="C363" s="147"/>
      <c r="D363" s="133"/>
      <c r="E363" s="133"/>
      <c r="F363" s="133"/>
      <c r="G363" s="133"/>
      <c r="H363" s="133"/>
      <c r="I363" s="133"/>
      <c r="J363" s="134"/>
      <c r="K363" s="133"/>
      <c r="L363" s="133"/>
      <c r="M363" s="133"/>
      <c r="N363" s="133"/>
      <c r="O363" s="133"/>
      <c r="P363" s="133"/>
      <c r="Q363" s="92"/>
      <c r="R363" s="89"/>
      <c r="S363" s="89"/>
      <c r="T363" s="89"/>
      <c r="U363" s="132"/>
      <c r="V363" s="89"/>
      <c r="W363" s="121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</row>
    <row r="364" spans="1:36" s="12" customFormat="1" ht="15.75">
      <c r="A364" s="13"/>
      <c r="B364" s="143"/>
      <c r="C364" s="147"/>
      <c r="D364" s="133"/>
      <c r="E364" s="133"/>
      <c r="F364" s="133"/>
      <c r="G364" s="133"/>
      <c r="H364" s="133"/>
      <c r="I364" s="133"/>
      <c r="J364" s="134"/>
      <c r="K364" s="133"/>
      <c r="L364" s="133"/>
      <c r="M364" s="133"/>
      <c r="N364" s="133"/>
      <c r="O364" s="133"/>
      <c r="P364" s="133"/>
      <c r="Q364" s="92"/>
      <c r="R364" s="89"/>
      <c r="S364" s="89"/>
      <c r="T364" s="89"/>
      <c r="U364" s="132"/>
      <c r="V364" s="89"/>
      <c r="W364" s="121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</row>
    <row r="365" spans="1:36" s="12" customFormat="1" ht="15.75">
      <c r="A365" s="13"/>
      <c r="B365" s="143"/>
      <c r="C365" s="147"/>
      <c r="D365" s="133"/>
      <c r="E365" s="133"/>
      <c r="F365" s="133"/>
      <c r="G365" s="133"/>
      <c r="H365" s="133"/>
      <c r="I365" s="133"/>
      <c r="J365" s="134"/>
      <c r="K365" s="133"/>
      <c r="L365" s="133"/>
      <c r="M365" s="133"/>
      <c r="N365" s="133"/>
      <c r="O365" s="133"/>
      <c r="P365" s="133"/>
      <c r="Q365" s="92"/>
      <c r="R365" s="89"/>
      <c r="S365" s="89"/>
      <c r="T365" s="89"/>
      <c r="U365" s="132"/>
      <c r="V365" s="89"/>
      <c r="W365" s="121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</row>
    <row r="366" spans="1:36" s="12" customFormat="1" ht="15.75">
      <c r="A366" s="13"/>
      <c r="B366" s="143"/>
      <c r="C366" s="147"/>
      <c r="D366" s="133"/>
      <c r="E366" s="133"/>
      <c r="F366" s="133"/>
      <c r="G366" s="133"/>
      <c r="H366" s="133"/>
      <c r="I366" s="133"/>
      <c r="J366" s="134"/>
      <c r="K366" s="133"/>
      <c r="L366" s="133"/>
      <c r="M366" s="133"/>
      <c r="N366" s="133"/>
      <c r="O366" s="133"/>
      <c r="P366" s="133"/>
      <c r="Q366" s="92"/>
      <c r="R366" s="89"/>
      <c r="S366" s="89"/>
      <c r="T366" s="89"/>
      <c r="U366" s="132"/>
      <c r="V366" s="89"/>
      <c r="W366" s="121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</row>
    <row r="367" spans="1:36" s="12" customFormat="1" ht="15.75">
      <c r="A367" s="13"/>
      <c r="B367" s="143"/>
      <c r="C367" s="147"/>
      <c r="D367" s="133"/>
      <c r="E367" s="133"/>
      <c r="F367" s="133"/>
      <c r="G367" s="133"/>
      <c r="H367" s="133"/>
      <c r="I367" s="133"/>
      <c r="J367" s="134"/>
      <c r="K367" s="133"/>
      <c r="L367" s="133"/>
      <c r="M367" s="133"/>
      <c r="N367" s="133"/>
      <c r="O367" s="133"/>
      <c r="P367" s="133"/>
      <c r="Q367" s="92"/>
      <c r="R367" s="89"/>
      <c r="S367" s="89"/>
      <c r="T367" s="89"/>
      <c r="U367" s="132"/>
      <c r="V367" s="89"/>
      <c r="W367" s="121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</row>
    <row r="368" spans="1:36" s="12" customFormat="1" ht="15.75">
      <c r="A368" s="13"/>
      <c r="B368" s="143"/>
      <c r="C368" s="147"/>
      <c r="D368" s="133"/>
      <c r="E368" s="133"/>
      <c r="F368" s="133"/>
      <c r="G368" s="133"/>
      <c r="H368" s="133"/>
      <c r="I368" s="133"/>
      <c r="J368" s="134"/>
      <c r="K368" s="133"/>
      <c r="L368" s="133"/>
      <c r="M368" s="133"/>
      <c r="N368" s="133"/>
      <c r="O368" s="133"/>
      <c r="P368" s="133"/>
      <c r="Q368" s="92"/>
      <c r="R368" s="89"/>
      <c r="S368" s="89"/>
      <c r="T368" s="89"/>
      <c r="U368" s="132"/>
      <c r="V368" s="89"/>
      <c r="W368" s="121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</row>
    <row r="369" spans="1:36" s="12" customFormat="1" ht="15.75">
      <c r="A369" s="13"/>
      <c r="B369" s="143"/>
      <c r="C369" s="147"/>
      <c r="D369" s="133"/>
      <c r="E369" s="133"/>
      <c r="F369" s="133"/>
      <c r="G369" s="133"/>
      <c r="H369" s="133"/>
      <c r="I369" s="133"/>
      <c r="J369" s="134"/>
      <c r="K369" s="133"/>
      <c r="L369" s="133"/>
      <c r="M369" s="133"/>
      <c r="N369" s="133"/>
      <c r="O369" s="133"/>
      <c r="P369" s="133"/>
      <c r="Q369" s="92"/>
      <c r="R369" s="89"/>
      <c r="S369" s="89"/>
      <c r="T369" s="89"/>
      <c r="U369" s="132"/>
      <c r="V369" s="89"/>
      <c r="W369" s="121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</row>
    <row r="370" spans="1:36" s="12" customFormat="1" ht="15.75">
      <c r="A370" s="13"/>
      <c r="B370" s="143"/>
      <c r="C370" s="147"/>
      <c r="D370" s="133"/>
      <c r="E370" s="133"/>
      <c r="F370" s="133"/>
      <c r="G370" s="133"/>
      <c r="H370" s="133"/>
      <c r="I370" s="133"/>
      <c r="J370" s="134"/>
      <c r="K370" s="133"/>
      <c r="L370" s="133"/>
      <c r="M370" s="133"/>
      <c r="N370" s="133"/>
      <c r="O370" s="133"/>
      <c r="P370" s="133"/>
      <c r="Q370" s="92"/>
      <c r="R370" s="89"/>
      <c r="S370" s="89"/>
      <c r="T370" s="89"/>
      <c r="U370" s="132"/>
      <c r="V370" s="89"/>
      <c r="W370" s="121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</row>
    <row r="371" spans="1:36" s="12" customFormat="1" ht="15.75">
      <c r="A371" s="13"/>
      <c r="B371" s="143"/>
      <c r="C371" s="147"/>
      <c r="D371" s="133"/>
      <c r="E371" s="133"/>
      <c r="F371" s="133"/>
      <c r="G371" s="133"/>
      <c r="H371" s="133"/>
      <c r="I371" s="133"/>
      <c r="J371" s="134"/>
      <c r="K371" s="133"/>
      <c r="L371" s="133"/>
      <c r="M371" s="133"/>
      <c r="N371" s="133"/>
      <c r="O371" s="133"/>
      <c r="P371" s="133"/>
      <c r="Q371" s="92"/>
      <c r="R371" s="89"/>
      <c r="S371" s="89"/>
      <c r="T371" s="89"/>
      <c r="U371" s="132"/>
      <c r="V371" s="89"/>
      <c r="W371" s="121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</row>
    <row r="372" spans="1:36" s="12" customFormat="1" ht="15.75">
      <c r="A372" s="13"/>
      <c r="B372" s="143"/>
      <c r="C372" s="147"/>
      <c r="D372" s="133"/>
      <c r="E372" s="133"/>
      <c r="F372" s="133"/>
      <c r="G372" s="133"/>
      <c r="H372" s="133"/>
      <c r="I372" s="133"/>
      <c r="J372" s="134"/>
      <c r="K372" s="133"/>
      <c r="L372" s="133"/>
      <c r="M372" s="133"/>
      <c r="N372" s="133"/>
      <c r="O372" s="133"/>
      <c r="P372" s="133"/>
      <c r="Q372" s="92"/>
      <c r="R372" s="89"/>
      <c r="S372" s="89"/>
      <c r="T372" s="89"/>
      <c r="U372" s="132"/>
      <c r="V372" s="89"/>
      <c r="W372" s="121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</row>
    <row r="373" spans="1:36" s="12" customFormat="1" ht="15.75">
      <c r="A373" s="13"/>
      <c r="B373" s="143"/>
      <c r="C373" s="147"/>
      <c r="D373" s="133"/>
      <c r="E373" s="133"/>
      <c r="F373" s="133"/>
      <c r="G373" s="133"/>
      <c r="H373" s="133"/>
      <c r="I373" s="133"/>
      <c r="J373" s="134"/>
      <c r="K373" s="133"/>
      <c r="L373" s="133"/>
      <c r="M373" s="133"/>
      <c r="N373" s="133"/>
      <c r="O373" s="133"/>
      <c r="P373" s="133"/>
      <c r="Q373" s="92"/>
      <c r="R373" s="89"/>
      <c r="S373" s="89"/>
      <c r="T373" s="89"/>
      <c r="U373" s="132"/>
      <c r="V373" s="89"/>
      <c r="W373" s="121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</row>
    <row r="374" spans="1:36" s="12" customFormat="1" ht="15.75">
      <c r="A374" s="13"/>
      <c r="B374" s="143"/>
      <c r="C374" s="147"/>
      <c r="D374" s="133"/>
      <c r="E374" s="133"/>
      <c r="F374" s="133"/>
      <c r="G374" s="133"/>
      <c r="H374" s="133"/>
      <c r="I374" s="133"/>
      <c r="J374" s="134"/>
      <c r="K374" s="133"/>
      <c r="L374" s="133"/>
      <c r="M374" s="133"/>
      <c r="N374" s="133"/>
      <c r="O374" s="133"/>
      <c r="P374" s="133"/>
      <c r="Q374" s="92"/>
      <c r="R374" s="89"/>
      <c r="S374" s="89"/>
      <c r="T374" s="89"/>
      <c r="U374" s="132"/>
      <c r="V374" s="89"/>
      <c r="W374" s="121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</row>
    <row r="375" spans="1:36" s="12" customFormat="1" ht="15.75">
      <c r="A375" s="13"/>
      <c r="B375" s="143"/>
      <c r="C375" s="147"/>
      <c r="D375" s="133"/>
      <c r="E375" s="133"/>
      <c r="F375" s="133"/>
      <c r="G375" s="133"/>
      <c r="H375" s="133"/>
      <c r="I375" s="133"/>
      <c r="J375" s="134"/>
      <c r="K375" s="133"/>
      <c r="L375" s="133"/>
      <c r="M375" s="133"/>
      <c r="N375" s="133"/>
      <c r="O375" s="133"/>
      <c r="P375" s="133"/>
      <c r="Q375" s="92"/>
      <c r="R375" s="89"/>
      <c r="S375" s="89"/>
      <c r="T375" s="89"/>
      <c r="U375" s="132"/>
      <c r="V375" s="89"/>
      <c r="W375" s="121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</row>
    <row r="376" spans="1:36" s="12" customFormat="1" ht="15.75">
      <c r="A376" s="13"/>
      <c r="B376" s="143"/>
      <c r="C376" s="147"/>
      <c r="D376" s="133"/>
      <c r="E376" s="133"/>
      <c r="F376" s="133"/>
      <c r="G376" s="133"/>
      <c r="H376" s="133"/>
      <c r="I376" s="133"/>
      <c r="J376" s="134"/>
      <c r="K376" s="133"/>
      <c r="L376" s="133"/>
      <c r="M376" s="133"/>
      <c r="N376" s="133"/>
      <c r="O376" s="133"/>
      <c r="P376" s="133"/>
      <c r="Q376" s="92"/>
      <c r="R376" s="89"/>
      <c r="S376" s="89"/>
      <c r="T376" s="89"/>
      <c r="U376" s="132"/>
      <c r="V376" s="89"/>
      <c r="W376" s="121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</row>
    <row r="377" spans="1:36" s="12" customFormat="1" ht="15.75">
      <c r="A377" s="13"/>
      <c r="B377" s="143"/>
      <c r="C377" s="147"/>
      <c r="D377" s="133"/>
      <c r="E377" s="133"/>
      <c r="F377" s="133"/>
      <c r="G377" s="133"/>
      <c r="H377" s="133"/>
      <c r="I377" s="133"/>
      <c r="J377" s="134"/>
      <c r="K377" s="133"/>
      <c r="L377" s="133"/>
      <c r="M377" s="133"/>
      <c r="N377" s="133"/>
      <c r="O377" s="133"/>
      <c r="P377" s="133"/>
      <c r="Q377" s="92"/>
      <c r="R377" s="89"/>
      <c r="S377" s="89"/>
      <c r="T377" s="89"/>
      <c r="U377" s="132"/>
      <c r="V377" s="89"/>
      <c r="W377" s="121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</row>
    <row r="378" spans="1:36" s="12" customFormat="1" ht="15.75">
      <c r="A378" s="13"/>
      <c r="B378" s="143"/>
      <c r="C378" s="147"/>
      <c r="D378" s="133"/>
      <c r="E378" s="133"/>
      <c r="F378" s="133"/>
      <c r="G378" s="133"/>
      <c r="H378" s="133"/>
      <c r="I378" s="133"/>
      <c r="J378" s="134"/>
      <c r="K378" s="133"/>
      <c r="L378" s="133"/>
      <c r="M378" s="133"/>
      <c r="N378" s="133"/>
      <c r="O378" s="133"/>
      <c r="P378" s="133"/>
      <c r="Q378" s="92"/>
      <c r="R378" s="89"/>
      <c r="S378" s="89"/>
      <c r="T378" s="89"/>
      <c r="U378" s="132"/>
      <c r="V378" s="89"/>
      <c r="W378" s="121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</row>
    <row r="379" spans="1:36" s="12" customFormat="1" ht="15.75">
      <c r="A379" s="13"/>
      <c r="B379" s="143"/>
      <c r="C379" s="147"/>
      <c r="D379" s="133"/>
      <c r="E379" s="133"/>
      <c r="F379" s="133"/>
      <c r="G379" s="133"/>
      <c r="H379" s="133"/>
      <c r="I379" s="133"/>
      <c r="J379" s="134"/>
      <c r="K379" s="133"/>
      <c r="L379" s="133"/>
      <c r="M379" s="133"/>
      <c r="N379" s="133"/>
      <c r="O379" s="133"/>
      <c r="P379" s="133"/>
      <c r="Q379" s="92"/>
      <c r="R379" s="89"/>
      <c r="S379" s="89"/>
      <c r="T379" s="89"/>
      <c r="U379" s="132"/>
      <c r="V379" s="89"/>
      <c r="W379" s="121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</row>
    <row r="380" spans="1:36" s="12" customFormat="1" ht="15.75">
      <c r="A380" s="13"/>
      <c r="B380" s="143"/>
      <c r="C380" s="147"/>
      <c r="D380" s="133"/>
      <c r="E380" s="133"/>
      <c r="F380" s="133"/>
      <c r="G380" s="133"/>
      <c r="H380" s="133"/>
      <c r="I380" s="133"/>
      <c r="J380" s="134"/>
      <c r="K380" s="133"/>
      <c r="L380" s="133"/>
      <c r="M380" s="133"/>
      <c r="N380" s="133"/>
      <c r="O380" s="133"/>
      <c r="P380" s="133"/>
      <c r="Q380" s="92"/>
      <c r="R380" s="89"/>
      <c r="S380" s="89"/>
      <c r="T380" s="89"/>
      <c r="U380" s="132"/>
      <c r="V380" s="89"/>
      <c r="W380" s="121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</row>
    <row r="381" spans="1:36" s="12" customFormat="1" ht="15.75">
      <c r="A381" s="13"/>
      <c r="B381" s="143"/>
      <c r="C381" s="147"/>
      <c r="D381" s="133"/>
      <c r="E381" s="133"/>
      <c r="F381" s="133"/>
      <c r="G381" s="133"/>
      <c r="H381" s="133"/>
      <c r="I381" s="133"/>
      <c r="J381" s="134"/>
      <c r="K381" s="133"/>
      <c r="L381" s="133"/>
      <c r="M381" s="133"/>
      <c r="N381" s="133"/>
      <c r="O381" s="133"/>
      <c r="P381" s="133"/>
      <c r="Q381" s="92"/>
      <c r="R381" s="89"/>
      <c r="S381" s="89"/>
      <c r="T381" s="89"/>
      <c r="U381" s="132"/>
      <c r="V381" s="89"/>
      <c r="W381" s="121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</row>
    <row r="382" spans="1:36" s="12" customFormat="1" ht="15.75">
      <c r="A382" s="13"/>
      <c r="B382" s="143"/>
      <c r="C382" s="147"/>
      <c r="D382" s="133"/>
      <c r="E382" s="133"/>
      <c r="F382" s="133"/>
      <c r="G382" s="133"/>
      <c r="H382" s="133"/>
      <c r="I382" s="133"/>
      <c r="J382" s="134"/>
      <c r="K382" s="133"/>
      <c r="L382" s="133"/>
      <c r="M382" s="133"/>
      <c r="N382" s="133"/>
      <c r="O382" s="133"/>
      <c r="P382" s="133"/>
      <c r="Q382" s="92"/>
      <c r="R382" s="89"/>
      <c r="S382" s="89"/>
      <c r="T382" s="89"/>
      <c r="U382" s="132"/>
      <c r="V382" s="89"/>
      <c r="W382" s="121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</row>
    <row r="383" spans="1:36" s="12" customFormat="1" ht="15.75">
      <c r="A383" s="13"/>
      <c r="B383" s="143"/>
      <c r="C383" s="147"/>
      <c r="D383" s="133"/>
      <c r="E383" s="133"/>
      <c r="F383" s="133"/>
      <c r="G383" s="133"/>
      <c r="H383" s="133"/>
      <c r="I383" s="133"/>
      <c r="J383" s="134"/>
      <c r="K383" s="133"/>
      <c r="L383" s="133"/>
      <c r="M383" s="133"/>
      <c r="N383" s="133"/>
      <c r="O383" s="133"/>
      <c r="P383" s="133"/>
      <c r="Q383" s="92"/>
      <c r="R383" s="89"/>
      <c r="S383" s="89"/>
      <c r="T383" s="89"/>
      <c r="U383" s="132"/>
      <c r="V383" s="89"/>
      <c r="W383" s="121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</row>
    <row r="384" spans="1:36" s="12" customFormat="1" ht="15.75">
      <c r="A384" s="13"/>
      <c r="B384" s="143"/>
      <c r="C384" s="147"/>
      <c r="D384" s="133"/>
      <c r="E384" s="133"/>
      <c r="F384" s="133"/>
      <c r="G384" s="133"/>
      <c r="H384" s="133"/>
      <c r="I384" s="133"/>
      <c r="J384" s="134"/>
      <c r="K384" s="133"/>
      <c r="L384" s="133"/>
      <c r="M384" s="133"/>
      <c r="N384" s="133"/>
      <c r="O384" s="133"/>
      <c r="P384" s="133"/>
      <c r="Q384" s="92"/>
      <c r="R384" s="89"/>
      <c r="S384" s="89"/>
      <c r="T384" s="89"/>
      <c r="U384" s="132"/>
      <c r="V384" s="89"/>
      <c r="W384" s="121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</row>
    <row r="385" spans="1:36" s="12" customFormat="1" ht="15.75">
      <c r="A385" s="13"/>
      <c r="B385" s="143"/>
      <c r="C385" s="147"/>
      <c r="D385" s="133"/>
      <c r="E385" s="133"/>
      <c r="F385" s="133"/>
      <c r="G385" s="133"/>
      <c r="H385" s="133"/>
      <c r="I385" s="133"/>
      <c r="J385" s="134"/>
      <c r="K385" s="133"/>
      <c r="L385" s="133"/>
      <c r="M385" s="133"/>
      <c r="N385" s="133"/>
      <c r="O385" s="133"/>
      <c r="P385" s="133"/>
      <c r="Q385" s="92"/>
      <c r="R385" s="89"/>
      <c r="S385" s="89"/>
      <c r="T385" s="89"/>
      <c r="U385" s="132"/>
      <c r="V385" s="89"/>
      <c r="W385" s="121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</row>
    <row r="386" spans="1:36" s="12" customFormat="1" ht="15.75">
      <c r="A386" s="13"/>
      <c r="B386" s="143"/>
      <c r="C386" s="147"/>
      <c r="D386" s="133"/>
      <c r="E386" s="133"/>
      <c r="F386" s="133"/>
      <c r="G386" s="133"/>
      <c r="H386" s="133"/>
      <c r="I386" s="133"/>
      <c r="J386" s="134"/>
      <c r="K386" s="133"/>
      <c r="L386" s="133"/>
      <c r="M386" s="133"/>
      <c r="N386" s="133"/>
      <c r="O386" s="133"/>
      <c r="P386" s="133"/>
      <c r="Q386" s="92"/>
      <c r="R386" s="89"/>
      <c r="S386" s="89"/>
      <c r="T386" s="89"/>
      <c r="U386" s="132"/>
      <c r="V386" s="89"/>
      <c r="W386" s="121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</row>
    <row r="387" spans="1:36" s="12" customFormat="1" ht="15.75">
      <c r="A387" s="13"/>
      <c r="B387" s="143"/>
      <c r="C387" s="147"/>
      <c r="D387" s="133"/>
      <c r="E387" s="133"/>
      <c r="F387" s="133"/>
      <c r="G387" s="133"/>
      <c r="H387" s="133"/>
      <c r="I387" s="133"/>
      <c r="J387" s="134"/>
      <c r="K387" s="133"/>
      <c r="L387" s="133"/>
      <c r="M387" s="133"/>
      <c r="N387" s="133"/>
      <c r="O387" s="133"/>
      <c r="P387" s="133"/>
      <c r="Q387" s="92"/>
      <c r="R387" s="89"/>
      <c r="S387" s="89"/>
      <c r="T387" s="89"/>
      <c r="U387" s="132"/>
      <c r="V387" s="89"/>
      <c r="W387" s="121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</row>
    <row r="388" spans="1:36" s="12" customFormat="1" ht="15.75">
      <c r="A388" s="13"/>
      <c r="B388" s="143"/>
      <c r="C388" s="147"/>
      <c r="D388" s="133"/>
      <c r="E388" s="133"/>
      <c r="F388" s="133"/>
      <c r="G388" s="133"/>
      <c r="H388" s="133"/>
      <c r="I388" s="133"/>
      <c r="J388" s="134"/>
      <c r="K388" s="133"/>
      <c r="L388" s="133"/>
      <c r="M388" s="133"/>
      <c r="N388" s="133"/>
      <c r="O388" s="133"/>
      <c r="P388" s="133"/>
      <c r="Q388" s="92"/>
      <c r="R388" s="89"/>
      <c r="S388" s="89"/>
      <c r="T388" s="89"/>
      <c r="U388" s="132"/>
      <c r="V388" s="89"/>
      <c r="W388" s="121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</row>
    <row r="389" spans="1:36" s="12" customFormat="1" ht="15.75">
      <c r="A389" s="13"/>
      <c r="B389" s="143"/>
      <c r="C389" s="147"/>
      <c r="D389" s="133"/>
      <c r="E389" s="133"/>
      <c r="F389" s="133"/>
      <c r="G389" s="133"/>
      <c r="H389" s="133"/>
      <c r="I389" s="133"/>
      <c r="J389" s="134"/>
      <c r="K389" s="133"/>
      <c r="L389" s="133"/>
      <c r="M389" s="133"/>
      <c r="N389" s="133"/>
      <c r="O389" s="133"/>
      <c r="P389" s="133"/>
      <c r="Q389" s="92"/>
      <c r="R389" s="89"/>
      <c r="S389" s="89"/>
      <c r="T389" s="89"/>
      <c r="U389" s="132"/>
      <c r="V389" s="89"/>
      <c r="W389" s="121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</row>
    <row r="390" spans="1:36" s="12" customFormat="1" ht="15.75">
      <c r="A390" s="13"/>
      <c r="B390" s="143"/>
      <c r="C390" s="147"/>
      <c r="D390" s="133"/>
      <c r="E390" s="133"/>
      <c r="F390" s="133"/>
      <c r="G390" s="133"/>
      <c r="H390" s="133"/>
      <c r="I390" s="133"/>
      <c r="J390" s="134"/>
      <c r="K390" s="133"/>
      <c r="L390" s="133"/>
      <c r="M390" s="133"/>
      <c r="N390" s="133"/>
      <c r="O390" s="133"/>
      <c r="P390" s="133"/>
      <c r="Q390" s="92"/>
      <c r="R390" s="89"/>
      <c r="S390" s="89"/>
      <c r="T390" s="89"/>
      <c r="U390" s="132"/>
      <c r="V390" s="89"/>
      <c r="W390" s="121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</row>
    <row r="391" spans="1:36" s="12" customFormat="1" ht="15.75">
      <c r="A391" s="13"/>
      <c r="B391" s="143"/>
      <c r="C391" s="147"/>
      <c r="D391" s="133"/>
      <c r="E391" s="133"/>
      <c r="F391" s="133"/>
      <c r="G391" s="133"/>
      <c r="H391" s="133"/>
      <c r="I391" s="133"/>
      <c r="J391" s="134"/>
      <c r="K391" s="133"/>
      <c r="L391" s="133"/>
      <c r="M391" s="133"/>
      <c r="N391" s="133"/>
      <c r="O391" s="133"/>
      <c r="P391" s="133"/>
      <c r="Q391" s="92"/>
      <c r="R391" s="89"/>
      <c r="S391" s="89"/>
      <c r="T391" s="89"/>
      <c r="U391" s="132"/>
      <c r="V391" s="89"/>
      <c r="W391" s="121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</row>
    <row r="392" spans="1:36" s="12" customFormat="1" ht="15.75">
      <c r="A392" s="13"/>
      <c r="B392" s="143"/>
      <c r="C392" s="147"/>
      <c r="D392" s="133"/>
      <c r="E392" s="133"/>
      <c r="F392" s="133"/>
      <c r="G392" s="133"/>
      <c r="H392" s="133"/>
      <c r="I392" s="133"/>
      <c r="J392" s="134"/>
      <c r="K392" s="133"/>
      <c r="L392" s="133"/>
      <c r="M392" s="133"/>
      <c r="N392" s="133"/>
      <c r="O392" s="133"/>
      <c r="P392" s="133"/>
      <c r="Q392" s="92"/>
      <c r="R392" s="89"/>
      <c r="S392" s="89"/>
      <c r="T392" s="89"/>
      <c r="U392" s="132"/>
      <c r="V392" s="89"/>
      <c r="W392" s="121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</row>
    <row r="393" spans="1:36" s="12" customFormat="1" ht="15.75">
      <c r="A393" s="13"/>
      <c r="B393" s="143"/>
      <c r="C393" s="147"/>
      <c r="D393" s="133"/>
      <c r="E393" s="133"/>
      <c r="F393" s="133"/>
      <c r="G393" s="133"/>
      <c r="H393" s="133"/>
      <c r="I393" s="133"/>
      <c r="J393" s="134"/>
      <c r="K393" s="133"/>
      <c r="L393" s="133"/>
      <c r="M393" s="133"/>
      <c r="N393" s="133"/>
      <c r="O393" s="133"/>
      <c r="P393" s="133"/>
      <c r="Q393" s="92"/>
      <c r="R393" s="89"/>
      <c r="S393" s="89"/>
      <c r="T393" s="89"/>
      <c r="U393" s="132"/>
      <c r="V393" s="89"/>
      <c r="W393" s="121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</row>
    <row r="394" spans="1:36" s="12" customFormat="1" ht="15.75">
      <c r="A394" s="13"/>
      <c r="B394" s="143"/>
      <c r="C394" s="147"/>
      <c r="D394" s="133"/>
      <c r="E394" s="133"/>
      <c r="F394" s="133"/>
      <c r="G394" s="133"/>
      <c r="H394" s="133"/>
      <c r="I394" s="133"/>
      <c r="J394" s="134"/>
      <c r="K394" s="133"/>
      <c r="L394" s="133"/>
      <c r="M394" s="133"/>
      <c r="N394" s="133"/>
      <c r="O394" s="133"/>
      <c r="P394" s="133"/>
      <c r="Q394" s="92"/>
      <c r="R394" s="89"/>
      <c r="S394" s="89"/>
      <c r="T394" s="89"/>
      <c r="U394" s="132"/>
      <c r="V394" s="89"/>
      <c r="W394" s="121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</row>
    <row r="395" spans="1:36" s="12" customFormat="1" ht="15.75">
      <c r="A395" s="13"/>
      <c r="B395" s="143"/>
      <c r="C395" s="147"/>
      <c r="D395" s="133"/>
      <c r="E395" s="133"/>
      <c r="F395" s="133"/>
      <c r="G395" s="133"/>
      <c r="H395" s="133"/>
      <c r="I395" s="133"/>
      <c r="J395" s="134"/>
      <c r="K395" s="133"/>
      <c r="L395" s="133"/>
      <c r="M395" s="133"/>
      <c r="N395" s="133"/>
      <c r="O395" s="133"/>
      <c r="P395" s="133"/>
      <c r="Q395" s="92"/>
      <c r="R395" s="89"/>
      <c r="S395" s="89"/>
      <c r="T395" s="89"/>
      <c r="U395" s="132"/>
      <c r="V395" s="89"/>
      <c r="W395" s="121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</row>
    <row r="396" spans="1:36" s="12" customFormat="1" ht="15.75">
      <c r="A396" s="13"/>
      <c r="B396" s="143"/>
      <c r="C396" s="147"/>
      <c r="D396" s="133"/>
      <c r="E396" s="133"/>
      <c r="F396" s="133"/>
      <c r="G396" s="133"/>
      <c r="H396" s="133"/>
      <c r="I396" s="133"/>
      <c r="J396" s="134"/>
      <c r="K396" s="133"/>
      <c r="L396" s="133"/>
      <c r="M396" s="133"/>
      <c r="N396" s="133"/>
      <c r="O396" s="133"/>
      <c r="P396" s="133"/>
      <c r="Q396" s="92"/>
      <c r="R396" s="89"/>
      <c r="S396" s="89"/>
      <c r="T396" s="89"/>
      <c r="U396" s="132"/>
      <c r="V396" s="89"/>
      <c r="W396" s="121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</row>
    <row r="397" spans="1:36" s="12" customFormat="1" ht="15.75">
      <c r="A397" s="13"/>
      <c r="B397" s="143"/>
      <c r="C397" s="147"/>
      <c r="D397" s="133"/>
      <c r="E397" s="133"/>
      <c r="F397" s="133"/>
      <c r="G397" s="133"/>
      <c r="H397" s="133"/>
      <c r="I397" s="133"/>
      <c r="J397" s="134"/>
      <c r="K397" s="133"/>
      <c r="L397" s="133"/>
      <c r="M397" s="133"/>
      <c r="N397" s="133"/>
      <c r="O397" s="133"/>
      <c r="P397" s="133"/>
      <c r="Q397" s="92"/>
      <c r="R397" s="89"/>
      <c r="S397" s="89"/>
      <c r="T397" s="89"/>
      <c r="U397" s="132"/>
      <c r="V397" s="89"/>
      <c r="W397" s="121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</row>
    <row r="398" spans="1:36" s="12" customFormat="1" ht="15.75">
      <c r="A398" s="13"/>
      <c r="B398" s="143"/>
      <c r="C398" s="147"/>
      <c r="D398" s="133"/>
      <c r="E398" s="133"/>
      <c r="F398" s="133"/>
      <c r="G398" s="133"/>
      <c r="H398" s="133"/>
      <c r="I398" s="133"/>
      <c r="J398" s="134"/>
      <c r="K398" s="133"/>
      <c r="L398" s="133"/>
      <c r="M398" s="133"/>
      <c r="N398" s="133"/>
      <c r="O398" s="133"/>
      <c r="P398" s="133"/>
      <c r="Q398" s="92"/>
      <c r="R398" s="89"/>
      <c r="S398" s="89"/>
      <c r="T398" s="89"/>
      <c r="U398" s="132"/>
      <c r="V398" s="89"/>
      <c r="W398" s="121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</row>
    <row r="399" spans="1:36" s="12" customFormat="1" ht="15.75">
      <c r="A399" s="13"/>
      <c r="B399" s="143"/>
      <c r="C399" s="147"/>
      <c r="D399" s="133"/>
      <c r="E399" s="133"/>
      <c r="F399" s="133"/>
      <c r="G399" s="133"/>
      <c r="H399" s="133"/>
      <c r="I399" s="133"/>
      <c r="J399" s="134"/>
      <c r="K399" s="133"/>
      <c r="L399" s="133"/>
      <c r="M399" s="133"/>
      <c r="N399" s="133"/>
      <c r="O399" s="133"/>
      <c r="P399" s="133"/>
      <c r="Q399" s="92"/>
      <c r="R399" s="89"/>
      <c r="S399" s="89"/>
      <c r="T399" s="89"/>
      <c r="U399" s="132"/>
      <c r="V399" s="89"/>
      <c r="W399" s="121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</row>
    <row r="400" spans="1:36" s="12" customFormat="1" ht="15.75">
      <c r="A400" s="13"/>
      <c r="B400" s="143"/>
      <c r="C400" s="147"/>
      <c r="D400" s="133"/>
      <c r="E400" s="133"/>
      <c r="F400" s="133"/>
      <c r="G400" s="133"/>
      <c r="H400" s="133"/>
      <c r="I400" s="133"/>
      <c r="J400" s="134"/>
      <c r="K400" s="133"/>
      <c r="L400" s="133"/>
      <c r="M400" s="133"/>
      <c r="N400" s="133"/>
      <c r="O400" s="133"/>
      <c r="P400" s="133"/>
      <c r="Q400" s="92"/>
      <c r="R400" s="89"/>
      <c r="S400" s="89"/>
      <c r="T400" s="89"/>
      <c r="U400" s="132"/>
      <c r="V400" s="89"/>
      <c r="W400" s="121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</row>
    <row r="401" spans="1:36" s="12" customFormat="1" ht="15.75">
      <c r="A401" s="13"/>
      <c r="B401" s="143"/>
      <c r="C401" s="147"/>
      <c r="D401" s="133"/>
      <c r="E401" s="133"/>
      <c r="F401" s="133"/>
      <c r="G401" s="133"/>
      <c r="H401" s="133"/>
      <c r="I401" s="133"/>
      <c r="J401" s="134"/>
      <c r="K401" s="133"/>
      <c r="L401" s="133"/>
      <c r="M401" s="133"/>
      <c r="N401" s="133"/>
      <c r="O401" s="133"/>
      <c r="P401" s="133"/>
      <c r="Q401" s="92"/>
      <c r="R401" s="89"/>
      <c r="S401" s="89"/>
      <c r="T401" s="89"/>
      <c r="U401" s="132"/>
      <c r="V401" s="89"/>
      <c r="W401" s="121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</row>
    <row r="402" spans="1:36" s="12" customFormat="1" ht="15.75">
      <c r="A402" s="13"/>
      <c r="B402" s="143"/>
      <c r="C402" s="147"/>
      <c r="D402" s="133"/>
      <c r="E402" s="133"/>
      <c r="F402" s="133"/>
      <c r="G402" s="133"/>
      <c r="H402" s="133"/>
      <c r="I402" s="133"/>
      <c r="J402" s="134"/>
      <c r="K402" s="133"/>
      <c r="L402" s="133"/>
      <c r="M402" s="133"/>
      <c r="N402" s="133"/>
      <c r="O402" s="133"/>
      <c r="P402" s="133"/>
      <c r="Q402" s="92"/>
      <c r="R402" s="89"/>
      <c r="S402" s="89"/>
      <c r="T402" s="89"/>
      <c r="U402" s="132"/>
      <c r="V402" s="89"/>
      <c r="W402" s="121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</row>
    <row r="403" spans="1:36" s="12" customFormat="1" ht="15.75">
      <c r="A403" s="13"/>
      <c r="B403" s="143"/>
      <c r="C403" s="147"/>
      <c r="D403" s="133"/>
      <c r="E403" s="133"/>
      <c r="F403" s="133"/>
      <c r="G403" s="133"/>
      <c r="H403" s="133"/>
      <c r="I403" s="133"/>
      <c r="J403" s="134"/>
      <c r="K403" s="133"/>
      <c r="L403" s="133"/>
      <c r="M403" s="133"/>
      <c r="N403" s="133"/>
      <c r="O403" s="133"/>
      <c r="P403" s="133"/>
      <c r="Q403" s="92"/>
      <c r="R403" s="89"/>
      <c r="S403" s="89"/>
      <c r="T403" s="89"/>
      <c r="U403" s="132"/>
      <c r="V403" s="89"/>
      <c r="W403" s="121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</row>
    <row r="404" spans="1:36" s="12" customFormat="1" ht="15.75">
      <c r="A404" s="13"/>
      <c r="B404" s="143"/>
      <c r="C404" s="147"/>
      <c r="D404" s="133"/>
      <c r="E404" s="133"/>
      <c r="F404" s="133"/>
      <c r="G404" s="133"/>
      <c r="H404" s="133"/>
      <c r="I404" s="133"/>
      <c r="J404" s="134"/>
      <c r="K404" s="133"/>
      <c r="L404" s="133"/>
      <c r="M404" s="133"/>
      <c r="N404" s="133"/>
      <c r="O404" s="133"/>
      <c r="P404" s="133"/>
      <c r="Q404" s="92"/>
      <c r="R404" s="89"/>
      <c r="S404" s="89"/>
      <c r="T404" s="89"/>
      <c r="U404" s="132"/>
      <c r="V404" s="89"/>
      <c r="W404" s="121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</row>
    <row r="405" spans="1:36" s="12" customFormat="1" ht="15.75">
      <c r="A405" s="13"/>
      <c r="B405" s="143"/>
      <c r="C405" s="147"/>
      <c r="D405" s="133"/>
      <c r="E405" s="133"/>
      <c r="F405" s="133"/>
      <c r="G405" s="133"/>
      <c r="H405" s="133"/>
      <c r="I405" s="133"/>
      <c r="J405" s="134"/>
      <c r="K405" s="133"/>
      <c r="L405" s="133"/>
      <c r="M405" s="133"/>
      <c r="N405" s="133"/>
      <c r="O405" s="133"/>
      <c r="P405" s="133"/>
      <c r="Q405" s="92"/>
      <c r="R405" s="89"/>
      <c r="S405" s="89"/>
      <c r="T405" s="89"/>
      <c r="U405" s="132"/>
      <c r="V405" s="89"/>
      <c r="W405" s="121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</row>
    <row r="406" spans="1:36" s="12" customFormat="1" ht="15.75">
      <c r="A406" s="13"/>
      <c r="B406" s="143"/>
      <c r="C406" s="147"/>
      <c r="D406" s="133"/>
      <c r="E406" s="133"/>
      <c r="F406" s="133"/>
      <c r="G406" s="133"/>
      <c r="H406" s="133"/>
      <c r="I406" s="133"/>
      <c r="J406" s="134"/>
      <c r="K406" s="133"/>
      <c r="L406" s="133"/>
      <c r="M406" s="133"/>
      <c r="N406" s="133"/>
      <c r="O406" s="133"/>
      <c r="P406" s="133"/>
      <c r="Q406" s="92"/>
      <c r="R406" s="89"/>
      <c r="S406" s="89"/>
      <c r="T406" s="89"/>
      <c r="U406" s="132"/>
      <c r="V406" s="89"/>
      <c r="W406" s="121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</row>
    <row r="407" spans="1:36" s="12" customFormat="1" ht="15.75">
      <c r="A407" s="13"/>
      <c r="B407" s="143"/>
      <c r="C407" s="147"/>
      <c r="D407" s="133"/>
      <c r="E407" s="133"/>
      <c r="F407" s="133"/>
      <c r="G407" s="133"/>
      <c r="H407" s="133"/>
      <c r="I407" s="133"/>
      <c r="J407" s="134"/>
      <c r="K407" s="133"/>
      <c r="L407" s="133"/>
      <c r="M407" s="133"/>
      <c r="N407" s="133"/>
      <c r="O407" s="133"/>
      <c r="P407" s="133"/>
      <c r="Q407" s="92"/>
      <c r="R407" s="89"/>
      <c r="S407" s="89"/>
      <c r="T407" s="89"/>
      <c r="U407" s="132"/>
      <c r="V407" s="89"/>
      <c r="W407" s="121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</row>
    <row r="408" spans="1:36" s="12" customFormat="1" ht="15.75">
      <c r="A408" s="13"/>
      <c r="B408" s="143"/>
      <c r="C408" s="147"/>
      <c r="D408" s="133"/>
      <c r="E408" s="133"/>
      <c r="F408" s="133"/>
      <c r="G408" s="133"/>
      <c r="H408" s="133"/>
      <c r="I408" s="133"/>
      <c r="J408" s="134"/>
      <c r="K408" s="133"/>
      <c r="L408" s="133"/>
      <c r="M408" s="133"/>
      <c r="N408" s="133"/>
      <c r="O408" s="133"/>
      <c r="P408" s="133"/>
      <c r="Q408" s="92"/>
      <c r="R408" s="89"/>
      <c r="S408" s="89"/>
      <c r="T408" s="89"/>
      <c r="U408" s="132"/>
      <c r="V408" s="89"/>
      <c r="W408" s="121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</row>
    <row r="409" spans="1:36" s="12" customFormat="1" ht="15.75">
      <c r="A409" s="13"/>
      <c r="B409" s="143"/>
      <c r="C409" s="147"/>
      <c r="D409" s="133"/>
      <c r="E409" s="133"/>
      <c r="F409" s="133"/>
      <c r="G409" s="133"/>
      <c r="H409" s="133"/>
      <c r="I409" s="133"/>
      <c r="J409" s="134"/>
      <c r="K409" s="133"/>
      <c r="L409" s="133"/>
      <c r="M409" s="133"/>
      <c r="N409" s="133"/>
      <c r="O409" s="133"/>
      <c r="P409" s="133"/>
      <c r="Q409" s="92"/>
      <c r="R409" s="89"/>
      <c r="S409" s="89"/>
      <c r="T409" s="89"/>
      <c r="U409" s="132"/>
      <c r="V409" s="89"/>
      <c r="W409" s="121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</row>
    <row r="410" spans="1:36" s="12" customFormat="1" ht="15.75">
      <c r="A410" s="13"/>
      <c r="B410" s="143"/>
      <c r="C410" s="147"/>
      <c r="D410" s="133"/>
      <c r="E410" s="133"/>
      <c r="F410" s="133"/>
      <c r="G410" s="133"/>
      <c r="H410" s="133"/>
      <c r="I410" s="133"/>
      <c r="J410" s="134"/>
      <c r="K410" s="133"/>
      <c r="L410" s="133"/>
      <c r="M410" s="133"/>
      <c r="N410" s="133"/>
      <c r="O410" s="133"/>
      <c r="P410" s="133"/>
      <c r="Q410" s="92"/>
      <c r="R410" s="89"/>
      <c r="S410" s="89"/>
      <c r="T410" s="89"/>
      <c r="U410" s="132"/>
      <c r="V410" s="89"/>
      <c r="W410" s="121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</row>
    <row r="411" spans="1:36" s="12" customFormat="1" ht="15.75">
      <c r="A411" s="13"/>
      <c r="B411" s="143"/>
      <c r="C411" s="147"/>
      <c r="D411" s="133"/>
      <c r="E411" s="133"/>
      <c r="F411" s="133"/>
      <c r="G411" s="133"/>
      <c r="H411" s="133"/>
      <c r="I411" s="133"/>
      <c r="J411" s="134"/>
      <c r="K411" s="133"/>
      <c r="L411" s="133"/>
      <c r="M411" s="133"/>
      <c r="N411" s="133"/>
      <c r="O411" s="133"/>
      <c r="P411" s="133"/>
      <c r="Q411" s="92"/>
      <c r="R411" s="89"/>
      <c r="S411" s="89"/>
      <c r="T411" s="89"/>
      <c r="U411" s="132"/>
      <c r="V411" s="89"/>
      <c r="W411" s="121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</row>
    <row r="412" spans="1:36" s="12" customFormat="1" ht="15.75">
      <c r="A412" s="13"/>
      <c r="B412" s="143"/>
      <c r="C412" s="147"/>
      <c r="D412" s="133"/>
      <c r="E412" s="133"/>
      <c r="F412" s="133"/>
      <c r="G412" s="133"/>
      <c r="H412" s="133"/>
      <c r="I412" s="133"/>
      <c r="J412" s="134"/>
      <c r="K412" s="133"/>
      <c r="L412" s="133"/>
      <c r="M412" s="133"/>
      <c r="N412" s="133"/>
      <c r="O412" s="133"/>
      <c r="P412" s="133"/>
      <c r="Q412" s="92"/>
      <c r="R412" s="89"/>
      <c r="S412" s="89"/>
      <c r="T412" s="89"/>
      <c r="U412" s="132"/>
      <c r="V412" s="89"/>
      <c r="W412" s="121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</row>
    <row r="413" spans="1:36" s="12" customFormat="1" ht="15.75">
      <c r="A413" s="13"/>
      <c r="B413" s="143"/>
      <c r="C413" s="147"/>
      <c r="D413" s="133"/>
      <c r="E413" s="133"/>
      <c r="F413" s="133"/>
      <c r="G413" s="133"/>
      <c r="H413" s="133"/>
      <c r="I413" s="133"/>
      <c r="J413" s="134"/>
      <c r="K413" s="133"/>
      <c r="L413" s="133"/>
      <c r="M413" s="133"/>
      <c r="N413" s="133"/>
      <c r="O413" s="133"/>
      <c r="P413" s="133"/>
      <c r="Q413" s="92"/>
      <c r="R413" s="89"/>
      <c r="S413" s="89"/>
      <c r="T413" s="89"/>
      <c r="U413" s="132"/>
      <c r="V413" s="89"/>
      <c r="W413" s="121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</row>
    <row r="414" spans="1:36" s="12" customFormat="1" ht="15.75">
      <c r="A414" s="13"/>
      <c r="B414" s="143"/>
      <c r="C414" s="147"/>
      <c r="D414" s="133"/>
      <c r="E414" s="133"/>
      <c r="F414" s="133"/>
      <c r="G414" s="133"/>
      <c r="H414" s="133"/>
      <c r="I414" s="133"/>
      <c r="J414" s="134"/>
      <c r="K414" s="133"/>
      <c r="L414" s="133"/>
      <c r="M414" s="133"/>
      <c r="N414" s="133"/>
      <c r="O414" s="133"/>
      <c r="P414" s="133"/>
      <c r="Q414" s="92"/>
      <c r="R414" s="89"/>
      <c r="S414" s="89"/>
      <c r="T414" s="89"/>
      <c r="U414" s="132"/>
      <c r="V414" s="89"/>
      <c r="W414" s="121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</row>
    <row r="415" spans="1:36" s="12" customFormat="1" ht="15.75">
      <c r="A415" s="13"/>
      <c r="B415" s="143"/>
      <c r="C415" s="147"/>
      <c r="D415" s="133"/>
      <c r="E415" s="133"/>
      <c r="F415" s="133"/>
      <c r="G415" s="133"/>
      <c r="H415" s="133"/>
      <c r="I415" s="133"/>
      <c r="J415" s="134"/>
      <c r="K415" s="133"/>
      <c r="L415" s="133"/>
      <c r="M415" s="133"/>
      <c r="N415" s="133"/>
      <c r="O415" s="133"/>
      <c r="P415" s="133"/>
      <c r="Q415" s="92"/>
      <c r="R415" s="89"/>
      <c r="S415" s="89"/>
      <c r="T415" s="89"/>
      <c r="U415" s="132"/>
      <c r="V415" s="89"/>
      <c r="W415" s="121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</row>
    <row r="416" spans="1:36" s="12" customFormat="1" ht="15.75">
      <c r="A416" s="13"/>
      <c r="B416" s="143"/>
      <c r="C416" s="147"/>
      <c r="D416" s="133"/>
      <c r="E416" s="133"/>
      <c r="F416" s="133"/>
      <c r="G416" s="133"/>
      <c r="H416" s="133"/>
      <c r="I416" s="133"/>
      <c r="J416" s="134"/>
      <c r="K416" s="133"/>
      <c r="L416" s="133"/>
      <c r="M416" s="133"/>
      <c r="N416" s="133"/>
      <c r="O416" s="133"/>
      <c r="P416" s="133"/>
      <c r="Q416" s="92"/>
      <c r="R416" s="89"/>
      <c r="S416" s="89"/>
      <c r="T416" s="89"/>
      <c r="U416" s="132"/>
      <c r="V416" s="89"/>
      <c r="W416" s="121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</row>
    <row r="417" spans="1:36" s="12" customFormat="1" ht="15.75">
      <c r="A417" s="13"/>
      <c r="B417" s="143"/>
      <c r="C417" s="147"/>
      <c r="D417" s="133"/>
      <c r="E417" s="133"/>
      <c r="F417" s="133"/>
      <c r="G417" s="133"/>
      <c r="H417" s="133"/>
      <c r="I417" s="133"/>
      <c r="J417" s="134"/>
      <c r="K417" s="133"/>
      <c r="L417" s="133"/>
      <c r="M417" s="133"/>
      <c r="N417" s="133"/>
      <c r="O417" s="133"/>
      <c r="P417" s="133"/>
      <c r="Q417" s="92"/>
      <c r="R417" s="89"/>
      <c r="S417" s="89"/>
      <c r="T417" s="89"/>
      <c r="U417" s="132"/>
      <c r="V417" s="89"/>
      <c r="W417" s="121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</row>
    <row r="418" spans="1:36" s="12" customFormat="1" ht="15.75">
      <c r="A418" s="13"/>
      <c r="B418" s="143"/>
      <c r="C418" s="147"/>
      <c r="D418" s="133"/>
      <c r="E418" s="133"/>
      <c r="F418" s="133"/>
      <c r="G418" s="133"/>
      <c r="H418" s="133"/>
      <c r="I418" s="133"/>
      <c r="J418" s="134"/>
      <c r="K418" s="133"/>
      <c r="L418" s="133"/>
      <c r="M418" s="133"/>
      <c r="N418" s="133"/>
      <c r="O418" s="133"/>
      <c r="P418" s="133"/>
      <c r="Q418" s="92"/>
      <c r="R418" s="89"/>
      <c r="S418" s="89"/>
      <c r="T418" s="89"/>
      <c r="U418" s="132"/>
      <c r="V418" s="89"/>
      <c r="W418" s="121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</row>
    <row r="419" spans="1:36" s="12" customFormat="1" ht="15.75">
      <c r="A419" s="13"/>
      <c r="B419" s="143"/>
      <c r="C419" s="147"/>
      <c r="D419" s="133"/>
      <c r="E419" s="133"/>
      <c r="F419" s="133"/>
      <c r="G419" s="133"/>
      <c r="H419" s="133"/>
      <c r="I419" s="133"/>
      <c r="J419" s="134"/>
      <c r="K419" s="133"/>
      <c r="L419" s="133"/>
      <c r="M419" s="133"/>
      <c r="N419" s="133"/>
      <c r="O419" s="133"/>
      <c r="P419" s="133"/>
      <c r="Q419" s="92"/>
      <c r="R419" s="89"/>
      <c r="S419" s="89"/>
      <c r="T419" s="89"/>
      <c r="U419" s="132"/>
      <c r="V419" s="89"/>
      <c r="W419" s="121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</row>
    <row r="420" spans="1:36" s="12" customFormat="1" ht="15.75">
      <c r="A420" s="13"/>
      <c r="B420" s="143"/>
      <c r="C420" s="147"/>
      <c r="D420" s="133"/>
      <c r="E420" s="133"/>
      <c r="F420" s="133"/>
      <c r="G420" s="133"/>
      <c r="H420" s="133"/>
      <c r="I420" s="133"/>
      <c r="J420" s="134"/>
      <c r="K420" s="133"/>
      <c r="L420" s="133"/>
      <c r="M420" s="133"/>
      <c r="N420" s="133"/>
      <c r="O420" s="133"/>
      <c r="P420" s="133"/>
      <c r="Q420" s="92"/>
      <c r="R420" s="89"/>
      <c r="S420" s="89"/>
      <c r="T420" s="89"/>
      <c r="U420" s="132"/>
      <c r="V420" s="89"/>
      <c r="W420" s="121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</row>
    <row r="421" spans="1:36" s="12" customFormat="1" ht="15.75">
      <c r="A421" s="13"/>
      <c r="B421" s="143"/>
      <c r="C421" s="147"/>
      <c r="D421" s="133"/>
      <c r="E421" s="133"/>
      <c r="F421" s="133"/>
      <c r="G421" s="133"/>
      <c r="H421" s="133"/>
      <c r="I421" s="133"/>
      <c r="J421" s="134"/>
      <c r="K421" s="133"/>
      <c r="L421" s="133"/>
      <c r="M421" s="133"/>
      <c r="N421" s="133"/>
      <c r="O421" s="133"/>
      <c r="P421" s="133"/>
      <c r="Q421" s="92"/>
      <c r="R421" s="89"/>
      <c r="S421" s="89"/>
      <c r="T421" s="89"/>
      <c r="U421" s="132"/>
      <c r="V421" s="89"/>
      <c r="W421" s="121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</row>
    <row r="422" spans="1:36" s="12" customFormat="1" ht="15.75">
      <c r="A422" s="13"/>
      <c r="B422" s="143"/>
      <c r="C422" s="147"/>
      <c r="D422" s="133"/>
      <c r="E422" s="133"/>
      <c r="F422" s="133"/>
      <c r="G422" s="133"/>
      <c r="H422" s="133"/>
      <c r="I422" s="133"/>
      <c r="J422" s="134"/>
      <c r="K422" s="133"/>
      <c r="L422" s="133"/>
      <c r="M422" s="133"/>
      <c r="N422" s="133"/>
      <c r="O422" s="133"/>
      <c r="P422" s="133"/>
      <c r="Q422" s="92"/>
      <c r="R422" s="89"/>
      <c r="S422" s="89"/>
      <c r="T422" s="89"/>
      <c r="U422" s="132"/>
      <c r="V422" s="89"/>
      <c r="W422" s="121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</row>
    <row r="423" spans="1:36" s="12" customFormat="1" ht="15.75">
      <c r="A423" s="13"/>
      <c r="B423" s="143"/>
      <c r="C423" s="147"/>
      <c r="D423" s="133"/>
      <c r="E423" s="133"/>
      <c r="F423" s="133"/>
      <c r="G423" s="133"/>
      <c r="H423" s="133"/>
      <c r="I423" s="133"/>
      <c r="J423" s="134"/>
      <c r="K423" s="133"/>
      <c r="L423" s="133"/>
      <c r="M423" s="133"/>
      <c r="N423" s="133"/>
      <c r="O423" s="133"/>
      <c r="P423" s="133"/>
      <c r="Q423" s="92"/>
      <c r="R423" s="89"/>
      <c r="S423" s="89"/>
      <c r="T423" s="89"/>
      <c r="U423" s="132"/>
      <c r="V423" s="89"/>
      <c r="W423" s="121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</row>
    <row r="424" spans="1:36" s="12" customFormat="1" ht="15.75">
      <c r="A424" s="13"/>
      <c r="B424" s="143"/>
      <c r="C424" s="147"/>
      <c r="D424" s="133"/>
      <c r="E424" s="133"/>
      <c r="F424" s="133"/>
      <c r="G424" s="133"/>
      <c r="H424" s="133"/>
      <c r="I424" s="133"/>
      <c r="J424" s="134"/>
      <c r="K424" s="133"/>
      <c r="L424" s="133"/>
      <c r="M424" s="133"/>
      <c r="N424" s="133"/>
      <c r="O424" s="133"/>
      <c r="P424" s="133"/>
      <c r="Q424" s="92"/>
      <c r="R424" s="89"/>
      <c r="S424" s="89"/>
      <c r="T424" s="89"/>
      <c r="U424" s="132"/>
      <c r="V424" s="89"/>
      <c r="W424" s="121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</row>
    <row r="425" spans="1:36" s="12" customFormat="1" ht="15.75">
      <c r="A425" s="13"/>
      <c r="B425" s="143"/>
      <c r="C425" s="147"/>
      <c r="D425" s="133"/>
      <c r="E425" s="133"/>
      <c r="F425" s="133"/>
      <c r="G425" s="133"/>
      <c r="H425" s="133"/>
      <c r="I425" s="133"/>
      <c r="J425" s="134"/>
      <c r="K425" s="133"/>
      <c r="L425" s="133"/>
      <c r="M425" s="133"/>
      <c r="N425" s="133"/>
      <c r="O425" s="133"/>
      <c r="P425" s="133"/>
      <c r="Q425" s="92"/>
      <c r="R425" s="89"/>
      <c r="S425" s="89"/>
      <c r="T425" s="89"/>
      <c r="U425" s="132"/>
      <c r="V425" s="89"/>
      <c r="W425" s="121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</row>
    <row r="426" spans="1:36" s="12" customFormat="1" ht="15.75">
      <c r="A426" s="13"/>
      <c r="B426" s="143"/>
      <c r="C426" s="147"/>
      <c r="D426" s="133"/>
      <c r="E426" s="133"/>
      <c r="F426" s="133"/>
      <c r="G426" s="133"/>
      <c r="H426" s="133"/>
      <c r="I426" s="133"/>
      <c r="J426" s="134"/>
      <c r="K426" s="133"/>
      <c r="L426" s="133"/>
      <c r="M426" s="133"/>
      <c r="N426" s="133"/>
      <c r="O426" s="133"/>
      <c r="P426" s="133"/>
      <c r="Q426" s="92"/>
      <c r="R426" s="89"/>
      <c r="S426" s="89"/>
      <c r="T426" s="89"/>
      <c r="U426" s="132"/>
      <c r="V426" s="89"/>
      <c r="W426" s="121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</row>
    <row r="427" spans="1:36" s="12" customFormat="1" ht="15.75">
      <c r="A427" s="13"/>
      <c r="B427" s="143"/>
      <c r="C427" s="147"/>
      <c r="D427" s="133"/>
      <c r="E427" s="133"/>
      <c r="F427" s="133"/>
      <c r="G427" s="133"/>
      <c r="H427" s="133"/>
      <c r="I427" s="133"/>
      <c r="J427" s="134"/>
      <c r="K427" s="133"/>
      <c r="L427" s="133"/>
      <c r="M427" s="133"/>
      <c r="N427" s="133"/>
      <c r="O427" s="133"/>
      <c r="P427" s="133"/>
      <c r="Q427" s="92"/>
      <c r="R427" s="89"/>
      <c r="S427" s="89"/>
      <c r="T427" s="89"/>
      <c r="U427" s="132"/>
      <c r="V427" s="89"/>
      <c r="W427" s="121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</row>
    <row r="428" spans="1:36" s="12" customFormat="1" ht="15.75">
      <c r="A428" s="13"/>
      <c r="B428" s="143"/>
      <c r="C428" s="147"/>
      <c r="D428" s="133"/>
      <c r="E428" s="133"/>
      <c r="F428" s="133"/>
      <c r="G428" s="133"/>
      <c r="H428" s="133"/>
      <c r="I428" s="133"/>
      <c r="J428" s="134"/>
      <c r="K428" s="133"/>
      <c r="L428" s="133"/>
      <c r="M428" s="133"/>
      <c r="N428" s="133"/>
      <c r="O428" s="133"/>
      <c r="P428" s="133"/>
      <c r="Q428" s="92"/>
      <c r="R428" s="89"/>
      <c r="S428" s="89"/>
      <c r="T428" s="89"/>
      <c r="U428" s="132"/>
      <c r="V428" s="89"/>
      <c r="W428" s="121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</row>
    <row r="429" spans="1:36" s="12" customFormat="1" ht="15.75">
      <c r="A429" s="13"/>
      <c r="B429" s="143"/>
      <c r="C429" s="147"/>
      <c r="D429" s="133"/>
      <c r="E429" s="133"/>
      <c r="F429" s="133"/>
      <c r="G429" s="133"/>
      <c r="H429" s="133"/>
      <c r="I429" s="133"/>
      <c r="J429" s="134"/>
      <c r="K429" s="133"/>
      <c r="L429" s="133"/>
      <c r="M429" s="133"/>
      <c r="N429" s="133"/>
      <c r="O429" s="133"/>
      <c r="P429" s="133"/>
      <c r="Q429" s="92"/>
      <c r="R429" s="89"/>
      <c r="S429" s="89"/>
      <c r="T429" s="89"/>
      <c r="U429" s="132"/>
      <c r="V429" s="89"/>
      <c r="W429" s="121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</row>
    <row r="430" spans="1:36" s="12" customFormat="1" ht="15.75">
      <c r="A430" s="13"/>
      <c r="B430" s="143"/>
      <c r="C430" s="147"/>
      <c r="D430" s="133"/>
      <c r="E430" s="133"/>
      <c r="F430" s="133"/>
      <c r="G430" s="133"/>
      <c r="H430" s="133"/>
      <c r="I430" s="133"/>
      <c r="J430" s="134"/>
      <c r="K430" s="133"/>
      <c r="L430" s="133"/>
      <c r="M430" s="133"/>
      <c r="N430" s="133"/>
      <c r="O430" s="133"/>
      <c r="P430" s="133"/>
      <c r="Q430" s="92"/>
      <c r="R430" s="89"/>
      <c r="S430" s="89"/>
      <c r="T430" s="89"/>
      <c r="U430" s="132"/>
      <c r="V430" s="89"/>
      <c r="W430" s="121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</row>
    <row r="431" spans="1:36" s="12" customFormat="1" ht="15.75">
      <c r="A431" s="13"/>
      <c r="B431" s="143"/>
      <c r="C431" s="147"/>
      <c r="D431" s="133"/>
      <c r="E431" s="133"/>
      <c r="F431" s="133"/>
      <c r="G431" s="133"/>
      <c r="H431" s="133"/>
      <c r="I431" s="133"/>
      <c r="J431" s="134"/>
      <c r="K431" s="133"/>
      <c r="L431" s="133"/>
      <c r="M431" s="133"/>
      <c r="N431" s="133"/>
      <c r="O431" s="133"/>
      <c r="P431" s="133"/>
      <c r="Q431" s="92"/>
      <c r="R431" s="89"/>
      <c r="S431" s="89"/>
      <c r="T431" s="89"/>
      <c r="U431" s="132"/>
      <c r="V431" s="89"/>
      <c r="W431" s="121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</row>
    <row r="432" spans="1:36" s="12" customFormat="1" ht="15.75">
      <c r="A432" s="13"/>
      <c r="B432" s="143"/>
      <c r="C432" s="147"/>
      <c r="D432" s="133"/>
      <c r="E432" s="133"/>
      <c r="F432" s="133"/>
      <c r="G432" s="133"/>
      <c r="H432" s="133"/>
      <c r="I432" s="133"/>
      <c r="J432" s="134"/>
      <c r="K432" s="133"/>
      <c r="L432" s="133"/>
      <c r="M432" s="133"/>
      <c r="N432" s="133"/>
      <c r="O432" s="133"/>
      <c r="P432" s="133"/>
      <c r="Q432" s="92"/>
      <c r="R432" s="89"/>
      <c r="S432" s="89"/>
      <c r="T432" s="89"/>
      <c r="U432" s="132"/>
      <c r="V432" s="89"/>
      <c r="W432" s="121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</row>
    <row r="433" spans="1:36" s="12" customFormat="1" ht="15.75">
      <c r="A433" s="13"/>
      <c r="B433" s="143"/>
      <c r="C433" s="147"/>
      <c r="D433" s="133"/>
      <c r="E433" s="133"/>
      <c r="F433" s="133"/>
      <c r="G433" s="133"/>
      <c r="H433" s="133"/>
      <c r="I433" s="133"/>
      <c r="J433" s="134"/>
      <c r="K433" s="133"/>
      <c r="L433" s="133"/>
      <c r="M433" s="133"/>
      <c r="N433" s="133"/>
      <c r="O433" s="133"/>
      <c r="P433" s="133"/>
      <c r="Q433" s="92"/>
      <c r="R433" s="89"/>
      <c r="S433" s="89"/>
      <c r="T433" s="89"/>
      <c r="U433" s="132"/>
      <c r="V433" s="89"/>
      <c r="W433" s="121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</row>
    <row r="434" spans="1:36" s="12" customFormat="1" ht="15.75">
      <c r="A434" s="13"/>
      <c r="B434" s="143"/>
      <c r="C434" s="147"/>
      <c r="D434" s="133"/>
      <c r="E434" s="133"/>
      <c r="F434" s="133"/>
      <c r="G434" s="133"/>
      <c r="H434" s="133"/>
      <c r="I434" s="133"/>
      <c r="J434" s="134"/>
      <c r="K434" s="133"/>
      <c r="L434" s="133"/>
      <c r="M434" s="133"/>
      <c r="N434" s="133"/>
      <c r="O434" s="133"/>
      <c r="P434" s="133"/>
      <c r="Q434" s="92"/>
      <c r="R434" s="89"/>
      <c r="S434" s="89"/>
      <c r="T434" s="89"/>
      <c r="U434" s="132"/>
      <c r="V434" s="89"/>
      <c r="W434" s="121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</row>
    <row r="435" spans="1:36" s="12" customFormat="1" ht="15.75">
      <c r="A435" s="13"/>
      <c r="B435" s="143"/>
      <c r="C435" s="147"/>
      <c r="D435" s="133"/>
      <c r="E435" s="133"/>
      <c r="F435" s="133"/>
      <c r="G435" s="133"/>
      <c r="H435" s="133"/>
      <c r="I435" s="133"/>
      <c r="J435" s="134"/>
      <c r="K435" s="133"/>
      <c r="L435" s="133"/>
      <c r="M435" s="133"/>
      <c r="N435" s="133"/>
      <c r="O435" s="133"/>
      <c r="P435" s="133"/>
      <c r="Q435" s="92"/>
      <c r="R435" s="89"/>
      <c r="S435" s="89"/>
      <c r="T435" s="89"/>
      <c r="U435" s="132"/>
      <c r="V435" s="89"/>
      <c r="W435" s="121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</row>
    <row r="436" spans="1:36" s="12" customFormat="1" ht="15.75">
      <c r="A436" s="13"/>
      <c r="B436" s="143"/>
      <c r="C436" s="147"/>
      <c r="D436" s="133"/>
      <c r="E436" s="133"/>
      <c r="F436" s="133"/>
      <c r="G436" s="133"/>
      <c r="H436" s="133"/>
      <c r="I436" s="133"/>
      <c r="J436" s="134"/>
      <c r="K436" s="133"/>
      <c r="L436" s="133"/>
      <c r="M436" s="133"/>
      <c r="N436" s="133"/>
      <c r="O436" s="133"/>
      <c r="P436" s="133"/>
      <c r="Q436" s="92"/>
      <c r="R436" s="89"/>
      <c r="S436" s="89"/>
      <c r="T436" s="89"/>
      <c r="U436" s="132"/>
      <c r="V436" s="89"/>
      <c r="W436" s="121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</row>
    <row r="437" spans="1:36" s="12" customFormat="1" ht="15.75">
      <c r="A437" s="13"/>
      <c r="B437" s="143"/>
      <c r="C437" s="147"/>
      <c r="D437" s="133"/>
      <c r="E437" s="133"/>
      <c r="F437" s="133"/>
      <c r="G437" s="133"/>
      <c r="H437" s="133"/>
      <c r="I437" s="133"/>
      <c r="J437" s="134"/>
      <c r="K437" s="133"/>
      <c r="L437" s="133"/>
      <c r="M437" s="133"/>
      <c r="N437" s="133"/>
      <c r="O437" s="133"/>
      <c r="P437" s="133"/>
      <c r="Q437" s="92"/>
      <c r="R437" s="89"/>
      <c r="S437" s="89"/>
      <c r="T437" s="89"/>
      <c r="U437" s="132"/>
      <c r="V437" s="89"/>
      <c r="W437" s="121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</row>
    <row r="438" spans="1:36" s="12" customFormat="1" ht="15.75">
      <c r="A438" s="13"/>
      <c r="B438" s="143"/>
      <c r="C438" s="147"/>
      <c r="D438" s="133"/>
      <c r="E438" s="133"/>
      <c r="F438" s="133"/>
      <c r="G438" s="133"/>
      <c r="H438" s="133"/>
      <c r="I438" s="133"/>
      <c r="J438" s="134"/>
      <c r="K438" s="133"/>
      <c r="L438" s="133"/>
      <c r="M438" s="133"/>
      <c r="N438" s="133"/>
      <c r="O438" s="133"/>
      <c r="P438" s="133"/>
      <c r="Q438" s="92"/>
      <c r="R438" s="89"/>
      <c r="S438" s="89"/>
      <c r="T438" s="89"/>
      <c r="U438" s="132"/>
      <c r="V438" s="89"/>
      <c r="W438" s="121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</row>
    <row r="439" spans="1:36" s="12" customFormat="1" ht="15.75">
      <c r="A439" s="13"/>
      <c r="B439" s="143"/>
      <c r="C439" s="147"/>
      <c r="D439" s="133"/>
      <c r="E439" s="133"/>
      <c r="F439" s="133"/>
      <c r="G439" s="133"/>
      <c r="H439" s="133"/>
      <c r="I439" s="133"/>
      <c r="J439" s="134"/>
      <c r="K439" s="133"/>
      <c r="L439" s="133"/>
      <c r="M439" s="133"/>
      <c r="N439" s="133"/>
      <c r="O439" s="133"/>
      <c r="P439" s="133"/>
      <c r="Q439" s="92"/>
      <c r="R439" s="89"/>
      <c r="S439" s="89"/>
      <c r="T439" s="89"/>
      <c r="U439" s="132"/>
      <c r="V439" s="89"/>
      <c r="W439" s="121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</row>
    <row r="440" spans="1:36" s="12" customFormat="1" ht="15.75">
      <c r="A440" s="13"/>
      <c r="B440" s="143"/>
      <c r="C440" s="147"/>
      <c r="D440" s="133"/>
      <c r="E440" s="133"/>
      <c r="F440" s="133"/>
      <c r="G440" s="133"/>
      <c r="H440" s="133"/>
      <c r="I440" s="133"/>
      <c r="J440" s="134"/>
      <c r="K440" s="133"/>
      <c r="L440" s="133"/>
      <c r="M440" s="133"/>
      <c r="N440" s="133"/>
      <c r="O440" s="133"/>
      <c r="P440" s="133"/>
      <c r="Q440" s="92"/>
      <c r="R440" s="89"/>
      <c r="S440" s="89"/>
      <c r="T440" s="89"/>
      <c r="U440" s="132"/>
      <c r="V440" s="89"/>
      <c r="W440" s="121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</row>
    <row r="441" spans="1:36" s="12" customFormat="1" ht="15.75">
      <c r="A441" s="13"/>
      <c r="B441" s="143"/>
      <c r="C441" s="147"/>
      <c r="D441" s="133"/>
      <c r="E441" s="133"/>
      <c r="F441" s="133"/>
      <c r="G441" s="133"/>
      <c r="H441" s="133"/>
      <c r="I441" s="133"/>
      <c r="J441" s="134"/>
      <c r="K441" s="133"/>
      <c r="L441" s="133"/>
      <c r="M441" s="133"/>
      <c r="N441" s="133"/>
      <c r="O441" s="133"/>
      <c r="P441" s="133"/>
      <c r="Q441" s="92"/>
      <c r="R441" s="89"/>
      <c r="S441" s="89"/>
      <c r="T441" s="89"/>
      <c r="U441" s="132"/>
      <c r="V441" s="89"/>
      <c r="W441" s="121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</row>
    <row r="442" spans="1:36" s="12" customFormat="1" ht="15.75">
      <c r="A442" s="13"/>
      <c r="B442" s="143"/>
      <c r="C442" s="147"/>
      <c r="D442" s="133"/>
      <c r="E442" s="133"/>
      <c r="F442" s="133"/>
      <c r="G442" s="133"/>
      <c r="H442" s="133"/>
      <c r="I442" s="133"/>
      <c r="J442" s="134"/>
      <c r="K442" s="133"/>
      <c r="L442" s="133"/>
      <c r="M442" s="133"/>
      <c r="N442" s="133"/>
      <c r="O442" s="133"/>
      <c r="P442" s="133"/>
      <c r="Q442" s="92"/>
      <c r="R442" s="89"/>
      <c r="S442" s="89"/>
      <c r="T442" s="89"/>
      <c r="U442" s="132"/>
      <c r="V442" s="89"/>
      <c r="W442" s="121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</row>
    <row r="443" spans="1:36" s="12" customFormat="1" ht="15.75">
      <c r="A443" s="13"/>
      <c r="B443" s="143"/>
      <c r="C443" s="147"/>
      <c r="D443" s="133"/>
      <c r="E443" s="133"/>
      <c r="F443" s="133"/>
      <c r="G443" s="133"/>
      <c r="H443" s="133"/>
      <c r="I443" s="133"/>
      <c r="J443" s="134"/>
      <c r="K443" s="133"/>
      <c r="L443" s="133"/>
      <c r="M443" s="133"/>
      <c r="N443" s="133"/>
      <c r="O443" s="133"/>
      <c r="P443" s="133"/>
      <c r="Q443" s="92"/>
      <c r="R443" s="89"/>
      <c r="S443" s="89"/>
      <c r="T443" s="89"/>
      <c r="U443" s="132"/>
      <c r="V443" s="89"/>
      <c r="W443" s="121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</row>
    <row r="444" spans="1:36" s="12" customFormat="1" ht="15.75">
      <c r="A444" s="13"/>
      <c r="B444" s="143"/>
      <c r="C444" s="147"/>
      <c r="D444" s="133"/>
      <c r="E444" s="133"/>
      <c r="F444" s="133"/>
      <c r="G444" s="133"/>
      <c r="H444" s="133"/>
      <c r="I444" s="133"/>
      <c r="J444" s="134"/>
      <c r="K444" s="133"/>
      <c r="L444" s="133"/>
      <c r="M444" s="133"/>
      <c r="N444" s="133"/>
      <c r="O444" s="133"/>
      <c r="P444" s="133"/>
      <c r="Q444" s="92"/>
      <c r="R444" s="89"/>
      <c r="S444" s="89"/>
      <c r="T444" s="89"/>
      <c r="U444" s="132"/>
      <c r="V444" s="89"/>
      <c r="W444" s="121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</row>
    <row r="445" spans="1:36" s="12" customFormat="1" ht="15.75">
      <c r="A445" s="13"/>
      <c r="B445" s="143"/>
      <c r="C445" s="147"/>
      <c r="D445" s="133"/>
      <c r="E445" s="133"/>
      <c r="F445" s="133"/>
      <c r="G445" s="133"/>
      <c r="H445" s="133"/>
      <c r="I445" s="133"/>
      <c r="J445" s="134"/>
      <c r="K445" s="133"/>
      <c r="L445" s="133"/>
      <c r="M445" s="133"/>
      <c r="N445" s="133"/>
      <c r="O445" s="133"/>
      <c r="P445" s="133"/>
      <c r="Q445" s="92"/>
      <c r="R445" s="89"/>
      <c r="S445" s="89"/>
      <c r="T445" s="89"/>
      <c r="U445" s="132"/>
      <c r="V445" s="89"/>
      <c r="W445" s="121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</row>
    <row r="446" spans="1:36" s="12" customFormat="1" ht="15.75">
      <c r="A446" s="13"/>
      <c r="B446" s="143"/>
      <c r="C446" s="147"/>
      <c r="D446" s="133"/>
      <c r="E446" s="133"/>
      <c r="F446" s="133"/>
      <c r="G446" s="133"/>
      <c r="H446" s="133"/>
      <c r="I446" s="133"/>
      <c r="J446" s="134"/>
      <c r="K446" s="133"/>
      <c r="L446" s="133"/>
      <c r="M446" s="133"/>
      <c r="N446" s="133"/>
      <c r="O446" s="133"/>
      <c r="P446" s="133"/>
      <c r="Q446" s="92"/>
      <c r="R446" s="89"/>
      <c r="S446" s="89"/>
      <c r="T446" s="89"/>
      <c r="U446" s="132"/>
      <c r="V446" s="89"/>
      <c r="W446" s="121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</row>
    <row r="447" spans="1:36" s="12" customFormat="1" ht="15.75">
      <c r="A447" s="13"/>
      <c r="B447" s="143"/>
      <c r="C447" s="147"/>
      <c r="D447" s="133"/>
      <c r="E447" s="133"/>
      <c r="F447" s="133"/>
      <c r="G447" s="133"/>
      <c r="H447" s="133"/>
      <c r="I447" s="133"/>
      <c r="J447" s="134"/>
      <c r="K447" s="133"/>
      <c r="L447" s="133"/>
      <c r="M447" s="133"/>
      <c r="N447" s="133"/>
      <c r="O447" s="133"/>
      <c r="P447" s="133"/>
      <c r="Q447" s="92"/>
      <c r="R447" s="89"/>
      <c r="S447" s="89"/>
      <c r="T447" s="89"/>
      <c r="U447" s="132"/>
      <c r="V447" s="89"/>
      <c r="W447" s="121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</row>
    <row r="448" spans="1:36" s="12" customFormat="1" ht="15.75">
      <c r="A448" s="13"/>
      <c r="B448" s="143"/>
      <c r="C448" s="147"/>
      <c r="D448" s="133"/>
      <c r="E448" s="133"/>
      <c r="F448" s="133"/>
      <c r="G448" s="133"/>
      <c r="H448" s="133"/>
      <c r="I448" s="133"/>
      <c r="J448" s="134"/>
      <c r="K448" s="133"/>
      <c r="L448" s="133"/>
      <c r="M448" s="133"/>
      <c r="N448" s="133"/>
      <c r="O448" s="133"/>
      <c r="P448" s="133"/>
      <c r="Q448" s="92"/>
      <c r="R448" s="89"/>
      <c r="S448" s="89"/>
      <c r="T448" s="89"/>
      <c r="U448" s="132"/>
      <c r="V448" s="89"/>
      <c r="W448" s="121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</row>
    <row r="449" spans="1:36" s="12" customFormat="1" ht="15.75">
      <c r="A449" s="13"/>
      <c r="B449" s="143"/>
      <c r="C449" s="147"/>
      <c r="D449" s="133"/>
      <c r="E449" s="133"/>
      <c r="F449" s="133"/>
      <c r="G449" s="133"/>
      <c r="H449" s="133"/>
      <c r="I449" s="133"/>
      <c r="J449" s="134"/>
      <c r="K449" s="133"/>
      <c r="L449" s="133"/>
      <c r="M449" s="133"/>
      <c r="N449" s="133"/>
      <c r="O449" s="133"/>
      <c r="P449" s="133"/>
      <c r="Q449" s="92"/>
      <c r="R449" s="89"/>
      <c r="S449" s="89"/>
      <c r="T449" s="89"/>
      <c r="U449" s="132"/>
      <c r="V449" s="89"/>
      <c r="W449" s="121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</row>
    <row r="450" spans="1:36" s="12" customFormat="1" ht="15.75">
      <c r="A450" s="13"/>
      <c r="B450" s="143"/>
      <c r="C450" s="147"/>
      <c r="D450" s="133"/>
      <c r="E450" s="133"/>
      <c r="F450" s="133"/>
      <c r="G450" s="133"/>
      <c r="H450" s="133"/>
      <c r="I450" s="133"/>
      <c r="J450" s="134"/>
      <c r="K450" s="133"/>
      <c r="L450" s="133"/>
      <c r="M450" s="133"/>
      <c r="N450" s="133"/>
      <c r="O450" s="133"/>
      <c r="P450" s="133"/>
      <c r="Q450" s="92"/>
      <c r="R450" s="89"/>
      <c r="S450" s="89"/>
      <c r="T450" s="89"/>
      <c r="U450" s="132"/>
      <c r="V450" s="89"/>
      <c r="W450" s="121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</row>
    <row r="451" spans="1:36" s="12" customFormat="1" ht="15.75">
      <c r="A451" s="13"/>
      <c r="B451" s="143"/>
      <c r="C451" s="147"/>
      <c r="D451" s="133"/>
      <c r="E451" s="133"/>
      <c r="F451" s="133"/>
      <c r="G451" s="133"/>
      <c r="H451" s="133"/>
      <c r="I451" s="133"/>
      <c r="J451" s="134"/>
      <c r="K451" s="133"/>
      <c r="L451" s="133"/>
      <c r="M451" s="133"/>
      <c r="N451" s="133"/>
      <c r="O451" s="133"/>
      <c r="P451" s="133"/>
      <c r="Q451" s="92"/>
      <c r="R451" s="89"/>
      <c r="S451" s="89"/>
      <c r="T451" s="89"/>
      <c r="U451" s="132"/>
      <c r="V451" s="89"/>
      <c r="W451" s="121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</row>
    <row r="452" spans="1:36" s="12" customFormat="1" ht="15.75">
      <c r="A452" s="13"/>
      <c r="B452" s="143"/>
      <c r="C452" s="147"/>
      <c r="D452" s="133"/>
      <c r="E452" s="133"/>
      <c r="F452" s="133"/>
      <c r="G452" s="133"/>
      <c r="H452" s="133"/>
      <c r="I452" s="133"/>
      <c r="J452" s="134"/>
      <c r="K452" s="133"/>
      <c r="L452" s="133"/>
      <c r="M452" s="133"/>
      <c r="N452" s="133"/>
      <c r="O452" s="133"/>
      <c r="P452" s="133"/>
      <c r="Q452" s="92"/>
      <c r="R452" s="89"/>
      <c r="S452" s="89"/>
      <c r="T452" s="89"/>
      <c r="U452" s="132"/>
      <c r="V452" s="89"/>
      <c r="W452" s="121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</row>
    <row r="453" spans="1:36" s="12" customFormat="1" ht="15.75">
      <c r="A453" s="13"/>
      <c r="B453" s="143"/>
      <c r="C453" s="147"/>
      <c r="D453" s="133"/>
      <c r="E453" s="133"/>
      <c r="F453" s="133"/>
      <c r="G453" s="133"/>
      <c r="H453" s="133"/>
      <c r="I453" s="133"/>
      <c r="J453" s="134"/>
      <c r="K453" s="133"/>
      <c r="L453" s="133"/>
      <c r="M453" s="133"/>
      <c r="N453" s="133"/>
      <c r="O453" s="133"/>
      <c r="P453" s="133"/>
      <c r="Q453" s="92"/>
      <c r="R453" s="89"/>
      <c r="S453" s="89"/>
      <c r="T453" s="89"/>
      <c r="U453" s="132"/>
      <c r="V453" s="89"/>
      <c r="W453" s="121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</row>
    <row r="454" spans="1:36" s="12" customFormat="1" ht="15.75">
      <c r="A454" s="13"/>
      <c r="B454" s="143"/>
      <c r="C454" s="147"/>
      <c r="D454" s="133"/>
      <c r="E454" s="133"/>
      <c r="F454" s="133"/>
      <c r="G454" s="133"/>
      <c r="H454" s="133"/>
      <c r="I454" s="133"/>
      <c r="J454" s="134"/>
      <c r="K454" s="133"/>
      <c r="L454" s="133"/>
      <c r="M454" s="133"/>
      <c r="N454" s="133"/>
      <c r="O454" s="133"/>
      <c r="P454" s="133"/>
      <c r="Q454" s="92"/>
      <c r="R454" s="89"/>
      <c r="S454" s="89"/>
      <c r="T454" s="89"/>
      <c r="U454" s="132"/>
      <c r="V454" s="89"/>
      <c r="W454" s="121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</row>
    <row r="455" spans="1:36" s="12" customFormat="1" ht="15.75">
      <c r="A455" s="13"/>
      <c r="B455" s="143"/>
      <c r="C455" s="147"/>
      <c r="D455" s="133"/>
      <c r="E455" s="133"/>
      <c r="F455" s="133"/>
      <c r="G455" s="133"/>
      <c r="H455" s="133"/>
      <c r="I455" s="133"/>
      <c r="J455" s="134"/>
      <c r="K455" s="133"/>
      <c r="L455" s="133"/>
      <c r="M455" s="133"/>
      <c r="N455" s="133"/>
      <c r="O455" s="133"/>
      <c r="P455" s="133"/>
      <c r="Q455" s="92"/>
      <c r="R455" s="89"/>
      <c r="S455" s="89"/>
      <c r="T455" s="89"/>
      <c r="U455" s="132"/>
      <c r="V455" s="89"/>
      <c r="W455" s="121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</row>
    <row r="456" spans="1:36" s="12" customFormat="1" ht="15.75">
      <c r="A456" s="13"/>
      <c r="B456" s="143"/>
      <c r="C456" s="147"/>
      <c r="D456" s="133"/>
      <c r="E456" s="133"/>
      <c r="F456" s="133"/>
      <c r="G456" s="133"/>
      <c r="H456" s="133"/>
      <c r="I456" s="133"/>
      <c r="J456" s="134"/>
      <c r="K456" s="133"/>
      <c r="L456" s="133"/>
      <c r="M456" s="133"/>
      <c r="N456" s="133"/>
      <c r="O456" s="133"/>
      <c r="P456" s="133"/>
      <c r="Q456" s="92"/>
      <c r="R456" s="89"/>
      <c r="S456" s="89"/>
      <c r="T456" s="89"/>
      <c r="U456" s="132"/>
      <c r="V456" s="89"/>
      <c r="W456" s="121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</row>
    <row r="457" spans="1:36" s="12" customFormat="1" ht="15.75">
      <c r="A457" s="13"/>
      <c r="B457" s="143"/>
      <c r="C457" s="147"/>
      <c r="D457" s="133"/>
      <c r="E457" s="133"/>
      <c r="F457" s="133"/>
      <c r="G457" s="133"/>
      <c r="H457" s="133"/>
      <c r="I457" s="133"/>
      <c r="J457" s="134"/>
      <c r="K457" s="133"/>
      <c r="L457" s="133"/>
      <c r="M457" s="133"/>
      <c r="N457" s="133"/>
      <c r="O457" s="133"/>
      <c r="P457" s="133"/>
      <c r="Q457" s="92"/>
      <c r="R457" s="89"/>
      <c r="S457" s="89"/>
      <c r="T457" s="89"/>
      <c r="U457" s="132"/>
      <c r="V457" s="89"/>
      <c r="W457" s="121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</row>
    <row r="458" spans="1:36" s="12" customFormat="1" ht="15.75">
      <c r="A458" s="13"/>
      <c r="B458" s="143"/>
      <c r="C458" s="147"/>
      <c r="D458" s="133"/>
      <c r="E458" s="133"/>
      <c r="F458" s="133"/>
      <c r="G458" s="133"/>
      <c r="H458" s="133"/>
      <c r="I458" s="133"/>
      <c r="J458" s="134"/>
      <c r="K458" s="133"/>
      <c r="L458" s="133"/>
      <c r="M458" s="133"/>
      <c r="N458" s="133"/>
      <c r="O458" s="133"/>
      <c r="P458" s="133"/>
      <c r="Q458" s="92"/>
      <c r="R458" s="89"/>
      <c r="S458" s="89"/>
      <c r="T458" s="89"/>
      <c r="U458" s="132"/>
      <c r="V458" s="89"/>
      <c r="W458" s="121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</row>
    <row r="459" spans="1:36" s="12" customFormat="1" ht="15.75">
      <c r="A459" s="13"/>
      <c r="B459" s="143"/>
      <c r="C459" s="147"/>
      <c r="D459" s="133"/>
      <c r="E459" s="133"/>
      <c r="F459" s="133"/>
      <c r="G459" s="133"/>
      <c r="H459" s="133"/>
      <c r="I459" s="133"/>
      <c r="J459" s="134"/>
      <c r="K459" s="133"/>
      <c r="L459" s="133"/>
      <c r="M459" s="133"/>
      <c r="N459" s="133"/>
      <c r="O459" s="133"/>
      <c r="P459" s="133"/>
      <c r="Q459" s="92"/>
      <c r="R459" s="89"/>
      <c r="S459" s="89"/>
      <c r="T459" s="89"/>
      <c r="U459" s="132"/>
      <c r="V459" s="89"/>
      <c r="W459" s="121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</row>
    <row r="460" spans="1:36" s="12" customFormat="1" ht="15.75">
      <c r="A460" s="13"/>
      <c r="B460" s="143"/>
      <c r="C460" s="147"/>
      <c r="D460" s="133"/>
      <c r="E460" s="133"/>
      <c r="F460" s="133"/>
      <c r="G460" s="133"/>
      <c r="H460" s="133"/>
      <c r="I460" s="133"/>
      <c r="J460" s="134"/>
      <c r="K460" s="133"/>
      <c r="L460" s="133"/>
      <c r="M460" s="133"/>
      <c r="N460" s="133"/>
      <c r="O460" s="133"/>
      <c r="P460" s="133"/>
      <c r="Q460" s="92"/>
      <c r="R460" s="89"/>
      <c r="S460" s="89"/>
      <c r="T460" s="89"/>
      <c r="U460" s="132"/>
      <c r="V460" s="89"/>
      <c r="W460" s="121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</row>
    <row r="461" spans="1:36" s="12" customFormat="1" ht="15.75">
      <c r="A461" s="13"/>
      <c r="B461" s="143"/>
      <c r="C461" s="147"/>
      <c r="D461" s="133"/>
      <c r="E461" s="133"/>
      <c r="F461" s="133"/>
      <c r="G461" s="133"/>
      <c r="H461" s="133"/>
      <c r="I461" s="133"/>
      <c r="J461" s="134"/>
      <c r="K461" s="133"/>
      <c r="L461" s="133"/>
      <c r="M461" s="133"/>
      <c r="N461" s="133"/>
      <c r="O461" s="133"/>
      <c r="P461" s="133"/>
      <c r="Q461" s="92"/>
      <c r="R461" s="89"/>
      <c r="S461" s="89"/>
      <c r="T461" s="89"/>
      <c r="U461" s="132"/>
      <c r="V461" s="89"/>
      <c r="W461" s="121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</row>
    <row r="462" spans="1:36" s="12" customFormat="1" ht="15.75">
      <c r="A462" s="13"/>
      <c r="B462" s="143"/>
      <c r="C462" s="147"/>
      <c r="D462" s="133"/>
      <c r="E462" s="133"/>
      <c r="F462" s="133"/>
      <c r="G462" s="133"/>
      <c r="H462" s="133"/>
      <c r="I462" s="133"/>
      <c r="J462" s="134"/>
      <c r="K462" s="133"/>
      <c r="L462" s="133"/>
      <c r="M462" s="133"/>
      <c r="N462" s="133"/>
      <c r="O462" s="133"/>
      <c r="P462" s="133"/>
      <c r="Q462" s="92"/>
      <c r="R462" s="89"/>
      <c r="S462" s="89"/>
      <c r="T462" s="89"/>
      <c r="U462" s="132"/>
      <c r="V462" s="89"/>
      <c r="W462" s="121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</row>
    <row r="463" spans="1:36" s="12" customFormat="1" ht="15.75">
      <c r="A463" s="13"/>
      <c r="B463" s="143"/>
      <c r="C463" s="147"/>
      <c r="D463" s="133"/>
      <c r="E463" s="133"/>
      <c r="F463" s="133"/>
      <c r="G463" s="133"/>
      <c r="H463" s="133"/>
      <c r="I463" s="133"/>
      <c r="J463" s="134"/>
      <c r="K463" s="133"/>
      <c r="L463" s="133"/>
      <c r="M463" s="133"/>
      <c r="N463" s="133"/>
      <c r="O463" s="133"/>
      <c r="P463" s="133"/>
      <c r="Q463" s="92"/>
      <c r="R463" s="89"/>
      <c r="S463" s="89"/>
      <c r="T463" s="89"/>
      <c r="U463" s="132"/>
      <c r="V463" s="89"/>
      <c r="W463" s="121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</row>
    <row r="464" spans="1:36" s="12" customFormat="1" ht="15.75">
      <c r="A464" s="13"/>
      <c r="B464" s="143"/>
      <c r="C464" s="147"/>
      <c r="D464" s="133"/>
      <c r="E464" s="133"/>
      <c r="F464" s="133"/>
      <c r="G464" s="133"/>
      <c r="H464" s="133"/>
      <c r="I464" s="133"/>
      <c r="J464" s="134"/>
      <c r="K464" s="133"/>
      <c r="L464" s="133"/>
      <c r="M464" s="133"/>
      <c r="N464" s="133"/>
      <c r="O464" s="133"/>
      <c r="P464" s="133"/>
      <c r="Q464" s="92"/>
      <c r="R464" s="89"/>
      <c r="S464" s="89"/>
      <c r="T464" s="89"/>
      <c r="U464" s="132"/>
      <c r="V464" s="89"/>
      <c r="W464" s="121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</row>
    <row r="465" spans="1:36" s="12" customFormat="1" ht="15.75">
      <c r="A465" s="13"/>
      <c r="B465" s="143"/>
      <c r="C465" s="147"/>
      <c r="D465" s="133"/>
      <c r="E465" s="133"/>
      <c r="F465" s="133"/>
      <c r="G465" s="133"/>
      <c r="H465" s="133"/>
      <c r="I465" s="133"/>
      <c r="J465" s="134"/>
      <c r="K465" s="133"/>
      <c r="L465" s="133"/>
      <c r="M465" s="133"/>
      <c r="N465" s="133"/>
      <c r="O465" s="133"/>
      <c r="P465" s="133"/>
      <c r="Q465" s="92"/>
      <c r="R465" s="89"/>
      <c r="S465" s="89"/>
      <c r="T465" s="89"/>
      <c r="U465" s="132"/>
      <c r="V465" s="89"/>
      <c r="W465" s="121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</row>
    <row r="466" spans="1:36" s="12" customFormat="1" ht="15.75">
      <c r="A466" s="13"/>
      <c r="B466" s="143"/>
      <c r="C466" s="147"/>
      <c r="D466" s="133"/>
      <c r="E466" s="133"/>
      <c r="F466" s="133"/>
      <c r="G466" s="133"/>
      <c r="H466" s="133"/>
      <c r="I466" s="133"/>
      <c r="J466" s="134"/>
      <c r="K466" s="133"/>
      <c r="L466" s="133"/>
      <c r="M466" s="133"/>
      <c r="N466" s="133"/>
      <c r="O466" s="133"/>
      <c r="P466" s="133"/>
      <c r="Q466" s="92"/>
      <c r="R466" s="89"/>
      <c r="S466" s="89"/>
      <c r="T466" s="89"/>
      <c r="U466" s="132"/>
      <c r="V466" s="89"/>
      <c r="W466" s="121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</row>
    <row r="467" spans="1:36" s="12" customFormat="1" ht="15.75">
      <c r="A467" s="13"/>
      <c r="B467" s="143"/>
      <c r="C467" s="147"/>
      <c r="D467" s="133"/>
      <c r="E467" s="133"/>
      <c r="F467" s="133"/>
      <c r="G467" s="133"/>
      <c r="H467" s="133"/>
      <c r="I467" s="133"/>
      <c r="J467" s="134"/>
      <c r="K467" s="133"/>
      <c r="L467" s="133"/>
      <c r="M467" s="133"/>
      <c r="N467" s="133"/>
      <c r="O467" s="133"/>
      <c r="P467" s="133"/>
      <c r="Q467" s="92"/>
      <c r="R467" s="89"/>
      <c r="S467" s="89"/>
      <c r="T467" s="89"/>
      <c r="U467" s="132"/>
      <c r="V467" s="89"/>
      <c r="W467" s="121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</row>
    <row r="468" spans="1:36" s="12" customFormat="1" ht="15.75">
      <c r="A468" s="13"/>
      <c r="B468" s="143"/>
      <c r="C468" s="147"/>
      <c r="D468" s="133"/>
      <c r="E468" s="133"/>
      <c r="F468" s="133"/>
      <c r="G468" s="133"/>
      <c r="H468" s="133"/>
      <c r="I468" s="133"/>
      <c r="J468" s="134"/>
      <c r="K468" s="133"/>
      <c r="L468" s="133"/>
      <c r="M468" s="133"/>
      <c r="N468" s="133"/>
      <c r="O468" s="133"/>
      <c r="P468" s="133"/>
      <c r="Q468" s="92"/>
      <c r="R468" s="89"/>
      <c r="S468" s="89"/>
      <c r="T468" s="89"/>
      <c r="U468" s="132"/>
      <c r="V468" s="89"/>
      <c r="W468" s="121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</row>
    <row r="469" spans="1:36" s="12" customFormat="1" ht="15.75">
      <c r="A469" s="13"/>
      <c r="B469" s="143"/>
      <c r="C469" s="147"/>
      <c r="D469" s="133"/>
      <c r="E469" s="133"/>
      <c r="F469" s="133"/>
      <c r="G469" s="133"/>
      <c r="H469" s="133"/>
      <c r="I469" s="133"/>
      <c r="J469" s="134"/>
      <c r="K469" s="133"/>
      <c r="L469" s="133"/>
      <c r="M469" s="133"/>
      <c r="N469" s="133"/>
      <c r="O469" s="133"/>
      <c r="P469" s="133"/>
      <c r="Q469" s="92"/>
      <c r="R469" s="89"/>
      <c r="S469" s="89"/>
      <c r="T469" s="89"/>
      <c r="U469" s="132"/>
      <c r="V469" s="89"/>
      <c r="W469" s="121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</row>
    <row r="470" spans="1:36" s="12" customFormat="1" ht="15.75">
      <c r="A470" s="13"/>
      <c r="B470" s="143"/>
      <c r="C470" s="147"/>
      <c r="D470" s="133"/>
      <c r="E470" s="133"/>
      <c r="F470" s="133"/>
      <c r="G470" s="133"/>
      <c r="H470" s="133"/>
      <c r="I470" s="133"/>
      <c r="J470" s="134"/>
      <c r="K470" s="133"/>
      <c r="L470" s="133"/>
      <c r="M470" s="133"/>
      <c r="N470" s="133"/>
      <c r="O470" s="133"/>
      <c r="P470" s="133"/>
      <c r="Q470" s="92"/>
      <c r="R470" s="89"/>
      <c r="S470" s="89"/>
      <c r="T470" s="89"/>
      <c r="U470" s="132"/>
      <c r="V470" s="89"/>
      <c r="W470" s="121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</row>
    <row r="471" spans="1:36" s="12" customFormat="1" ht="15.75">
      <c r="A471" s="13"/>
      <c r="B471" s="143"/>
      <c r="C471" s="147"/>
      <c r="D471" s="133"/>
      <c r="E471" s="133"/>
      <c r="F471" s="133"/>
      <c r="G471" s="133"/>
      <c r="H471" s="133"/>
      <c r="I471" s="133"/>
      <c r="J471" s="134"/>
      <c r="K471" s="133"/>
      <c r="L471" s="133"/>
      <c r="M471" s="133"/>
      <c r="N471" s="133"/>
      <c r="O471" s="133"/>
      <c r="P471" s="133"/>
      <c r="Q471" s="92"/>
      <c r="R471" s="89"/>
      <c r="S471" s="89"/>
      <c r="T471" s="89"/>
      <c r="U471" s="132"/>
      <c r="V471" s="89"/>
      <c r="W471" s="121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</row>
    <row r="472" spans="1:36" s="12" customFormat="1" ht="15.75">
      <c r="A472" s="13"/>
      <c r="B472" s="143"/>
      <c r="C472" s="147"/>
      <c r="D472" s="133"/>
      <c r="E472" s="133"/>
      <c r="F472" s="133"/>
      <c r="G472" s="133"/>
      <c r="H472" s="133"/>
      <c r="I472" s="133"/>
      <c r="J472" s="134"/>
      <c r="K472" s="133"/>
      <c r="L472" s="133"/>
      <c r="M472" s="133"/>
      <c r="N472" s="133"/>
      <c r="O472" s="133"/>
      <c r="P472" s="133"/>
      <c r="Q472" s="92"/>
      <c r="R472" s="89"/>
      <c r="S472" s="89"/>
      <c r="T472" s="89"/>
      <c r="U472" s="132"/>
      <c r="V472" s="89"/>
      <c r="W472" s="121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</row>
    <row r="473" spans="1:36" s="12" customFormat="1" ht="15.75">
      <c r="A473" s="13"/>
      <c r="B473" s="143"/>
      <c r="C473" s="147"/>
      <c r="D473" s="133"/>
      <c r="E473" s="133"/>
      <c r="F473" s="133"/>
      <c r="G473" s="133"/>
      <c r="H473" s="133"/>
      <c r="I473" s="133"/>
      <c r="J473" s="134"/>
      <c r="K473" s="133"/>
      <c r="L473" s="133"/>
      <c r="M473" s="133"/>
      <c r="N473" s="133"/>
      <c r="O473" s="133"/>
      <c r="P473" s="133"/>
      <c r="Q473" s="92"/>
      <c r="R473" s="89"/>
      <c r="S473" s="89"/>
      <c r="T473" s="89"/>
      <c r="U473" s="132"/>
      <c r="V473" s="89"/>
      <c r="W473" s="121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</row>
    <row r="474" spans="1:36" s="12" customFormat="1" ht="15.75">
      <c r="A474" s="13"/>
      <c r="B474" s="143"/>
      <c r="C474" s="147"/>
      <c r="D474" s="133"/>
      <c r="E474" s="133"/>
      <c r="F474" s="133"/>
      <c r="G474" s="133"/>
      <c r="H474" s="133"/>
      <c r="I474" s="133"/>
      <c r="J474" s="134"/>
      <c r="K474" s="133"/>
      <c r="L474" s="133"/>
      <c r="M474" s="133"/>
      <c r="N474" s="133"/>
      <c r="O474" s="133"/>
      <c r="P474" s="133"/>
      <c r="Q474" s="92"/>
      <c r="R474" s="89"/>
      <c r="S474" s="89"/>
      <c r="T474" s="89"/>
      <c r="U474" s="132"/>
      <c r="V474" s="89"/>
      <c r="W474" s="121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</row>
    <row r="475" spans="1:36" s="12" customFormat="1" ht="15.75">
      <c r="A475" s="13"/>
      <c r="B475" s="143"/>
      <c r="C475" s="147"/>
      <c r="D475" s="133"/>
      <c r="E475" s="133"/>
      <c r="F475" s="133"/>
      <c r="G475" s="133"/>
      <c r="H475" s="133"/>
      <c r="I475" s="133"/>
      <c r="J475" s="134"/>
      <c r="K475" s="133"/>
      <c r="L475" s="133"/>
      <c r="M475" s="133"/>
      <c r="N475" s="133"/>
      <c r="O475" s="133"/>
      <c r="P475" s="133"/>
      <c r="Q475" s="92"/>
      <c r="R475" s="89"/>
      <c r="S475" s="89"/>
      <c r="T475" s="89"/>
      <c r="U475" s="132"/>
      <c r="V475" s="89"/>
      <c r="W475" s="121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</row>
    <row r="476" spans="1:36" s="12" customFormat="1" ht="15.75">
      <c r="A476" s="13"/>
      <c r="B476" s="143"/>
      <c r="C476" s="147"/>
      <c r="D476" s="133"/>
      <c r="E476" s="133"/>
      <c r="F476" s="133"/>
      <c r="G476" s="133"/>
      <c r="H476" s="133"/>
      <c r="I476" s="133"/>
      <c r="J476" s="134"/>
      <c r="K476" s="133"/>
      <c r="L476" s="133"/>
      <c r="M476" s="133"/>
      <c r="N476" s="133"/>
      <c r="O476" s="133"/>
      <c r="P476" s="133"/>
      <c r="Q476" s="92"/>
      <c r="R476" s="89"/>
      <c r="S476" s="89"/>
      <c r="T476" s="89"/>
      <c r="U476" s="132"/>
      <c r="V476" s="89"/>
      <c r="W476" s="121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</row>
    <row r="477" spans="1:36" s="12" customFormat="1" ht="15.75">
      <c r="A477" s="13"/>
      <c r="B477" s="143"/>
      <c r="C477" s="147"/>
      <c r="D477" s="133"/>
      <c r="E477" s="133"/>
      <c r="F477" s="133"/>
      <c r="G477" s="133"/>
      <c r="H477" s="133"/>
      <c r="I477" s="133"/>
      <c r="J477" s="134"/>
      <c r="K477" s="133"/>
      <c r="L477" s="133"/>
      <c r="M477" s="133"/>
      <c r="N477" s="133"/>
      <c r="O477" s="133"/>
      <c r="P477" s="133"/>
      <c r="Q477" s="92"/>
      <c r="R477" s="89"/>
      <c r="S477" s="89"/>
      <c r="T477" s="89"/>
      <c r="U477" s="132"/>
      <c r="V477" s="89"/>
      <c r="W477" s="121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</row>
    <row r="478" spans="1:36" s="12" customFormat="1" ht="15.75">
      <c r="A478" s="13"/>
      <c r="B478" s="143"/>
      <c r="C478" s="147"/>
      <c r="D478" s="133"/>
      <c r="E478" s="133"/>
      <c r="F478" s="133"/>
      <c r="G478" s="133"/>
      <c r="H478" s="133"/>
      <c r="I478" s="133"/>
      <c r="J478" s="134"/>
      <c r="K478" s="133"/>
      <c r="L478" s="133"/>
      <c r="M478" s="133"/>
      <c r="N478" s="133"/>
      <c r="O478" s="133"/>
      <c r="P478" s="133"/>
      <c r="Q478" s="92"/>
      <c r="R478" s="89"/>
      <c r="S478" s="89"/>
      <c r="T478" s="89"/>
      <c r="U478" s="132"/>
      <c r="V478" s="89"/>
      <c r="W478" s="121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</row>
    <row r="479" spans="1:36" s="12" customFormat="1" ht="15.75">
      <c r="A479" s="13"/>
      <c r="B479" s="143"/>
      <c r="C479" s="147"/>
      <c r="D479" s="133"/>
      <c r="E479" s="133"/>
      <c r="F479" s="133"/>
      <c r="G479" s="133"/>
      <c r="H479" s="133"/>
      <c r="I479" s="133"/>
      <c r="J479" s="134"/>
      <c r="K479" s="133"/>
      <c r="L479" s="133"/>
      <c r="M479" s="133"/>
      <c r="N479" s="133"/>
      <c r="O479" s="133"/>
      <c r="P479" s="133"/>
      <c r="Q479" s="92"/>
      <c r="R479" s="89"/>
      <c r="S479" s="89"/>
      <c r="T479" s="89"/>
      <c r="U479" s="132"/>
      <c r="V479" s="89"/>
      <c r="W479" s="121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</row>
    <row r="480" spans="1:36" s="12" customFormat="1" ht="15.75">
      <c r="A480" s="13"/>
      <c r="B480" s="143"/>
      <c r="C480" s="147"/>
      <c r="D480" s="133"/>
      <c r="E480" s="133"/>
      <c r="F480" s="133"/>
      <c r="G480" s="133"/>
      <c r="H480" s="133"/>
      <c r="I480" s="133"/>
      <c r="J480" s="134"/>
      <c r="K480" s="133"/>
      <c r="L480" s="133"/>
      <c r="M480" s="133"/>
      <c r="N480" s="133"/>
      <c r="O480" s="133"/>
      <c r="P480" s="133"/>
      <c r="Q480" s="92"/>
      <c r="R480" s="89"/>
      <c r="S480" s="89"/>
      <c r="T480" s="89"/>
      <c r="U480" s="132"/>
      <c r="V480" s="89"/>
      <c r="W480" s="121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</row>
    <row r="481" spans="1:36" s="12" customFormat="1" ht="15.75">
      <c r="A481" s="13"/>
      <c r="B481" s="143"/>
      <c r="C481" s="147"/>
      <c r="D481" s="133"/>
      <c r="E481" s="133"/>
      <c r="F481" s="133"/>
      <c r="G481" s="133"/>
      <c r="H481" s="133"/>
      <c r="I481" s="133"/>
      <c r="J481" s="134"/>
      <c r="K481" s="133"/>
      <c r="L481" s="133"/>
      <c r="M481" s="133"/>
      <c r="N481" s="133"/>
      <c r="O481" s="133"/>
      <c r="P481" s="133"/>
      <c r="Q481" s="92"/>
      <c r="R481" s="89"/>
      <c r="S481" s="89"/>
      <c r="T481" s="89"/>
      <c r="U481" s="132"/>
      <c r="V481" s="89"/>
      <c r="W481" s="121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</row>
    <row r="482" spans="1:36" s="12" customFormat="1" ht="15.75">
      <c r="A482" s="13"/>
      <c r="B482" s="143"/>
      <c r="C482" s="147"/>
      <c r="D482" s="133"/>
      <c r="E482" s="133"/>
      <c r="F482" s="133"/>
      <c r="G482" s="133"/>
      <c r="H482" s="133"/>
      <c r="I482" s="133"/>
      <c r="J482" s="134"/>
      <c r="K482" s="133"/>
      <c r="L482" s="133"/>
      <c r="M482" s="133"/>
      <c r="N482" s="133"/>
      <c r="O482" s="133"/>
      <c r="P482" s="133"/>
      <c r="Q482" s="92"/>
      <c r="R482" s="89"/>
      <c r="S482" s="89"/>
      <c r="T482" s="89"/>
      <c r="U482" s="132"/>
      <c r="V482" s="89"/>
      <c r="W482" s="121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</row>
    <row r="483" spans="1:36" s="12" customFormat="1" ht="15.75">
      <c r="A483" s="13"/>
      <c r="B483" s="143"/>
      <c r="C483" s="147"/>
      <c r="D483" s="133"/>
      <c r="E483" s="133"/>
      <c r="F483" s="133"/>
      <c r="G483" s="133"/>
      <c r="H483" s="133"/>
      <c r="I483" s="133"/>
      <c r="J483" s="134"/>
      <c r="K483" s="133"/>
      <c r="L483" s="133"/>
      <c r="M483" s="133"/>
      <c r="N483" s="133"/>
      <c r="O483" s="133"/>
      <c r="P483" s="133"/>
      <c r="Q483" s="92"/>
      <c r="R483" s="89"/>
      <c r="S483" s="89"/>
      <c r="T483" s="89"/>
      <c r="U483" s="132"/>
      <c r="V483" s="89"/>
      <c r="W483" s="121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</row>
    <row r="484" spans="1:36" s="12" customFormat="1" ht="15.75">
      <c r="A484" s="13"/>
      <c r="B484" s="143"/>
      <c r="C484" s="147"/>
      <c r="D484" s="133"/>
      <c r="E484" s="133"/>
      <c r="F484" s="133"/>
      <c r="G484" s="133"/>
      <c r="H484" s="133"/>
      <c r="I484" s="133"/>
      <c r="J484" s="134"/>
      <c r="K484" s="133"/>
      <c r="L484" s="133"/>
      <c r="M484" s="133"/>
      <c r="N484" s="133"/>
      <c r="O484" s="133"/>
      <c r="P484" s="133"/>
      <c r="Q484" s="92"/>
      <c r="R484" s="89"/>
      <c r="S484" s="89"/>
      <c r="T484" s="89"/>
      <c r="U484" s="132"/>
      <c r="V484" s="89"/>
      <c r="W484" s="121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</row>
    <row r="485" spans="1:36" s="12" customFormat="1" ht="15.75">
      <c r="A485" s="13"/>
      <c r="B485" s="143"/>
      <c r="C485" s="147"/>
      <c r="D485" s="133"/>
      <c r="E485" s="133"/>
      <c r="F485" s="133"/>
      <c r="G485" s="133"/>
      <c r="H485" s="133"/>
      <c r="I485" s="133"/>
      <c r="J485" s="134"/>
      <c r="K485" s="133"/>
      <c r="L485" s="133"/>
      <c r="M485" s="133"/>
      <c r="N485" s="133"/>
      <c r="O485" s="133"/>
      <c r="P485" s="133"/>
      <c r="Q485" s="92"/>
      <c r="R485" s="89"/>
      <c r="S485" s="89"/>
      <c r="T485" s="89"/>
      <c r="U485" s="132"/>
      <c r="V485" s="89"/>
      <c r="W485" s="121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</row>
    <row r="486" spans="1:36" s="12" customFormat="1" ht="15.75">
      <c r="A486" s="13"/>
      <c r="B486" s="143"/>
      <c r="C486" s="147"/>
      <c r="D486" s="133"/>
      <c r="E486" s="133"/>
      <c r="F486" s="133"/>
      <c r="G486" s="133"/>
      <c r="H486" s="133"/>
      <c r="I486" s="133"/>
      <c r="J486" s="134"/>
      <c r="K486" s="133"/>
      <c r="L486" s="133"/>
      <c r="M486" s="133"/>
      <c r="N486" s="133"/>
      <c r="O486" s="133"/>
      <c r="P486" s="133"/>
      <c r="Q486" s="92"/>
      <c r="R486" s="89"/>
      <c r="S486" s="89"/>
      <c r="T486" s="89"/>
      <c r="U486" s="132"/>
      <c r="V486" s="89"/>
      <c r="W486" s="121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</row>
    <row r="487" spans="1:36" s="12" customFormat="1" ht="15.75">
      <c r="A487" s="13"/>
      <c r="B487" s="143"/>
      <c r="C487" s="147"/>
      <c r="D487" s="133"/>
      <c r="E487" s="133"/>
      <c r="F487" s="133"/>
      <c r="G487" s="133"/>
      <c r="H487" s="133"/>
      <c r="I487" s="133"/>
      <c r="J487" s="134"/>
      <c r="K487" s="133"/>
      <c r="L487" s="133"/>
      <c r="M487" s="133"/>
      <c r="N487" s="133"/>
      <c r="O487" s="133"/>
      <c r="P487" s="133"/>
      <c r="Q487" s="92"/>
      <c r="R487" s="89"/>
      <c r="S487" s="89"/>
      <c r="T487" s="89"/>
      <c r="U487" s="132"/>
      <c r="V487" s="89"/>
      <c r="W487" s="121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</row>
    <row r="488" spans="1:36" s="12" customFormat="1" ht="15.75">
      <c r="A488" s="13"/>
      <c r="B488" s="143"/>
      <c r="C488" s="147"/>
      <c r="D488" s="133"/>
      <c r="E488" s="133"/>
      <c r="F488" s="133"/>
      <c r="G488" s="133"/>
      <c r="H488" s="133"/>
      <c r="I488" s="133"/>
      <c r="J488" s="134"/>
      <c r="K488" s="133"/>
      <c r="L488" s="133"/>
      <c r="M488" s="133"/>
      <c r="N488" s="133"/>
      <c r="O488" s="133"/>
      <c r="P488" s="133"/>
      <c r="Q488" s="92"/>
      <c r="R488" s="89"/>
      <c r="S488" s="89"/>
      <c r="T488" s="89"/>
      <c r="U488" s="132"/>
      <c r="V488" s="89"/>
      <c r="W488" s="121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</row>
    <row r="489" spans="1:36" s="12" customFormat="1" ht="15.75">
      <c r="A489" s="13"/>
      <c r="B489" s="143"/>
      <c r="C489" s="147"/>
      <c r="D489" s="133"/>
      <c r="E489" s="133"/>
      <c r="F489" s="133"/>
      <c r="G489" s="133"/>
      <c r="H489" s="133"/>
      <c r="I489" s="133"/>
      <c r="J489" s="134"/>
      <c r="K489" s="133"/>
      <c r="L489" s="133"/>
      <c r="M489" s="133"/>
      <c r="N489" s="133"/>
      <c r="O489" s="133"/>
      <c r="P489" s="133"/>
      <c r="Q489" s="92"/>
      <c r="R489" s="89"/>
      <c r="S489" s="89"/>
      <c r="T489" s="89"/>
      <c r="U489" s="132"/>
      <c r="V489" s="89"/>
      <c r="W489" s="121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</row>
    <row r="490" spans="1:36" s="12" customFormat="1" ht="15.75">
      <c r="A490" s="13"/>
      <c r="B490" s="143"/>
      <c r="C490" s="147"/>
      <c r="D490" s="133"/>
      <c r="E490" s="133"/>
      <c r="F490" s="133"/>
      <c r="G490" s="133"/>
      <c r="H490" s="133"/>
      <c r="I490" s="133"/>
      <c r="J490" s="134"/>
      <c r="K490" s="133"/>
      <c r="L490" s="133"/>
      <c r="M490" s="133"/>
      <c r="N490" s="133"/>
      <c r="O490" s="133"/>
      <c r="P490" s="133"/>
      <c r="Q490" s="92"/>
      <c r="R490" s="89"/>
      <c r="S490" s="89"/>
      <c r="T490" s="89"/>
      <c r="U490" s="132"/>
      <c r="V490" s="89"/>
      <c r="W490" s="121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</row>
    <row r="491" spans="1:36" s="12" customFormat="1" ht="15.75">
      <c r="A491" s="13"/>
      <c r="B491" s="143"/>
      <c r="C491" s="147"/>
      <c r="D491" s="133"/>
      <c r="E491" s="133"/>
      <c r="F491" s="133"/>
      <c r="G491" s="133"/>
      <c r="H491" s="133"/>
      <c r="I491" s="133"/>
      <c r="J491" s="134"/>
      <c r="K491" s="133"/>
      <c r="L491" s="133"/>
      <c r="M491" s="133"/>
      <c r="N491" s="133"/>
      <c r="O491" s="133"/>
      <c r="P491" s="133"/>
      <c r="Q491" s="92"/>
      <c r="R491" s="89"/>
      <c r="S491" s="89"/>
      <c r="T491" s="89"/>
      <c r="U491" s="132"/>
      <c r="V491" s="89"/>
      <c r="W491" s="121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</row>
    <row r="492" spans="1:36" s="12" customFormat="1" ht="15.75">
      <c r="A492" s="13"/>
      <c r="B492" s="143"/>
      <c r="C492" s="147"/>
      <c r="D492" s="133"/>
      <c r="E492" s="133"/>
      <c r="F492" s="133"/>
      <c r="G492" s="133"/>
      <c r="H492" s="133"/>
      <c r="I492" s="133"/>
      <c r="J492" s="134"/>
      <c r="K492" s="133"/>
      <c r="L492" s="133"/>
      <c r="M492" s="133"/>
      <c r="N492" s="133"/>
      <c r="O492" s="133"/>
      <c r="P492" s="133"/>
      <c r="Q492" s="92"/>
      <c r="R492" s="89"/>
      <c r="S492" s="89"/>
      <c r="T492" s="89"/>
      <c r="U492" s="132"/>
      <c r="V492" s="89"/>
      <c r="W492" s="121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</row>
    <row r="493" spans="1:36" s="12" customFormat="1" ht="15.75">
      <c r="A493" s="13"/>
      <c r="B493" s="143"/>
      <c r="C493" s="147"/>
      <c r="D493" s="133"/>
      <c r="E493" s="133"/>
      <c r="F493" s="133"/>
      <c r="G493" s="133"/>
      <c r="H493" s="133"/>
      <c r="I493" s="133"/>
      <c r="J493" s="134"/>
      <c r="K493" s="133"/>
      <c r="L493" s="133"/>
      <c r="M493" s="133"/>
      <c r="N493" s="133"/>
      <c r="O493" s="133"/>
      <c r="P493" s="133"/>
      <c r="Q493" s="92"/>
      <c r="R493" s="89"/>
      <c r="S493" s="89"/>
      <c r="T493" s="89"/>
      <c r="U493" s="132"/>
      <c r="V493" s="89"/>
      <c r="W493" s="121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</row>
    <row r="494" spans="1:36" s="12" customFormat="1" ht="15.75">
      <c r="A494" s="13"/>
      <c r="B494" s="143"/>
      <c r="C494" s="147"/>
      <c r="D494" s="133"/>
      <c r="E494" s="133"/>
      <c r="F494" s="133"/>
      <c r="G494" s="133"/>
      <c r="H494" s="133"/>
      <c r="I494" s="133"/>
      <c r="J494" s="134"/>
      <c r="K494" s="133"/>
      <c r="L494" s="133"/>
      <c r="M494" s="133"/>
      <c r="N494" s="133"/>
      <c r="O494" s="133"/>
      <c r="P494" s="133"/>
      <c r="Q494" s="92"/>
      <c r="R494" s="89"/>
      <c r="S494" s="89"/>
      <c r="T494" s="89"/>
      <c r="U494" s="132"/>
      <c r="V494" s="89"/>
      <c r="W494" s="121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</row>
    <row r="495" spans="1:36" s="12" customFormat="1" ht="15.75">
      <c r="A495" s="13"/>
      <c r="B495" s="143"/>
      <c r="C495" s="147"/>
      <c r="D495" s="133"/>
      <c r="E495" s="133"/>
      <c r="F495" s="133"/>
      <c r="G495" s="133"/>
      <c r="H495" s="133"/>
      <c r="I495" s="133"/>
      <c r="J495" s="134"/>
      <c r="K495" s="133"/>
      <c r="L495" s="133"/>
      <c r="M495" s="133"/>
      <c r="N495" s="133"/>
      <c r="O495" s="133"/>
      <c r="P495" s="133"/>
      <c r="Q495" s="92"/>
      <c r="R495" s="89"/>
      <c r="S495" s="89"/>
      <c r="T495" s="89"/>
      <c r="U495" s="132"/>
      <c r="V495" s="89"/>
      <c r="W495" s="121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</row>
    <row r="496" spans="1:36" s="12" customFormat="1" ht="15.75">
      <c r="A496" s="13"/>
      <c r="B496" s="143"/>
      <c r="C496" s="147"/>
      <c r="D496" s="133"/>
      <c r="E496" s="133"/>
      <c r="F496" s="133"/>
      <c r="G496" s="133"/>
      <c r="H496" s="133"/>
      <c r="I496" s="133"/>
      <c r="J496" s="134"/>
      <c r="K496" s="133"/>
      <c r="L496" s="133"/>
      <c r="M496" s="133"/>
      <c r="N496" s="133"/>
      <c r="O496" s="133"/>
      <c r="P496" s="133"/>
      <c r="Q496" s="92"/>
      <c r="R496" s="89"/>
      <c r="S496" s="89"/>
      <c r="T496" s="89"/>
      <c r="U496" s="132"/>
      <c r="V496" s="89"/>
      <c r="W496" s="121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</row>
    <row r="497" spans="1:36" s="12" customFormat="1" ht="15.75">
      <c r="A497" s="13"/>
      <c r="B497" s="143"/>
      <c r="C497" s="147"/>
      <c r="D497" s="133"/>
      <c r="E497" s="133"/>
      <c r="F497" s="133"/>
      <c r="G497" s="133"/>
      <c r="H497" s="133"/>
      <c r="I497" s="133"/>
      <c r="J497" s="134"/>
      <c r="K497" s="133"/>
      <c r="L497" s="133"/>
      <c r="M497" s="133"/>
      <c r="N497" s="133"/>
      <c r="O497" s="133"/>
      <c r="P497" s="133"/>
      <c r="Q497" s="92"/>
      <c r="R497" s="89"/>
      <c r="S497" s="89"/>
      <c r="T497" s="89"/>
      <c r="U497" s="132"/>
      <c r="V497" s="89"/>
      <c r="W497" s="121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</row>
    <row r="498" spans="1:36" s="12" customFormat="1" ht="15.75">
      <c r="A498" s="13"/>
      <c r="B498" s="143"/>
      <c r="C498" s="147"/>
      <c r="D498" s="133"/>
      <c r="E498" s="133"/>
      <c r="F498" s="133"/>
      <c r="G498" s="133"/>
      <c r="H498" s="133"/>
      <c r="I498" s="133"/>
      <c r="J498" s="134"/>
      <c r="K498" s="133"/>
      <c r="L498" s="133"/>
      <c r="M498" s="133"/>
      <c r="N498" s="133"/>
      <c r="O498" s="133"/>
      <c r="P498" s="133"/>
      <c r="Q498" s="92"/>
      <c r="R498" s="89"/>
      <c r="S498" s="89"/>
      <c r="T498" s="89"/>
      <c r="U498" s="132"/>
      <c r="V498" s="89"/>
      <c r="W498" s="121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</row>
    <row r="499" spans="1:36" s="12" customFormat="1" ht="15.75">
      <c r="A499" s="13"/>
      <c r="B499" s="143"/>
      <c r="C499" s="147"/>
      <c r="D499" s="133"/>
      <c r="E499" s="133"/>
      <c r="F499" s="133"/>
      <c r="G499" s="133"/>
      <c r="H499" s="133"/>
      <c r="I499" s="133"/>
      <c r="J499" s="134"/>
      <c r="K499" s="133"/>
      <c r="L499" s="133"/>
      <c r="M499" s="133"/>
      <c r="N499" s="133"/>
      <c r="O499" s="133"/>
      <c r="P499" s="133"/>
      <c r="Q499" s="92"/>
      <c r="R499" s="89"/>
      <c r="S499" s="89"/>
      <c r="T499" s="89"/>
      <c r="U499" s="132"/>
      <c r="V499" s="89"/>
      <c r="W499" s="121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</row>
    <row r="500" spans="1:36" s="12" customFormat="1" ht="15.75">
      <c r="A500" s="13"/>
      <c r="B500" s="143"/>
      <c r="C500" s="147"/>
      <c r="D500" s="133"/>
      <c r="E500" s="133"/>
      <c r="F500" s="133"/>
      <c r="G500" s="133"/>
      <c r="H500" s="133"/>
      <c r="I500" s="133"/>
      <c r="J500" s="134"/>
      <c r="K500" s="133"/>
      <c r="L500" s="133"/>
      <c r="M500" s="133"/>
      <c r="N500" s="133"/>
      <c r="O500" s="133"/>
      <c r="P500" s="133"/>
      <c r="Q500" s="92"/>
      <c r="R500" s="89"/>
      <c r="S500" s="89"/>
      <c r="T500" s="89"/>
      <c r="U500" s="132"/>
      <c r="V500" s="89"/>
      <c r="W500" s="121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</row>
    <row r="501" spans="1:36" s="12" customFormat="1" ht="15.75">
      <c r="A501" s="13"/>
      <c r="B501" s="143"/>
      <c r="C501" s="147"/>
      <c r="D501" s="133"/>
      <c r="E501" s="133"/>
      <c r="F501" s="133"/>
      <c r="G501" s="133"/>
      <c r="H501" s="133"/>
      <c r="I501" s="133"/>
      <c r="J501" s="134"/>
      <c r="K501" s="133"/>
      <c r="L501" s="133"/>
      <c r="M501" s="133"/>
      <c r="N501" s="133"/>
      <c r="O501" s="133"/>
      <c r="P501" s="133"/>
      <c r="Q501" s="92"/>
      <c r="R501" s="89"/>
      <c r="S501" s="89"/>
      <c r="T501" s="89"/>
      <c r="U501" s="132"/>
      <c r="V501" s="89"/>
      <c r="W501" s="121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</row>
    <row r="502" spans="1:36" s="12" customFormat="1" ht="15.75">
      <c r="A502" s="13"/>
      <c r="B502" s="143"/>
      <c r="C502" s="147"/>
      <c r="D502" s="133"/>
      <c r="E502" s="133"/>
      <c r="F502" s="133"/>
      <c r="G502" s="133"/>
      <c r="H502" s="133"/>
      <c r="I502" s="133"/>
      <c r="J502" s="134"/>
      <c r="K502" s="133"/>
      <c r="L502" s="133"/>
      <c r="M502" s="133"/>
      <c r="N502" s="133"/>
      <c r="O502" s="133"/>
      <c r="P502" s="133"/>
      <c r="Q502" s="92"/>
      <c r="R502" s="89"/>
      <c r="S502" s="89"/>
      <c r="T502" s="89"/>
      <c r="U502" s="132"/>
      <c r="V502" s="89"/>
      <c r="W502" s="121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</row>
    <row r="503" spans="1:36" s="12" customFormat="1" ht="15.75">
      <c r="A503" s="13"/>
      <c r="B503" s="143"/>
      <c r="C503" s="147"/>
      <c r="D503" s="133"/>
      <c r="E503" s="133"/>
      <c r="F503" s="133"/>
      <c r="G503" s="133"/>
      <c r="H503" s="133"/>
      <c r="I503" s="133"/>
      <c r="J503" s="134"/>
      <c r="K503" s="133"/>
      <c r="L503" s="133"/>
      <c r="M503" s="133"/>
      <c r="N503" s="133"/>
      <c r="O503" s="133"/>
      <c r="P503" s="133"/>
      <c r="Q503" s="92"/>
      <c r="R503" s="89"/>
      <c r="S503" s="89"/>
      <c r="T503" s="89"/>
      <c r="U503" s="132"/>
      <c r="V503" s="89"/>
      <c r="W503" s="121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</row>
    <row r="504" spans="1:36" s="12" customFormat="1" ht="15.75">
      <c r="A504" s="13"/>
      <c r="B504" s="143"/>
      <c r="C504" s="147"/>
      <c r="D504" s="133"/>
      <c r="E504" s="133"/>
      <c r="F504" s="133"/>
      <c r="G504" s="133"/>
      <c r="H504" s="133"/>
      <c r="I504" s="133"/>
      <c r="J504" s="134"/>
      <c r="K504" s="133"/>
      <c r="L504" s="133"/>
      <c r="M504" s="133"/>
      <c r="N504" s="133"/>
      <c r="O504" s="133"/>
      <c r="P504" s="133"/>
      <c r="Q504" s="92"/>
      <c r="R504" s="89"/>
      <c r="S504" s="89"/>
      <c r="T504" s="89"/>
      <c r="U504" s="132"/>
      <c r="V504" s="89"/>
      <c r="W504" s="121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</row>
    <row r="505" spans="1:36" s="12" customFormat="1" ht="15.75">
      <c r="A505" s="13"/>
      <c r="B505" s="143"/>
      <c r="C505" s="147"/>
      <c r="D505" s="133"/>
      <c r="E505" s="133"/>
      <c r="F505" s="133"/>
      <c r="G505" s="133"/>
      <c r="H505" s="133"/>
      <c r="I505" s="133"/>
      <c r="J505" s="134"/>
      <c r="K505" s="133"/>
      <c r="L505" s="133"/>
      <c r="M505" s="133"/>
      <c r="N505" s="133"/>
      <c r="O505" s="133"/>
      <c r="P505" s="133"/>
      <c r="Q505" s="92"/>
      <c r="R505" s="89"/>
      <c r="S505" s="89"/>
      <c r="T505" s="89"/>
      <c r="U505" s="132"/>
      <c r="V505" s="89"/>
      <c r="W505" s="121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</row>
    <row r="506" spans="1:36" s="12" customFormat="1" ht="15.75">
      <c r="A506" s="13"/>
      <c r="B506" s="143"/>
      <c r="C506" s="147"/>
      <c r="D506" s="133"/>
      <c r="E506" s="133"/>
      <c r="F506" s="133"/>
      <c r="G506" s="133"/>
      <c r="H506" s="133"/>
      <c r="I506" s="133"/>
      <c r="J506" s="134"/>
      <c r="K506" s="133"/>
      <c r="L506" s="133"/>
      <c r="M506" s="133"/>
      <c r="N506" s="133"/>
      <c r="O506" s="133"/>
      <c r="P506" s="133"/>
      <c r="Q506" s="92"/>
      <c r="R506" s="89"/>
      <c r="S506" s="89"/>
      <c r="T506" s="89"/>
      <c r="U506" s="132"/>
      <c r="V506" s="89"/>
      <c r="W506" s="121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</row>
    <row r="507" spans="1:36" s="12" customFormat="1" ht="15.75">
      <c r="A507" s="13"/>
      <c r="B507" s="143"/>
      <c r="C507" s="147"/>
      <c r="D507" s="133"/>
      <c r="E507" s="133"/>
      <c r="F507" s="133"/>
      <c r="G507" s="133"/>
      <c r="H507" s="133"/>
      <c r="I507" s="133"/>
      <c r="J507" s="134"/>
      <c r="K507" s="133"/>
      <c r="L507" s="133"/>
      <c r="M507" s="133"/>
      <c r="N507" s="133"/>
      <c r="O507" s="133"/>
      <c r="P507" s="133"/>
      <c r="Q507" s="92"/>
      <c r="R507" s="89"/>
      <c r="S507" s="89"/>
      <c r="T507" s="89"/>
      <c r="U507" s="132"/>
      <c r="V507" s="89"/>
      <c r="W507" s="121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</row>
    <row r="508" spans="1:36" s="12" customFormat="1" ht="15.75">
      <c r="A508" s="13"/>
      <c r="B508" s="143"/>
      <c r="C508" s="147"/>
      <c r="D508" s="133"/>
      <c r="E508" s="133"/>
      <c r="F508" s="133"/>
      <c r="G508" s="133"/>
      <c r="H508" s="133"/>
      <c r="I508" s="133"/>
      <c r="J508" s="134"/>
      <c r="K508" s="133"/>
      <c r="L508" s="133"/>
      <c r="M508" s="133"/>
      <c r="N508" s="133"/>
      <c r="O508" s="133"/>
      <c r="P508" s="133"/>
      <c r="Q508" s="92"/>
      <c r="R508" s="89"/>
      <c r="S508" s="89"/>
      <c r="T508" s="89"/>
      <c r="U508" s="132"/>
      <c r="V508" s="89"/>
      <c r="W508" s="121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</row>
    <row r="509" spans="1:36" s="12" customFormat="1" ht="15.75">
      <c r="A509" s="13"/>
      <c r="B509" s="143"/>
      <c r="C509" s="147"/>
      <c r="D509" s="133"/>
      <c r="E509" s="133"/>
      <c r="F509" s="133"/>
      <c r="G509" s="133"/>
      <c r="H509" s="133"/>
      <c r="I509" s="133"/>
      <c r="J509" s="134"/>
      <c r="K509" s="133"/>
      <c r="L509" s="133"/>
      <c r="M509" s="133"/>
      <c r="N509" s="133"/>
      <c r="O509" s="133"/>
      <c r="P509" s="133"/>
      <c r="Q509" s="92"/>
      <c r="R509" s="89"/>
      <c r="S509" s="89"/>
      <c r="T509" s="89"/>
      <c r="U509" s="132"/>
      <c r="V509" s="89"/>
      <c r="W509" s="121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</row>
    <row r="510" spans="1:36" s="12" customFormat="1" ht="15.75">
      <c r="A510" s="13"/>
      <c r="B510" s="143"/>
      <c r="C510" s="147"/>
      <c r="D510" s="133"/>
      <c r="E510" s="133"/>
      <c r="F510" s="133"/>
      <c r="G510" s="133"/>
      <c r="H510" s="133"/>
      <c r="I510" s="133"/>
      <c r="J510" s="134"/>
      <c r="K510" s="133"/>
      <c r="L510" s="133"/>
      <c r="M510" s="133"/>
      <c r="N510" s="133"/>
      <c r="O510" s="133"/>
      <c r="P510" s="133"/>
      <c r="Q510" s="92"/>
      <c r="R510" s="89"/>
      <c r="S510" s="89"/>
      <c r="T510" s="89"/>
      <c r="U510" s="132"/>
      <c r="V510" s="89"/>
      <c r="W510" s="121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</row>
    <row r="511" spans="1:36" s="12" customFormat="1" ht="15.75">
      <c r="A511" s="13"/>
      <c r="B511" s="143"/>
      <c r="C511" s="147"/>
      <c r="D511" s="133"/>
      <c r="E511" s="133"/>
      <c r="F511" s="133"/>
      <c r="G511" s="133"/>
      <c r="H511" s="133"/>
      <c r="I511" s="133"/>
      <c r="J511" s="134"/>
      <c r="K511" s="133"/>
      <c r="L511" s="133"/>
      <c r="M511" s="133"/>
      <c r="N511" s="133"/>
      <c r="O511" s="133"/>
      <c r="P511" s="133"/>
      <c r="Q511" s="92"/>
      <c r="R511" s="89"/>
      <c r="S511" s="89"/>
      <c r="T511" s="89"/>
      <c r="U511" s="132"/>
      <c r="V511" s="89"/>
      <c r="W511" s="121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</row>
    <row r="512" spans="1:36" s="12" customFormat="1" ht="15.75">
      <c r="A512" s="13"/>
      <c r="B512" s="143"/>
      <c r="C512" s="147"/>
      <c r="D512" s="133"/>
      <c r="E512" s="133"/>
      <c r="F512" s="133"/>
      <c r="G512" s="133"/>
      <c r="H512" s="133"/>
      <c r="I512" s="133"/>
      <c r="J512" s="134"/>
      <c r="K512" s="133"/>
      <c r="L512" s="133"/>
      <c r="M512" s="133"/>
      <c r="N512" s="133"/>
      <c r="O512" s="133"/>
      <c r="P512" s="133"/>
      <c r="Q512" s="92"/>
      <c r="R512" s="89"/>
      <c r="S512" s="89"/>
      <c r="T512" s="89"/>
      <c r="U512" s="132"/>
      <c r="V512" s="89"/>
      <c r="W512" s="121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</row>
    <row r="513" spans="1:36" s="12" customFormat="1" ht="15.75">
      <c r="A513" s="13"/>
      <c r="B513" s="143"/>
      <c r="C513" s="147"/>
      <c r="D513" s="133"/>
      <c r="E513" s="133"/>
      <c r="F513" s="133"/>
      <c r="G513" s="133"/>
      <c r="H513" s="133"/>
      <c r="I513" s="133"/>
      <c r="J513" s="134"/>
      <c r="K513" s="133"/>
      <c r="L513" s="133"/>
      <c r="M513" s="133"/>
      <c r="N513" s="133"/>
      <c r="O513" s="133"/>
      <c r="P513" s="133"/>
      <c r="Q513" s="92"/>
      <c r="R513" s="89"/>
      <c r="S513" s="89"/>
      <c r="T513" s="89"/>
      <c r="U513" s="132"/>
      <c r="V513" s="89"/>
      <c r="W513" s="121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</row>
    <row r="514" spans="1:36" s="12" customFormat="1" ht="15.75">
      <c r="A514" s="13"/>
      <c r="B514" s="143"/>
      <c r="C514" s="147"/>
      <c r="D514" s="133"/>
      <c r="E514" s="133"/>
      <c r="F514" s="133"/>
      <c r="G514" s="133"/>
      <c r="H514" s="133"/>
      <c r="I514" s="133"/>
      <c r="J514" s="134"/>
      <c r="K514" s="133"/>
      <c r="L514" s="133"/>
      <c r="M514" s="133"/>
      <c r="N514" s="133"/>
      <c r="O514" s="133"/>
      <c r="P514" s="133"/>
      <c r="Q514" s="92"/>
      <c r="R514" s="89"/>
      <c r="S514" s="89"/>
      <c r="T514" s="89"/>
      <c r="U514" s="132"/>
      <c r="V514" s="89"/>
      <c r="W514" s="121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</row>
    <row r="515" spans="1:36" s="12" customFormat="1" ht="15.75">
      <c r="A515" s="13"/>
      <c r="B515" s="143"/>
      <c r="C515" s="147"/>
      <c r="D515" s="133"/>
      <c r="E515" s="133"/>
      <c r="F515" s="133"/>
      <c r="G515" s="133"/>
      <c r="H515" s="133"/>
      <c r="I515" s="133"/>
      <c r="J515" s="134"/>
      <c r="K515" s="133"/>
      <c r="L515" s="133"/>
      <c r="M515" s="133"/>
      <c r="N515" s="133"/>
      <c r="O515" s="133"/>
      <c r="P515" s="133"/>
      <c r="Q515" s="92"/>
      <c r="R515" s="89"/>
      <c r="S515" s="89"/>
      <c r="T515" s="89"/>
      <c r="U515" s="132"/>
      <c r="V515" s="89"/>
      <c r="W515" s="121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</row>
    <row r="516" spans="1:36" s="12" customFormat="1" ht="15.75">
      <c r="A516" s="13"/>
      <c r="B516" s="143"/>
      <c r="C516" s="147"/>
      <c r="D516" s="133"/>
      <c r="E516" s="133"/>
      <c r="F516" s="133"/>
      <c r="G516" s="133"/>
      <c r="H516" s="133"/>
      <c r="I516" s="133"/>
      <c r="J516" s="134"/>
      <c r="K516" s="133"/>
      <c r="L516" s="133"/>
      <c r="M516" s="133"/>
      <c r="N516" s="133"/>
      <c r="O516" s="133"/>
      <c r="P516" s="133"/>
      <c r="Q516" s="92"/>
      <c r="R516" s="89"/>
      <c r="S516" s="89"/>
      <c r="T516" s="89"/>
      <c r="U516" s="132"/>
      <c r="V516" s="89"/>
      <c r="W516" s="121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</row>
    <row r="517" spans="1:36" s="12" customFormat="1" ht="15.75">
      <c r="A517" s="13"/>
      <c r="B517" s="143"/>
      <c r="C517" s="147"/>
      <c r="D517" s="133"/>
      <c r="E517" s="133"/>
      <c r="F517" s="133"/>
      <c r="G517" s="133"/>
      <c r="H517" s="133"/>
      <c r="I517" s="133"/>
      <c r="J517" s="134"/>
      <c r="K517" s="133"/>
      <c r="L517" s="133"/>
      <c r="M517" s="133"/>
      <c r="N517" s="133"/>
      <c r="O517" s="133"/>
      <c r="P517" s="133"/>
      <c r="Q517" s="92"/>
      <c r="R517" s="89"/>
      <c r="S517" s="89"/>
      <c r="T517" s="89"/>
      <c r="U517" s="132"/>
      <c r="V517" s="89"/>
      <c r="W517" s="121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</row>
    <row r="518" spans="1:36" s="12" customFormat="1" ht="15.75">
      <c r="A518" s="13"/>
      <c r="B518" s="143"/>
      <c r="C518" s="147"/>
      <c r="D518" s="133"/>
      <c r="E518" s="133"/>
      <c r="F518" s="133"/>
      <c r="G518" s="133"/>
      <c r="H518" s="133"/>
      <c r="I518" s="133"/>
      <c r="J518" s="134"/>
      <c r="K518" s="133"/>
      <c r="L518" s="133"/>
      <c r="M518" s="133"/>
      <c r="N518" s="133"/>
      <c r="O518" s="133"/>
      <c r="P518" s="133"/>
      <c r="Q518" s="92"/>
      <c r="R518" s="89"/>
      <c r="S518" s="89"/>
      <c r="T518" s="89"/>
      <c r="U518" s="132"/>
      <c r="V518" s="89"/>
      <c r="W518" s="121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</row>
    <row r="519" spans="1:36" s="12" customFormat="1" ht="15.75">
      <c r="A519" s="13"/>
      <c r="B519" s="143"/>
      <c r="C519" s="147"/>
      <c r="D519" s="133"/>
      <c r="E519" s="133"/>
      <c r="F519" s="133"/>
      <c r="G519" s="133"/>
      <c r="H519" s="133"/>
      <c r="I519" s="133"/>
      <c r="J519" s="134"/>
      <c r="K519" s="133"/>
      <c r="L519" s="133"/>
      <c r="M519" s="133"/>
      <c r="N519" s="133"/>
      <c r="O519" s="133"/>
      <c r="P519" s="133"/>
      <c r="Q519" s="92"/>
      <c r="R519" s="89"/>
      <c r="S519" s="89"/>
      <c r="T519" s="89"/>
      <c r="U519" s="132"/>
      <c r="V519" s="89"/>
      <c r="W519" s="121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</row>
    <row r="520" spans="1:36" s="12" customFormat="1" ht="15.75">
      <c r="A520" s="13"/>
      <c r="B520" s="143"/>
      <c r="C520" s="147"/>
      <c r="D520" s="133"/>
      <c r="E520" s="133"/>
      <c r="F520" s="133"/>
      <c r="G520" s="133"/>
      <c r="H520" s="133"/>
      <c r="I520" s="133"/>
      <c r="J520" s="134"/>
      <c r="K520" s="133"/>
      <c r="L520" s="133"/>
      <c r="M520" s="133"/>
      <c r="N520" s="133"/>
      <c r="O520" s="133"/>
      <c r="P520" s="133"/>
      <c r="Q520" s="92"/>
      <c r="R520" s="89"/>
      <c r="S520" s="89"/>
      <c r="T520" s="89"/>
      <c r="U520" s="132"/>
      <c r="V520" s="89"/>
      <c r="W520" s="121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</row>
    <row r="521" spans="1:36" s="12" customFormat="1" ht="15.75">
      <c r="A521" s="13"/>
      <c r="B521" s="143"/>
      <c r="C521" s="147"/>
      <c r="D521" s="133"/>
      <c r="E521" s="133"/>
      <c r="F521" s="133"/>
      <c r="G521" s="133"/>
      <c r="H521" s="133"/>
      <c r="I521" s="133"/>
      <c r="J521" s="134"/>
      <c r="K521" s="133"/>
      <c r="L521" s="133"/>
      <c r="M521" s="133"/>
      <c r="N521" s="133"/>
      <c r="O521" s="133"/>
      <c r="P521" s="133"/>
      <c r="Q521" s="92"/>
      <c r="R521" s="89"/>
      <c r="S521" s="89"/>
      <c r="T521" s="89"/>
      <c r="U521" s="132"/>
      <c r="V521" s="89"/>
      <c r="W521" s="121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</row>
    <row r="522" spans="1:36" s="12" customFormat="1" ht="15.75">
      <c r="A522" s="13"/>
      <c r="B522" s="143"/>
      <c r="C522" s="147"/>
      <c r="D522" s="133"/>
      <c r="E522" s="133"/>
      <c r="F522" s="133"/>
      <c r="G522" s="133"/>
      <c r="H522" s="133"/>
      <c r="I522" s="133"/>
      <c r="J522" s="134"/>
      <c r="K522" s="133"/>
      <c r="L522" s="133"/>
      <c r="M522" s="133"/>
      <c r="N522" s="133"/>
      <c r="O522" s="133"/>
      <c r="P522" s="133"/>
      <c r="Q522" s="92"/>
      <c r="R522" s="89"/>
      <c r="S522" s="89"/>
      <c r="T522" s="89"/>
      <c r="U522" s="132"/>
      <c r="V522" s="89"/>
      <c r="W522" s="121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</row>
    <row r="523" spans="1:36" s="12" customFormat="1" ht="15.75">
      <c r="A523" s="13"/>
      <c r="B523" s="143"/>
      <c r="C523" s="147"/>
      <c r="D523" s="133"/>
      <c r="E523" s="133"/>
      <c r="F523" s="133"/>
      <c r="G523" s="133"/>
      <c r="H523" s="133"/>
      <c r="I523" s="133"/>
      <c r="J523" s="134"/>
      <c r="K523" s="133"/>
      <c r="L523" s="133"/>
      <c r="M523" s="133"/>
      <c r="N523" s="133"/>
      <c r="O523" s="133"/>
      <c r="P523" s="133"/>
      <c r="Q523" s="92"/>
      <c r="R523" s="89"/>
      <c r="S523" s="89"/>
      <c r="T523" s="89"/>
      <c r="U523" s="132"/>
      <c r="V523" s="89"/>
      <c r="W523" s="121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</row>
    <row r="524" spans="1:36" s="12" customFormat="1" ht="15.75">
      <c r="A524" s="13"/>
      <c r="B524" s="143"/>
      <c r="C524" s="147"/>
      <c r="D524" s="133"/>
      <c r="E524" s="133"/>
      <c r="F524" s="133"/>
      <c r="G524" s="133"/>
      <c r="H524" s="133"/>
      <c r="I524" s="133"/>
      <c r="J524" s="134"/>
      <c r="K524" s="133"/>
      <c r="L524" s="133"/>
      <c r="M524" s="133"/>
      <c r="N524" s="133"/>
      <c r="O524" s="133"/>
      <c r="P524" s="133"/>
      <c r="Q524" s="92"/>
      <c r="R524" s="89"/>
      <c r="S524" s="89"/>
      <c r="T524" s="89"/>
      <c r="U524" s="132"/>
      <c r="V524" s="89"/>
      <c r="W524" s="121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</row>
    <row r="525" spans="1:36" s="12" customFormat="1" ht="15.75">
      <c r="A525" s="13"/>
      <c r="B525" s="143"/>
      <c r="C525" s="147"/>
      <c r="D525" s="133"/>
      <c r="E525" s="133"/>
      <c r="F525" s="133"/>
      <c r="G525" s="133"/>
      <c r="H525" s="133"/>
      <c r="I525" s="133"/>
      <c r="J525" s="134"/>
      <c r="K525" s="133"/>
      <c r="L525" s="133"/>
      <c r="M525" s="133"/>
      <c r="N525" s="133"/>
      <c r="O525" s="133"/>
      <c r="P525" s="133"/>
      <c r="Q525" s="92"/>
      <c r="R525" s="89"/>
      <c r="S525" s="89"/>
      <c r="T525" s="89"/>
      <c r="U525" s="132"/>
      <c r="V525" s="89"/>
      <c r="W525" s="121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</row>
    <row r="526" spans="1:36" s="12" customFormat="1" ht="15.75">
      <c r="A526" s="13"/>
      <c r="B526" s="143"/>
      <c r="C526" s="147"/>
      <c r="D526" s="133"/>
      <c r="E526" s="133"/>
      <c r="F526" s="133"/>
      <c r="G526" s="133"/>
      <c r="H526" s="133"/>
      <c r="I526" s="133"/>
      <c r="J526" s="134"/>
      <c r="K526" s="133"/>
      <c r="L526" s="133"/>
      <c r="M526" s="133"/>
      <c r="N526" s="133"/>
      <c r="O526" s="133"/>
      <c r="P526" s="133"/>
      <c r="Q526" s="92"/>
      <c r="R526" s="89"/>
      <c r="S526" s="89"/>
      <c r="T526" s="89"/>
      <c r="U526" s="132"/>
      <c r="V526" s="89"/>
      <c r="W526" s="121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</row>
    <row r="527" spans="1:36" s="12" customFormat="1" ht="15.75">
      <c r="A527" s="13"/>
      <c r="B527" s="143"/>
      <c r="C527" s="147"/>
      <c r="D527" s="133"/>
      <c r="E527" s="133"/>
      <c r="F527" s="133"/>
      <c r="G527" s="133"/>
      <c r="H527" s="133"/>
      <c r="I527" s="133"/>
      <c r="J527" s="134"/>
      <c r="K527" s="133"/>
      <c r="L527" s="133"/>
      <c r="M527" s="133"/>
      <c r="N527" s="133"/>
      <c r="O527" s="133"/>
      <c r="P527" s="133"/>
      <c r="Q527" s="92"/>
      <c r="R527" s="89"/>
      <c r="S527" s="89"/>
      <c r="T527" s="89"/>
      <c r="U527" s="132"/>
      <c r="V527" s="89"/>
      <c r="W527" s="121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</row>
    <row r="528" spans="1:36" s="12" customFormat="1" ht="15.75">
      <c r="A528" s="13"/>
      <c r="B528" s="143"/>
      <c r="C528" s="147"/>
      <c r="D528" s="133"/>
      <c r="E528" s="133"/>
      <c r="F528" s="133"/>
      <c r="G528" s="133"/>
      <c r="H528" s="133"/>
      <c r="I528" s="133"/>
      <c r="J528" s="134"/>
      <c r="K528" s="133"/>
      <c r="L528" s="133"/>
      <c r="M528" s="133"/>
      <c r="N528" s="133"/>
      <c r="O528" s="133"/>
      <c r="P528" s="133"/>
      <c r="Q528" s="92"/>
      <c r="R528" s="89"/>
      <c r="S528" s="89"/>
      <c r="T528" s="89"/>
      <c r="U528" s="132"/>
      <c r="V528" s="89"/>
      <c r="W528" s="121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</row>
    <row r="529" spans="1:36" s="12" customFormat="1" ht="15.75">
      <c r="A529" s="13"/>
      <c r="B529" s="143"/>
      <c r="C529" s="147"/>
      <c r="D529" s="133"/>
      <c r="E529" s="133"/>
      <c r="F529" s="133"/>
      <c r="G529" s="133"/>
      <c r="H529" s="133"/>
      <c r="I529" s="133"/>
      <c r="J529" s="134"/>
      <c r="K529" s="133"/>
      <c r="L529" s="133"/>
      <c r="M529" s="133"/>
      <c r="N529" s="133"/>
      <c r="O529" s="133"/>
      <c r="P529" s="133"/>
      <c r="Q529" s="92"/>
      <c r="R529" s="89"/>
      <c r="S529" s="89"/>
      <c r="T529" s="89"/>
      <c r="U529" s="132"/>
      <c r="V529" s="89"/>
      <c r="W529" s="121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</row>
    <row r="530" spans="1:36" s="12" customFormat="1" ht="15.75">
      <c r="A530" s="13"/>
      <c r="B530" s="143"/>
      <c r="C530" s="147"/>
      <c r="D530" s="133"/>
      <c r="E530" s="133"/>
      <c r="F530" s="133"/>
      <c r="G530" s="133"/>
      <c r="H530" s="133"/>
      <c r="I530" s="133"/>
      <c r="J530" s="134"/>
      <c r="K530" s="133"/>
      <c r="L530" s="133"/>
      <c r="M530" s="133"/>
      <c r="N530" s="133"/>
      <c r="O530" s="133"/>
      <c r="P530" s="133"/>
      <c r="Q530" s="92"/>
      <c r="R530" s="89"/>
      <c r="S530" s="89"/>
      <c r="T530" s="89"/>
      <c r="U530" s="132"/>
      <c r="V530" s="89"/>
      <c r="W530" s="121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</row>
    <row r="531" spans="1:36" s="12" customFormat="1" ht="15.75">
      <c r="A531" s="13"/>
      <c r="B531" s="143"/>
      <c r="C531" s="147"/>
      <c r="D531" s="133"/>
      <c r="E531" s="133"/>
      <c r="F531" s="133"/>
      <c r="G531" s="133"/>
      <c r="H531" s="133"/>
      <c r="I531" s="133"/>
      <c r="J531" s="134"/>
      <c r="K531" s="133"/>
      <c r="L531" s="133"/>
      <c r="M531" s="133"/>
      <c r="N531" s="133"/>
      <c r="O531" s="133"/>
      <c r="P531" s="133"/>
      <c r="Q531" s="92"/>
      <c r="R531" s="89"/>
      <c r="S531" s="89"/>
      <c r="T531" s="89"/>
      <c r="U531" s="132"/>
      <c r="V531" s="89"/>
      <c r="W531" s="121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</row>
    <row r="532" spans="1:36" s="12" customFormat="1" ht="15.75">
      <c r="A532" s="13"/>
      <c r="B532" s="143"/>
      <c r="C532" s="147"/>
      <c r="D532" s="133"/>
      <c r="E532" s="133"/>
      <c r="F532" s="133"/>
      <c r="G532" s="133"/>
      <c r="H532" s="133"/>
      <c r="I532" s="133"/>
      <c r="J532" s="134"/>
      <c r="K532" s="133"/>
      <c r="L532" s="133"/>
      <c r="M532" s="133"/>
      <c r="N532" s="133"/>
      <c r="O532" s="133"/>
      <c r="P532" s="133"/>
      <c r="Q532" s="92"/>
      <c r="R532" s="89"/>
      <c r="S532" s="89"/>
      <c r="T532" s="89"/>
      <c r="U532" s="132"/>
      <c r="V532" s="89"/>
      <c r="W532" s="121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</row>
    <row r="533" spans="1:36" s="12" customFormat="1" ht="15.75">
      <c r="A533" s="13"/>
      <c r="B533" s="143"/>
      <c r="C533" s="147"/>
      <c r="D533" s="133"/>
      <c r="E533" s="133"/>
      <c r="F533" s="133"/>
      <c r="G533" s="133"/>
      <c r="H533" s="133"/>
      <c r="I533" s="133"/>
      <c r="J533" s="134"/>
      <c r="K533" s="133"/>
      <c r="L533" s="133"/>
      <c r="M533" s="133"/>
      <c r="N533" s="133"/>
      <c r="O533" s="133"/>
      <c r="P533" s="133"/>
      <c r="Q533" s="92"/>
      <c r="R533" s="89"/>
      <c r="S533" s="89"/>
      <c r="T533" s="89"/>
      <c r="U533" s="132"/>
      <c r="V533" s="89"/>
      <c r="W533" s="121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</row>
    <row r="534" spans="1:36" s="12" customFormat="1" ht="15.75">
      <c r="A534" s="13"/>
      <c r="B534" s="143"/>
      <c r="C534" s="147"/>
      <c r="D534" s="133"/>
      <c r="E534" s="133"/>
      <c r="F534" s="133"/>
      <c r="G534" s="133"/>
      <c r="H534" s="133"/>
      <c r="I534" s="133"/>
      <c r="J534" s="134"/>
      <c r="K534" s="133"/>
      <c r="L534" s="133"/>
      <c r="M534" s="133"/>
      <c r="N534" s="133"/>
      <c r="O534" s="133"/>
      <c r="P534" s="133"/>
      <c r="Q534" s="92"/>
      <c r="R534" s="89"/>
      <c r="S534" s="89"/>
      <c r="T534" s="89"/>
      <c r="U534" s="132"/>
      <c r="V534" s="89"/>
      <c r="W534" s="121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</row>
    <row r="535" spans="1:36" s="12" customFormat="1" ht="15.75">
      <c r="A535" s="13"/>
      <c r="B535" s="143"/>
      <c r="C535" s="147"/>
      <c r="D535" s="133"/>
      <c r="E535" s="133"/>
      <c r="F535" s="133"/>
      <c r="G535" s="133"/>
      <c r="H535" s="133"/>
      <c r="I535" s="133"/>
      <c r="J535" s="134"/>
      <c r="K535" s="133"/>
      <c r="L535" s="133"/>
      <c r="M535" s="133"/>
      <c r="N535" s="133"/>
      <c r="O535" s="133"/>
      <c r="P535" s="133"/>
      <c r="Q535" s="92"/>
      <c r="R535" s="89"/>
      <c r="S535" s="89"/>
      <c r="T535" s="89"/>
      <c r="U535" s="132"/>
      <c r="V535" s="89"/>
      <c r="W535" s="121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</row>
    <row r="536" spans="1:36" s="12" customFormat="1" ht="15.75">
      <c r="A536" s="13"/>
      <c r="B536" s="143"/>
      <c r="C536" s="147"/>
      <c r="D536" s="133"/>
      <c r="E536" s="133"/>
      <c r="F536" s="133"/>
      <c r="G536" s="133"/>
      <c r="H536" s="133"/>
      <c r="I536" s="133"/>
      <c r="J536" s="134"/>
      <c r="K536" s="133"/>
      <c r="L536" s="133"/>
      <c r="M536" s="133"/>
      <c r="N536" s="133"/>
      <c r="O536" s="133"/>
      <c r="P536" s="133"/>
      <c r="Q536" s="92"/>
      <c r="R536" s="89"/>
      <c r="S536" s="89"/>
      <c r="T536" s="89"/>
      <c r="U536" s="132"/>
      <c r="V536" s="89"/>
      <c r="W536" s="121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</row>
    <row r="537" spans="1:36" s="12" customFormat="1" ht="15.75">
      <c r="A537" s="13"/>
      <c r="B537" s="143"/>
      <c r="C537" s="147"/>
      <c r="D537" s="133"/>
      <c r="E537" s="133"/>
      <c r="F537" s="133"/>
      <c r="G537" s="133"/>
      <c r="H537" s="133"/>
      <c r="I537" s="133"/>
      <c r="J537" s="134"/>
      <c r="K537" s="133"/>
      <c r="L537" s="133"/>
      <c r="M537" s="133"/>
      <c r="N537" s="133"/>
      <c r="O537" s="133"/>
      <c r="P537" s="133"/>
      <c r="Q537" s="92"/>
      <c r="R537" s="89"/>
      <c r="S537" s="89"/>
      <c r="T537" s="89"/>
      <c r="U537" s="132"/>
      <c r="V537" s="89"/>
      <c r="W537" s="121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</row>
  </sheetData>
  <sheetProtection/>
  <mergeCells count="49">
    <mergeCell ref="W141:W183"/>
    <mergeCell ref="W184:W228"/>
    <mergeCell ref="P195:S195"/>
    <mergeCell ref="O196:Q196"/>
    <mergeCell ref="AE10:AE13"/>
    <mergeCell ref="K10:T10"/>
    <mergeCell ref="O12:O13"/>
    <mergeCell ref="P11:T11"/>
    <mergeCell ref="W79:W95"/>
    <mergeCell ref="W96:W140"/>
    <mergeCell ref="Q1:V1"/>
    <mergeCell ref="Q2:V2"/>
    <mergeCell ref="Q3:V3"/>
    <mergeCell ref="Q4:V4"/>
    <mergeCell ref="W47:W78"/>
    <mergeCell ref="AG11:AG13"/>
    <mergeCell ref="V10:V13"/>
    <mergeCell ref="AF10:AF13"/>
    <mergeCell ref="A8:U8"/>
    <mergeCell ref="N6:P6"/>
    <mergeCell ref="AG10:AJ10"/>
    <mergeCell ref="H12:I12"/>
    <mergeCell ref="K12:K13"/>
    <mergeCell ref="T12:T13"/>
    <mergeCell ref="Q12:Q13"/>
    <mergeCell ref="R12:S12"/>
    <mergeCell ref="W1:W46"/>
    <mergeCell ref="AA9:AJ9"/>
    <mergeCell ref="AA10:AD11"/>
    <mergeCell ref="U10:U13"/>
    <mergeCell ref="Q5:V5"/>
    <mergeCell ref="D12:D13"/>
    <mergeCell ref="E12:F12"/>
    <mergeCell ref="L12:L13"/>
    <mergeCell ref="D11:F11"/>
    <mergeCell ref="G11:I11"/>
    <mergeCell ref="P12:P13"/>
    <mergeCell ref="M12:N12"/>
    <mergeCell ref="G12:G13"/>
    <mergeCell ref="F198:G199"/>
    <mergeCell ref="A195:C195"/>
    <mergeCell ref="A7:U7"/>
    <mergeCell ref="A10:A13"/>
    <mergeCell ref="C10:C13"/>
    <mergeCell ref="B194:C194"/>
    <mergeCell ref="K11:O11"/>
    <mergeCell ref="B10:B13"/>
    <mergeCell ref="D10:I10"/>
    <mergeCell ref="J10:J13"/>
  </mergeCells>
  <printOptions horizontalCentered="1"/>
  <pageMargins left="0.1968503937007874" right="0.1968503937007874" top="0.69" bottom="0.3937007874015748" header="0.5905511811023623" footer="0.2362204724409449"/>
  <pageSetup fitToHeight="7" fitToWidth="1" horizontalDpi="300" verticalDpi="300" orientation="landscape" paperSize="9" scale="30" r:id="rId1"/>
  <headerFooter alignWithMargins="0">
    <oddFooter xml:space="preserve">&amp;R&amp;20 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2018-11-29T08:02:03Z</cp:lastPrinted>
  <dcterms:created xsi:type="dcterms:W3CDTF">2014-01-17T10:52:16Z</dcterms:created>
  <dcterms:modified xsi:type="dcterms:W3CDTF">2018-11-29T08:02:12Z</dcterms:modified>
  <cp:category/>
  <cp:version/>
  <cp:contentType/>
  <cp:contentStatus/>
</cp:coreProperties>
</file>