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840" windowWidth="9720" windowHeight="6600" tabRatio="913" activeTab="0"/>
  </bookViews>
  <sheets>
    <sheet name="дод.9 зміни" sheetId="1" r:id="rId1"/>
    <sheet name="дод1" sheetId="2" r:id="rId2"/>
    <sheet name="дод 1.2 Трансп зм 3093" sheetId="3" state="hidden" r:id="rId3"/>
    <sheet name="дод 8 Свет " sheetId="4" r:id="rId4"/>
    <sheet name="дод 1.4  озеленення зм 3413" sheetId="5" state="hidden" r:id="rId5"/>
    <sheet name="дод 1.5 Кладовща без зм" sheetId="6" state="hidden" r:id="rId6"/>
    <sheet name="дод 1.6 сан очис без зм" sheetId="7" state="hidden" r:id="rId7"/>
    <sheet name="дод 2  Пот Благуостр без зм" sheetId="8" r:id="rId8"/>
    <sheet name="дод. 1.8 Тварини без зм" sheetId="9" state="hidden" r:id="rId9"/>
    <sheet name="дод 1.9 Кап Благоустр без зм" sheetId="10" state="hidden" r:id="rId10"/>
    <sheet name="дод  3 кап житло зм.3413" sheetId="11" r:id="rId11"/>
    <sheet name="дод 4 Святкові зм 3413 " sheetId="12" r:id="rId12"/>
    <sheet name="дод 5 Вода зм 3649" sheetId="13" r:id="rId13"/>
    <sheet name="дод 1.13 Утриман зм 3413" sheetId="14" state="hidden" r:id="rId14"/>
    <sheet name="дод 1.14 Енргозбер без зм" sheetId="15" state="hidden" r:id="rId15"/>
    <sheet name="дод 1.15 статут без зм" sheetId="16" state="hidden" r:id="rId16"/>
    <sheet name="дод 1.16 Субвенц Красноп без зм" sheetId="17" state="hidden" r:id="rId17"/>
    <sheet name="дод 1.17 паспорт дом без зм " sheetId="18" state="hidden" r:id="rId18"/>
    <sheet name="дод 6 Буд,рекст.рест зм.3643" sheetId="19" r:id="rId19"/>
    <sheet name="дод 1.19 Поверн  бюдж позичок" sheetId="20" state="hidden" r:id="rId20"/>
    <sheet name="дод 1.20 Надан бюдж позич " sheetId="21" state="hidden" r:id="rId21"/>
    <sheet name="дод.7 земля" sheetId="22" r:id="rId22"/>
    <sheet name="Лист3" sheetId="23" state="hidden" r:id="rId23"/>
  </sheets>
  <definedNames>
    <definedName name="_xlnm.Print_Area" localSheetId="13">'дод 1.13 Утриман зм 3413'!$A$1:$L$24</definedName>
    <definedName name="_xlnm.Print_Area" localSheetId="15">'дод 1.15 статут без зм'!$A$1:$J$110</definedName>
    <definedName name="_xlnm.Print_Area" localSheetId="2">'дод 1.2 Трансп зм 3093'!$A$1:$H$39</definedName>
    <definedName name="_xlnm.Print_Area" localSheetId="4">'дод 1.4  озеленення зм 3413'!$A$1:$L$62</definedName>
    <definedName name="_xlnm.Print_Area" localSheetId="11">'дод 4 Святкові зм 3413 '!$A$1:$K$37</definedName>
  </definedNames>
  <calcPr fullCalcOnLoad="1"/>
</workbook>
</file>

<file path=xl/sharedStrings.xml><?xml version="1.0" encoding="utf-8"?>
<sst xmlns="http://schemas.openxmlformats.org/spreadsheetml/2006/main" count="1440" uniqueCount="493">
  <si>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</si>
  <si>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</si>
  <si>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</si>
  <si>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</si>
  <si>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</si>
  <si>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</si>
  <si>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</si>
  <si>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</si>
  <si>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</si>
  <si>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</si>
  <si>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</si>
  <si>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</si>
  <si>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</si>
  <si>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</si>
  <si>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</si>
  <si>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</si>
  <si>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</si>
  <si>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</si>
  <si>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</si>
  <si>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</si>
  <si>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</si>
  <si>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</si>
  <si>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</si>
  <si>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</si>
  <si>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житлово-комунального господарства міста Суми</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</si>
  <si>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</si>
  <si>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</si>
  <si>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</si>
  <si>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</si>
  <si>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</si>
  <si>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</si>
  <si>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</si>
  <si>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</si>
  <si>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</si>
  <si>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</si>
  <si>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</si>
  <si>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</si>
  <si>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Капітальний ремонт  мостів та шляхопроводів</t>
  </si>
  <si>
    <t xml:space="preserve"> - утримання зливної каналізації</t>
  </si>
  <si>
    <t>Управління житлової політики, комунального господарства та благоустрою СМР, КП "Шляхрембуд" СМР та ішні суб'єкти господарювання</t>
  </si>
  <si>
    <t xml:space="preserve"> - утримання мостів і шляхопроводів</t>
  </si>
  <si>
    <t xml:space="preserve"> - утримання міських доріг, у т.ч..:</t>
  </si>
  <si>
    <t>Фінансовий лізинг оренди обладнання</t>
  </si>
  <si>
    <t>Придбання нового асфальтобетонного заводу</t>
  </si>
  <si>
    <t>Департамент інфраструктури міста Сумської міської ради</t>
  </si>
  <si>
    <t>__________________</t>
  </si>
  <si>
    <t xml:space="preserve">житлово-комунального господарства м.Суми </t>
  </si>
  <si>
    <t>Потреба коштів всього тис. грн.</t>
  </si>
  <si>
    <t>Виконавець: Г.І. Яременко</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</si>
  <si>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</si>
  <si>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</si>
  <si>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</si>
  <si>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</si>
  <si>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</si>
  <si>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</si>
  <si>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</si>
  <si>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</si>
  <si>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</si>
  <si>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Забезпечення належного облуговування каналізаційно-насосної станції за адресою: м. Суми, вул. Привокзальна,4/13</t>
  </si>
  <si>
    <t>Департамент інфраструктури міста Сумської міської ради, КП "Міськводоканал" СМР та інші суб'єкти господарювання</t>
  </si>
  <si>
    <t>Придбання водопровідних та каналізаційних люків</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</si>
  <si>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</si>
  <si>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</si>
  <si>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</si>
  <si>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</si>
  <si>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Виконання геофізичного дослідження свердловин</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</si>
  <si>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</si>
  <si>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</si>
  <si>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в тому числі капітальний ремонт покрівлі житлових будинків</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</si>
  <si>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</si>
  <si>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</si>
  <si>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</si>
  <si>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Виготовлення та розміщення соціальної реклами, рекламних матеріалів до святкових та урочистих подій</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</si>
  <si>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</si>
  <si>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</si>
  <si>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</si>
  <si>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</si>
  <si>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</si>
  <si>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 xml:space="preserve">                                                         </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</si>
  <si>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</si>
  <si>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</si>
  <si>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</si>
  <si>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</si>
  <si>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</si>
  <si>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</si>
  <si>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</si>
  <si>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</si>
  <si>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</si>
  <si>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</si>
  <si>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</si>
  <si>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</si>
  <si>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</si>
  <si>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</si>
  <si>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</si>
  <si>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</si>
  <si>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</si>
  <si>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</si>
  <si>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</si>
  <si>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r>
      <t>Департамент інфраструктури міста Сумської міської ради, КП "Сумижитло" СМР та інші суб</t>
    </r>
    <r>
      <rPr>
        <sz val="12"/>
        <rFont val="Calibri"/>
        <family val="2"/>
      </rPr>
      <t>'</t>
    </r>
    <r>
      <rPr>
        <sz val="12"/>
        <rFont val="Times New Roman"/>
        <family val="1"/>
      </rPr>
      <t>єкти господарювання</t>
    </r>
  </si>
  <si>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</si>
  <si>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</si>
  <si>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</si>
  <si>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</si>
  <si>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</si>
  <si>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Передача іншої субвенції бюджету Краснопільському районному бюджету, в тому числі  для Великобобрицької сільської ради та об'єктів, що знаходяться на території Великобобрицької сільської ради згідно з їх пропозиціями</t>
  </si>
  <si>
    <t>Департамент інфраструктури міста Сумської міської ради, Краснопільська районна рада, Великобобрицька сільська рада</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</si>
  <si>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</si>
  <si>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</si>
  <si>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</si>
  <si>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t>Забезпечення проведення утримання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</si>
  <si>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</si>
  <si>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</si>
  <si>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</si>
  <si>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</si>
  <si>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</si>
  <si>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</si>
  <si>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</si>
  <si>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</si>
  <si>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житлово-комунального господарства</t>
  </si>
  <si>
    <t>№ п\п</t>
  </si>
  <si>
    <t>Загальні витрати, тис.грн.</t>
  </si>
  <si>
    <t>Догляд за деревами, в тому числі:</t>
  </si>
  <si>
    <t>Міський бюджет, обласний бюджет</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</si>
  <si>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</si>
  <si>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</si>
  <si>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</si>
  <si>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</si>
  <si>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</si>
  <si>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</si>
  <si>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 xml:space="preserve">систематичне очищення (прибирання) доріжок </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</si>
  <si>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</si>
  <si>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</si>
  <si>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</si>
  <si>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</si>
  <si>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</si>
  <si>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</si>
  <si>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косіння (викошування) трави на газонах</t>
  </si>
  <si>
    <t>прибирання скошеної трави</t>
  </si>
  <si>
    <t>підсів трави на газонах</t>
  </si>
  <si>
    <t>весняне підживлення газонів</t>
  </si>
  <si>
    <t>просічування газонів</t>
  </si>
  <si>
    <t>поливання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</si>
  <si>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</si>
  <si>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</si>
  <si>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</si>
  <si>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</si>
  <si>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</si>
  <si>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</si>
  <si>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</si>
  <si>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</si>
  <si>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Поливання зелених насаджень (монтаж системи поливу зелених насаджень з водопостачанням)</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</si>
  <si>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</si>
  <si>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</si>
  <si>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</si>
  <si>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</si>
  <si>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</si>
  <si>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 xml:space="preserve">          Виконавець:Яременко Г.І.                      </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</si>
  <si>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</si>
  <si>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</si>
  <si>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</si>
  <si>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</si>
  <si>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Сумській міський голова</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</si>
  <si>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</si>
  <si>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</si>
  <si>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</si>
  <si>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</si>
  <si>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</si>
  <si>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</si>
  <si>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</si>
  <si>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</si>
  <si>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</si>
  <si>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</si>
  <si>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</si>
  <si>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</si>
  <si>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</si>
  <si>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</si>
  <si>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</si>
  <si>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</si>
  <si>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</si>
  <si>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</si>
  <si>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</si>
  <si>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"Про затвердження Комплексної цільової</t>
  </si>
  <si>
    <t xml:space="preserve">«Про затвердження Комплексної </t>
  </si>
  <si>
    <t xml:space="preserve">«Про затвердження  Комплексної </t>
  </si>
  <si>
    <t xml:space="preserve">«Про завтердження  Комплексної </t>
  </si>
  <si>
    <t xml:space="preserve">Департамент інфраструктури міста Сумської міської ради, КП "Сумикомунінвест" СМР,  КП "Сумижитло" СМР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</si>
  <si>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</si>
  <si>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</si>
  <si>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</si>
  <si>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</si>
  <si>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</si>
  <si>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</si>
  <si>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</si>
  <si>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</si>
  <si>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</si>
  <si>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</si>
  <si>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</si>
  <si>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</si>
  <si>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</si>
  <si>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</si>
  <si>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</si>
  <si>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</si>
  <si>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</si>
  <si>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</si>
  <si>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</si>
  <si>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</si>
  <si>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</si>
  <si>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</si>
  <si>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</si>
  <si>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</si>
  <si>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</si>
  <si>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</si>
  <si>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</si>
  <si>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</si>
  <si>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</si>
  <si>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</si>
  <si>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</si>
  <si>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</si>
  <si>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</si>
  <si>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</si>
  <si>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</si>
  <si>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</si>
  <si>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</si>
  <si>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</si>
  <si>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</si>
  <si>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</si>
  <si>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</si>
  <si>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</si>
  <si>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</si>
  <si>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</si>
  <si>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функціонування водопровідно-каналізаційного господарства міста Суми на період до 2020 року</t>
  </si>
  <si>
    <r>
      <t>Забезпечення функціонування об</t>
    </r>
    <r>
      <rPr>
        <b/>
        <sz val="14"/>
        <rFont val="Calibri"/>
        <family val="2"/>
      </rPr>
      <t>'</t>
    </r>
    <r>
      <rPr>
        <b/>
        <sz val="14"/>
        <rFont val="Times New Roman"/>
        <family val="1"/>
      </rPr>
      <t>єктів житлово-комунального господарства міста Суми на період до 2020 року</t>
    </r>
  </si>
  <si>
    <t>Впровадження енергозберігаючих заходів  на період до 2020 року</t>
  </si>
  <si>
    <t>Забезпечення зміцнення матеріально-технічної бази підприємств комунальної форми власності міста Суми на період до 2020 року</t>
  </si>
  <si>
    <t>Створення сприятливих умов проживання населення та забезпечення надання життєво необхідних послуг на період до 2020 року</t>
  </si>
  <si>
    <t>Заходи з будівництва, реставрації та реконструкції на період до 2020 року</t>
  </si>
  <si>
    <t>Повернення бюджетних позичок на поворотній основі на період до 2020 року</t>
  </si>
  <si>
    <t>Забезпечення святкового оформлення міста до пам'ятних та історичних дат, культурно-мистецьких, релігійних та інших заходів міста Суми на період до 2020 року</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</si>
  <si>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</si>
  <si>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</si>
  <si>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</si>
  <si>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Капітальний ремонт обєктів житлового господарства міста Суми на період до 2020 року</t>
  </si>
  <si>
    <t>Капітальний ремонт об'єктів та елементів благоустрою  по місту</t>
  </si>
  <si>
    <t>Забезпечення сприятливих умов для співіснування людей та тварин на період до 2020 року</t>
  </si>
  <si>
    <t>Департамент інфраструктури міста Сумської міської ради,  КП "Центр догляду за тваринами" СМР та інші суб'єкти господарювання</t>
  </si>
  <si>
    <t>Поточний ремонт та утримання в належному стані об'єктів благоустрою  міста Суми на період до 2020 року</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</si>
  <si>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</si>
  <si>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</si>
  <si>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</si>
  <si>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</si>
  <si>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</si>
  <si>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</si>
  <si>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</si>
  <si>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</si>
  <si>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</si>
  <si>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</si>
  <si>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період до 2020 року</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</si>
  <si>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</si>
  <si>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</si>
  <si>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</si>
  <si>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Садіння квіткових рослин (цибулинних) у квітках з усіма попередніми супровідними роботами, в тому числі догляд за трояндами</t>
  </si>
  <si>
    <t>Згрібання та вивезення опалого листя, стовбурів та гілля</t>
  </si>
  <si>
    <t>Забезпечення функціонування мереж зовнішнього освітлення міста Суми на період до 2020 року</t>
  </si>
  <si>
    <t xml:space="preserve">на 2018- 2020  роки» </t>
  </si>
  <si>
    <t xml:space="preserve">на 2018- 2020  роки" </t>
  </si>
  <si>
    <t xml:space="preserve">на  2018- 2020  роки» </t>
  </si>
  <si>
    <t>на 2018- 2020  роки»</t>
  </si>
  <si>
    <t xml:space="preserve">на  2018 - 2020 роки» </t>
  </si>
  <si>
    <t>Забезпечення надійного та безперебійного функціонування житлово-експлуатаційного господарства                                           на період до 2020 року</t>
  </si>
  <si>
    <t>на 2018- 2020  роки"</t>
  </si>
  <si>
    <t>Проведення ремонту об'єктів транспортної інфраструктури  м.Суми на період до 2020 року</t>
  </si>
  <si>
    <t xml:space="preserve">Прополювання трави (амброзії) </t>
  </si>
  <si>
    <t>Збереження та утримання на належному рівні зеленої зони міста Суми та поліпшення його екологічних умов, організація громадських робіт                                 на період до 2020 року</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</si>
  <si>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</si>
  <si>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</si>
  <si>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статутногокапіталу  КП "Зелене будівництво" СМР (капітальний ремонт адміністративної будівлі за адресою: вул.Ярослава Мудрого, 77)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</si>
  <si>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</si>
  <si>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</si>
  <si>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</si>
  <si>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</si>
  <si>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</si>
  <si>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</si>
  <si>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</si>
  <si>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</si>
  <si>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</si>
  <si>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</si>
  <si>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</si>
  <si>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</si>
  <si>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</si>
  <si>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</si>
  <si>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</si>
  <si>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</si>
  <si>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</si>
  <si>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</si>
  <si>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</si>
  <si>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</si>
  <si>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</si>
  <si>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</si>
  <si>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</si>
  <si>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</si>
  <si>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</si>
  <si>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</si>
  <si>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</si>
  <si>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Забезпечення санітарної очистки території міста Суми на період до 2020 року</t>
  </si>
  <si>
    <t>Загальні витрати       тис. грн.</t>
  </si>
  <si>
    <t>Обсяг ресурсів всього, тис.грн.</t>
  </si>
  <si>
    <t xml:space="preserve">                     Додаток 1.2</t>
  </si>
  <si>
    <t>Додаток  1.4</t>
  </si>
  <si>
    <t>Додаток 1.5</t>
  </si>
  <si>
    <t>Додаток 1.6</t>
  </si>
  <si>
    <t>Додаток 1.8</t>
  </si>
  <si>
    <t>Додаток 1. 9</t>
  </si>
  <si>
    <t>Додаток 1.13</t>
  </si>
  <si>
    <t>Додаток 1.14</t>
  </si>
  <si>
    <t>Додаток 1.15</t>
  </si>
  <si>
    <t>Додаток 1.16</t>
  </si>
  <si>
    <t>Додаток  1.17</t>
  </si>
  <si>
    <t>Додаток 1.19</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</si>
  <si>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</si>
  <si>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</si>
  <si>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</si>
  <si>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Забезпечення проведення капітального ремонту  проїздів, велосипедних доріжок, внутрішньоквартальних проїзних доріг та тротуарів</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</si>
  <si>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</si>
  <si>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</si>
  <si>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</si>
  <si>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Капітальний ремонт  об'єктів та елементів благоустрою міста Суми на період до 2020 року</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</si>
  <si>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</si>
  <si>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</si>
  <si>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Технічне обслуговування та поточний ремонт системи вуличного освітлення</t>
  </si>
  <si>
    <t xml:space="preserve">Капітальний ремонт  об'єктів та елементів благоустрою </t>
  </si>
  <si>
    <t xml:space="preserve">Забезпечення охорони водозаборів та очисних споруд </t>
  </si>
  <si>
    <t xml:space="preserve">Ресурсне забезпечення виконання Комплексної цільової програми реформування і розвитку житлово-комунального господарства міста Суми на період до 2020 року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</si>
  <si>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</si>
  <si>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</si>
  <si>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</si>
  <si>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</si>
  <si>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</si>
  <si>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</si>
  <si>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</si>
  <si>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</si>
  <si>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</si>
  <si>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</si>
  <si>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 xml:space="preserve">від 21 грудня   2017 року №  2913-МР </t>
  </si>
  <si>
    <t>Надання бюджетних позичок на поворотній основі</t>
  </si>
  <si>
    <t>Надання бюджетних позичок на поворотній основі на період до 2020 року</t>
  </si>
  <si>
    <t xml:space="preserve">Департамент інфраструктури міста Сумської міської ради, КП "Міськводоканал" СМР  </t>
  </si>
  <si>
    <t>Додаток 1.20</t>
  </si>
  <si>
    <t>Поповнення статутного капіталу КП "Центр догляду за тваринами" СМР (придбання автомобіля)</t>
  </si>
  <si>
    <t>Відшкодування майнової шкоди, витрат на правову допомогу  та судового збору по рішенню судів, охорона новорічних ялинок, розробка схеми теплопостачання м.Суми</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</si>
  <si>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</si>
  <si>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</si>
  <si>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</si>
  <si>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</si>
  <si>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</si>
  <si>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</si>
  <si>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</si>
  <si>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Співфінансування капітального ремонту житлового фонду ОСББ та ЖБК (30*70)</t>
  </si>
  <si>
    <t>Визначення норм  надання  послуг  з вивезення ТПВ в м. Суми</t>
  </si>
  <si>
    <t xml:space="preserve">Оплата послуг з повірки лічильників  </t>
  </si>
  <si>
    <t>Капітальний ремонт по підключенню будинків №103-Б та №105 по вул. Харківській до мереж міської каналізації</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</si>
  <si>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</si>
  <si>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</si>
  <si>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Фінансова підтримка (оплата заборгованності за електроенергію)</t>
  </si>
  <si>
    <t>Департамент інфраструктури міста Сумської міської ради, КП "Міськводоканал" СМР</t>
  </si>
  <si>
    <t>Фінансова підтримка  КП "Сумижилкомсервіс"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</si>
  <si>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</si>
  <si>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</si>
  <si>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</si>
  <si>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</si>
  <si>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</si>
  <si>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</si>
  <si>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</si>
  <si>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 xml:space="preserve">Реконструкція (санація) самотічного каналізаційного колектора Д 400-600 мм  від вул. Харківська, 30/1 по вул. Прокоф’єва до КНС-6 </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</si>
  <si>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</si>
  <si>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</si>
  <si>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</si>
  <si>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</si>
  <si>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</si>
  <si>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</si>
  <si>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1.7</t>
  </si>
  <si>
    <t xml:space="preserve">Будівництво зливної каналізації по вул.Косівщинській, вул.Кавалерідзе, вул.Нахімова, вул. Дарвіна, вул.Жуковського, вул.Макаренка </t>
  </si>
  <si>
    <t>1.8</t>
  </si>
  <si>
    <t>Будівництво кабельної лінії електроживлення (резервний кабель) каналізаційно – насосної станції по вул. Привокзальна, 4/13</t>
  </si>
  <si>
    <t>1.9</t>
  </si>
  <si>
    <t>Будівництво свердловини №15 на нижню крейду з розширеним контуром на Лепехівському водозаборі м.Суми</t>
  </si>
  <si>
    <t>1.10</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</si>
  <si>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</si>
  <si>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1.11</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</si>
  <si>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</si>
  <si>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1.12</t>
  </si>
  <si>
    <t>Реконструкція хлорного господарства на очисних спорудах м. Суми з переведенням на гіпохлорит натрію</t>
  </si>
  <si>
    <t>1.13</t>
  </si>
  <si>
    <t>Залишок субвенції на реконструкцію багатофункціонального спортивного майданчика вул. Новомістенська, 4</t>
  </si>
  <si>
    <t>1.14</t>
  </si>
  <si>
    <t xml:space="preserve">Реконструкція  аварійного  самотічного колектора Д-400 по вул. Білопільський шлях  від КНС -7 до району Тепличного </t>
  </si>
  <si>
    <t>1.15</t>
  </si>
  <si>
    <t xml:space="preserve">Будівництво  пандусів до житлових будинків </t>
  </si>
  <si>
    <t>1.16</t>
  </si>
  <si>
    <t>1.17</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</si>
  <si>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</si>
  <si>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1.18</t>
  </si>
  <si>
    <t>Реконструкція системи електрозабезпечення 48-квартирного будинку по вулиці Холодногірська, 30/1 м. Суми</t>
  </si>
  <si>
    <t>1.19</t>
  </si>
  <si>
    <t>Будівництво міського пляжу в парку ім. І.М. Кожедуба</t>
  </si>
  <si>
    <t>1.20</t>
  </si>
  <si>
    <t>Будівництво скейт-парку в парку ім. І.М. Кожедуба</t>
  </si>
  <si>
    <t>1.21</t>
  </si>
  <si>
    <t>Міні-скейт парк на Роменсьеій</t>
  </si>
  <si>
    <t>Будівництво, реконструкція, та реставрація,  в т.ч:</t>
  </si>
  <si>
    <t>Послуги з технічного обслуговування електрообладнання каналізаційно-насосної станції за адресою м.Суми вул.Привокзальна ,4/13</t>
  </si>
  <si>
    <t>1.22</t>
  </si>
  <si>
    <t>Будівництво напірного каналізаційного колектору від КНС-9 до пр.Михайла Лушпи в м.Суми з переврізкою в збудований напірний колектор</t>
  </si>
  <si>
    <t>1.23</t>
  </si>
  <si>
    <t>Будівництво напірного каналізаційного колектору від КНС-6 до вул.Прокоф'єва в м.Суми з переврізкою в збудований напірний колектор</t>
  </si>
  <si>
    <t>1.24</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</si>
  <si>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</si>
  <si>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1.25</t>
  </si>
  <si>
    <t>Реконструкція каналізаційного самопливного колектору Д-1000 мм по вул.1-ша Набережна р.Стрілка</t>
  </si>
  <si>
    <t>1.26</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</si>
  <si>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</si>
  <si>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</si>
  <si>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Додаток 1</t>
  </si>
  <si>
    <t xml:space="preserve">Проведення ремонту  та утримання об'єктів транспортної інфраструктури  </t>
  </si>
  <si>
    <t>Утримання та ефективна експлуатація об’єктів житлово-комунального господарства</t>
  </si>
  <si>
    <t>Заходи з будівництва, реставрації та реконструкції</t>
  </si>
  <si>
    <t>Здійснення заходів  із землеустрою  міста Суми</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</si>
  <si>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</si>
  <si>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</si>
  <si>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</si>
  <si>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</si>
  <si>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</si>
  <si>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</si>
  <si>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</si>
  <si>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</si>
  <si>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</si>
  <si>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</si>
  <si>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</si>
  <si>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</si>
  <si>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</si>
  <si>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</si>
  <si>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</si>
  <si>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1.27</t>
  </si>
  <si>
    <t>1.28</t>
  </si>
  <si>
    <t>Будівництво огорожі для Комунальної установи Сумська загальноосвітня школа I-III ступенів №22, імені Ігоря Гольченка, вул.Ковпака,57</t>
  </si>
  <si>
    <t>1.29</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</si>
  <si>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</si>
  <si>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</si>
  <si>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</si>
  <si>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</si>
  <si>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</si>
  <si>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</si>
  <si>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</si>
  <si>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t>Додаток 5</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</si>
  <si>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</si>
  <si>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</si>
  <si>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</si>
  <si>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</si>
  <si>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КПКВК 1216030                                                                                                                                                                                                                                                                                                                                    - водопостачання фонтанів 25,0 тис.грн.</t>
  </si>
  <si>
    <t>Додаток 4</t>
  </si>
  <si>
    <t xml:space="preserve">від 21 грудня   2017 року №  2913-МР, зі змінами </t>
  </si>
  <si>
    <t xml:space="preserve">                     Додаток 2</t>
  </si>
  <si>
    <t>Додаток 3</t>
  </si>
  <si>
    <t>Додаток  6</t>
  </si>
  <si>
    <t>Додаток 7</t>
  </si>
  <si>
    <t>додаток 6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</si>
  <si>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 xml:space="preserve">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</si>
  <si>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</si>
  <si>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</si>
  <si>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додаток 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</si>
  <si>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міської ради від 21 грудня   2017 року №  2913-МР (зі змінами)</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</si>
  <si>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</si>
  <si>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</si>
  <si>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 xml:space="preserve">КПКВК 1216090                                                                                                                                                                                                                                                                                                                                                - Придбання сертифікатів прийнятих в експлуатацію обєктів - 34,0тис.грн.                                                                                                                                                                                                                            КПКВК 1617370                                                                                                                                                                                                                                                                                                                                       -   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- 250,0тис.грн.  </t>
  </si>
  <si>
    <t xml:space="preserve">КПКВК 1217363                                                                                                                                                                                                                                                                                                                                                    -  Субвенція на капітальний ремонт мереж теплопостачання, встановлення індивідуального теплового пункту житлового будинку по вул. Іллінська,52/2 в м.Суми  - 548,0тис.грн.(державний бюджет) та 16,5тис.грн. (місцевий бюджет);                                                                                                                                                                                                                                                                                                                                                         -   Капремонт житлового фонду: капремонт інженерних мереж та покрівлі житлового будинку по вул. Рибалка,8 в м.Суми - 344,0 тис.грн. (державний бюджет) та 210,3 тис.грн. (місцевий бюджет);                                                                                                                                                                                                                                                                                                         -   Капремонт житлового фонду: капремонт ліфту, місць загального користування та покрівлі житлового будинку № 14 по вул.Засумська в м.Суми - 630,0тис.грн. (державний бюджет) та 18,9 тис.грн. (місцевий бюджет).                                                                                                                                                                                                                          </t>
  </si>
  <si>
    <t>Додаток 8</t>
  </si>
  <si>
    <t>Здійснення заходів із землеустрою міста Суми</t>
  </si>
  <si>
    <t>додаток 7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</si>
  <si>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 xml:space="preserve"> КПКВК 1217130
- Розроблення  проекту землеустрою  встановлення меж зон  санітарної охорони   водозаборів  питної води в м.Суми -  -490,7 тис.грн.
</t>
  </si>
  <si>
    <t>Забезпечення функціонування мереж зовнішнього освітлення</t>
  </si>
  <si>
    <t xml:space="preserve">КПКВК 1216030                                                                                                                                                                                                                                                                                                                                    - Поточний ремонт лінії освітлення "Весільного скверу за адресою Гкрасима Кондратьєва, 146/1  - 135,0 тис.грн.;                                                                                                                     -Поточний ремонт лінії освітлення "Меморіалу слави військовослужбовцям 27 реактивної артилерійської бригади загиблим в АТО та прилеглої території - 55,0 тис.грн.                      </t>
  </si>
  <si>
    <t xml:space="preserve"> КПКВК 1216013
- забезпечення діяльності водопровідно-каналізаційного господарства - 4000,0 тис.грн.
</t>
  </si>
  <si>
    <t>КПКВК 1217363                                                                                                                                                                                                                                                                                                                               - Будівництво огорожі для Комунальної установи Сумська загальноосвітня школа I-III ступенів №22, імені Ігоря Гольченка, вул.Ковпака,57    -950,0тис.грн. (державний бюджет) та 28,5тис.грн. (міський бюджет);                                                                                                                                                                                                                                                  -Реконструкція дитячого та спортивного майданчику по вул.Рибалко,4 у м.Суми  - 297,0 тис.грн. (державний бюджет) та 8,9 (міський бюджет);                                                                                                                                                                            -Будівництво дитячого майданчика по просп.М.Лушпи, буд.22 -30,0тис.грн.                                                                                                                                                                                                   КПКВК 1217310                                                                                                                                                                                                                                                                                                                                  - Реконструкція каналізаційного самоплинного колектору Д-1000 мм по вул.1-ша Набережна Р.Стрілки - 1 000,00тис.грн.</t>
  </si>
  <si>
    <t>від 21 грудня   2017 року №  2913-МР , зі змінами</t>
  </si>
  <si>
    <t>додаток 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</si>
  <si>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Додаток 9</t>
  </si>
  <si>
    <t xml:space="preserve">від   29 серпня 2018 року      № 3794-МР  </t>
  </si>
  <si>
    <t xml:space="preserve">від  29 серпня 2018 року   № 3794- МР </t>
  </si>
  <si>
    <t xml:space="preserve">від 29 серпня 2018 року   № 3794 - МР </t>
  </si>
  <si>
    <t xml:space="preserve">від  29 серпня 2018 року  № 3794-МР </t>
  </si>
  <si>
    <t xml:space="preserve">від 29 серпня 2018 року  № 3794- МР </t>
  </si>
  <si>
    <t>від 29 серпня 2018 року  № 3794-МР</t>
  </si>
  <si>
    <t>від 29 серпня 2018 року  № 3794- МР</t>
  </si>
  <si>
    <t>до рішення Сумської міської ради 
"Про внесення змін до Комплексної цільової  програми  реформування і розвитку житлово- комунального господарства міста Суми на 2018- 2020  роки", затвердженої рішенням Сумської міської ради від 21 грудня   2017 року №  2913-МР" зі змінами,
від 29 серпня 2018 року  № 3794- МР</t>
  </si>
</sst>
</file>

<file path=xl/styles.xml><?xml version="1.0" encoding="utf-8"?>
<styleSheet xmlns="http://schemas.openxmlformats.org/spreadsheetml/2006/main">
  <numFmts count="7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 numFmtId="205" formatCode="0.000"/>
    <numFmt numFmtId="206" formatCode="0.0000"/>
    <numFmt numFmtId="207" formatCode="0.00000"/>
    <numFmt numFmtId="208" formatCode="#,##0_р_."/>
    <numFmt numFmtId="209" formatCode="&quot;Да&quot;;&quot;Да&quot;;&quot;Нет&quot;"/>
    <numFmt numFmtId="210" formatCode="&quot;Истина&quot;;&quot;Истина&quot;;&quot;Ложь&quot;"/>
    <numFmt numFmtId="211" formatCode="&quot;Вкл&quot;;&quot;Вкл&quot;;&quot;Выкл&quot;"/>
    <numFmt numFmtId="212" formatCode="[$€-2]\ ###,000_);[Red]\([$€-2]\ ###,000\)"/>
    <numFmt numFmtId="213" formatCode="0.000000"/>
    <numFmt numFmtId="214" formatCode="#,##0.00;[Red]\-#,##0.00"/>
    <numFmt numFmtId="215" formatCode="0.00_ ;[Red]\-0.00\ "/>
    <numFmt numFmtId="216" formatCode="#,##0.000"/>
    <numFmt numFmtId="217" formatCode="#,##0.0000"/>
    <numFmt numFmtId="218" formatCode="#,##0.0"/>
    <numFmt numFmtId="219" formatCode="#,##0.00000"/>
    <numFmt numFmtId="220" formatCode="0.000_ ;[Red]\-0.000\ "/>
    <numFmt numFmtId="221" formatCode="0.0000_ ;[Red]\-0.0000\ "/>
    <numFmt numFmtId="222" formatCode="_(* #,##0.000_);_(* \(#,##0.000\);_(* &quot;-&quot;??_);_(@_)"/>
    <numFmt numFmtId="223" formatCode="_-* #,##0.000_₴_-;\-* #,##0.000_₴_-;_-* &quot;-&quot;???_₴_-;_-@_-"/>
    <numFmt numFmtId="224" formatCode="[$-422]d\ mmmm\ yyyy&quot; р.&quot;"/>
    <numFmt numFmtId="225" formatCode="#,##0.0_р_."/>
    <numFmt numFmtId="226" formatCode="_-* #,##0.000_р_._-;\-* #,##0.000_р_._-;_-* &quot;-&quot;???_р_._-;_-@_-"/>
  </numFmts>
  <fonts count="58">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sz val="12"/>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right style="thin"/>
      <top/>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5" fillId="32" borderId="0" applyNumberFormat="0" applyBorder="0" applyAlignment="0" applyProtection="0"/>
  </cellStyleXfs>
  <cellXfs count="61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204" fontId="0" fillId="0" borderId="0" xfId="0" applyNumberFormat="1" applyAlignment="1">
      <alignment/>
    </xf>
    <xf numFmtId="20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204"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204"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1" fillId="0" borderId="0" xfId="53" applyFont="1" applyAlignment="1">
      <alignment horizontal="center"/>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204"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36" borderId="10" xfId="53" applyFont="1" applyFill="1" applyBorder="1" applyAlignment="1">
      <alignment horizontal="left" vertical="center" wrapText="1"/>
      <protection/>
    </xf>
    <xf numFmtId="0" fontId="0" fillId="0" borderId="10" xfId="53" applyBorder="1" applyAlignment="1">
      <alignment/>
      <protection/>
    </xf>
    <xf numFmtId="0" fontId="8" fillId="0" borderId="13"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34" borderId="10" xfId="53" applyFont="1" applyFill="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0" fontId="0" fillId="0" borderId="0" xfId="53" applyBorder="1" applyAlignment="1">
      <alignment horizontal="center" vertical="center"/>
      <protection/>
    </xf>
    <xf numFmtId="218" fontId="1" fillId="0" borderId="10" xfId="53" applyNumberFormat="1" applyFont="1" applyBorder="1" applyAlignment="1">
      <alignment horizontal="center" vertical="center" wrapText="1"/>
      <protection/>
    </xf>
    <xf numFmtId="218" fontId="6" fillId="0" borderId="12" xfId="53" applyNumberFormat="1" applyFont="1" applyBorder="1" applyAlignment="1">
      <alignment horizontal="center" vertical="center" wrapText="1"/>
      <protection/>
    </xf>
    <xf numFmtId="218"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218" fontId="6" fillId="36" borderId="12" xfId="53" applyNumberFormat="1" applyFont="1" applyFill="1" applyBorder="1" applyAlignment="1">
      <alignment horizontal="center" vertical="center" wrapText="1"/>
      <protection/>
    </xf>
    <xf numFmtId="204" fontId="6" fillId="34" borderId="10" xfId="53" applyNumberFormat="1" applyFont="1" applyFill="1" applyBorder="1" applyAlignment="1">
      <alignment horizontal="center" vertical="center" wrapText="1"/>
      <protection/>
    </xf>
    <xf numFmtId="218" fontId="3" fillId="0" borderId="10" xfId="53" applyNumberFormat="1" applyFont="1" applyBorder="1" applyAlignment="1">
      <alignment horizontal="center" vertical="center" wrapText="1"/>
      <protection/>
    </xf>
    <xf numFmtId="218" fontId="2" fillId="0" borderId="12" xfId="53" applyNumberFormat="1" applyFont="1" applyBorder="1" applyAlignment="1">
      <alignment horizontal="center" vertical="center" wrapText="1"/>
      <protection/>
    </xf>
    <xf numFmtId="218" fontId="2" fillId="0" borderId="12" xfId="53" applyNumberFormat="1" applyFont="1" applyFill="1" applyBorder="1" applyAlignment="1">
      <alignment horizontal="center" vertical="center" wrapText="1"/>
      <protection/>
    </xf>
    <xf numFmtId="218" fontId="2" fillId="36"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218"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208" fontId="1" fillId="34" borderId="10" xfId="53" applyNumberFormat="1" applyFont="1" applyFill="1" applyBorder="1" applyAlignment="1">
      <alignment horizontal="left" vertical="center" wrapText="1"/>
      <protection/>
    </xf>
    <xf numFmtId="4" fontId="1" fillId="34" borderId="10" xfId="53" applyNumberFormat="1" applyFont="1" applyFill="1" applyBorder="1" applyAlignment="1">
      <alignment horizontal="center" wrapText="1"/>
      <protection/>
    </xf>
    <xf numFmtId="0" fontId="6" fillId="0" borderId="0" xfId="53" applyFont="1" applyBorder="1" applyAlignment="1">
      <alignment horizontal="center"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216" fontId="1" fillId="37" borderId="10" xfId="53" applyNumberFormat="1" applyFont="1" applyFill="1" applyBorder="1" applyAlignment="1">
      <alignment horizontal="center" vertical="center" wrapText="1"/>
      <protection/>
    </xf>
    <xf numFmtId="216" fontId="1" fillId="37" borderId="10" xfId="53" applyNumberFormat="1" applyFont="1" applyFill="1" applyBorder="1" applyAlignment="1">
      <alignment horizont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204" fontId="3" fillId="37" borderId="0" xfId="53" applyNumberFormat="1" applyFont="1" applyFill="1" applyBorder="1" applyAlignment="1">
      <alignment horizontal="center" vertical="center" wrapText="1"/>
      <protection/>
    </xf>
    <xf numFmtId="204" fontId="3" fillId="0" borderId="0" xfId="53" applyNumberFormat="1" applyFont="1" applyFill="1" applyBorder="1" applyAlignment="1">
      <alignment horizontal="center" vertical="center" wrapText="1"/>
      <protection/>
    </xf>
    <xf numFmtId="0" fontId="1" fillId="34" borderId="0" xfId="53" applyFont="1" applyFill="1" applyBorder="1" applyAlignment="1">
      <alignment horizontal="left" vertical="center" wrapText="1"/>
      <protection/>
    </xf>
    <xf numFmtId="0" fontId="3" fillId="34" borderId="0" xfId="53" applyFont="1" applyFill="1" applyAlignment="1">
      <alignment/>
      <protection/>
    </xf>
    <xf numFmtId="0" fontId="7" fillId="34" borderId="0" xfId="53" applyFont="1" applyFill="1" applyBorder="1" applyAlignment="1">
      <alignment/>
      <protection/>
    </xf>
    <xf numFmtId="204" fontId="0" fillId="0" borderId="0" xfId="53" applyNumberFormat="1" applyFont="1">
      <alignment/>
      <protection/>
    </xf>
    <xf numFmtId="0" fontId="3" fillId="0" borderId="0" xfId="53" applyFont="1" applyFill="1" applyBorder="1" applyAlignment="1">
      <alignment/>
      <protection/>
    </xf>
    <xf numFmtId="0" fontId="2" fillId="0" borderId="14" xfId="53" applyFont="1" applyFill="1" applyBorder="1" applyAlignment="1">
      <alignment horizontal="left" vertical="center" wrapText="1"/>
      <protection/>
    </xf>
    <xf numFmtId="208" fontId="6" fillId="34" borderId="0" xfId="53" applyNumberFormat="1" applyFont="1" applyFill="1" applyBorder="1" applyAlignment="1">
      <alignment horizontal="left" vertical="center" wrapText="1"/>
      <protection/>
    </xf>
    <xf numFmtId="218" fontId="1" fillId="39" borderId="10" xfId="53" applyNumberFormat="1" applyFont="1" applyFill="1" applyBorder="1" applyAlignment="1">
      <alignment horizontal="center" vertical="center" wrapText="1"/>
      <protection/>
    </xf>
    <xf numFmtId="218" fontId="1" fillId="0" borderId="10" xfId="53" applyNumberFormat="1" applyFont="1" applyFill="1" applyBorder="1" applyAlignment="1">
      <alignment horizontal="center" vertical="center" wrapText="1"/>
      <protection/>
    </xf>
    <xf numFmtId="218" fontId="56" fillId="0" borderId="12" xfId="53" applyNumberFormat="1" applyFont="1" applyBorder="1" applyAlignment="1">
      <alignment horizontal="center" vertical="center" wrapText="1"/>
      <protection/>
    </xf>
    <xf numFmtId="0" fontId="1" fillId="0" borderId="0" xfId="53" applyFont="1" applyBorder="1" applyAlignment="1">
      <alignment wrapText="1"/>
      <protection/>
    </xf>
    <xf numFmtId="0" fontId="6" fillId="0" borderId="13" xfId="0" applyFont="1" applyBorder="1" applyAlignment="1">
      <alignment horizontal="center" vertical="center" wrapText="1"/>
    </xf>
    <xf numFmtId="4" fontId="1" fillId="0" borderId="12" xfId="0" applyNumberFormat="1" applyFont="1" applyBorder="1" applyAlignment="1">
      <alignment horizontal="center" vertical="center" wrapText="1"/>
    </xf>
    <xf numFmtId="0" fontId="6" fillId="0" borderId="10" xfId="0" applyFont="1" applyBorder="1" applyAlignment="1">
      <alignment/>
    </xf>
    <xf numFmtId="208"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4" fontId="2" fillId="36"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2" fontId="6" fillId="0" borderId="12" xfId="53" applyNumberFormat="1" applyFont="1" applyBorder="1" applyAlignment="1">
      <alignment horizontal="center" vertical="center" wrapText="1"/>
      <protection/>
    </xf>
    <xf numFmtId="2" fontId="1" fillId="34" borderId="10" xfId="53" applyNumberFormat="1" applyFont="1" applyFill="1" applyBorder="1" applyAlignment="1">
      <alignment horizontal="center" vertical="center" wrapText="1"/>
      <protection/>
    </xf>
    <xf numFmtId="2" fontId="6" fillId="34" borderId="12" xfId="53" applyNumberFormat="1" applyFont="1" applyFill="1" applyBorder="1" applyAlignment="1">
      <alignment horizontal="center" vertical="center" wrapText="1"/>
      <protection/>
    </xf>
    <xf numFmtId="0" fontId="6" fillId="37" borderId="10" xfId="53" applyFont="1" applyFill="1" applyBorder="1" applyAlignment="1">
      <alignment horizontal="left" vertical="center" wrapText="1"/>
      <protection/>
    </xf>
    <xf numFmtId="218"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215" fontId="3" fillId="0" borderId="10" xfId="0" applyNumberFormat="1" applyFont="1" applyBorder="1" applyAlignment="1">
      <alignment horizontal="center" vertical="center" wrapText="1"/>
    </xf>
    <xf numFmtId="215" fontId="2" fillId="0" borderId="12" xfId="0" applyNumberFormat="1" applyFont="1" applyBorder="1" applyAlignment="1">
      <alignment horizontal="center" vertical="center" wrapText="1"/>
    </xf>
    <xf numFmtId="204" fontId="2" fillId="0" borderId="12" xfId="0" applyNumberFormat="1" applyFont="1" applyFill="1" applyBorder="1" applyAlignment="1">
      <alignment horizontal="center" vertical="center" wrapText="1"/>
    </xf>
    <xf numFmtId="204" fontId="2" fillId="0" borderId="12" xfId="0" applyNumberFormat="1" applyFont="1" applyBorder="1" applyAlignment="1">
      <alignment horizontal="center" vertical="center" wrapText="1"/>
    </xf>
    <xf numFmtId="0" fontId="2" fillId="0" borderId="10" xfId="0" applyFont="1" applyBorder="1" applyAlignment="1">
      <alignment horizontal="left" vertical="center" wrapText="1"/>
    </xf>
    <xf numFmtId="215" fontId="2" fillId="0" borderId="12" xfId="0" applyNumberFormat="1" applyFont="1" applyFill="1" applyBorder="1" applyAlignment="1">
      <alignment horizontal="center" vertical="center" wrapText="1"/>
    </xf>
    <xf numFmtId="0" fontId="0" fillId="35" borderId="0" xfId="0" applyFill="1" applyAlignment="1">
      <alignment/>
    </xf>
    <xf numFmtId="0" fontId="2" fillId="36"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215" fontId="3" fillId="36" borderId="10" xfId="0" applyNumberFormat="1" applyFont="1" applyFill="1" applyBorder="1" applyAlignment="1">
      <alignment horizontal="center" vertical="center" wrapText="1"/>
    </xf>
    <xf numFmtId="215" fontId="2" fillId="36" borderId="12" xfId="0" applyNumberFormat="1" applyFont="1" applyFill="1" applyBorder="1" applyAlignment="1">
      <alignment horizontal="center" vertical="center" wrapText="1"/>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204"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218" fontId="1" fillId="0" borderId="10" xfId="0" applyNumberFormat="1" applyFont="1" applyFill="1" applyBorder="1" applyAlignment="1">
      <alignment horizontal="center" vertical="center"/>
    </xf>
    <xf numFmtId="218" fontId="6" fillId="0" borderId="10" xfId="0" applyNumberFormat="1" applyFont="1" applyFill="1" applyBorder="1" applyAlignment="1">
      <alignment horizontal="center" vertical="center"/>
    </xf>
    <xf numFmtId="204" fontId="6" fillId="0" borderId="10" xfId="0" applyNumberFormat="1" applyFont="1" applyBorder="1" applyAlignment="1">
      <alignment horizontal="center" vertical="center"/>
    </xf>
    <xf numFmtId="218"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204" fontId="6" fillId="0" borderId="15" xfId="0" applyNumberFormat="1" applyFont="1" applyFill="1" applyBorder="1" applyAlignment="1">
      <alignment horizontal="center" vertical="center"/>
    </xf>
    <xf numFmtId="204" fontId="8" fillId="0" borderId="10" xfId="0" applyNumberFormat="1" applyFont="1" applyBorder="1" applyAlignment="1">
      <alignment/>
    </xf>
    <xf numFmtId="218" fontId="1" fillId="0" borderId="10" xfId="0" applyNumberFormat="1" applyFont="1" applyBorder="1" applyAlignment="1">
      <alignment horizontal="center" vertical="center"/>
    </xf>
    <xf numFmtId="218" fontId="6" fillId="0" borderId="10" xfId="0" applyNumberFormat="1" applyFont="1" applyBorder="1" applyAlignment="1">
      <alignment horizontal="center" vertical="center"/>
    </xf>
    <xf numFmtId="204" fontId="1"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17" xfId="0" applyFont="1" applyBorder="1" applyAlignment="1">
      <alignment horizontal="left" vertical="center" wrapText="1"/>
    </xf>
    <xf numFmtId="0" fontId="6" fillId="0" borderId="17" xfId="0" applyFont="1" applyBorder="1" applyAlignment="1">
      <alignment horizontal="left" vertical="center" wrapText="1"/>
    </xf>
    <xf numFmtId="0" fontId="0" fillId="0" borderId="0" xfId="0" applyBorder="1" applyAlignment="1">
      <alignment horizontal="center" vertical="center"/>
    </xf>
    <xf numFmtId="204"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204"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204" fontId="0" fillId="0" borderId="0" xfId="0" applyNumberFormat="1" applyFont="1" applyFill="1" applyAlignment="1">
      <alignment/>
    </xf>
    <xf numFmtId="4" fontId="6" fillId="37" borderId="10" xfId="0" applyNumberFormat="1" applyFont="1" applyFill="1" applyBorder="1" applyAlignment="1">
      <alignment horizontal="center" vertical="center" wrapText="1"/>
    </xf>
    <xf numFmtId="222" fontId="3" fillId="37" borderId="0" xfId="63" applyNumberFormat="1" applyFont="1" applyFill="1" applyBorder="1" applyAlignment="1">
      <alignment horizontal="center" vertical="center"/>
    </xf>
    <xf numFmtId="203" fontId="3" fillId="37" borderId="0" xfId="63"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218"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203"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225" fontId="1" fillId="37" borderId="10" xfId="0" applyNumberFormat="1" applyFont="1" applyFill="1" applyBorder="1" applyAlignment="1">
      <alignment horizontal="center" vertical="center" wrapText="1"/>
    </xf>
    <xf numFmtId="0" fontId="57" fillId="37" borderId="10" xfId="0" applyFont="1" applyFill="1" applyBorder="1" applyAlignment="1">
      <alignment vertical="center" wrapText="1"/>
    </xf>
    <xf numFmtId="0" fontId="6" fillId="0" borderId="13" xfId="53" applyFont="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37" borderId="12" xfId="53" applyFont="1" applyFill="1" applyBorder="1" applyAlignment="1">
      <alignment horizontal="left" vertical="center" wrapText="1"/>
      <protection/>
    </xf>
    <xf numFmtId="4" fontId="1" fillId="37"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208" fontId="6" fillId="37" borderId="10" xfId="53" applyNumberFormat="1" applyFont="1" applyFill="1" applyBorder="1" applyAlignment="1">
      <alignment horizontal="left" vertical="center" wrapText="1"/>
      <protection/>
    </xf>
    <xf numFmtId="0" fontId="6" fillId="0" borderId="11" xfId="53" applyFont="1" applyBorder="1" applyAlignment="1">
      <alignment horizontal="center" vertical="center" wrapText="1"/>
      <protection/>
    </xf>
    <xf numFmtId="4" fontId="3" fillId="37" borderId="10" xfId="53" applyNumberFormat="1" applyFont="1" applyFill="1" applyBorder="1" applyAlignment="1">
      <alignment horizontal="center" vertical="center" wrapText="1"/>
      <protection/>
    </xf>
    <xf numFmtId="204" fontId="1" fillId="37" borderId="10" xfId="53" applyNumberFormat="1" applyFont="1" applyFill="1" applyBorder="1" applyAlignment="1">
      <alignment horizontal="center" vertical="center" wrapText="1"/>
      <protection/>
    </xf>
    <xf numFmtId="218" fontId="6" fillId="37" borderId="10" xfId="53" applyNumberFormat="1" applyFont="1" applyFill="1" applyBorder="1" applyAlignment="1">
      <alignment horizontal="center" vertical="center" wrapText="1"/>
      <protection/>
    </xf>
    <xf numFmtId="203"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218" fontId="1" fillId="37" borderId="10" xfId="0" applyNumberFormat="1" applyFont="1" applyFill="1" applyBorder="1" applyAlignment="1">
      <alignment horizontal="center" vertical="center" wrapText="1"/>
    </xf>
    <xf numFmtId="218"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10" xfId="0" applyFont="1" applyFill="1" applyBorder="1" applyAlignment="1">
      <alignment vertical="center" wrapText="1"/>
    </xf>
    <xf numFmtId="0" fontId="1" fillId="37" borderId="10" xfId="0" applyFont="1" applyFill="1" applyBorder="1" applyAlignment="1">
      <alignment horizontal="left" vertical="center" wrapText="1"/>
    </xf>
    <xf numFmtId="0" fontId="6" fillId="37" borderId="16" xfId="0" applyFont="1" applyFill="1" applyBorder="1" applyAlignment="1">
      <alignment horizontal="center" vertical="center" wrapText="1"/>
    </xf>
    <xf numFmtId="218" fontId="1" fillId="37" borderId="10" xfId="0" applyNumberFormat="1" applyFont="1" applyFill="1" applyBorder="1" applyAlignment="1">
      <alignment horizontal="center" vertical="center"/>
    </xf>
    <xf numFmtId="218" fontId="6" fillId="37" borderId="10" xfId="0" applyNumberFormat="1" applyFont="1" applyFill="1" applyBorder="1" applyAlignment="1">
      <alignment horizontal="center" vertical="center"/>
    </xf>
    <xf numFmtId="208" fontId="6" fillId="37" borderId="10" xfId="0" applyNumberFormat="1" applyFont="1" applyFill="1" applyBorder="1" applyAlignment="1">
      <alignment horizontal="left" vertical="top" wrapText="1"/>
    </xf>
    <xf numFmtId="208"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208" fontId="1" fillId="34" borderId="10" xfId="53" applyNumberFormat="1" applyFont="1" applyFill="1" applyBorder="1" applyAlignment="1">
      <alignment horizontal="center" vertical="center" wrapText="1"/>
      <protection/>
    </xf>
    <xf numFmtId="0" fontId="57"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3" xfId="0" applyFont="1" applyFill="1" applyBorder="1" applyAlignment="1">
      <alignment wrapText="1"/>
    </xf>
    <xf numFmtId="49" fontId="6" fillId="37" borderId="10" xfId="0" applyNumberFormat="1" applyFont="1" applyFill="1" applyBorder="1" applyAlignment="1">
      <alignment horizontal="left" vertical="center" wrapText="1"/>
    </xf>
    <xf numFmtId="0" fontId="57" fillId="37" borderId="10" xfId="0" applyFont="1" applyFill="1" applyBorder="1" applyAlignment="1">
      <alignment horizontal="left" wrapText="1"/>
    </xf>
    <xf numFmtId="49" fontId="57" fillId="37" borderId="10" xfId="0" applyNumberFormat="1" applyFont="1" applyFill="1" applyBorder="1" applyAlignment="1">
      <alignment wrapText="1"/>
    </xf>
    <xf numFmtId="0" fontId="57" fillId="37" borderId="10" xfId="0" applyFont="1" applyFill="1" applyBorder="1" applyAlignment="1">
      <alignment wrapText="1"/>
    </xf>
    <xf numFmtId="0" fontId="57" fillId="37" borderId="10" xfId="0" applyFont="1" applyFill="1" applyBorder="1" applyAlignment="1">
      <alignment horizontal="left" vertical="center" wrapText="1"/>
    </xf>
    <xf numFmtId="0" fontId="16" fillId="37" borderId="10" xfId="53" applyFont="1" applyFill="1" applyBorder="1" applyAlignment="1">
      <alignment horizontal="center" vertical="center" wrapText="1"/>
      <protection/>
    </xf>
    <xf numFmtId="4" fontId="16"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0" fontId="1" fillId="37" borderId="10" xfId="0" applyFont="1" applyFill="1" applyBorder="1" applyAlignment="1">
      <alignment horizontal="center" vertical="center"/>
    </xf>
    <xf numFmtId="204"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57"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5" xfId="53" applyFont="1" applyBorder="1" applyAlignment="1">
      <alignment horizontal="center" vertical="center" wrapText="1"/>
      <protection/>
    </xf>
    <xf numFmtId="0" fontId="1" fillId="37" borderId="18" xfId="53" applyFont="1" applyFill="1" applyBorder="1" applyAlignment="1">
      <alignment horizontal="left" vertical="center" wrapText="1"/>
      <protection/>
    </xf>
    <xf numFmtId="218" fontId="1" fillId="0" borderId="10" xfId="53" applyNumberFormat="1" applyFont="1" applyBorder="1" applyAlignment="1">
      <alignment horizontal="center" vertical="center"/>
      <protection/>
    </xf>
    <xf numFmtId="218" fontId="6" fillId="0" borderId="10" xfId="53" applyNumberFormat="1" applyFont="1" applyFill="1" applyBorder="1" applyAlignment="1">
      <alignment horizontal="center" vertical="center"/>
      <protection/>
    </xf>
    <xf numFmtId="218" fontId="6" fillId="37" borderId="10" xfId="53" applyNumberFormat="1" applyFont="1" applyFill="1" applyBorder="1" applyAlignment="1">
      <alignment horizontal="center" vertical="center"/>
      <protection/>
    </xf>
    <xf numFmtId="204" fontId="6" fillId="0" borderId="10" xfId="53" applyNumberFormat="1" applyFont="1" applyBorder="1" applyAlignment="1">
      <alignment horizontal="center" vertical="center"/>
      <protection/>
    </xf>
    <xf numFmtId="216" fontId="1" fillId="0" borderId="10" xfId="53" applyNumberFormat="1" applyFont="1" applyBorder="1" applyAlignment="1">
      <alignment horizontal="center" vertical="center"/>
      <protection/>
    </xf>
    <xf numFmtId="216" fontId="6" fillId="0" borderId="10" xfId="53" applyNumberFormat="1" applyFont="1" applyFill="1" applyBorder="1" applyAlignment="1">
      <alignment horizontal="center" vertical="center"/>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7"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216" fontId="1" fillId="0" borderId="10" xfId="53" applyNumberFormat="1" applyFont="1" applyBorder="1" applyAlignment="1">
      <alignment horizontal="center" vertical="center" wrapText="1"/>
      <protection/>
    </xf>
    <xf numFmtId="2" fontId="6" fillId="0" borderId="12" xfId="53" applyNumberFormat="1" applyFont="1" applyFill="1" applyBorder="1" applyAlignment="1">
      <alignment horizontal="center" vertical="center" wrapText="1"/>
      <protection/>
    </xf>
    <xf numFmtId="49" fontId="6" fillId="0" borderId="12" xfId="53" applyNumberFormat="1" applyFont="1" applyBorder="1" applyAlignment="1">
      <alignment horizontal="center" vertical="center"/>
      <protection/>
    </xf>
    <xf numFmtId="203" fontId="6" fillId="0" borderId="10" xfId="63" applyFont="1" applyBorder="1" applyAlignment="1">
      <alignment horizontal="center" vertical="center" wrapText="1"/>
    </xf>
    <xf numFmtId="203" fontId="6" fillId="37" borderId="12" xfId="63" applyFont="1" applyFill="1" applyBorder="1" applyAlignment="1">
      <alignment horizontal="center" vertical="center" wrapText="1"/>
    </xf>
    <xf numFmtId="203" fontId="6" fillId="0" borderId="12" xfId="63" applyFont="1" applyFill="1" applyBorder="1" applyAlignment="1">
      <alignment horizontal="center" vertical="center" wrapText="1"/>
    </xf>
    <xf numFmtId="203" fontId="6" fillId="0" borderId="12" xfId="63" applyFont="1" applyBorder="1" applyAlignment="1">
      <alignment horizontal="center" vertical="center" wrapText="1"/>
    </xf>
    <xf numFmtId="203" fontId="56" fillId="0" borderId="12" xfId="63" applyFont="1" applyBorder="1" applyAlignment="1">
      <alignment horizontal="center" vertical="center" wrapText="1"/>
    </xf>
    <xf numFmtId="49" fontId="6" fillId="0" borderId="12" xfId="53" applyNumberFormat="1" applyFont="1" applyFill="1" applyBorder="1" applyAlignment="1">
      <alignment horizontal="center" vertical="center"/>
      <protection/>
    </xf>
    <xf numFmtId="203" fontId="6" fillId="0" borderId="10" xfId="63" applyFont="1" applyFill="1" applyBorder="1" applyAlignment="1">
      <alignment horizontal="center" vertical="center" wrapText="1"/>
    </xf>
    <xf numFmtId="203" fontId="56" fillId="0" borderId="12" xfId="63" applyFont="1" applyFill="1" applyBorder="1" applyAlignment="1">
      <alignment horizontal="center" vertical="center" wrapText="1"/>
    </xf>
    <xf numFmtId="49" fontId="6" fillId="0" borderId="10" xfId="53" applyNumberFormat="1" applyFont="1" applyBorder="1" applyAlignment="1">
      <alignment horizontal="center" vertical="center"/>
      <protection/>
    </xf>
    <xf numFmtId="0" fontId="57" fillId="37" borderId="13" xfId="0" applyFont="1" applyFill="1" applyBorder="1" applyAlignment="1">
      <alignment horizontal="left" vertical="center" wrapText="1"/>
    </xf>
    <xf numFmtId="0" fontId="57" fillId="37" borderId="12" xfId="0" applyFont="1" applyFill="1" applyBorder="1" applyAlignment="1">
      <alignment horizontal="left" vertical="center" wrapText="1"/>
    </xf>
    <xf numFmtId="222" fontId="6" fillId="0" borderId="12" xfId="63" applyNumberFormat="1" applyFont="1" applyFill="1" applyBorder="1" applyAlignment="1">
      <alignment horizontal="center" vertical="center" wrapText="1"/>
    </xf>
    <xf numFmtId="203" fontId="1" fillId="0" borderId="10" xfId="63" applyFont="1" applyBorder="1" applyAlignment="1">
      <alignment horizontal="center" vertical="center" wrapText="1"/>
    </xf>
    <xf numFmtId="203" fontId="1" fillId="37" borderId="12" xfId="63" applyFont="1" applyFill="1" applyBorder="1" applyAlignment="1">
      <alignment horizontal="center" vertical="center" wrapText="1"/>
    </xf>
    <xf numFmtId="222" fontId="1" fillId="0" borderId="10" xfId="63" applyNumberFormat="1" applyFont="1" applyBorder="1" applyAlignment="1">
      <alignment horizontal="center" vertical="center" wrapText="1"/>
    </xf>
    <xf numFmtId="222" fontId="1" fillId="37" borderId="12" xfId="63" applyNumberFormat="1" applyFont="1" applyFill="1" applyBorder="1" applyAlignment="1">
      <alignment horizontal="center" vertical="center" wrapText="1"/>
    </xf>
    <xf numFmtId="0" fontId="6" fillId="37" borderId="13" xfId="53" applyFont="1" applyFill="1" applyBorder="1" applyAlignment="1">
      <alignment horizontal="center" vertical="center" wrapText="1"/>
      <protection/>
    </xf>
    <xf numFmtId="49" fontId="6" fillId="0" borderId="15" xfId="53" applyNumberFormat="1" applyFont="1" applyBorder="1" applyAlignment="1">
      <alignment horizontal="center" vertical="center"/>
      <protection/>
    </xf>
    <xf numFmtId="203" fontId="6" fillId="0" borderId="13" xfId="63" applyFont="1" applyBorder="1" applyAlignment="1">
      <alignment horizontal="center" vertical="center" wrapText="1"/>
    </xf>
    <xf numFmtId="203" fontId="6" fillId="37" borderId="15" xfId="63" applyFont="1" applyFill="1" applyBorder="1" applyAlignment="1">
      <alignment horizontal="center" vertical="center" wrapText="1"/>
    </xf>
    <xf numFmtId="203" fontId="6" fillId="0" borderId="15" xfId="63" applyFont="1" applyFill="1" applyBorder="1" applyAlignment="1">
      <alignment horizontal="center" vertical="center" wrapText="1"/>
    </xf>
    <xf numFmtId="203" fontId="6" fillId="0" borderId="15" xfId="63" applyFont="1" applyBorder="1" applyAlignment="1">
      <alignment horizontal="center" vertical="center" wrapText="1"/>
    </xf>
    <xf numFmtId="203" fontId="56" fillId="0" borderId="15" xfId="63" applyFont="1" applyBorder="1" applyAlignment="1">
      <alignment horizontal="center" vertical="center" wrapText="1"/>
    </xf>
    <xf numFmtId="49" fontId="6" fillId="0" borderId="10" xfId="53" applyNumberFormat="1" applyFont="1" applyFill="1" applyBorder="1" applyAlignment="1">
      <alignment horizontal="center" vertical="center"/>
      <protection/>
    </xf>
    <xf numFmtId="203" fontId="56" fillId="0" borderId="10" xfId="63" applyFont="1" applyFill="1" applyBorder="1" applyAlignment="1">
      <alignment horizontal="center" vertical="center" wrapText="1"/>
    </xf>
    <xf numFmtId="0" fontId="6" fillId="0" borderId="12" xfId="53" applyFont="1" applyFill="1" applyBorder="1" applyAlignment="1">
      <alignment horizontal="center" vertical="center" wrapText="1"/>
      <protection/>
    </xf>
    <xf numFmtId="222" fontId="6" fillId="0" borderId="10" xfId="63" applyNumberFormat="1" applyFont="1" applyFill="1" applyBorder="1" applyAlignment="1">
      <alignment horizontal="center" vertical="center" wrapText="1"/>
    </xf>
    <xf numFmtId="49" fontId="6" fillId="37" borderId="10" xfId="53" applyNumberFormat="1" applyFont="1" applyFill="1" applyBorder="1" applyAlignment="1">
      <alignment horizontal="center" vertical="center"/>
      <protection/>
    </xf>
    <xf numFmtId="203" fontId="6" fillId="37" borderId="10" xfId="63" applyFont="1" applyFill="1" applyBorder="1" applyAlignment="1">
      <alignment horizontal="center" vertical="center" wrapText="1"/>
    </xf>
    <xf numFmtId="0" fontId="6" fillId="37" borderId="19" xfId="53" applyFont="1" applyFill="1" applyBorder="1" applyAlignment="1">
      <alignment horizontal="center" vertical="center" wrapText="1"/>
      <protection/>
    </xf>
    <xf numFmtId="203" fontId="6" fillId="37" borderId="13" xfId="63" applyFont="1" applyFill="1" applyBorder="1" applyAlignment="1">
      <alignment horizontal="center" vertical="center" wrapText="1"/>
    </xf>
    <xf numFmtId="0" fontId="6" fillId="34" borderId="16"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1" fillId="37" borderId="13" xfId="53" applyNumberFormat="1" applyFont="1" applyFill="1" applyBorder="1" applyAlignment="1">
      <alignment horizontal="center" vertical="center" wrapText="1"/>
      <protection/>
    </xf>
    <xf numFmtId="4" fontId="6" fillId="37" borderId="15" xfId="53" applyNumberFormat="1"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7" borderId="0" xfId="53" applyFont="1" applyFill="1" applyAlignment="1">
      <alignment horizontal="center"/>
      <protection/>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4" fillId="37" borderId="0" xfId="53" applyNumberFormat="1" applyFont="1" applyFill="1" applyBorder="1" applyAlignment="1">
      <alignment horizontal="center" vertical="center" wrapText="1"/>
      <protection/>
    </xf>
    <xf numFmtId="204" fontId="14" fillId="37" borderId="0" xfId="53" applyNumberFormat="1" applyFont="1" applyFill="1" applyBorder="1" applyAlignment="1">
      <alignment horizontal="center" vertical="center" wrapText="1"/>
      <protection/>
    </xf>
    <xf numFmtId="216" fontId="15" fillId="37" borderId="0" xfId="53" applyNumberFormat="1" applyFont="1" applyFill="1">
      <alignment/>
      <protection/>
    </xf>
    <xf numFmtId="0" fontId="17" fillId="0" borderId="0" xfId="53" applyFont="1" applyBorder="1" applyAlignment="1">
      <alignment horizontal="left" vertical="center" wrapText="1"/>
      <protection/>
    </xf>
    <xf numFmtId="0" fontId="17" fillId="0" borderId="0" xfId="53" applyFont="1" applyAlignment="1">
      <alignment horizontal="center" vertical="center" wrapText="1"/>
      <protection/>
    </xf>
    <xf numFmtId="0" fontId="18" fillId="0" borderId="0" xfId="53" applyFont="1">
      <alignment/>
      <protection/>
    </xf>
    <xf numFmtId="204"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5" fillId="37" borderId="0" xfId="53" applyFont="1" applyFill="1">
      <alignment/>
      <protection/>
    </xf>
    <xf numFmtId="0" fontId="2" fillId="37" borderId="0" xfId="53" applyFont="1" applyFill="1" applyAlignment="1">
      <alignment horizontal="left" vertical="center" wrapText="1"/>
      <protection/>
    </xf>
    <xf numFmtId="0" fontId="2" fillId="0" borderId="0" xfId="53" applyFont="1" applyAlignment="1">
      <alignment horizontal="left" vertical="center"/>
      <protection/>
    </xf>
    <xf numFmtId="0" fontId="2" fillId="37" borderId="0" xfId="53" applyFont="1" applyFill="1" applyAlignment="1">
      <alignment horizontal="left"/>
      <protection/>
    </xf>
    <xf numFmtId="0" fontId="3" fillId="37" borderId="17" xfId="53" applyFont="1" applyFill="1" applyBorder="1" applyAlignment="1">
      <alignment horizontal="center" vertical="center" wrapText="1"/>
      <protection/>
    </xf>
    <xf numFmtId="0" fontId="3" fillId="37" borderId="13" xfId="53" applyFont="1" applyFill="1" applyBorder="1" applyAlignment="1">
      <alignment horizontal="center" vertical="center" wrapText="1"/>
      <protection/>
    </xf>
    <xf numFmtId="0" fontId="3" fillId="37" borderId="15" xfId="53" applyFont="1" applyFill="1" applyBorder="1" applyAlignment="1">
      <alignment horizontal="center" vertical="center" wrapText="1"/>
      <protection/>
    </xf>
    <xf numFmtId="0" fontId="3" fillId="37" borderId="10" xfId="53" applyFont="1" applyFill="1" applyBorder="1" applyAlignment="1">
      <alignment horizontal="center" vertical="center" wrapText="1"/>
      <protection/>
    </xf>
    <xf numFmtId="4" fontId="2" fillId="37" borderId="10" xfId="53" applyNumberFormat="1" applyFont="1" applyFill="1" applyBorder="1" applyAlignment="1">
      <alignment horizontal="center" vertical="center" wrapText="1"/>
      <protection/>
    </xf>
    <xf numFmtId="0" fontId="3" fillId="37" borderId="10" xfId="53" applyFont="1" applyFill="1" applyBorder="1" applyAlignment="1">
      <alignment vertical="center" wrapText="1"/>
      <protection/>
    </xf>
    <xf numFmtId="0" fontId="15" fillId="37" borderId="10" xfId="53" applyFont="1" applyFill="1" applyBorder="1">
      <alignment/>
      <protection/>
    </xf>
    <xf numFmtId="4" fontId="2" fillId="0" borderId="10" xfId="53" applyNumberFormat="1" applyFont="1" applyFill="1" applyBorder="1" applyAlignment="1">
      <alignment horizontal="center" vertical="center" wrapText="1"/>
      <protection/>
    </xf>
    <xf numFmtId="203" fontId="2" fillId="37" borderId="10" xfId="63" applyFont="1" applyFill="1" applyBorder="1" applyAlignment="1">
      <alignment horizontal="center" vertical="center"/>
    </xf>
    <xf numFmtId="216" fontId="3" fillId="37" borderId="10" xfId="53" applyNumberFormat="1" applyFont="1" applyFill="1" applyBorder="1" applyAlignment="1">
      <alignment horizontal="center" vertical="center" wrapText="1"/>
      <protection/>
    </xf>
    <xf numFmtId="216" fontId="2" fillId="37" borderId="10" xfId="53" applyNumberFormat="1" applyFont="1" applyFill="1" applyBorder="1" applyAlignment="1">
      <alignment horizontal="center" vertical="center" wrapText="1"/>
      <protection/>
    </xf>
    <xf numFmtId="216" fontId="2" fillId="0" borderId="10" xfId="53" applyNumberFormat="1" applyFont="1" applyFill="1" applyBorder="1" applyAlignment="1">
      <alignment horizontal="center" vertical="center" wrapText="1"/>
      <protection/>
    </xf>
    <xf numFmtId="216" fontId="15" fillId="37" borderId="10" xfId="53" applyNumberFormat="1" applyFont="1" applyFill="1" applyBorder="1">
      <alignment/>
      <protection/>
    </xf>
    <xf numFmtId="204" fontId="2" fillId="0" borderId="0" xfId="53" applyNumberFormat="1" applyFont="1" applyAlignment="1">
      <alignment horizontal="center" vertical="center" wrapText="1"/>
      <protection/>
    </xf>
    <xf numFmtId="0" fontId="15" fillId="0" borderId="0" xfId="53" applyFont="1">
      <alignment/>
      <protection/>
    </xf>
    <xf numFmtId="0" fontId="3" fillId="0" borderId="0" xfId="53" applyFont="1" applyAlignment="1">
      <alignment horizontal="center"/>
      <protection/>
    </xf>
    <xf numFmtId="204" fontId="2" fillId="37" borderId="0" xfId="53" applyNumberFormat="1" applyFont="1" applyFill="1" applyBorder="1" applyAlignment="1">
      <alignment horizontal="center" vertical="center" wrapText="1"/>
      <protection/>
    </xf>
    <xf numFmtId="2" fontId="15"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5" fillId="37" borderId="0" xfId="53" applyNumberFormat="1" applyFont="1" applyFill="1">
      <alignment/>
      <protection/>
    </xf>
    <xf numFmtId="0" fontId="15" fillId="37" borderId="0" xfId="53" applyFont="1" applyFill="1" applyAlignment="1">
      <alignment horizontal="left"/>
      <protection/>
    </xf>
    <xf numFmtId="14" fontId="2" fillId="37" borderId="0" xfId="53" applyNumberFormat="1" applyFont="1" applyFill="1" applyAlignment="1">
      <alignment horizontal="left"/>
      <protection/>
    </xf>
    <xf numFmtId="204" fontId="15" fillId="37"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204"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7" fillId="0" borderId="0" xfId="53" applyFont="1" applyAlignment="1">
      <alignment vertical="center" wrapText="1"/>
      <protection/>
    </xf>
    <xf numFmtId="0" fontId="2" fillId="37" borderId="0" xfId="53" applyFont="1" applyFill="1" applyBorder="1" applyAlignment="1">
      <alignment horizontal="left" vertical="center" wrapText="1"/>
      <protection/>
    </xf>
    <xf numFmtId="0" fontId="2" fillId="37" borderId="0" xfId="53" applyFont="1" applyFill="1" applyAlignment="1">
      <alignment horizontal="center"/>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0" borderId="0" xfId="53" applyFont="1" applyAlignment="1">
      <alignment horizontal="left" vertical="center"/>
      <protection/>
    </xf>
    <xf numFmtId="222" fontId="1" fillId="0" borderId="10" xfId="61" applyNumberFormat="1" applyFont="1" applyBorder="1" applyAlignment="1">
      <alignment horizontal="center" vertical="center" wrapText="1"/>
    </xf>
    <xf numFmtId="0" fontId="2" fillId="37" borderId="0" xfId="53" applyFont="1" applyFill="1" applyAlignment="1">
      <alignment horizontal="center"/>
      <protection/>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0" fillId="37" borderId="0" xfId="53" applyFill="1" applyAlignment="1">
      <alignment horizontal="center" vertical="center"/>
      <protection/>
    </xf>
    <xf numFmtId="0" fontId="6" fillId="37" borderId="0" xfId="53" applyFont="1" applyFill="1" applyAlignment="1">
      <alignment horizontal="left"/>
      <protection/>
    </xf>
    <xf numFmtId="0" fontId="2" fillId="37" borderId="0" xfId="53" applyFont="1" applyFill="1" applyAlignment="1">
      <alignment horizontal="center" vertical="center"/>
      <protection/>
    </xf>
    <xf numFmtId="0" fontId="6" fillId="37" borderId="0" xfId="53" applyFont="1" applyFill="1" applyAlignment="1">
      <alignment horizontal="left" vertical="center"/>
      <protection/>
    </xf>
    <xf numFmtId="0" fontId="6" fillId="37" borderId="0" xfId="53" applyFont="1" applyFill="1" applyAlignment="1">
      <alignment/>
      <protection/>
    </xf>
    <xf numFmtId="0" fontId="6" fillId="37" borderId="0" xfId="53" applyFont="1" applyFill="1">
      <alignment/>
      <protection/>
    </xf>
    <xf numFmtId="0" fontId="1" fillId="37" borderId="20"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7" fillId="0" borderId="0" xfId="53" applyFont="1" applyAlignment="1">
      <alignment horizontal="center"/>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0" fontId="6" fillId="37" borderId="14" xfId="53" applyFont="1" applyFill="1" applyBorder="1" applyAlignment="1">
      <alignment horizontal="center" vertical="center" wrapText="1"/>
      <protection/>
    </xf>
    <xf numFmtId="49" fontId="2" fillId="37" borderId="10" xfId="53" applyNumberFormat="1" applyFont="1" applyFill="1" applyBorder="1" applyAlignment="1">
      <alignment vertical="center" wrapText="1"/>
      <protection/>
    </xf>
    <xf numFmtId="0" fontId="6" fillId="0" borderId="0" xfId="53" applyFont="1" applyAlignment="1">
      <alignment vertical="center"/>
      <protection/>
    </xf>
    <xf numFmtId="0" fontId="20" fillId="0" borderId="10" xfId="0" applyFont="1" applyBorder="1" applyAlignment="1">
      <alignment horizontal="center" vertical="center" wrapText="1"/>
    </xf>
    <xf numFmtId="0" fontId="1"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 fillId="37" borderId="12" xfId="53" applyFont="1" applyFill="1" applyBorder="1" applyAlignment="1">
      <alignment horizontal="left" vertical="center" wrapText="1"/>
      <protection/>
    </xf>
    <xf numFmtId="0" fontId="1" fillId="0" borderId="0" xfId="0" applyFont="1" applyAlignment="1">
      <alignment horizontal="center" vertical="center" wrapText="1"/>
    </xf>
    <xf numFmtId="0" fontId="1" fillId="37" borderId="1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7" fillId="0" borderId="0" xfId="53" applyFont="1" applyBorder="1" applyAlignment="1">
      <alignment horizontal="left" vertical="center" wrapText="1"/>
      <protection/>
    </xf>
    <xf numFmtId="0" fontId="2" fillId="37" borderId="0" xfId="53" applyFont="1" applyFill="1" applyBorder="1" applyAlignment="1">
      <alignment horizontal="left" vertical="center" wrapText="1"/>
      <protection/>
    </xf>
    <xf numFmtId="0" fontId="1" fillId="37" borderId="21"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18" xfId="53" applyFont="1" applyFill="1" applyBorder="1" applyAlignment="1">
      <alignment horizontal="center" vertical="center" wrapText="1"/>
      <protection/>
    </xf>
    <xf numFmtId="0" fontId="1" fillId="37" borderId="16"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0" xfId="53" applyFont="1" applyFill="1" applyAlignment="1">
      <alignment horizontal="center"/>
      <protection/>
    </xf>
    <xf numFmtId="0" fontId="3" fillId="37" borderId="10" xfId="53" applyFont="1" applyFill="1" applyBorder="1" applyAlignment="1">
      <alignment horizontal="center" vertical="center" wrapText="1"/>
      <protection/>
    </xf>
    <xf numFmtId="0" fontId="3" fillId="37" borderId="13" xfId="53" applyFont="1" applyFill="1" applyBorder="1" applyAlignment="1">
      <alignment horizontal="center" vertical="center" wrapText="1"/>
      <protection/>
    </xf>
    <xf numFmtId="0" fontId="2" fillId="0" borderId="0" xfId="53" applyFont="1" applyBorder="1" applyAlignment="1">
      <alignment horizontal="left" vertical="center" wrapText="1"/>
      <protection/>
    </xf>
    <xf numFmtId="0" fontId="3" fillId="37" borderId="17" xfId="53" applyFont="1" applyFill="1" applyBorder="1" applyAlignment="1">
      <alignment horizontal="center" vertical="center" wrapText="1"/>
      <protection/>
    </xf>
    <xf numFmtId="0" fontId="3" fillId="37" borderId="20" xfId="53" applyFont="1" applyFill="1" applyBorder="1" applyAlignment="1">
      <alignment horizontal="center" vertical="center" wrapText="1"/>
      <protection/>
    </xf>
    <xf numFmtId="0" fontId="3" fillId="37" borderId="11" xfId="53" applyFont="1" applyFill="1" applyBorder="1" applyAlignment="1">
      <alignment horizontal="center" vertical="center" wrapText="1"/>
      <protection/>
    </xf>
    <xf numFmtId="0" fontId="3" fillId="37" borderId="15" xfId="53" applyFont="1" applyFill="1" applyBorder="1" applyAlignment="1">
      <alignment horizontal="center" vertical="center" wrapText="1"/>
      <protection/>
    </xf>
    <xf numFmtId="0" fontId="3" fillId="37" borderId="12"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3" fillId="37" borderId="0" xfId="53" applyFont="1" applyFill="1" applyAlignment="1">
      <alignment horizontal="center" vertical="center" wrapText="1"/>
      <protection/>
    </xf>
    <xf numFmtId="0" fontId="2" fillId="37" borderId="14" xfId="53" applyFont="1" applyFill="1" applyBorder="1" applyAlignment="1">
      <alignment horizontal="right"/>
      <protection/>
    </xf>
    <xf numFmtId="0" fontId="1" fillId="0" borderId="0" xfId="53" applyFont="1" applyBorder="1" applyAlignment="1">
      <alignment horizontal="left" vertical="center" wrapText="1"/>
      <protection/>
    </xf>
    <xf numFmtId="0" fontId="1" fillId="0" borderId="10"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6" fillId="0" borderId="0" xfId="53" applyFont="1" applyAlignment="1">
      <alignment horizontal="left"/>
      <protection/>
    </xf>
    <xf numFmtId="0" fontId="6" fillId="0" borderId="0" xfId="0" applyFont="1" applyAlignment="1">
      <alignment horizontal="left" wrapText="1"/>
    </xf>
    <xf numFmtId="0" fontId="6" fillId="0" borderId="0" xfId="0" applyFont="1" applyAlignment="1">
      <alignment horizontal="left"/>
    </xf>
    <xf numFmtId="0" fontId="1" fillId="0" borderId="0" xfId="53" applyFont="1" applyAlignment="1">
      <alignment horizontal="center" wrapText="1"/>
      <protection/>
    </xf>
    <xf numFmtId="0" fontId="3" fillId="0" borderId="0" xfId="53" applyFont="1" applyBorder="1" applyAlignment="1">
      <alignment horizontal="left" vertical="center" wrapText="1"/>
      <protection/>
    </xf>
    <xf numFmtId="0" fontId="6" fillId="0" borderId="13"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0" xfId="53" applyFont="1" applyAlignment="1">
      <alignment horizontal="left" wrapText="1"/>
      <protection/>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1" fillId="37" borderId="13"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2" fillId="0" borderId="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6" fillId="0" borderId="0" xfId="0" applyFont="1" applyFill="1" applyAlignment="1">
      <alignment horizontal="center"/>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3" fillId="0" borderId="10" xfId="53" applyFont="1" applyBorder="1" applyAlignment="1">
      <alignment horizontal="center" vertical="center" wrapText="1"/>
      <protection/>
    </xf>
    <xf numFmtId="0" fontId="3" fillId="0" borderId="13"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5" xfId="53" applyFont="1" applyBorder="1" applyAlignment="1">
      <alignment horizontal="center" vertical="center" wrapText="1"/>
      <protection/>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1" fillId="0" borderId="0" xfId="0" applyFont="1" applyBorder="1" applyAlignment="1">
      <alignment horizontal="left" vertical="center" wrapText="1"/>
    </xf>
    <xf numFmtId="0" fontId="2" fillId="0" borderId="0" xfId="53" applyFont="1" applyFill="1" applyAlignment="1">
      <alignment horizontal="center"/>
      <protection/>
    </xf>
    <xf numFmtId="0" fontId="2" fillId="0" borderId="0" xfId="53" applyFont="1" applyAlignment="1">
      <alignment horizontal="left"/>
      <protection/>
    </xf>
    <xf numFmtId="0" fontId="2" fillId="0" borderId="0" xfId="0" applyFont="1" applyAlignment="1">
      <alignment horizontal="left" wrapText="1"/>
    </xf>
    <xf numFmtId="0" fontId="2" fillId="0" borderId="0" xfId="0" applyFont="1" applyAlignment="1">
      <alignment horizontal="left"/>
    </xf>
    <xf numFmtId="0" fontId="1" fillId="0" borderId="0" xfId="53" applyFont="1" applyBorder="1" applyAlignment="1">
      <alignment wrapText="1"/>
      <protection/>
    </xf>
    <xf numFmtId="0" fontId="1" fillId="34" borderId="0" xfId="53" applyFont="1" applyFill="1" applyAlignment="1">
      <alignment horizontal="center" wrapText="1"/>
      <protection/>
    </xf>
    <xf numFmtId="0" fontId="3" fillId="0" borderId="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xf>
    <xf numFmtId="0" fontId="9" fillId="0" borderId="0" xfId="0" applyFont="1" applyAlignment="1">
      <alignment horizontal="center"/>
    </xf>
    <xf numFmtId="0" fontId="3" fillId="0" borderId="1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0" xfId="53" applyFont="1" applyFill="1" applyAlignment="1">
      <alignment horizontal="center"/>
      <protection/>
    </xf>
    <xf numFmtId="0" fontId="1" fillId="0" borderId="19" xfId="53" applyFont="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8" fillId="0" borderId="13"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0" borderId="0" xfId="53" applyFont="1" applyAlignment="1">
      <alignment horizontal="center"/>
      <protection/>
    </xf>
    <xf numFmtId="0" fontId="6" fillId="37" borderId="15" xfId="53" applyFont="1" applyFill="1" applyBorder="1" applyAlignment="1">
      <alignment horizontal="center" vertical="center" wrapText="1"/>
      <protection/>
    </xf>
    <xf numFmtId="0" fontId="2" fillId="0" borderId="0" xfId="53" applyFont="1" applyAlignment="1">
      <alignment horizontal="center"/>
      <protection/>
    </xf>
    <xf numFmtId="0" fontId="6" fillId="0" borderId="15"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1" fillId="0" borderId="21" xfId="53" applyFont="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18"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6" xfId="53" applyFont="1" applyBorder="1" applyAlignment="1">
      <alignment horizontal="center" vertical="center" wrapText="1"/>
      <protection/>
    </xf>
    <xf numFmtId="49" fontId="6" fillId="37" borderId="13" xfId="53" applyNumberFormat="1" applyFont="1" applyFill="1" applyBorder="1" applyAlignment="1">
      <alignment horizontal="center" vertical="center"/>
      <protection/>
    </xf>
    <xf numFmtId="49" fontId="6" fillId="37" borderId="12" xfId="53" applyNumberFormat="1" applyFont="1" applyFill="1" applyBorder="1" applyAlignment="1">
      <alignment horizontal="center" vertical="center"/>
      <protection/>
    </xf>
    <xf numFmtId="0" fontId="57" fillId="37" borderId="13" xfId="0" applyFont="1" applyFill="1" applyBorder="1" applyAlignment="1">
      <alignment horizontal="center" vertical="center" wrapText="1"/>
    </xf>
    <xf numFmtId="0" fontId="57" fillId="37" borderId="12" xfId="0" applyFont="1" applyFill="1" applyBorder="1" applyAlignment="1">
      <alignment horizontal="center" vertical="center" wrapText="1"/>
    </xf>
    <xf numFmtId="0" fontId="6" fillId="0" borderId="13" xfId="53" applyFont="1" applyBorder="1" applyAlignment="1">
      <alignment horizontal="center" vertical="center"/>
      <protection/>
    </xf>
    <xf numFmtId="0" fontId="6" fillId="0" borderId="15" xfId="53" applyFont="1" applyBorder="1" applyAlignment="1">
      <alignment horizontal="center" vertical="center"/>
      <protection/>
    </xf>
    <xf numFmtId="0" fontId="6" fillId="0" borderId="12" xfId="53" applyFont="1" applyBorder="1" applyAlignment="1">
      <alignment horizontal="center" vertical="center"/>
      <protection/>
    </xf>
    <xf numFmtId="49" fontId="6" fillId="0" borderId="13" xfId="53" applyNumberFormat="1" applyFont="1" applyFill="1" applyBorder="1" applyAlignment="1">
      <alignment horizontal="center" vertical="center"/>
      <protection/>
    </xf>
    <xf numFmtId="49" fontId="6" fillId="0" borderId="12" xfId="53" applyNumberFormat="1" applyFont="1" applyFill="1" applyBorder="1" applyAlignment="1">
      <alignment horizontal="center" vertical="center"/>
      <protection/>
    </xf>
    <xf numFmtId="0" fontId="6" fillId="37" borderId="13" xfId="0" applyFont="1" applyFill="1" applyBorder="1" applyAlignment="1">
      <alignment horizontal="left" vertical="center" wrapText="1"/>
    </xf>
    <xf numFmtId="0" fontId="6" fillId="37" borderId="12" xfId="0" applyFont="1" applyFill="1" applyBorder="1" applyAlignment="1">
      <alignment horizontal="left"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53" applyFont="1" applyAlignment="1">
      <alignment horizontal="left" vertical="center"/>
      <protection/>
    </xf>
    <xf numFmtId="0" fontId="6" fillId="0" borderId="0" xfId="53" applyFont="1" applyAlignment="1">
      <alignment horizontal="left" vertical="center" wrapText="1"/>
      <protection/>
    </xf>
    <xf numFmtId="0" fontId="6" fillId="0" borderId="0" xfId="53" applyFont="1" applyFill="1" applyAlignment="1">
      <alignment horizontal="left" vertical="center"/>
      <protection/>
    </xf>
    <xf numFmtId="0" fontId="6" fillId="0" borderId="0" xfId="53" applyFont="1" applyFill="1" applyAlignment="1">
      <alignment horizontal="left"/>
      <protection/>
    </xf>
    <xf numFmtId="0" fontId="19" fillId="0" borderId="0" xfId="53" applyFont="1" applyAlignment="1">
      <alignment horizontal="center"/>
      <protection/>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216" fontId="6" fillId="37" borderId="10" xfId="53" applyNumberFormat="1" applyFont="1" applyFill="1" applyBorder="1" applyAlignment="1">
      <alignment horizontal="center" vertical="center" wrapText="1"/>
      <protection/>
    </xf>
    <xf numFmtId="0" fontId="20" fillId="0" borderId="10" xfId="0" applyFont="1" applyBorder="1" applyAlignment="1">
      <alignment horizontal="justify" vertical="center" wrapText="1"/>
    </xf>
    <xf numFmtId="0" fontId="20"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horizontal="left" vertical="center" wrapText="1"/>
    </xf>
    <xf numFmtId="0" fontId="6" fillId="0" borderId="0" xfId="53" applyFont="1" applyFill="1" applyAlignment="1">
      <alignment horizontal="center" vertical="center" wrapText="1"/>
      <protection/>
    </xf>
    <xf numFmtId="0" fontId="6" fillId="0" borderId="0" xfId="53" applyFont="1" applyBorder="1" applyAlignment="1">
      <alignment wrapText="1"/>
      <protection/>
    </xf>
    <xf numFmtId="0" fontId="6" fillId="0" borderId="0" xfId="53" applyFont="1" applyBorder="1" applyAlignment="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39"/>
  <sheetViews>
    <sheetView tabSelected="1" zoomScale="75" zoomScaleNormal="75" zoomScalePageLayoutView="0" workbookViewId="0" topLeftCell="A21">
      <selection activeCell="D30" sqref="D30"/>
    </sheetView>
  </sheetViews>
  <sheetFormatPr defaultColWidth="9.140625" defaultRowHeight="12.75"/>
  <cols>
    <col min="1" max="1" width="9.00390625" style="401" customWidth="1"/>
    <col min="2" max="2" width="39.140625" style="401" customWidth="1"/>
    <col min="3" max="3" width="13.421875" style="401" hidden="1" customWidth="1"/>
    <col min="4" max="4" width="16.421875" style="401" customWidth="1"/>
    <col min="5" max="5" width="13.8515625" style="401" customWidth="1"/>
    <col min="6" max="6" width="61.57421875" style="401" customWidth="1"/>
    <col min="7" max="7" width="65.57421875" style="401" customWidth="1"/>
    <col min="8" max="8" width="15.7109375" style="401" customWidth="1"/>
    <col min="9" max="9" width="16.00390625" style="401" customWidth="1"/>
    <col min="10" max="10" width="14.140625" style="401" customWidth="1"/>
    <col min="11" max="11" width="12.421875" style="401" hidden="1" customWidth="1"/>
    <col min="12" max="12" width="14.8515625" style="401" customWidth="1"/>
    <col min="13" max="13" width="14.28125" style="401" customWidth="1"/>
    <col min="14" max="14" width="27.7109375" style="401" customWidth="1"/>
    <col min="15" max="15" width="19.140625" style="401" customWidth="1"/>
    <col min="16" max="16" width="15.140625" style="401" customWidth="1"/>
    <col min="17" max="17" width="14.140625" style="401" customWidth="1"/>
    <col min="18" max="18" width="17.28125" style="401" customWidth="1"/>
    <col min="19" max="19" width="13.8515625" style="401" customWidth="1"/>
  </cols>
  <sheetData>
    <row r="1" spans="1:16" ht="18.75" customHeight="1">
      <c r="A1" s="444"/>
      <c r="B1" s="444"/>
      <c r="C1" s="444"/>
      <c r="D1" s="445"/>
      <c r="E1" s="444"/>
      <c r="F1" s="444"/>
      <c r="G1" s="449" t="s">
        <v>484</v>
      </c>
      <c r="H1" s="449"/>
      <c r="I1" s="449"/>
      <c r="J1" s="449"/>
      <c r="K1" s="449"/>
      <c r="L1" s="422"/>
      <c r="M1" s="422"/>
      <c r="N1" s="422"/>
      <c r="O1" s="422"/>
      <c r="P1" s="422"/>
    </row>
    <row r="2" spans="1:16" ht="18.75">
      <c r="A2" s="444"/>
      <c r="B2" s="444"/>
      <c r="C2" s="444"/>
      <c r="D2" s="445"/>
      <c r="E2" s="444"/>
      <c r="F2" s="444"/>
      <c r="G2" s="209" t="s">
        <v>11</v>
      </c>
      <c r="H2" s="446"/>
      <c r="I2" s="446"/>
      <c r="J2" s="446"/>
      <c r="K2" s="446"/>
      <c r="O2" s="422"/>
      <c r="P2" s="422"/>
    </row>
    <row r="3" spans="1:11" ht="23.25" customHeight="1">
      <c r="A3" s="389"/>
      <c r="B3" s="389"/>
      <c r="C3" s="389"/>
      <c r="D3" s="447"/>
      <c r="E3" s="436"/>
      <c r="F3" s="444"/>
      <c r="G3" s="439" t="s">
        <v>426</v>
      </c>
      <c r="H3" s="448"/>
      <c r="I3" s="446"/>
      <c r="J3" s="446"/>
      <c r="K3" s="446"/>
    </row>
    <row r="4" spans="1:11" s="401" customFormat="1" ht="18.75">
      <c r="A4" s="389"/>
      <c r="B4" s="389"/>
      <c r="C4" s="389"/>
      <c r="D4" s="447"/>
      <c r="E4" s="436"/>
      <c r="F4" s="444"/>
      <c r="G4" s="439" t="s">
        <v>34</v>
      </c>
      <c r="H4" s="448"/>
      <c r="I4" s="446"/>
      <c r="J4" s="446"/>
      <c r="K4" s="446"/>
    </row>
    <row r="5" spans="1:16" s="401" customFormat="1" ht="18.75">
      <c r="A5" s="389"/>
      <c r="B5" s="389"/>
      <c r="C5" s="389"/>
      <c r="D5" s="447"/>
      <c r="E5" s="404"/>
      <c r="F5" s="444"/>
      <c r="G5" s="460" t="s">
        <v>8</v>
      </c>
      <c r="H5" s="460"/>
      <c r="I5" s="446"/>
      <c r="J5" s="446"/>
      <c r="K5" s="446"/>
      <c r="O5" s="422"/>
      <c r="P5" s="422"/>
    </row>
    <row r="6" spans="1:11" s="401" customFormat="1" ht="18.75">
      <c r="A6" s="389"/>
      <c r="B6" s="389"/>
      <c r="C6" s="389"/>
      <c r="D6" s="447"/>
      <c r="E6" s="404"/>
      <c r="F6" s="444"/>
      <c r="G6" s="439" t="s">
        <v>427</v>
      </c>
      <c r="H6" s="448"/>
      <c r="I6" s="449"/>
      <c r="J6" s="449"/>
      <c r="K6" s="449"/>
    </row>
    <row r="7" spans="1:16" s="401" customFormat="1" ht="35.25" customHeight="1">
      <c r="A7" s="389"/>
      <c r="B7" s="389"/>
      <c r="C7" s="389"/>
      <c r="D7" s="447"/>
      <c r="E7" s="404"/>
      <c r="F7" s="444"/>
      <c r="G7" s="23" t="s">
        <v>469</v>
      </c>
      <c r="H7" s="23"/>
      <c r="I7" s="23"/>
      <c r="J7" s="449"/>
      <c r="K7" s="449"/>
      <c r="O7" s="422"/>
      <c r="P7" s="422"/>
    </row>
    <row r="8" spans="1:11" s="401" customFormat="1" ht="18.75">
      <c r="A8" s="389"/>
      <c r="B8" s="389"/>
      <c r="C8" s="389"/>
      <c r="D8" s="447"/>
      <c r="E8" s="404"/>
      <c r="F8" s="444"/>
      <c r="G8" s="450" t="s">
        <v>485</v>
      </c>
      <c r="H8" s="444"/>
      <c r="I8" s="444"/>
      <c r="J8" s="444"/>
      <c r="K8" s="444"/>
    </row>
    <row r="9" spans="1:11" s="401" customFormat="1" ht="7.5" customHeight="1">
      <c r="A9" s="389"/>
      <c r="B9" s="389"/>
      <c r="C9" s="389"/>
      <c r="D9" s="447"/>
      <c r="E9" s="404"/>
      <c r="F9" s="444"/>
      <c r="G9" s="444"/>
      <c r="H9" s="444"/>
      <c r="I9" s="444"/>
      <c r="J9" s="444"/>
      <c r="K9" s="444"/>
    </row>
    <row r="10" spans="1:11" s="401" customFormat="1" ht="54.75" customHeight="1">
      <c r="A10" s="465" t="s">
        <v>453</v>
      </c>
      <c r="B10" s="465"/>
      <c r="C10" s="465"/>
      <c r="D10" s="465"/>
      <c r="E10" s="465"/>
      <c r="F10" s="465"/>
      <c r="G10" s="444"/>
      <c r="H10" s="444"/>
      <c r="I10" s="444"/>
      <c r="J10" s="444"/>
      <c r="K10" s="444"/>
    </row>
    <row r="11" spans="1:11" s="401" customFormat="1" ht="15.75">
      <c r="A11" s="389"/>
      <c r="B11" s="389"/>
      <c r="C11" s="389"/>
      <c r="D11" s="447"/>
      <c r="E11" s="389"/>
      <c r="F11" s="444"/>
      <c r="G11" s="444"/>
      <c r="H11" s="444"/>
      <c r="I11" s="444"/>
      <c r="J11" s="444"/>
      <c r="K11" s="444"/>
    </row>
    <row r="12" spans="1:11" s="401" customFormat="1" ht="3" customHeight="1">
      <c r="A12" s="389"/>
      <c r="B12" s="389"/>
      <c r="C12" s="389"/>
      <c r="D12" s="447"/>
      <c r="E12" s="389"/>
      <c r="F12" s="444"/>
      <c r="G12" s="444"/>
      <c r="H12" s="444"/>
      <c r="I12" s="444"/>
      <c r="J12" s="444"/>
      <c r="K12" s="444"/>
    </row>
    <row r="13" spans="1:11" s="401" customFormat="1" ht="37.5" customHeight="1">
      <c r="A13" s="466" t="s">
        <v>6</v>
      </c>
      <c r="B13" s="466" t="s">
        <v>163</v>
      </c>
      <c r="C13" s="466" t="s">
        <v>13</v>
      </c>
      <c r="D13" s="438" t="s">
        <v>454</v>
      </c>
      <c r="E13" s="451" t="s">
        <v>455</v>
      </c>
      <c r="F13" s="471" t="s">
        <v>456</v>
      </c>
      <c r="G13" s="472"/>
      <c r="H13" s="444"/>
      <c r="I13" s="444"/>
      <c r="J13" s="444"/>
      <c r="K13" s="444"/>
    </row>
    <row r="14" spans="1:11" s="401" customFormat="1" ht="15" customHeight="1">
      <c r="A14" s="467"/>
      <c r="B14" s="467"/>
      <c r="C14" s="467"/>
      <c r="D14" s="466">
        <v>2018</v>
      </c>
      <c r="E14" s="477">
        <v>2018</v>
      </c>
      <c r="F14" s="473"/>
      <c r="G14" s="474"/>
      <c r="H14" s="444"/>
      <c r="I14" s="444"/>
      <c r="J14" s="444"/>
      <c r="K14" s="444"/>
    </row>
    <row r="15" spans="1:11" s="401" customFormat="1" ht="15" customHeight="1">
      <c r="A15" s="468"/>
      <c r="B15" s="468"/>
      <c r="C15" s="468"/>
      <c r="D15" s="468"/>
      <c r="E15" s="478"/>
      <c r="F15" s="475"/>
      <c r="G15" s="476"/>
      <c r="H15" s="444"/>
      <c r="I15" s="444"/>
      <c r="J15" s="444"/>
      <c r="K15" s="444"/>
    </row>
    <row r="16" spans="1:11" s="401" customFormat="1" ht="104.25" customHeight="1">
      <c r="A16" s="463">
        <v>2</v>
      </c>
      <c r="B16" s="464" t="s">
        <v>478</v>
      </c>
      <c r="C16" s="462"/>
      <c r="D16" s="463">
        <v>186750</v>
      </c>
      <c r="E16" s="458">
        <v>186940</v>
      </c>
      <c r="F16" s="180" t="s">
        <v>479</v>
      </c>
      <c r="G16" s="180" t="s">
        <v>483</v>
      </c>
      <c r="H16" s="444"/>
      <c r="I16" s="444"/>
      <c r="J16" s="444"/>
      <c r="K16" s="444"/>
    </row>
    <row r="17" spans="1:11" s="401" customFormat="1" ht="78.75" customHeight="1">
      <c r="A17" s="437">
        <v>6</v>
      </c>
      <c r="B17" s="180" t="s">
        <v>173</v>
      </c>
      <c r="C17" s="437"/>
      <c r="D17" s="437">
        <v>61905</v>
      </c>
      <c r="E17" s="458">
        <v>61930</v>
      </c>
      <c r="F17" s="180" t="s">
        <v>457</v>
      </c>
      <c r="G17" s="180" t="s">
        <v>468</v>
      </c>
      <c r="H17" s="444"/>
      <c r="I17" s="444"/>
      <c r="J17" s="444"/>
      <c r="K17" s="444"/>
    </row>
    <row r="18" spans="1:11" s="401" customFormat="1" ht="233.25" customHeight="1">
      <c r="A18" s="437">
        <v>9</v>
      </c>
      <c r="B18" s="180" t="s">
        <v>175</v>
      </c>
      <c r="C18" s="437"/>
      <c r="D18" s="437">
        <v>203960</v>
      </c>
      <c r="E18" s="458">
        <v>205727.7</v>
      </c>
      <c r="F18" s="180" t="s">
        <v>473</v>
      </c>
      <c r="G18" s="180" t="s">
        <v>467</v>
      </c>
      <c r="H18" s="444"/>
      <c r="I18" s="444"/>
      <c r="J18" s="444"/>
      <c r="K18" s="444"/>
    </row>
    <row r="19" spans="1:11" s="401" customFormat="1" ht="132" customHeight="1">
      <c r="A19" s="437">
        <v>10</v>
      </c>
      <c r="B19" s="180" t="s">
        <v>176</v>
      </c>
      <c r="C19" s="437"/>
      <c r="D19" s="437">
        <v>13138.127</v>
      </c>
      <c r="E19" s="458">
        <v>13422.127</v>
      </c>
      <c r="F19" s="180" t="s">
        <v>472</v>
      </c>
      <c r="G19" s="180" t="s">
        <v>466</v>
      </c>
      <c r="H19" s="444"/>
      <c r="I19" s="444"/>
      <c r="J19" s="444"/>
      <c r="K19" s="444"/>
    </row>
    <row r="20" spans="1:11" s="401" customFormat="1" ht="81" customHeight="1">
      <c r="A20" s="269">
        <v>11</v>
      </c>
      <c r="B20" s="180" t="s">
        <v>177</v>
      </c>
      <c r="C20" s="182" t="s">
        <v>16</v>
      </c>
      <c r="D20" s="412">
        <v>32585.4</v>
      </c>
      <c r="E20" s="412">
        <v>36585.4</v>
      </c>
      <c r="F20" s="459" t="s">
        <v>480</v>
      </c>
      <c r="G20" s="180" t="s">
        <v>465</v>
      </c>
      <c r="H20" s="444"/>
      <c r="I20" s="444"/>
      <c r="J20" s="444"/>
      <c r="K20" s="444"/>
    </row>
    <row r="21" spans="1:11" s="401" customFormat="1" ht="223.5" customHeight="1">
      <c r="A21" s="269">
        <v>17</v>
      </c>
      <c r="B21" s="180" t="s">
        <v>424</v>
      </c>
      <c r="C21" s="182"/>
      <c r="D21" s="412">
        <v>276845.92</v>
      </c>
      <c r="E21" s="412">
        <v>279160.32</v>
      </c>
      <c r="F21" s="459" t="s">
        <v>481</v>
      </c>
      <c r="G21" s="180" t="s">
        <v>464</v>
      </c>
      <c r="H21" s="444"/>
      <c r="I21" s="444"/>
      <c r="J21" s="444"/>
      <c r="K21" s="444"/>
    </row>
    <row r="22" spans="1:11" s="401" customFormat="1" ht="77.25" customHeight="1">
      <c r="A22" s="269">
        <v>20</v>
      </c>
      <c r="B22" s="180" t="s">
        <v>475</v>
      </c>
      <c r="C22" s="182"/>
      <c r="D22" s="412">
        <v>490.67</v>
      </c>
      <c r="E22" s="412">
        <v>0</v>
      </c>
      <c r="F22" s="459" t="s">
        <v>477</v>
      </c>
      <c r="G22" s="180" t="s">
        <v>476</v>
      </c>
      <c r="H22" s="444"/>
      <c r="I22" s="444"/>
      <c r="J22" s="444"/>
      <c r="K22" s="444"/>
    </row>
    <row r="23" spans="1:11" s="401" customFormat="1" ht="18.75">
      <c r="A23" s="479" t="s">
        <v>5</v>
      </c>
      <c r="B23" s="479"/>
      <c r="C23" s="438"/>
      <c r="D23" s="140">
        <f>SUM(D17:D22)</f>
        <v>588925.117</v>
      </c>
      <c r="E23" s="140">
        <f>SUM(E17:E22)</f>
        <v>596825.547</v>
      </c>
      <c r="F23" s="452"/>
      <c r="G23" s="452"/>
      <c r="H23" s="444"/>
      <c r="I23" s="444"/>
      <c r="J23" s="444"/>
      <c r="K23" s="444"/>
    </row>
    <row r="24" spans="1:11" s="401" customFormat="1" ht="15.75">
      <c r="A24" s="146"/>
      <c r="B24" s="146"/>
      <c r="C24" s="146"/>
      <c r="D24" s="146"/>
      <c r="E24" s="390"/>
      <c r="F24" s="444"/>
      <c r="G24" s="444"/>
      <c r="H24" s="444"/>
      <c r="I24" s="444"/>
      <c r="J24" s="444"/>
      <c r="K24" s="444"/>
    </row>
    <row r="25" spans="1:11" s="401" customFormat="1" ht="15.75">
      <c r="A25" s="146"/>
      <c r="B25" s="146"/>
      <c r="C25" s="146"/>
      <c r="D25" s="146"/>
      <c r="E25" s="390"/>
      <c r="F25" s="444"/>
      <c r="G25" s="444"/>
      <c r="H25" s="444"/>
      <c r="I25" s="444"/>
      <c r="J25" s="444"/>
      <c r="K25" s="444"/>
    </row>
    <row r="26" spans="1:11" s="401" customFormat="1" ht="15.75">
      <c r="A26" s="146"/>
      <c r="B26" s="146"/>
      <c r="C26" s="146"/>
      <c r="D26" s="146"/>
      <c r="E26" s="390"/>
      <c r="F26" s="444"/>
      <c r="G26" s="444"/>
      <c r="H26" s="444"/>
      <c r="I26" s="444"/>
      <c r="J26" s="444"/>
      <c r="K26" s="444"/>
    </row>
    <row r="27" spans="1:11" s="401" customFormat="1" ht="15.75">
      <c r="A27" s="146"/>
      <c r="B27" s="146"/>
      <c r="C27" s="146"/>
      <c r="D27" s="146"/>
      <c r="E27" s="147"/>
      <c r="F27" s="444"/>
      <c r="G27" s="444"/>
      <c r="H27" s="444"/>
      <c r="I27" s="444"/>
      <c r="J27" s="444"/>
      <c r="K27" s="444"/>
    </row>
    <row r="28" spans="1:11" s="401" customFormat="1" ht="23.25">
      <c r="A28" s="469" t="s">
        <v>18</v>
      </c>
      <c r="B28" s="469"/>
      <c r="C28" s="453"/>
      <c r="D28" s="22"/>
      <c r="E28" s="211"/>
      <c r="F28" s="16"/>
      <c r="G28" s="454" t="s">
        <v>7</v>
      </c>
      <c r="H28" s="444"/>
      <c r="I28" s="444"/>
      <c r="J28" s="444"/>
      <c r="K28" s="444"/>
    </row>
    <row r="29" spans="1:11" s="401" customFormat="1" ht="18.75">
      <c r="A29" s="455"/>
      <c r="B29" s="455"/>
      <c r="C29" s="455"/>
      <c r="D29" s="456"/>
      <c r="E29" s="147"/>
      <c r="F29" s="397"/>
      <c r="G29" s="444"/>
      <c r="H29" s="444"/>
      <c r="I29" s="444"/>
      <c r="J29" s="444"/>
      <c r="K29" s="444"/>
    </row>
    <row r="30" spans="1:11" s="401" customFormat="1" ht="18.75">
      <c r="A30" s="470" t="s">
        <v>17</v>
      </c>
      <c r="B30" s="470"/>
      <c r="C30" s="435"/>
      <c r="D30" s="183"/>
      <c r="E30" s="457"/>
      <c r="F30" s="444"/>
      <c r="G30" s="444"/>
      <c r="H30" s="444"/>
      <c r="I30" s="444"/>
      <c r="J30" s="444"/>
      <c r="K30" s="444"/>
    </row>
    <row r="31" s="401" customFormat="1" ht="15">
      <c r="A31" s="427"/>
    </row>
    <row r="32" s="401" customFormat="1" ht="15">
      <c r="A32" s="427"/>
    </row>
    <row r="33" s="401" customFormat="1" ht="15">
      <c r="A33" s="427"/>
    </row>
    <row r="34" s="401" customFormat="1" ht="15">
      <c r="A34" s="427"/>
    </row>
    <row r="35" s="401" customFormat="1" ht="15">
      <c r="A35" s="427"/>
    </row>
    <row r="36" s="401" customFormat="1" ht="15">
      <c r="A36" s="427"/>
    </row>
    <row r="37" s="401" customFormat="1" ht="15">
      <c r="A37" s="427"/>
    </row>
    <row r="38" s="401" customFormat="1" ht="15">
      <c r="A38" s="427"/>
    </row>
    <row r="39" s="401" customFormat="1" ht="15">
      <c r="A39" s="427"/>
    </row>
    <row r="40" s="401" customFormat="1" ht="15"/>
  </sheetData>
  <sheetProtection/>
  <mergeCells count="10">
    <mergeCell ref="A10:F10"/>
    <mergeCell ref="A13:A15"/>
    <mergeCell ref="A28:B28"/>
    <mergeCell ref="A30:B30"/>
    <mergeCell ref="B13:B15"/>
    <mergeCell ref="C13:C15"/>
    <mergeCell ref="F13:G15"/>
    <mergeCell ref="D14:D15"/>
    <mergeCell ref="E14:E15"/>
    <mergeCell ref="A23:B2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9"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O27"/>
  <sheetViews>
    <sheetView view="pageBreakPreview" zoomScale="78" zoomScaleSheetLayoutView="78" zoomScalePageLayoutView="0" workbookViewId="0" topLeftCell="A1">
      <selection activeCell="J14" sqref="J14"/>
    </sheetView>
  </sheetViews>
  <sheetFormatPr defaultColWidth="9.140625" defaultRowHeight="12.75"/>
  <cols>
    <col min="1" max="1" width="4.14062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563" t="s">
        <v>311</v>
      </c>
      <c r="K1" s="563"/>
      <c r="L1" s="13" t="s">
        <v>19</v>
      </c>
    </row>
    <row r="2" spans="2:12" ht="18.75">
      <c r="B2" s="15"/>
      <c r="C2" s="15"/>
      <c r="D2" s="15"/>
      <c r="E2" s="15"/>
      <c r="F2" s="15"/>
      <c r="G2" s="15"/>
      <c r="H2" s="15"/>
      <c r="I2" s="12" t="s">
        <v>11</v>
      </c>
      <c r="J2" s="497" t="s">
        <v>11</v>
      </c>
      <c r="K2" s="497"/>
      <c r="L2" s="12" t="s">
        <v>11</v>
      </c>
    </row>
    <row r="3" spans="2:12" ht="18.75">
      <c r="B3" s="15"/>
      <c r="C3" s="15"/>
      <c r="D3" s="15"/>
      <c r="E3" s="15"/>
      <c r="F3" s="15"/>
      <c r="G3" s="15"/>
      <c r="H3" s="15"/>
      <c r="I3" s="12" t="s">
        <v>20</v>
      </c>
      <c r="J3" s="60" t="s">
        <v>183</v>
      </c>
      <c r="K3" s="60"/>
      <c r="L3" s="12" t="s">
        <v>20</v>
      </c>
    </row>
    <row r="4" spans="2:12" ht="18.75">
      <c r="B4" s="15"/>
      <c r="C4" s="15"/>
      <c r="D4" s="15"/>
      <c r="E4" s="15"/>
      <c r="F4" s="15"/>
      <c r="G4" s="15"/>
      <c r="H4" s="15"/>
      <c r="I4" s="12" t="s">
        <v>21</v>
      </c>
      <c r="J4" s="60" t="s">
        <v>22</v>
      </c>
      <c r="K4" s="60"/>
      <c r="L4" s="12" t="s">
        <v>21</v>
      </c>
    </row>
    <row r="5" spans="2:12" ht="18.75">
      <c r="B5" s="15"/>
      <c r="C5" s="15"/>
      <c r="D5" s="15"/>
      <c r="E5" s="15"/>
      <c r="F5" s="15"/>
      <c r="G5" s="15"/>
      <c r="H5" s="15"/>
      <c r="I5" s="12" t="s">
        <v>23</v>
      </c>
      <c r="J5" s="60" t="s">
        <v>24</v>
      </c>
      <c r="K5" s="60"/>
      <c r="L5" s="12" t="s">
        <v>23</v>
      </c>
    </row>
    <row r="6" spans="2:12" ht="18.75">
      <c r="B6" s="15"/>
      <c r="C6" s="15"/>
      <c r="D6" s="15"/>
      <c r="E6" s="15"/>
      <c r="F6" s="15"/>
      <c r="G6" s="15"/>
      <c r="H6" s="16"/>
      <c r="I6" s="12" t="s">
        <v>25</v>
      </c>
      <c r="J6" s="60" t="s">
        <v>263</v>
      </c>
      <c r="K6" s="60"/>
      <c r="L6" s="12" t="s">
        <v>25</v>
      </c>
    </row>
    <row r="7" spans="2:15" ht="15.75" customHeight="1">
      <c r="B7" s="15"/>
      <c r="C7" s="15"/>
      <c r="D7" s="15"/>
      <c r="E7" s="15"/>
      <c r="F7" s="15"/>
      <c r="G7" s="15"/>
      <c r="H7" s="16"/>
      <c r="I7" s="12" t="s">
        <v>26</v>
      </c>
      <c r="J7" s="498" t="s">
        <v>342</v>
      </c>
      <c r="K7" s="499"/>
      <c r="L7" s="17"/>
      <c r="M7" s="17"/>
      <c r="N7" s="17"/>
      <c r="O7" s="17"/>
    </row>
    <row r="8" spans="2:12" ht="15.75">
      <c r="B8" s="15"/>
      <c r="C8" s="15"/>
      <c r="D8" s="15"/>
      <c r="E8" s="15"/>
      <c r="F8" s="15"/>
      <c r="G8" s="15"/>
      <c r="H8" s="15"/>
      <c r="I8" s="15"/>
      <c r="J8" s="15"/>
      <c r="K8" s="15"/>
      <c r="L8" s="15"/>
    </row>
    <row r="9" spans="2:12" ht="42" customHeight="1">
      <c r="B9" s="500" t="s">
        <v>325</v>
      </c>
      <c r="C9" s="500"/>
      <c r="D9" s="500"/>
      <c r="E9" s="500"/>
      <c r="F9" s="500"/>
      <c r="G9" s="500"/>
      <c r="H9" s="500"/>
      <c r="I9" s="500"/>
      <c r="J9" s="500"/>
      <c r="K9" s="500"/>
      <c r="L9" s="15"/>
    </row>
    <row r="10" spans="2:12" ht="37.5" customHeight="1">
      <c r="B10" s="15"/>
      <c r="C10" s="15"/>
      <c r="D10" s="505"/>
      <c r="E10" s="505"/>
      <c r="F10" s="505"/>
      <c r="G10" s="505"/>
      <c r="H10" s="505"/>
      <c r="I10" s="15"/>
      <c r="J10" s="15"/>
      <c r="K10" s="35"/>
      <c r="L10" s="15"/>
    </row>
    <row r="11" spans="1:12" ht="15.75" customHeight="1">
      <c r="A11" s="494" t="s">
        <v>6</v>
      </c>
      <c r="B11" s="494" t="s">
        <v>12</v>
      </c>
      <c r="C11" s="494" t="s">
        <v>13</v>
      </c>
      <c r="D11" s="494" t="s">
        <v>14</v>
      </c>
      <c r="E11" s="506" t="s">
        <v>9</v>
      </c>
      <c r="F11" s="506"/>
      <c r="G11" s="506"/>
      <c r="H11" s="506"/>
      <c r="I11" s="506"/>
      <c r="J11" s="564"/>
      <c r="K11" s="493" t="s">
        <v>15</v>
      </c>
      <c r="L11" s="15"/>
    </row>
    <row r="12" spans="1:12" ht="15.75">
      <c r="A12" s="496"/>
      <c r="B12" s="496"/>
      <c r="C12" s="496"/>
      <c r="D12" s="496"/>
      <c r="E12" s="494">
        <v>2018</v>
      </c>
      <c r="F12" s="494">
        <v>2019</v>
      </c>
      <c r="G12" s="494" t="s">
        <v>28</v>
      </c>
      <c r="H12" s="494" t="s">
        <v>29</v>
      </c>
      <c r="I12" s="494" t="s">
        <v>30</v>
      </c>
      <c r="J12" s="493">
        <v>2020</v>
      </c>
      <c r="K12" s="493"/>
      <c r="L12" s="15"/>
    </row>
    <row r="13" spans="1:12" ht="15.75">
      <c r="A13" s="495"/>
      <c r="B13" s="495"/>
      <c r="C13" s="495"/>
      <c r="D13" s="495"/>
      <c r="E13" s="495"/>
      <c r="F13" s="495"/>
      <c r="G13" s="495"/>
      <c r="H13" s="495"/>
      <c r="I13" s="495"/>
      <c r="J13" s="493"/>
      <c r="K13" s="493"/>
      <c r="L13" s="15"/>
    </row>
    <row r="14" spans="1:12" ht="39" customHeight="1">
      <c r="A14" s="502">
        <v>1</v>
      </c>
      <c r="B14" s="502" t="s">
        <v>242</v>
      </c>
      <c r="C14" s="36" t="s">
        <v>16</v>
      </c>
      <c r="D14" s="63">
        <f>SUM(E14:J14)</f>
        <v>35880</v>
      </c>
      <c r="E14" s="64">
        <v>11780</v>
      </c>
      <c r="F14" s="65">
        <v>12000</v>
      </c>
      <c r="G14" s="64"/>
      <c r="H14" s="64"/>
      <c r="I14" s="64"/>
      <c r="J14" s="64">
        <v>12100</v>
      </c>
      <c r="K14" s="502" t="s">
        <v>32</v>
      </c>
      <c r="L14" s="15"/>
    </row>
    <row r="15" spans="1:12" ht="37.5">
      <c r="A15" s="503"/>
      <c r="B15" s="503"/>
      <c r="C15" s="279" t="s">
        <v>77</v>
      </c>
      <c r="D15" s="63">
        <f>SUM(E15:J15)</f>
        <v>0</v>
      </c>
      <c r="E15" s="64"/>
      <c r="F15" s="65"/>
      <c r="G15" s="64"/>
      <c r="H15" s="64"/>
      <c r="I15" s="64"/>
      <c r="J15" s="64"/>
      <c r="K15" s="503"/>
      <c r="L15" s="15"/>
    </row>
    <row r="16" spans="1:12" ht="27.75" customHeight="1">
      <c r="A16" s="71"/>
      <c r="B16" s="61" t="s">
        <v>5</v>
      </c>
      <c r="C16" s="72"/>
      <c r="D16" s="63">
        <f>D15+D14</f>
        <v>35880</v>
      </c>
      <c r="E16" s="63">
        <f aca="true" t="shared" si="0" ref="E16:J16">E14</f>
        <v>11780</v>
      </c>
      <c r="F16" s="63">
        <f t="shared" si="0"/>
        <v>12000</v>
      </c>
      <c r="G16" s="63">
        <f t="shared" si="0"/>
        <v>0</v>
      </c>
      <c r="H16" s="63">
        <f t="shared" si="0"/>
        <v>0</v>
      </c>
      <c r="I16" s="63">
        <f t="shared" si="0"/>
        <v>0</v>
      </c>
      <c r="J16" s="63">
        <f t="shared" si="0"/>
        <v>12100</v>
      </c>
      <c r="K16" s="73"/>
      <c r="L16" s="15"/>
    </row>
    <row r="17" spans="1:12" ht="17.25" customHeight="1">
      <c r="A17" s="39"/>
      <c r="B17" s="18"/>
      <c r="C17" s="18"/>
      <c r="D17" s="40"/>
      <c r="E17" s="40"/>
      <c r="F17" s="40"/>
      <c r="G17" s="40"/>
      <c r="H17" s="40"/>
      <c r="I17" s="40"/>
      <c r="J17" s="40"/>
      <c r="K17" s="20"/>
      <c r="L17" s="15"/>
    </row>
    <row r="18" spans="1:12" ht="53.25" customHeight="1">
      <c r="A18" s="39"/>
      <c r="C18" s="18"/>
      <c r="D18" s="19"/>
      <c r="E18" s="19"/>
      <c r="F18" s="19"/>
      <c r="G18" s="19"/>
      <c r="H18" s="19"/>
      <c r="I18" s="19"/>
      <c r="J18" s="19"/>
      <c r="K18" s="20"/>
      <c r="L18" s="15"/>
    </row>
    <row r="19" spans="2:12" ht="48" customHeight="1">
      <c r="B19" s="21" t="s">
        <v>18</v>
      </c>
      <c r="C19" s="21"/>
      <c r="D19" s="21"/>
      <c r="E19" s="22"/>
      <c r="F19" s="22"/>
      <c r="J19" s="23"/>
      <c r="K19" s="24" t="s">
        <v>31</v>
      </c>
      <c r="L19" s="23"/>
    </row>
    <row r="20" spans="2:12" ht="29.25" customHeight="1">
      <c r="B20" s="21"/>
      <c r="C20" s="21"/>
      <c r="D20" s="21"/>
      <c r="E20" s="22"/>
      <c r="F20" s="22"/>
      <c r="J20" s="23"/>
      <c r="K20" s="24"/>
      <c r="L20" s="23"/>
    </row>
    <row r="21" spans="2:11" ht="18.75">
      <c r="B21" s="55" t="s">
        <v>17</v>
      </c>
      <c r="C21" s="55"/>
      <c r="D21" s="25"/>
      <c r="E21" s="26"/>
      <c r="F21" s="26"/>
      <c r="G21" s="26"/>
      <c r="H21" s="26"/>
      <c r="I21" s="26"/>
      <c r="J21" s="15"/>
      <c r="K21" s="15"/>
    </row>
    <row r="22" spans="2:13" ht="15.75">
      <c r="B22" s="27" t="s">
        <v>10</v>
      </c>
      <c r="C22" s="27"/>
      <c r="D22" s="26"/>
      <c r="E22" s="26"/>
      <c r="F22" s="26"/>
      <c r="G22" s="26"/>
      <c r="H22" s="26"/>
      <c r="I22" s="26"/>
      <c r="J22" s="15"/>
      <c r="K22" s="15"/>
      <c r="M22" s="12"/>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20">
    <mergeCell ref="G12:G13"/>
    <mergeCell ref="D10:H10"/>
    <mergeCell ref="A11:A13"/>
    <mergeCell ref="B11:B13"/>
    <mergeCell ref="C11:C13"/>
    <mergeCell ref="D11:D13"/>
    <mergeCell ref="E11:J11"/>
    <mergeCell ref="H12:H13"/>
    <mergeCell ref="I12:I13"/>
    <mergeCell ref="J12:J13"/>
    <mergeCell ref="B14:B15"/>
    <mergeCell ref="A14:A15"/>
    <mergeCell ref="K14:K15"/>
    <mergeCell ref="J1:K1"/>
    <mergeCell ref="J2:K2"/>
    <mergeCell ref="J7:K7"/>
    <mergeCell ref="B9:K9"/>
    <mergeCell ref="K11:K13"/>
    <mergeCell ref="E12:E13"/>
    <mergeCell ref="F12:F13"/>
  </mergeCells>
  <printOptions horizontalCentered="1"/>
  <pageMargins left="0" right="0" top="1.1811023622047245" bottom="0" header="0" footer="0"/>
  <pageSetup fitToHeight="1" fitToWidth="1"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tabColor rgb="FF0070C0"/>
    <pageSetUpPr fitToPage="1"/>
  </sheetPr>
  <dimension ref="A1:K38"/>
  <sheetViews>
    <sheetView view="pageBreakPreview" zoomScale="82" zoomScaleSheetLayoutView="82" zoomScalePageLayoutView="0" workbookViewId="0" topLeftCell="A20">
      <selection activeCell="B30" sqref="B30:J32"/>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3.57421875" style="14" customWidth="1"/>
    <col min="11" max="11" width="43.28125" style="14" customWidth="1"/>
    <col min="12" max="16384" width="9.140625" style="14" customWidth="1"/>
  </cols>
  <sheetData>
    <row r="1" spans="2:11" ht="18.75">
      <c r="B1" s="15"/>
      <c r="C1" s="15"/>
      <c r="D1" s="15"/>
      <c r="E1" s="15"/>
      <c r="F1" s="15"/>
      <c r="G1" s="15"/>
      <c r="H1" s="15"/>
      <c r="I1" s="13" t="s">
        <v>19</v>
      </c>
      <c r="J1" s="574" t="s">
        <v>461</v>
      </c>
      <c r="K1" s="574"/>
    </row>
    <row r="2" spans="2:11" ht="18.75">
      <c r="B2" s="15"/>
      <c r="C2" s="15"/>
      <c r="D2" s="15"/>
      <c r="E2" s="15"/>
      <c r="F2" s="15"/>
      <c r="G2" s="15"/>
      <c r="H2" s="15"/>
      <c r="I2" s="12" t="s">
        <v>11</v>
      </c>
      <c r="J2" s="497" t="s">
        <v>11</v>
      </c>
      <c r="K2" s="497"/>
    </row>
    <row r="3" spans="2:11" ht="18.75">
      <c r="B3" s="15"/>
      <c r="C3" s="15"/>
      <c r="D3" s="15"/>
      <c r="E3" s="15"/>
      <c r="F3" s="15"/>
      <c r="G3" s="15"/>
      <c r="H3" s="15"/>
      <c r="I3" s="12" t="s">
        <v>20</v>
      </c>
      <c r="J3" s="60" t="s">
        <v>183</v>
      </c>
      <c r="K3" s="60"/>
    </row>
    <row r="4" spans="2:11" ht="18.75">
      <c r="B4" s="15"/>
      <c r="C4" s="15"/>
      <c r="D4" s="15"/>
      <c r="E4" s="15"/>
      <c r="F4" s="15"/>
      <c r="G4" s="15"/>
      <c r="H4" s="15"/>
      <c r="I4" s="12" t="s">
        <v>21</v>
      </c>
      <c r="J4" s="60" t="s">
        <v>22</v>
      </c>
      <c r="K4" s="60"/>
    </row>
    <row r="5" spans="2:11" ht="18.75">
      <c r="B5" s="15"/>
      <c r="C5" s="15"/>
      <c r="D5" s="15"/>
      <c r="E5" s="15"/>
      <c r="F5" s="15"/>
      <c r="G5" s="15"/>
      <c r="H5" s="15"/>
      <c r="I5" s="12" t="s">
        <v>23</v>
      </c>
      <c r="J5" s="60" t="s">
        <v>46</v>
      </c>
      <c r="K5" s="60"/>
    </row>
    <row r="6" spans="2:11" ht="18.75">
      <c r="B6" s="15"/>
      <c r="C6" s="15"/>
      <c r="D6" s="15"/>
      <c r="E6" s="15"/>
      <c r="F6" s="15"/>
      <c r="G6" s="15"/>
      <c r="H6" s="16"/>
      <c r="I6" s="12" t="s">
        <v>25</v>
      </c>
      <c r="J6" s="60" t="s">
        <v>265</v>
      </c>
      <c r="K6" s="60"/>
    </row>
    <row r="7" spans="2:11" ht="15.75" customHeight="1">
      <c r="B7" s="15"/>
      <c r="C7" s="15"/>
      <c r="D7" s="15"/>
      <c r="E7" s="15"/>
      <c r="F7" s="15"/>
      <c r="G7" s="15"/>
      <c r="H7" s="16"/>
      <c r="I7" s="12" t="s">
        <v>26</v>
      </c>
      <c r="J7" s="498" t="s">
        <v>459</v>
      </c>
      <c r="K7" s="499"/>
    </row>
    <row r="8" spans="2:11" ht="15.75">
      <c r="B8" s="15"/>
      <c r="C8" s="15"/>
      <c r="D8" s="15"/>
      <c r="E8" s="15"/>
      <c r="F8" s="15"/>
      <c r="G8" s="15"/>
      <c r="H8" s="15"/>
      <c r="I8" s="15"/>
      <c r="J8" s="15" t="s">
        <v>489</v>
      </c>
      <c r="K8" s="15"/>
    </row>
    <row r="9" spans="2:11" ht="18.75">
      <c r="B9" s="500" t="s">
        <v>241</v>
      </c>
      <c r="C9" s="500"/>
      <c r="D9" s="500"/>
      <c r="E9" s="500"/>
      <c r="F9" s="500"/>
      <c r="G9" s="500"/>
      <c r="H9" s="500"/>
      <c r="I9" s="500"/>
      <c r="J9" s="500"/>
      <c r="K9" s="500"/>
    </row>
    <row r="10" spans="2:11" ht="15.75">
      <c r="B10" s="15"/>
      <c r="C10" s="15"/>
      <c r="D10" s="505"/>
      <c r="E10" s="505"/>
      <c r="F10" s="505"/>
      <c r="G10" s="505"/>
      <c r="H10" s="505"/>
      <c r="I10" s="15"/>
      <c r="J10" s="15"/>
      <c r="K10" s="15"/>
    </row>
    <row r="11" spans="1:11" ht="18.75">
      <c r="A11" s="571" t="s">
        <v>6</v>
      </c>
      <c r="B11" s="494" t="s">
        <v>12</v>
      </c>
      <c r="C11" s="494" t="s">
        <v>13</v>
      </c>
      <c r="D11" s="494" t="s">
        <v>47</v>
      </c>
      <c r="E11" s="506" t="s">
        <v>9</v>
      </c>
      <c r="F11" s="506"/>
      <c r="G11" s="506"/>
      <c r="H11" s="506"/>
      <c r="I11" s="506"/>
      <c r="J11" s="564"/>
      <c r="K11" s="493" t="s">
        <v>15</v>
      </c>
    </row>
    <row r="12" spans="1:11" ht="17.25" customHeight="1">
      <c r="A12" s="572"/>
      <c r="B12" s="496"/>
      <c r="C12" s="496"/>
      <c r="D12" s="496"/>
      <c r="E12" s="494">
        <v>2018</v>
      </c>
      <c r="F12" s="494">
        <v>2019</v>
      </c>
      <c r="G12" s="494" t="s">
        <v>28</v>
      </c>
      <c r="H12" s="494" t="s">
        <v>29</v>
      </c>
      <c r="I12" s="494" t="s">
        <v>30</v>
      </c>
      <c r="J12" s="493">
        <v>2020</v>
      </c>
      <c r="K12" s="493"/>
    </row>
    <row r="13" spans="1:11" ht="27" customHeight="1">
      <c r="A13" s="573"/>
      <c r="B13" s="495"/>
      <c r="C13" s="495"/>
      <c r="D13" s="495"/>
      <c r="E13" s="495"/>
      <c r="F13" s="495"/>
      <c r="G13" s="495"/>
      <c r="H13" s="495"/>
      <c r="I13" s="495"/>
      <c r="J13" s="493"/>
      <c r="K13" s="493"/>
    </row>
    <row r="14" spans="1:11" ht="40.5" customHeight="1">
      <c r="A14" s="331"/>
      <c r="B14" s="328" t="s">
        <v>352</v>
      </c>
      <c r="C14" s="329"/>
      <c r="D14" s="344">
        <f>SUM(E14:J14)</f>
        <v>145727.7</v>
      </c>
      <c r="E14" s="344">
        <f>45960+1522+245.7</f>
        <v>47727.7</v>
      </c>
      <c r="F14" s="344">
        <v>48000</v>
      </c>
      <c r="G14" s="344"/>
      <c r="H14" s="344"/>
      <c r="I14" s="344"/>
      <c r="J14" s="344">
        <v>50000</v>
      </c>
      <c r="K14" s="327"/>
    </row>
    <row r="15" spans="1:11" ht="56.25">
      <c r="A15" s="443" t="s">
        <v>353</v>
      </c>
      <c r="B15" s="342" t="s">
        <v>354</v>
      </c>
      <c r="C15" s="269" t="s">
        <v>16</v>
      </c>
      <c r="D15" s="276">
        <v>143800</v>
      </c>
      <c r="E15" s="65">
        <f>45000+800</f>
        <v>45800</v>
      </c>
      <c r="F15" s="137">
        <v>48000</v>
      </c>
      <c r="G15" s="137"/>
      <c r="H15" s="137"/>
      <c r="I15" s="137"/>
      <c r="J15" s="137">
        <v>50000</v>
      </c>
      <c r="K15" s="342" t="s">
        <v>44</v>
      </c>
    </row>
    <row r="16" spans="1:11" ht="75">
      <c r="A16" s="443" t="s">
        <v>369</v>
      </c>
      <c r="B16" s="343" t="s">
        <v>448</v>
      </c>
      <c r="C16" s="269" t="s">
        <v>77</v>
      </c>
      <c r="D16" s="276">
        <f aca="true" t="shared" si="0" ref="D16:D24">E16+F16+J16</f>
        <v>160</v>
      </c>
      <c r="E16" s="137">
        <f>160</f>
        <v>160</v>
      </c>
      <c r="F16" s="137">
        <v>0</v>
      </c>
      <c r="G16" s="137"/>
      <c r="H16" s="137"/>
      <c r="I16" s="137"/>
      <c r="J16" s="137">
        <v>0</v>
      </c>
      <c r="K16" s="342" t="s">
        <v>44</v>
      </c>
    </row>
    <row r="17" spans="1:11" ht="51.75" customHeight="1">
      <c r="A17" s="567" t="s">
        <v>371</v>
      </c>
      <c r="B17" s="569" t="s">
        <v>449</v>
      </c>
      <c r="C17" s="269" t="s">
        <v>77</v>
      </c>
      <c r="D17" s="276">
        <f t="shared" si="0"/>
        <v>548</v>
      </c>
      <c r="E17" s="137">
        <v>548</v>
      </c>
      <c r="F17" s="137">
        <v>0</v>
      </c>
      <c r="G17" s="137"/>
      <c r="H17" s="137"/>
      <c r="I17" s="137"/>
      <c r="J17" s="137">
        <v>0</v>
      </c>
      <c r="K17" s="565" t="s">
        <v>44</v>
      </c>
    </row>
    <row r="18" spans="1:11" ht="24" customHeight="1">
      <c r="A18" s="568"/>
      <c r="B18" s="570"/>
      <c r="C18" s="269" t="s">
        <v>16</v>
      </c>
      <c r="D18" s="276">
        <f t="shared" si="0"/>
        <v>16.5</v>
      </c>
      <c r="E18" s="137">
        <v>16.5</v>
      </c>
      <c r="F18" s="137">
        <v>0</v>
      </c>
      <c r="G18" s="137"/>
      <c r="H18" s="137"/>
      <c r="I18" s="137"/>
      <c r="J18" s="137">
        <v>0</v>
      </c>
      <c r="K18" s="566"/>
    </row>
    <row r="19" spans="1:11" ht="34.5" customHeight="1">
      <c r="A19" s="567" t="s">
        <v>373</v>
      </c>
      <c r="B19" s="569" t="s">
        <v>451</v>
      </c>
      <c r="C19" s="269" t="s">
        <v>77</v>
      </c>
      <c r="D19" s="276">
        <f t="shared" si="0"/>
        <v>344</v>
      </c>
      <c r="E19" s="137">
        <v>344</v>
      </c>
      <c r="F19" s="137">
        <v>0</v>
      </c>
      <c r="G19" s="137"/>
      <c r="H19" s="137"/>
      <c r="I19" s="137"/>
      <c r="J19" s="137">
        <v>0</v>
      </c>
      <c r="K19" s="565" t="s">
        <v>44</v>
      </c>
    </row>
    <row r="20" spans="1:11" ht="20.25" customHeight="1">
      <c r="A20" s="568"/>
      <c r="B20" s="570"/>
      <c r="C20" s="269" t="s">
        <v>16</v>
      </c>
      <c r="D20" s="276">
        <f t="shared" si="0"/>
        <v>210.3</v>
      </c>
      <c r="E20" s="137">
        <v>210.3</v>
      </c>
      <c r="F20" s="137">
        <v>0</v>
      </c>
      <c r="G20" s="137"/>
      <c r="H20" s="137"/>
      <c r="I20" s="137"/>
      <c r="J20" s="137">
        <v>0</v>
      </c>
      <c r="K20" s="566"/>
    </row>
    <row r="21" spans="1:11" ht="47.25" customHeight="1">
      <c r="A21" s="567" t="s">
        <v>375</v>
      </c>
      <c r="B21" s="569" t="s">
        <v>450</v>
      </c>
      <c r="C21" s="269" t="s">
        <v>77</v>
      </c>
      <c r="D21" s="276">
        <f t="shared" si="0"/>
        <v>630</v>
      </c>
      <c r="E21" s="137">
        <v>630</v>
      </c>
      <c r="F21" s="137">
        <v>0</v>
      </c>
      <c r="G21" s="137"/>
      <c r="H21" s="137"/>
      <c r="I21" s="137"/>
      <c r="J21" s="137">
        <v>0</v>
      </c>
      <c r="K21" s="565" t="s">
        <v>44</v>
      </c>
    </row>
    <row r="22" spans="1:11" ht="24.75" customHeight="1">
      <c r="A22" s="568"/>
      <c r="B22" s="570"/>
      <c r="C22" s="269" t="s">
        <v>16</v>
      </c>
      <c r="D22" s="276">
        <f t="shared" si="0"/>
        <v>18.9</v>
      </c>
      <c r="E22" s="137">
        <v>18.9</v>
      </c>
      <c r="F22" s="137">
        <v>0</v>
      </c>
      <c r="G22" s="137"/>
      <c r="H22" s="137"/>
      <c r="I22" s="137"/>
      <c r="J22" s="137">
        <v>0</v>
      </c>
      <c r="K22" s="566"/>
    </row>
    <row r="23" spans="1:11" ht="56.25">
      <c r="A23" s="341">
        <v>2</v>
      </c>
      <c r="B23" s="189" t="s">
        <v>355</v>
      </c>
      <c r="C23" s="269" t="s">
        <v>16</v>
      </c>
      <c r="D23" s="276">
        <f t="shared" si="0"/>
        <v>42000</v>
      </c>
      <c r="E23" s="137">
        <v>15000</v>
      </c>
      <c r="F23" s="137">
        <v>14000</v>
      </c>
      <c r="G23" s="137"/>
      <c r="H23" s="137"/>
      <c r="I23" s="137"/>
      <c r="J23" s="137">
        <v>13000</v>
      </c>
      <c r="K23" s="269" t="s">
        <v>44</v>
      </c>
    </row>
    <row r="24" spans="1:11" ht="56.25">
      <c r="A24" s="341">
        <v>3</v>
      </c>
      <c r="B24" s="278" t="s">
        <v>356</v>
      </c>
      <c r="C24" s="269" t="s">
        <v>16</v>
      </c>
      <c r="D24" s="276">
        <f t="shared" si="0"/>
        <v>18000</v>
      </c>
      <c r="E24" s="137">
        <v>5000</v>
      </c>
      <c r="F24" s="137">
        <v>6000</v>
      </c>
      <c r="G24" s="137"/>
      <c r="H24" s="137"/>
      <c r="I24" s="137"/>
      <c r="J24" s="137">
        <v>7000</v>
      </c>
      <c r="K24" s="269" t="s">
        <v>92</v>
      </c>
    </row>
    <row r="25" spans="1:11" ht="18.75">
      <c r="A25" s="78"/>
      <c r="B25" s="61" t="s">
        <v>5</v>
      </c>
      <c r="C25" s="61"/>
      <c r="D25" s="63">
        <f aca="true" t="shared" si="1" ref="D25:J25">D24+D23+D14</f>
        <v>205727.7</v>
      </c>
      <c r="E25" s="63">
        <f t="shared" si="1"/>
        <v>67727.7</v>
      </c>
      <c r="F25" s="63">
        <f t="shared" si="1"/>
        <v>68000</v>
      </c>
      <c r="G25" s="63">
        <f t="shared" si="1"/>
        <v>0</v>
      </c>
      <c r="H25" s="63">
        <f t="shared" si="1"/>
        <v>0</v>
      </c>
      <c r="I25" s="63">
        <f t="shared" si="1"/>
        <v>0</v>
      </c>
      <c r="J25" s="63">
        <f t="shared" si="1"/>
        <v>70000</v>
      </c>
      <c r="K25" s="73"/>
    </row>
    <row r="26" spans="1:11" ht="18.75">
      <c r="A26" s="96"/>
      <c r="B26" s="155"/>
      <c r="C26" s="18"/>
      <c r="D26" s="19"/>
      <c r="E26" s="19"/>
      <c r="F26" s="19"/>
      <c r="G26" s="19"/>
      <c r="H26" s="19"/>
      <c r="I26" s="19"/>
      <c r="J26" s="19"/>
      <c r="K26" s="99"/>
    </row>
    <row r="27" spans="1:11" ht="15.75">
      <c r="A27" s="96"/>
      <c r="B27" s="18"/>
      <c r="C27" s="18"/>
      <c r="D27" s="19"/>
      <c r="E27" s="19"/>
      <c r="F27" s="19"/>
      <c r="G27" s="19"/>
      <c r="H27" s="19"/>
      <c r="I27" s="19"/>
      <c r="J27" s="19"/>
      <c r="K27" s="104"/>
    </row>
    <row r="28" spans="1:11" ht="30.75" customHeight="1">
      <c r="A28" s="96"/>
      <c r="B28" s="18"/>
      <c r="C28" s="18"/>
      <c r="D28" s="19"/>
      <c r="E28" s="19"/>
      <c r="F28" s="19"/>
      <c r="G28" s="19"/>
      <c r="H28" s="19"/>
      <c r="I28" s="19"/>
      <c r="J28" s="19"/>
      <c r="K28" s="104"/>
    </row>
    <row r="29" spans="2:11" ht="18.75">
      <c r="B29" s="53"/>
      <c r="C29" s="54"/>
      <c r="E29" s="19"/>
      <c r="F29" s="19"/>
      <c r="G29" s="19"/>
      <c r="H29" s="19"/>
      <c r="I29" s="19"/>
      <c r="J29" s="19"/>
      <c r="K29" s="15"/>
    </row>
    <row r="30" spans="2:10" ht="18.75">
      <c r="B30" s="607" t="s">
        <v>18</v>
      </c>
      <c r="C30" s="607"/>
      <c r="D30" s="96"/>
      <c r="E30" s="607"/>
      <c r="F30" s="608" t="s">
        <v>7</v>
      </c>
      <c r="G30" s="608"/>
      <c r="H30" s="608"/>
      <c r="I30" s="608"/>
      <c r="J30" s="608"/>
    </row>
    <row r="31" spans="2:10" ht="18.75">
      <c r="B31" s="607"/>
      <c r="C31" s="607"/>
      <c r="D31" s="96"/>
      <c r="E31" s="607"/>
      <c r="F31" s="615"/>
      <c r="G31" s="615"/>
      <c r="H31" s="615"/>
      <c r="I31" s="615"/>
      <c r="J31" s="615"/>
    </row>
    <row r="32" spans="2:10" ht="18.75">
      <c r="B32" s="101" t="s">
        <v>48</v>
      </c>
      <c r="C32" s="101"/>
      <c r="D32" s="96"/>
      <c r="E32" s="102"/>
      <c r="F32" s="103"/>
      <c r="G32" s="103"/>
      <c r="H32" s="103"/>
      <c r="I32" s="103"/>
      <c r="J32" s="103"/>
    </row>
    <row r="33" spans="2:10" ht="15.75">
      <c r="B33" s="105" t="s">
        <v>10</v>
      </c>
      <c r="C33" s="96"/>
      <c r="D33" s="105"/>
      <c r="E33" s="103"/>
      <c r="F33" s="103"/>
      <c r="G33" s="103"/>
      <c r="H33" s="103"/>
      <c r="I33" s="103"/>
      <c r="J33" s="103"/>
    </row>
    <row r="34" spans="2:10" ht="15.75">
      <c r="B34" s="28"/>
      <c r="C34" s="29"/>
      <c r="D34" s="30"/>
      <c r="E34" s="26"/>
      <c r="F34" s="26"/>
      <c r="G34" s="26"/>
      <c r="H34" s="26"/>
      <c r="I34" s="26"/>
      <c r="J34" s="15"/>
    </row>
    <row r="35" spans="3:10" ht="15.75">
      <c r="C35" s="30"/>
      <c r="D35" s="26"/>
      <c r="E35" s="26"/>
      <c r="F35" s="26"/>
      <c r="G35" s="26"/>
      <c r="H35" s="26"/>
      <c r="I35" s="26"/>
      <c r="J35" s="26"/>
    </row>
    <row r="36" spans="3:10" ht="15.75">
      <c r="C36" s="31"/>
      <c r="D36" s="26"/>
      <c r="E36" s="26"/>
      <c r="F36" s="26"/>
      <c r="G36" s="26"/>
      <c r="H36" s="26"/>
      <c r="I36" s="26"/>
      <c r="J36" s="26"/>
    </row>
    <row r="38" ht="12.75">
      <c r="H38" s="32"/>
    </row>
  </sheetData>
  <sheetProtection/>
  <mergeCells count="27">
    <mergeCell ref="F30:J30"/>
    <mergeCell ref="B11:B13"/>
    <mergeCell ref="C11:C13"/>
    <mergeCell ref="D11:D13"/>
    <mergeCell ref="E11:J11"/>
    <mergeCell ref="H12:H13"/>
    <mergeCell ref="J1:K1"/>
    <mergeCell ref="J2:K2"/>
    <mergeCell ref="J7:K7"/>
    <mergeCell ref="B9:K9"/>
    <mergeCell ref="D10:H10"/>
    <mergeCell ref="I12:I13"/>
    <mergeCell ref="A11:A13"/>
    <mergeCell ref="J12:J13"/>
    <mergeCell ref="K11:K13"/>
    <mergeCell ref="E12:E13"/>
    <mergeCell ref="F12:F13"/>
    <mergeCell ref="G12:G13"/>
    <mergeCell ref="K21:K22"/>
    <mergeCell ref="A21:A22"/>
    <mergeCell ref="B21:B22"/>
    <mergeCell ref="A17:A18"/>
    <mergeCell ref="B17:B18"/>
    <mergeCell ref="K17:K18"/>
    <mergeCell ref="A19:A20"/>
    <mergeCell ref="B19:B20"/>
    <mergeCell ref="K19:K20"/>
  </mergeCells>
  <printOptions horizontalCentered="1"/>
  <pageMargins left="0" right="0" top="1.1811023622047245" bottom="0" header="0" footer="0"/>
  <pageSetup fitToHeight="1" fitToWidth="1" horizontalDpi="600" verticalDpi="600" orientation="landscape" paperSize="9" scale="57" r:id="rId1"/>
</worksheet>
</file>

<file path=xl/worksheets/sheet12.xml><?xml version="1.0" encoding="utf-8"?>
<worksheet xmlns="http://schemas.openxmlformats.org/spreadsheetml/2006/main" xmlns:r="http://schemas.openxmlformats.org/officeDocument/2006/relationships">
  <sheetPr>
    <tabColor rgb="FF0070C0"/>
    <pageSetUpPr fitToPage="1"/>
  </sheetPr>
  <dimension ref="A1:O43"/>
  <sheetViews>
    <sheetView view="pageBreakPreview" zoomScale="80" zoomScaleSheetLayoutView="80" zoomScalePageLayoutView="0" workbookViewId="0" topLeftCell="A28">
      <selection activeCell="B37" sqref="B37:B38"/>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563" t="s">
        <v>458</v>
      </c>
      <c r="K1" s="563"/>
      <c r="L1" s="13" t="s">
        <v>19</v>
      </c>
    </row>
    <row r="2" spans="2:12" ht="18.75">
      <c r="B2" s="15"/>
      <c r="C2" s="15"/>
      <c r="D2" s="15"/>
      <c r="E2" s="15"/>
      <c r="F2" s="15"/>
      <c r="G2" s="15"/>
      <c r="H2" s="15"/>
      <c r="I2" s="12" t="s">
        <v>11</v>
      </c>
      <c r="J2" s="497" t="s">
        <v>11</v>
      </c>
      <c r="K2" s="497"/>
      <c r="L2" s="12" t="s">
        <v>11</v>
      </c>
    </row>
    <row r="3" spans="2:12" ht="18.75">
      <c r="B3" s="15"/>
      <c r="C3" s="15"/>
      <c r="D3" s="15"/>
      <c r="E3" s="15"/>
      <c r="F3" s="15"/>
      <c r="G3" s="15"/>
      <c r="H3" s="15"/>
      <c r="I3" s="12" t="s">
        <v>20</v>
      </c>
      <c r="J3" s="60" t="s">
        <v>183</v>
      </c>
      <c r="K3" s="60"/>
      <c r="L3" s="12" t="s">
        <v>20</v>
      </c>
    </row>
    <row r="4" spans="2:12" ht="18.75">
      <c r="B4" s="15"/>
      <c r="C4" s="15"/>
      <c r="D4" s="15"/>
      <c r="E4" s="15"/>
      <c r="F4" s="15"/>
      <c r="G4" s="15"/>
      <c r="H4" s="15"/>
      <c r="I4" s="12" t="s">
        <v>21</v>
      </c>
      <c r="J4" s="60" t="s">
        <v>22</v>
      </c>
      <c r="K4" s="60"/>
      <c r="L4" s="12" t="s">
        <v>21</v>
      </c>
    </row>
    <row r="5" spans="2:12" ht="18.75">
      <c r="B5" s="15"/>
      <c r="C5" s="15"/>
      <c r="D5" s="15"/>
      <c r="E5" s="15"/>
      <c r="F5" s="15"/>
      <c r="G5" s="15"/>
      <c r="H5" s="15"/>
      <c r="I5" s="12" t="s">
        <v>23</v>
      </c>
      <c r="J5" s="60" t="s">
        <v>46</v>
      </c>
      <c r="K5" s="60"/>
      <c r="L5" s="12" t="s">
        <v>23</v>
      </c>
    </row>
    <row r="6" spans="2:12" ht="18.75">
      <c r="B6" s="15"/>
      <c r="C6" s="15"/>
      <c r="D6" s="15"/>
      <c r="E6" s="15"/>
      <c r="F6" s="15"/>
      <c r="G6" s="15"/>
      <c r="H6" s="16"/>
      <c r="I6" s="12" t="s">
        <v>25</v>
      </c>
      <c r="J6" s="60" t="s">
        <v>265</v>
      </c>
      <c r="K6" s="60"/>
      <c r="L6" s="12" t="s">
        <v>25</v>
      </c>
    </row>
    <row r="7" spans="2:15" ht="15.75" customHeight="1">
      <c r="B7" s="15"/>
      <c r="C7" s="15"/>
      <c r="D7" s="15"/>
      <c r="E7" s="15"/>
      <c r="F7" s="15"/>
      <c r="G7" s="15"/>
      <c r="H7" s="16"/>
      <c r="I7" s="12" t="s">
        <v>26</v>
      </c>
      <c r="J7" s="550" t="s">
        <v>459</v>
      </c>
      <c r="K7" s="551"/>
      <c r="L7" s="17"/>
      <c r="M7" s="17"/>
      <c r="N7" s="17"/>
      <c r="O7" s="17"/>
    </row>
    <row r="8" spans="2:12" ht="15.75">
      <c r="B8" s="15"/>
      <c r="C8" s="15"/>
      <c r="D8" s="15"/>
      <c r="E8" s="15"/>
      <c r="F8" s="15"/>
      <c r="G8" s="15"/>
      <c r="H8" s="15"/>
      <c r="I8" s="15"/>
      <c r="J8" s="15" t="s">
        <v>486</v>
      </c>
      <c r="K8" s="15"/>
      <c r="L8" s="15"/>
    </row>
    <row r="9" spans="2:12" ht="36" customHeight="1">
      <c r="B9" s="500" t="s">
        <v>237</v>
      </c>
      <c r="C9" s="500"/>
      <c r="D9" s="500"/>
      <c r="E9" s="500"/>
      <c r="F9" s="500"/>
      <c r="G9" s="500"/>
      <c r="H9" s="500"/>
      <c r="I9" s="500"/>
      <c r="J9" s="500"/>
      <c r="K9" s="500"/>
      <c r="L9" s="15"/>
    </row>
    <row r="10" spans="2:12" ht="15.75">
      <c r="B10" s="15"/>
      <c r="C10" s="15"/>
      <c r="D10" s="505"/>
      <c r="E10" s="505"/>
      <c r="F10" s="505"/>
      <c r="G10" s="505"/>
      <c r="H10" s="505"/>
      <c r="I10" s="15"/>
      <c r="J10" s="15"/>
      <c r="K10" s="15"/>
      <c r="L10" s="15"/>
    </row>
    <row r="11" spans="1:12" ht="15.75" customHeight="1">
      <c r="A11" s="571" t="s">
        <v>6</v>
      </c>
      <c r="B11" s="494" t="s">
        <v>12</v>
      </c>
      <c r="C11" s="494" t="s">
        <v>13</v>
      </c>
      <c r="D11" s="494" t="s">
        <v>47</v>
      </c>
      <c r="E11" s="506" t="s">
        <v>9</v>
      </c>
      <c r="F11" s="506"/>
      <c r="G11" s="506"/>
      <c r="H11" s="506"/>
      <c r="I11" s="506"/>
      <c r="J11" s="564"/>
      <c r="K11" s="493" t="s">
        <v>15</v>
      </c>
      <c r="L11" s="15"/>
    </row>
    <row r="12" spans="1:12" ht="15.75">
      <c r="A12" s="572"/>
      <c r="B12" s="496"/>
      <c r="C12" s="496"/>
      <c r="D12" s="496"/>
      <c r="E12" s="494">
        <v>2018</v>
      </c>
      <c r="F12" s="494">
        <v>2019</v>
      </c>
      <c r="G12" s="494" t="s">
        <v>28</v>
      </c>
      <c r="H12" s="494" t="s">
        <v>29</v>
      </c>
      <c r="I12" s="494" t="s">
        <v>30</v>
      </c>
      <c r="J12" s="493">
        <v>2020</v>
      </c>
      <c r="K12" s="493"/>
      <c r="L12" s="15"/>
    </row>
    <row r="13" spans="1:12" ht="21.75" customHeight="1">
      <c r="A13" s="573"/>
      <c r="B13" s="495"/>
      <c r="C13" s="495"/>
      <c r="D13" s="495"/>
      <c r="E13" s="495"/>
      <c r="F13" s="495"/>
      <c r="G13" s="495"/>
      <c r="H13" s="495"/>
      <c r="I13" s="495"/>
      <c r="J13" s="493"/>
      <c r="K13" s="493"/>
      <c r="L13" s="15"/>
    </row>
    <row r="14" spans="1:12" ht="64.5" customHeight="1">
      <c r="A14" s="89">
        <v>1</v>
      </c>
      <c r="B14" s="275" t="s">
        <v>341</v>
      </c>
      <c r="C14" s="269" t="s">
        <v>16</v>
      </c>
      <c r="D14" s="276">
        <v>6000</v>
      </c>
      <c r="E14" s="137">
        <v>2000</v>
      </c>
      <c r="F14" s="137">
        <v>2000</v>
      </c>
      <c r="G14" s="137"/>
      <c r="H14" s="137"/>
      <c r="I14" s="137"/>
      <c r="J14" s="137">
        <v>2000</v>
      </c>
      <c r="K14" s="269" t="s">
        <v>67</v>
      </c>
      <c r="L14" s="15"/>
    </row>
    <row r="15" spans="1:12" ht="75" hidden="1">
      <c r="A15" s="89"/>
      <c r="B15" s="275" t="s">
        <v>68</v>
      </c>
      <c r="C15" s="269" t="s">
        <v>16</v>
      </c>
      <c r="D15" s="276">
        <f aca="true" t="shared" si="0" ref="D15:D22">E15+F15+J15</f>
        <v>0</v>
      </c>
      <c r="E15" s="137"/>
      <c r="F15" s="137"/>
      <c r="G15" s="137"/>
      <c r="H15" s="137"/>
      <c r="I15" s="137"/>
      <c r="J15" s="137"/>
      <c r="K15" s="269" t="s">
        <v>69</v>
      </c>
      <c r="L15" s="15"/>
    </row>
    <row r="16" spans="1:12" ht="62.25" customHeight="1">
      <c r="A16" s="90">
        <v>2</v>
      </c>
      <c r="B16" s="275" t="s">
        <v>70</v>
      </c>
      <c r="C16" s="269" t="s">
        <v>16</v>
      </c>
      <c r="D16" s="276">
        <f t="shared" si="0"/>
        <v>2400</v>
      </c>
      <c r="E16" s="137">
        <f>700</f>
        <v>700</v>
      </c>
      <c r="F16" s="137">
        <v>800</v>
      </c>
      <c r="G16" s="137"/>
      <c r="H16" s="137"/>
      <c r="I16" s="137"/>
      <c r="J16" s="137">
        <v>900</v>
      </c>
      <c r="K16" s="269" t="s">
        <v>71</v>
      </c>
      <c r="L16" s="15"/>
    </row>
    <row r="17" spans="1:12" ht="75">
      <c r="A17" s="90">
        <v>3</v>
      </c>
      <c r="B17" s="275" t="s">
        <v>76</v>
      </c>
      <c r="C17" s="269" t="s">
        <v>16</v>
      </c>
      <c r="D17" s="276">
        <f t="shared" si="0"/>
        <v>813</v>
      </c>
      <c r="E17" s="137">
        <f>250-87</f>
        <v>163</v>
      </c>
      <c r="F17" s="137">
        <v>300</v>
      </c>
      <c r="G17" s="137"/>
      <c r="H17" s="137"/>
      <c r="I17" s="137"/>
      <c r="J17" s="137">
        <v>350</v>
      </c>
      <c r="K17" s="269" t="s">
        <v>32</v>
      </c>
      <c r="L17" s="15"/>
    </row>
    <row r="18" spans="1:12" ht="69" customHeight="1">
      <c r="A18" s="90">
        <v>4</v>
      </c>
      <c r="B18" s="189" t="s">
        <v>72</v>
      </c>
      <c r="C18" s="269" t="s">
        <v>16</v>
      </c>
      <c r="D18" s="140">
        <f t="shared" si="0"/>
        <v>670.605</v>
      </c>
      <c r="E18" s="136">
        <v>209</v>
      </c>
      <c r="F18" s="136">
        <v>224.075</v>
      </c>
      <c r="G18" s="136"/>
      <c r="H18" s="136"/>
      <c r="I18" s="136"/>
      <c r="J18" s="136">
        <v>237.53</v>
      </c>
      <c r="K18" s="565" t="s">
        <v>74</v>
      </c>
      <c r="L18" s="15"/>
    </row>
    <row r="19" spans="1:12" ht="56.25">
      <c r="A19" s="91">
        <v>5</v>
      </c>
      <c r="B19" s="189" t="s">
        <v>73</v>
      </c>
      <c r="C19" s="269" t="s">
        <v>16</v>
      </c>
      <c r="D19" s="140">
        <f>E19+F19+J19</f>
        <v>329.55</v>
      </c>
      <c r="E19" s="136">
        <v>103.38</v>
      </c>
      <c r="F19" s="136">
        <v>111.18</v>
      </c>
      <c r="G19" s="136"/>
      <c r="H19" s="136"/>
      <c r="I19" s="136"/>
      <c r="J19" s="136">
        <v>114.99</v>
      </c>
      <c r="K19" s="575"/>
      <c r="L19" s="15"/>
    </row>
    <row r="20" spans="1:12" ht="150">
      <c r="A20" s="92">
        <v>6</v>
      </c>
      <c r="B20" s="189" t="s">
        <v>240</v>
      </c>
      <c r="C20" s="269" t="s">
        <v>16</v>
      </c>
      <c r="D20" s="140">
        <f t="shared" si="0"/>
        <v>1375.58</v>
      </c>
      <c r="E20" s="136">
        <v>428.84</v>
      </c>
      <c r="F20" s="136">
        <v>459.4</v>
      </c>
      <c r="G20" s="136"/>
      <c r="H20" s="136"/>
      <c r="I20" s="136"/>
      <c r="J20" s="136">
        <v>487.34</v>
      </c>
      <c r="K20" s="575"/>
      <c r="L20" s="15"/>
    </row>
    <row r="21" spans="1:12" ht="75">
      <c r="A21" s="92">
        <v>7</v>
      </c>
      <c r="B21" s="189" t="s">
        <v>239</v>
      </c>
      <c r="C21" s="269" t="s">
        <v>16</v>
      </c>
      <c r="D21" s="143">
        <f t="shared" si="0"/>
        <v>847.392</v>
      </c>
      <c r="E21" s="136">
        <v>264</v>
      </c>
      <c r="F21" s="136">
        <v>283.2</v>
      </c>
      <c r="G21" s="136"/>
      <c r="H21" s="136"/>
      <c r="I21" s="136"/>
      <c r="J21" s="609">
        <v>300.192</v>
      </c>
      <c r="K21" s="566"/>
      <c r="L21" s="15"/>
    </row>
    <row r="22" spans="1:12" ht="93.75">
      <c r="A22" s="92">
        <v>8</v>
      </c>
      <c r="B22" s="610" t="s">
        <v>470</v>
      </c>
      <c r="C22" s="461" t="s">
        <v>16</v>
      </c>
      <c r="D22" s="143">
        <f t="shared" si="0"/>
        <v>250</v>
      </c>
      <c r="E22" s="136">
        <v>150</v>
      </c>
      <c r="F22" s="136">
        <v>100</v>
      </c>
      <c r="G22" s="136"/>
      <c r="H22" s="136"/>
      <c r="I22" s="136"/>
      <c r="J22" s="609">
        <v>0</v>
      </c>
      <c r="K22" s="611" t="s">
        <v>471</v>
      </c>
      <c r="L22" s="15"/>
    </row>
    <row r="23" spans="1:12" ht="75.75" customHeight="1">
      <c r="A23" s="90">
        <v>9</v>
      </c>
      <c r="B23" s="189" t="s">
        <v>75</v>
      </c>
      <c r="C23" s="269" t="s">
        <v>16</v>
      </c>
      <c r="D23" s="276">
        <f>E23+F23+J23</f>
        <v>37</v>
      </c>
      <c r="E23" s="137">
        <v>10</v>
      </c>
      <c r="F23" s="137">
        <v>12</v>
      </c>
      <c r="G23" s="137"/>
      <c r="H23" s="137"/>
      <c r="I23" s="137"/>
      <c r="J23" s="137">
        <v>15</v>
      </c>
      <c r="K23" s="269" t="s">
        <v>44</v>
      </c>
      <c r="L23" s="15"/>
    </row>
    <row r="24" spans="1:12" ht="56.25">
      <c r="A24" s="90">
        <v>10</v>
      </c>
      <c r="B24" s="189" t="s">
        <v>238</v>
      </c>
      <c r="C24" s="269" t="s">
        <v>16</v>
      </c>
      <c r="D24" s="276">
        <f>E24+F24+J24</f>
        <v>210</v>
      </c>
      <c r="E24" s="137">
        <v>65</v>
      </c>
      <c r="F24" s="137">
        <v>70</v>
      </c>
      <c r="G24" s="137"/>
      <c r="H24" s="137"/>
      <c r="I24" s="137"/>
      <c r="J24" s="137">
        <v>75</v>
      </c>
      <c r="K24" s="277" t="s">
        <v>44</v>
      </c>
      <c r="L24" s="15"/>
    </row>
    <row r="25" spans="1:12" ht="93.75">
      <c r="A25" s="90">
        <v>11</v>
      </c>
      <c r="B25" s="189" t="s">
        <v>348</v>
      </c>
      <c r="C25" s="269" t="s">
        <v>16</v>
      </c>
      <c r="D25" s="276">
        <f>E25+F25+J25</f>
        <v>304</v>
      </c>
      <c r="E25" s="137">
        <f>42+80+87</f>
        <v>209</v>
      </c>
      <c r="F25" s="137">
        <v>45</v>
      </c>
      <c r="G25" s="137"/>
      <c r="H25" s="137"/>
      <c r="I25" s="137"/>
      <c r="J25" s="137">
        <v>50</v>
      </c>
      <c r="K25" s="277" t="s">
        <v>44</v>
      </c>
      <c r="L25" s="15"/>
    </row>
    <row r="26" spans="1:12" ht="37.5">
      <c r="A26" s="90">
        <v>12</v>
      </c>
      <c r="B26" s="189" t="s">
        <v>357</v>
      </c>
      <c r="C26" s="345" t="s">
        <v>16</v>
      </c>
      <c r="D26" s="276">
        <v>150</v>
      </c>
      <c r="E26" s="65">
        <v>150</v>
      </c>
      <c r="F26" s="137">
        <v>0</v>
      </c>
      <c r="G26" s="137">
        <v>0</v>
      </c>
      <c r="H26" s="137">
        <v>0</v>
      </c>
      <c r="I26" s="137">
        <v>0</v>
      </c>
      <c r="J26" s="137">
        <v>0</v>
      </c>
      <c r="K26" s="330" t="s">
        <v>44</v>
      </c>
      <c r="L26" s="15"/>
    </row>
    <row r="27" spans="1:12" ht="37.5">
      <c r="A27" s="90">
        <v>13</v>
      </c>
      <c r="B27" s="189" t="s">
        <v>358</v>
      </c>
      <c r="C27" s="345" t="s">
        <v>16</v>
      </c>
      <c r="D27" s="276">
        <v>1</v>
      </c>
      <c r="E27" s="65">
        <v>1</v>
      </c>
      <c r="F27" s="137">
        <v>0</v>
      </c>
      <c r="G27" s="137"/>
      <c r="H27" s="137"/>
      <c r="I27" s="137"/>
      <c r="J27" s="137">
        <v>0</v>
      </c>
      <c r="K27" s="330" t="s">
        <v>44</v>
      </c>
      <c r="L27" s="15"/>
    </row>
    <row r="28" spans="1:12" ht="56.25">
      <c r="A28" s="90">
        <v>14</v>
      </c>
      <c r="B28" s="189" t="s">
        <v>447</v>
      </c>
      <c r="C28" s="345" t="s">
        <v>16</v>
      </c>
      <c r="D28" s="276">
        <f>E28</f>
        <v>34</v>
      </c>
      <c r="E28" s="65">
        <v>34</v>
      </c>
      <c r="F28" s="137">
        <v>0</v>
      </c>
      <c r="G28" s="137"/>
      <c r="H28" s="137"/>
      <c r="I28" s="137"/>
      <c r="J28" s="137">
        <v>0</v>
      </c>
      <c r="K28" s="437" t="s">
        <v>44</v>
      </c>
      <c r="L28" s="15"/>
    </row>
    <row r="29" spans="1:12" ht="21.75" customHeight="1">
      <c r="A29" s="78"/>
      <c r="B29" s="61" t="s">
        <v>5</v>
      </c>
      <c r="C29" s="72"/>
      <c r="D29" s="347">
        <f>D14+D16+D17+D18+D19+D20+D21+D22+D23+D24+D25+D26+D27+D28</f>
        <v>13422.126999999999</v>
      </c>
      <c r="E29" s="347">
        <f>E14+E16+E17+E18+E19+E20+E21+E22+E23+E24+E25+E26+E27+E28</f>
        <v>4487.22</v>
      </c>
      <c r="F29" s="347">
        <f>F14+F16+F17+F18+F19+F20+F21+F22+F23+F24+F25+F26+F27</f>
        <v>4404.855</v>
      </c>
      <c r="G29" s="347">
        <f>G14+G16+G17+G18+G19+G20+G21+G23+G24+G25+G26+G27</f>
        <v>0</v>
      </c>
      <c r="H29" s="347">
        <f>H14+H16+H17+H18+H19+H20+H21+H23+H24+H25+H26+H27</f>
        <v>0</v>
      </c>
      <c r="I29" s="347">
        <f>I14+I16+I17+I18+I19+I20+I21+I23+I24+I25+I26+I27</f>
        <v>0</v>
      </c>
      <c r="J29" s="347">
        <f>J14+J16+J17+J18+J19+J20+J21+J23+J24+J25+J26+J27</f>
        <v>4530.052</v>
      </c>
      <c r="K29" s="73"/>
      <c r="L29" s="15"/>
    </row>
    <row r="30" spans="1:12" ht="15.75">
      <c r="A30" s="41"/>
      <c r="B30" s="18"/>
      <c r="C30" s="18"/>
      <c r="D30" s="95"/>
      <c r="E30" s="95"/>
      <c r="F30" s="95"/>
      <c r="G30" s="95"/>
      <c r="H30" s="95"/>
      <c r="I30" s="95"/>
      <c r="J30" s="95"/>
      <c r="K30" s="20"/>
      <c r="L30" s="15"/>
    </row>
    <row r="31" spans="1:12" ht="15.75" hidden="1">
      <c r="A31" s="41"/>
      <c r="B31" s="18"/>
      <c r="C31" s="18"/>
      <c r="D31" s="95"/>
      <c r="E31" s="95"/>
      <c r="F31" s="95"/>
      <c r="G31" s="95"/>
      <c r="H31" s="95"/>
      <c r="I31" s="95"/>
      <c r="J31" s="95"/>
      <c r="K31" s="20"/>
      <c r="L31" s="15"/>
    </row>
    <row r="32" spans="2:12" ht="15.75">
      <c r="B32" s="18"/>
      <c r="C32" s="18"/>
      <c r="D32" s="19"/>
      <c r="E32" s="19"/>
      <c r="F32" s="19"/>
      <c r="G32" s="19"/>
      <c r="H32" s="19"/>
      <c r="I32" s="19"/>
      <c r="J32" s="19"/>
      <c r="K32" s="20"/>
      <c r="L32" s="15"/>
    </row>
    <row r="33" spans="1:13" s="96" customFormat="1" ht="18.75" customHeight="1">
      <c r="A33" s="14"/>
      <c r="B33" s="18"/>
      <c r="C33" s="18"/>
      <c r="D33" s="19"/>
      <c r="E33" s="19"/>
      <c r="F33" s="19"/>
      <c r="G33" s="19"/>
      <c r="H33" s="19"/>
      <c r="I33" s="19"/>
      <c r="J33" s="19"/>
      <c r="K33" s="20"/>
      <c r="L33" s="100" t="s">
        <v>7</v>
      </c>
      <c r="M33" s="99"/>
    </row>
    <row r="34" spans="1:13" s="96" customFormat="1" ht="18.75" customHeight="1">
      <c r="A34" s="14"/>
      <c r="B34" s="53"/>
      <c r="C34" s="54"/>
      <c r="D34" s="14"/>
      <c r="E34" s="19"/>
      <c r="F34" s="19"/>
      <c r="G34" s="19"/>
      <c r="H34" s="19"/>
      <c r="I34" s="19"/>
      <c r="J34" s="19"/>
      <c r="K34" s="54"/>
      <c r="L34" s="100"/>
      <c r="M34" s="99"/>
    </row>
    <row r="35" spans="2:12" s="96" customFormat="1" ht="41.25" customHeight="1">
      <c r="B35" s="607" t="s">
        <v>18</v>
      </c>
      <c r="C35" s="607"/>
      <c r="E35" s="607"/>
      <c r="F35" s="608" t="s">
        <v>7</v>
      </c>
      <c r="G35" s="608"/>
      <c r="H35" s="608"/>
      <c r="I35" s="608"/>
      <c r="J35" s="608"/>
      <c r="K35" s="99"/>
      <c r="L35" s="104"/>
    </row>
    <row r="36" spans="2:14" s="96" customFormat="1" ht="42" customHeight="1">
      <c r="B36" s="97"/>
      <c r="C36" s="97"/>
      <c r="E36" s="97"/>
      <c r="F36" s="98"/>
      <c r="G36" s="98"/>
      <c r="H36" s="98"/>
      <c r="I36" s="98"/>
      <c r="J36" s="98"/>
      <c r="K36" s="99"/>
      <c r="L36" s="104"/>
      <c r="N36" s="106"/>
    </row>
    <row r="37" spans="1:11" ht="18.75">
      <c r="A37" s="96"/>
      <c r="B37" s="154" t="s">
        <v>48</v>
      </c>
      <c r="C37" s="101"/>
      <c r="D37" s="96"/>
      <c r="E37" s="102"/>
      <c r="F37" s="103"/>
      <c r="G37" s="103"/>
      <c r="H37" s="103"/>
      <c r="I37" s="103"/>
      <c r="J37" s="103"/>
      <c r="K37" s="104"/>
    </row>
    <row r="38" spans="1:11" ht="15.75">
      <c r="A38" s="96"/>
      <c r="B38" s="153"/>
      <c r="C38" s="96"/>
      <c r="D38" s="105"/>
      <c r="E38" s="103"/>
      <c r="F38" s="103"/>
      <c r="G38" s="103"/>
      <c r="H38" s="103"/>
      <c r="I38" s="103"/>
      <c r="J38" s="103"/>
      <c r="K38" s="104"/>
    </row>
    <row r="39" spans="2:11" ht="15.75">
      <c r="B39" s="28"/>
      <c r="C39" s="29"/>
      <c r="D39" s="30"/>
      <c r="E39" s="26"/>
      <c r="F39" s="26"/>
      <c r="G39" s="26"/>
      <c r="H39" s="26"/>
      <c r="I39" s="26"/>
      <c r="J39" s="15"/>
      <c r="K39" s="15"/>
    </row>
    <row r="40" spans="3:10" ht="15.75">
      <c r="C40" s="30"/>
      <c r="D40" s="26"/>
      <c r="E40" s="26"/>
      <c r="F40" s="26"/>
      <c r="G40" s="26"/>
      <c r="H40" s="26"/>
      <c r="I40" s="26"/>
      <c r="J40" s="26"/>
    </row>
    <row r="41" spans="3:10" ht="15.75">
      <c r="C41" s="31"/>
      <c r="D41" s="26"/>
      <c r="E41" s="26"/>
      <c r="F41" s="26"/>
      <c r="G41" s="26"/>
      <c r="H41" s="26"/>
      <c r="I41" s="26"/>
      <c r="J41" s="26"/>
    </row>
    <row r="43" ht="12.75">
      <c r="H43" s="32"/>
    </row>
  </sheetData>
  <sheetProtection/>
  <mergeCells count="19">
    <mergeCell ref="J1:K1"/>
    <mergeCell ref="J2:K2"/>
    <mergeCell ref="J7:K7"/>
    <mergeCell ref="B9:K9"/>
    <mergeCell ref="D10:H10"/>
    <mergeCell ref="A11:A13"/>
    <mergeCell ref="B11:B13"/>
    <mergeCell ref="C11:C13"/>
    <mergeCell ref="D11:D13"/>
    <mergeCell ref="E11:J11"/>
    <mergeCell ref="K18:K21"/>
    <mergeCell ref="F35:J35"/>
    <mergeCell ref="K11:K13"/>
    <mergeCell ref="E12:E13"/>
    <mergeCell ref="F12:F13"/>
    <mergeCell ref="G12:G13"/>
    <mergeCell ref="H12:H13"/>
    <mergeCell ref="I12:I13"/>
    <mergeCell ref="J12:J13"/>
  </mergeCells>
  <printOptions horizontalCentered="1"/>
  <pageMargins left="0" right="0" top="1.1811023622047245" bottom="0" header="0" footer="0"/>
  <pageSetup fitToHeight="2" fitToWidth="1" horizontalDpi="600" verticalDpi="600" orientation="landscape" paperSize="9" scale="69" r:id="rId1"/>
  <rowBreaks count="1" manualBreakCount="1">
    <brk id="37" max="10" man="1"/>
  </rowBreaks>
</worksheet>
</file>

<file path=xl/worksheets/sheet13.xml><?xml version="1.0" encoding="utf-8"?>
<worksheet xmlns="http://schemas.openxmlformats.org/spreadsheetml/2006/main" xmlns:r="http://schemas.openxmlformats.org/officeDocument/2006/relationships">
  <sheetPr>
    <tabColor rgb="FF0070C0"/>
  </sheetPr>
  <dimension ref="A1:K40"/>
  <sheetViews>
    <sheetView zoomScaleSheetLayoutView="83" zoomScalePageLayoutView="75" workbookViewId="0" topLeftCell="A24">
      <selection activeCell="B31" sqref="B31:K35"/>
    </sheetView>
  </sheetViews>
  <sheetFormatPr defaultColWidth="9.140625" defaultRowHeight="12.75"/>
  <cols>
    <col min="1" max="1" width="5.281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8.75">
      <c r="B1" s="1"/>
      <c r="C1" s="1"/>
      <c r="D1" s="1"/>
      <c r="E1" s="1"/>
      <c r="F1" s="1"/>
      <c r="G1" s="1"/>
      <c r="H1" s="1"/>
      <c r="I1" s="2" t="s">
        <v>19</v>
      </c>
      <c r="J1" s="537" t="s">
        <v>452</v>
      </c>
      <c r="K1" s="537"/>
    </row>
    <row r="2" spans="2:11" ht="18.75">
      <c r="B2" s="1"/>
      <c r="C2" s="1"/>
      <c r="D2" s="1"/>
      <c r="E2" s="1"/>
      <c r="F2" s="1"/>
      <c r="G2" s="1"/>
      <c r="H2" s="1"/>
      <c r="I2" s="3" t="s">
        <v>11</v>
      </c>
      <c r="J2" s="499" t="s">
        <v>11</v>
      </c>
      <c r="K2" s="499"/>
    </row>
    <row r="3" spans="2:11" ht="18.75">
      <c r="B3" s="1"/>
      <c r="C3" s="1"/>
      <c r="D3" s="1"/>
      <c r="E3" s="1"/>
      <c r="F3" s="1"/>
      <c r="G3" s="1"/>
      <c r="H3" s="1"/>
      <c r="I3" s="3" t="s">
        <v>20</v>
      </c>
      <c r="J3" s="57" t="s">
        <v>183</v>
      </c>
      <c r="K3" s="57"/>
    </row>
    <row r="4" spans="2:11" ht="18.75">
      <c r="B4" s="1"/>
      <c r="C4" s="1"/>
      <c r="D4" s="1"/>
      <c r="E4" s="1"/>
      <c r="F4" s="1"/>
      <c r="G4" s="1"/>
      <c r="H4" s="1"/>
      <c r="I4" s="3" t="s">
        <v>21</v>
      </c>
      <c r="J4" s="57" t="s">
        <v>22</v>
      </c>
      <c r="K4" s="57"/>
    </row>
    <row r="5" spans="2:11" ht="18.75">
      <c r="B5" s="1"/>
      <c r="C5" s="1"/>
      <c r="D5" s="1"/>
      <c r="E5" s="1"/>
      <c r="F5" s="1"/>
      <c r="G5" s="1"/>
      <c r="H5" s="1"/>
      <c r="I5" s="3" t="s">
        <v>23</v>
      </c>
      <c r="J5" s="57" t="s">
        <v>24</v>
      </c>
      <c r="K5" s="57"/>
    </row>
    <row r="6" spans="2:11" ht="18.75">
      <c r="B6" s="1"/>
      <c r="C6" s="1"/>
      <c r="D6" s="1"/>
      <c r="E6" s="1"/>
      <c r="F6" s="1"/>
      <c r="G6" s="1"/>
      <c r="H6" s="9"/>
      <c r="I6" s="3" t="s">
        <v>25</v>
      </c>
      <c r="J6" s="57" t="s">
        <v>263</v>
      </c>
      <c r="K6" s="57"/>
    </row>
    <row r="7" spans="2:11" ht="15.75" customHeight="1">
      <c r="B7" s="1"/>
      <c r="C7" s="1"/>
      <c r="D7" s="1"/>
      <c r="E7" s="1"/>
      <c r="F7" s="1"/>
      <c r="G7" s="1"/>
      <c r="H7" s="9"/>
      <c r="I7" s="3" t="s">
        <v>26</v>
      </c>
      <c r="J7" s="498" t="s">
        <v>459</v>
      </c>
      <c r="K7" s="499"/>
    </row>
    <row r="8" spans="2:11" ht="15.75">
      <c r="B8" s="1"/>
      <c r="C8" s="1"/>
      <c r="D8" s="1"/>
      <c r="E8" s="1"/>
      <c r="F8" s="1"/>
      <c r="G8" s="1"/>
      <c r="H8" s="1"/>
      <c r="I8" s="1"/>
      <c r="J8" s="1" t="s">
        <v>489</v>
      </c>
      <c r="K8" s="1"/>
    </row>
    <row r="9" spans="2:11" ht="18.75">
      <c r="B9" s="522" t="s">
        <v>230</v>
      </c>
      <c r="C9" s="522"/>
      <c r="D9" s="522"/>
      <c r="E9" s="522"/>
      <c r="F9" s="522"/>
      <c r="G9" s="522"/>
      <c r="H9" s="522"/>
      <c r="I9" s="522"/>
      <c r="J9" s="522"/>
      <c r="K9" s="522"/>
    </row>
    <row r="10" spans="2:11" ht="15.75">
      <c r="B10" s="1"/>
      <c r="C10" s="1"/>
      <c r="D10" s="559"/>
      <c r="E10" s="559"/>
      <c r="F10" s="559"/>
      <c r="G10" s="559"/>
      <c r="H10" s="559"/>
      <c r="I10" s="1"/>
      <c r="J10" s="1"/>
      <c r="K10" s="47"/>
    </row>
    <row r="11" spans="1:11" ht="18.75">
      <c r="A11" s="494" t="s">
        <v>6</v>
      </c>
      <c r="B11" s="494" t="s">
        <v>12</v>
      </c>
      <c r="C11" s="494" t="s">
        <v>13</v>
      </c>
      <c r="D11" s="494" t="s">
        <v>14</v>
      </c>
      <c r="E11" s="506" t="s">
        <v>9</v>
      </c>
      <c r="F11" s="506"/>
      <c r="G11" s="506"/>
      <c r="H11" s="506"/>
      <c r="I11" s="506"/>
      <c r="J11" s="564"/>
      <c r="K11" s="493" t="s">
        <v>15</v>
      </c>
    </row>
    <row r="12" spans="1:11" ht="12.75">
      <c r="A12" s="496"/>
      <c r="B12" s="496"/>
      <c r="C12" s="496"/>
      <c r="D12" s="496"/>
      <c r="E12" s="494">
        <v>2018</v>
      </c>
      <c r="F12" s="494">
        <v>2019</v>
      </c>
      <c r="G12" s="494" t="s">
        <v>28</v>
      </c>
      <c r="H12" s="494" t="s">
        <v>29</v>
      </c>
      <c r="I12" s="494" t="s">
        <v>30</v>
      </c>
      <c r="J12" s="493">
        <v>2020</v>
      </c>
      <c r="K12" s="493"/>
    </row>
    <row r="13" spans="1:11" ht="22.5" customHeight="1">
      <c r="A13" s="495"/>
      <c r="B13" s="495"/>
      <c r="C13" s="495"/>
      <c r="D13" s="495"/>
      <c r="E13" s="495"/>
      <c r="F13" s="495"/>
      <c r="G13" s="495"/>
      <c r="H13" s="495"/>
      <c r="I13" s="495"/>
      <c r="J13" s="493"/>
      <c r="K13" s="493"/>
    </row>
    <row r="14" spans="1:11" ht="75">
      <c r="A14" s="36">
        <v>1</v>
      </c>
      <c r="B14" s="189" t="s">
        <v>63</v>
      </c>
      <c r="C14" s="269" t="s">
        <v>16</v>
      </c>
      <c r="D14" s="140">
        <f aca="true" t="shared" si="0" ref="D14:D19">SUM(E14:J14)</f>
        <v>70</v>
      </c>
      <c r="E14" s="137">
        <v>70</v>
      </c>
      <c r="F14" s="137"/>
      <c r="G14" s="137"/>
      <c r="H14" s="137"/>
      <c r="I14" s="137"/>
      <c r="J14" s="137"/>
      <c r="K14" s="36" t="s">
        <v>59</v>
      </c>
    </row>
    <row r="15" spans="1:11" ht="75">
      <c r="A15" s="36">
        <v>2</v>
      </c>
      <c r="B15" s="189" t="s">
        <v>330</v>
      </c>
      <c r="C15" s="269" t="s">
        <v>16</v>
      </c>
      <c r="D15" s="140">
        <f t="shared" si="0"/>
        <v>19000</v>
      </c>
      <c r="E15" s="65">
        <f>6000-320-180</f>
        <v>5500</v>
      </c>
      <c r="F15" s="137">
        <v>6500</v>
      </c>
      <c r="G15" s="137"/>
      <c r="H15" s="137"/>
      <c r="I15" s="137"/>
      <c r="J15" s="137">
        <v>7000</v>
      </c>
      <c r="K15" s="36" t="s">
        <v>59</v>
      </c>
    </row>
    <row r="16" spans="1:11" ht="75">
      <c r="A16" s="36">
        <v>3</v>
      </c>
      <c r="B16" s="189" t="s">
        <v>64</v>
      </c>
      <c r="C16" s="269" t="s">
        <v>16</v>
      </c>
      <c r="D16" s="140">
        <f t="shared" si="0"/>
        <v>150.4</v>
      </c>
      <c r="E16" s="137">
        <v>150.4</v>
      </c>
      <c r="F16" s="137"/>
      <c r="G16" s="137"/>
      <c r="H16" s="137"/>
      <c r="I16" s="137"/>
      <c r="J16" s="137"/>
      <c r="K16" s="36" t="s">
        <v>59</v>
      </c>
    </row>
    <row r="17" spans="1:11" ht="75">
      <c r="A17" s="36">
        <v>4</v>
      </c>
      <c r="B17" s="189" t="s">
        <v>65</v>
      </c>
      <c r="C17" s="269" t="s">
        <v>16</v>
      </c>
      <c r="D17" s="140">
        <f t="shared" si="0"/>
        <v>380</v>
      </c>
      <c r="E17" s="137">
        <v>100</v>
      </c>
      <c r="F17" s="137">
        <v>130</v>
      </c>
      <c r="G17" s="137"/>
      <c r="H17" s="137"/>
      <c r="I17" s="137"/>
      <c r="J17" s="137">
        <v>150</v>
      </c>
      <c r="K17" s="36" t="s">
        <v>59</v>
      </c>
    </row>
    <row r="18" spans="1:11" ht="75">
      <c r="A18" s="267">
        <v>5</v>
      </c>
      <c r="B18" s="382" t="s">
        <v>60</v>
      </c>
      <c r="C18" s="339" t="s">
        <v>16</v>
      </c>
      <c r="D18" s="383">
        <f t="shared" si="0"/>
        <v>1350</v>
      </c>
      <c r="E18" s="384">
        <v>400</v>
      </c>
      <c r="F18" s="384">
        <v>450</v>
      </c>
      <c r="G18" s="384"/>
      <c r="H18" s="384"/>
      <c r="I18" s="384"/>
      <c r="J18" s="384">
        <f>200+100+200</f>
        <v>500</v>
      </c>
      <c r="K18" s="267" t="s">
        <v>59</v>
      </c>
    </row>
    <row r="19" spans="1:11" ht="75">
      <c r="A19" s="36">
        <v>8</v>
      </c>
      <c r="B19" s="189" t="s">
        <v>66</v>
      </c>
      <c r="C19" s="269" t="s">
        <v>16</v>
      </c>
      <c r="D19" s="140">
        <f t="shared" si="0"/>
        <v>5200</v>
      </c>
      <c r="E19" s="37">
        <f>1000+700</f>
        <v>1700</v>
      </c>
      <c r="F19" s="136">
        <v>1500</v>
      </c>
      <c r="G19" s="136"/>
      <c r="H19" s="136"/>
      <c r="I19" s="136"/>
      <c r="J19" s="136">
        <v>2000</v>
      </c>
      <c r="K19" s="36" t="s">
        <v>59</v>
      </c>
    </row>
    <row r="20" spans="1:11" ht="75">
      <c r="A20" s="326">
        <v>9</v>
      </c>
      <c r="B20" s="275" t="s">
        <v>359</v>
      </c>
      <c r="C20" s="340" t="s">
        <v>16</v>
      </c>
      <c r="D20" s="276">
        <f>E20+F20+J20</f>
        <v>50</v>
      </c>
      <c r="E20" s="65">
        <v>50</v>
      </c>
      <c r="F20" s="137"/>
      <c r="G20" s="137"/>
      <c r="H20" s="137"/>
      <c r="I20" s="137"/>
      <c r="J20" s="137"/>
      <c r="K20" s="326" t="s">
        <v>59</v>
      </c>
    </row>
    <row r="21" spans="1:11" ht="75">
      <c r="A21" s="36">
        <v>10</v>
      </c>
      <c r="B21" s="189" t="s">
        <v>420</v>
      </c>
      <c r="C21" s="269" t="s">
        <v>16</v>
      </c>
      <c r="D21" s="140">
        <f>E21+F21+J21</f>
        <v>790</v>
      </c>
      <c r="E21" s="65">
        <v>790</v>
      </c>
      <c r="F21" s="137"/>
      <c r="G21" s="137"/>
      <c r="H21" s="137"/>
      <c r="I21" s="137"/>
      <c r="J21" s="137"/>
      <c r="K21" s="36" t="s">
        <v>59</v>
      </c>
    </row>
    <row r="22" spans="1:11" ht="75">
      <c r="A22" s="36">
        <v>11</v>
      </c>
      <c r="B22" s="189" t="s">
        <v>360</v>
      </c>
      <c r="C22" s="345" t="s">
        <v>16</v>
      </c>
      <c r="D22" s="140">
        <v>320</v>
      </c>
      <c r="E22" s="65">
        <v>320</v>
      </c>
      <c r="F22" s="137"/>
      <c r="G22" s="137"/>
      <c r="H22" s="137"/>
      <c r="I22" s="137"/>
      <c r="J22" s="137"/>
      <c r="K22" s="36" t="s">
        <v>59</v>
      </c>
    </row>
    <row r="23" spans="1:11" ht="75">
      <c r="A23" s="36">
        <v>12</v>
      </c>
      <c r="B23" s="189" t="s">
        <v>361</v>
      </c>
      <c r="C23" s="345" t="s">
        <v>16</v>
      </c>
      <c r="D23" s="140">
        <f>E23</f>
        <v>240</v>
      </c>
      <c r="E23" s="65">
        <v>240</v>
      </c>
      <c r="F23" s="137"/>
      <c r="G23" s="137"/>
      <c r="H23" s="137"/>
      <c r="I23" s="137"/>
      <c r="J23" s="137"/>
      <c r="K23" s="36" t="s">
        <v>59</v>
      </c>
    </row>
    <row r="24" spans="1:11" ht="56.25">
      <c r="A24" s="36">
        <v>13</v>
      </c>
      <c r="B24" s="189" t="s">
        <v>362</v>
      </c>
      <c r="C24" s="345" t="s">
        <v>16</v>
      </c>
      <c r="D24" s="140">
        <f>E24</f>
        <v>9000</v>
      </c>
      <c r="E24" s="65">
        <f>3000+2000+3000+1000</f>
        <v>9000</v>
      </c>
      <c r="F24" s="137"/>
      <c r="G24" s="137"/>
      <c r="H24" s="137"/>
      <c r="I24" s="137"/>
      <c r="J24" s="137"/>
      <c r="K24" s="36" t="s">
        <v>363</v>
      </c>
    </row>
    <row r="25" spans="1:11" ht="93.75">
      <c r="A25" s="36">
        <v>14</v>
      </c>
      <c r="B25" s="189" t="s">
        <v>409</v>
      </c>
      <c r="C25" s="345" t="s">
        <v>16</v>
      </c>
      <c r="D25" s="140">
        <v>35</v>
      </c>
      <c r="E25" s="65">
        <v>35</v>
      </c>
      <c r="F25" s="137"/>
      <c r="G25" s="137"/>
      <c r="H25" s="137"/>
      <c r="I25" s="137"/>
      <c r="J25" s="137"/>
      <c r="K25" s="36" t="s">
        <v>363</v>
      </c>
    </row>
    <row r="26" spans="1:11" ht="18.75">
      <c r="A26" s="83"/>
      <c r="B26" s="58" t="s">
        <v>5</v>
      </c>
      <c r="C26" s="59"/>
      <c r="D26" s="81">
        <f>D14+D15+D16+D17+D19+D20+D21+D22+D23+D24+D25+D18</f>
        <v>36585.4</v>
      </c>
      <c r="E26" s="81">
        <f aca="true" t="shared" si="1" ref="E26:J26">E14+E15+E16+E17+E19+E20+E21+E22+E23+E24+E25+E18</f>
        <v>18355.4</v>
      </c>
      <c r="F26" s="81">
        <f t="shared" si="1"/>
        <v>8580</v>
      </c>
      <c r="G26" s="81">
        <f t="shared" si="1"/>
        <v>0</v>
      </c>
      <c r="H26" s="81">
        <f t="shared" si="1"/>
        <v>0</v>
      </c>
      <c r="I26" s="81">
        <f t="shared" si="1"/>
        <v>0</v>
      </c>
      <c r="J26" s="81">
        <f t="shared" si="1"/>
        <v>9650</v>
      </c>
      <c r="K26" s="82"/>
    </row>
    <row r="27" spans="1:11" ht="15.75">
      <c r="A27" s="52"/>
      <c r="B27" s="4"/>
      <c r="C27" s="4"/>
      <c r="D27" s="6"/>
      <c r="E27" s="6"/>
      <c r="F27" s="6"/>
      <c r="G27" s="6"/>
      <c r="H27" s="6"/>
      <c r="I27" s="6"/>
      <c r="J27" s="6"/>
      <c r="K27" s="43"/>
    </row>
    <row r="28" spans="1:11" ht="15.75">
      <c r="A28" s="52"/>
      <c r="B28" s="4"/>
      <c r="C28" s="4"/>
      <c r="D28" s="6"/>
      <c r="E28" s="6"/>
      <c r="F28" s="6"/>
      <c r="G28" s="6"/>
      <c r="H28" s="6"/>
      <c r="I28" s="6"/>
      <c r="J28" s="6"/>
      <c r="K28" s="43"/>
    </row>
    <row r="29" spans="1:11" ht="15.75">
      <c r="A29" s="52"/>
      <c r="B29" s="4"/>
      <c r="C29" s="4"/>
      <c r="D29" s="6"/>
      <c r="E29" s="6"/>
      <c r="F29" s="6"/>
      <c r="G29" s="6"/>
      <c r="H29" s="6"/>
      <c r="I29" s="6"/>
      <c r="J29" s="6"/>
      <c r="K29" s="43"/>
    </row>
    <row r="30" spans="2:11" ht="15.75">
      <c r="B30" s="4"/>
      <c r="C30" s="4"/>
      <c r="D30" s="6"/>
      <c r="E30" s="6"/>
      <c r="F30" s="6"/>
      <c r="G30" s="6"/>
      <c r="H30" s="6"/>
      <c r="I30" s="6"/>
      <c r="J30" s="6"/>
      <c r="K30" s="43"/>
    </row>
    <row r="31" spans="2:11" ht="18.75">
      <c r="B31" s="612" t="s">
        <v>18</v>
      </c>
      <c r="C31" s="612"/>
      <c r="D31" s="613"/>
      <c r="E31" s="8"/>
      <c r="F31" s="8"/>
      <c r="G31" s="9"/>
      <c r="H31" s="9"/>
      <c r="I31" s="9"/>
      <c r="J31" s="49"/>
      <c r="K31" s="49" t="s">
        <v>31</v>
      </c>
    </row>
    <row r="32" spans="2:11" ht="18.75">
      <c r="B32" s="613"/>
      <c r="C32" s="613"/>
      <c r="D32" s="613"/>
      <c r="E32" s="8"/>
      <c r="F32" s="8"/>
      <c r="G32" s="9"/>
      <c r="H32" s="9"/>
      <c r="I32" s="9"/>
      <c r="J32" s="49"/>
      <c r="K32" s="49"/>
    </row>
    <row r="33" spans="2:11" ht="18.75">
      <c r="B33" s="613"/>
      <c r="C33" s="613"/>
      <c r="D33" s="613"/>
      <c r="E33" s="8"/>
      <c r="F33" s="8"/>
      <c r="G33" s="9"/>
      <c r="H33" s="9"/>
      <c r="I33" s="9"/>
      <c r="J33" s="49"/>
      <c r="K33" s="49"/>
    </row>
    <row r="34" spans="2:11" ht="18.75">
      <c r="B34" s="614" t="s">
        <v>17</v>
      </c>
      <c r="C34" s="614"/>
      <c r="D34" s="50"/>
      <c r="E34" s="7"/>
      <c r="F34" s="7"/>
      <c r="G34" s="7"/>
      <c r="H34" s="7"/>
      <c r="I34" s="7"/>
      <c r="J34" s="1"/>
      <c r="K34" s="1"/>
    </row>
    <row r="35" spans="2:11" ht="15.75">
      <c r="B35" s="191" t="s">
        <v>10</v>
      </c>
      <c r="C35" s="191"/>
      <c r="D35" s="7"/>
      <c r="E35" s="7"/>
      <c r="F35" s="7"/>
      <c r="G35" s="7"/>
      <c r="H35" s="7"/>
      <c r="I35" s="7"/>
      <c r="J35" s="1"/>
      <c r="K35" s="1"/>
    </row>
    <row r="36" spans="2:11" ht="15.75">
      <c r="B36" s="44"/>
      <c r="C36" s="10"/>
      <c r="D36" s="45"/>
      <c r="E36" s="7"/>
      <c r="F36" s="7"/>
      <c r="G36" s="7"/>
      <c r="H36" s="7"/>
      <c r="I36" s="7"/>
      <c r="J36" s="1"/>
      <c r="K36" s="1"/>
    </row>
    <row r="37" spans="3:10" ht="15.75">
      <c r="C37" s="45"/>
      <c r="D37" s="7"/>
      <c r="E37" s="7"/>
      <c r="F37" s="7"/>
      <c r="G37" s="7"/>
      <c r="H37" s="7"/>
      <c r="I37" s="7"/>
      <c r="J37" s="7"/>
    </row>
    <row r="38" spans="3:10" ht="15.75">
      <c r="C38" s="46"/>
      <c r="D38" s="7"/>
      <c r="E38" s="7"/>
      <c r="F38" s="7"/>
      <c r="G38" s="7"/>
      <c r="H38" s="7"/>
      <c r="I38" s="7"/>
      <c r="J38" s="7"/>
    </row>
    <row r="40" ht="12.75">
      <c r="H40" s="5"/>
    </row>
  </sheetData>
  <sheetProtection/>
  <mergeCells count="19">
    <mergeCell ref="B34:C34"/>
    <mergeCell ref="J1:K1"/>
    <mergeCell ref="J2:K2"/>
    <mergeCell ref="J7:K7"/>
    <mergeCell ref="B9:K9"/>
    <mergeCell ref="D10:H10"/>
    <mergeCell ref="K11:K13"/>
    <mergeCell ref="E12:E13"/>
    <mergeCell ref="F12:F13"/>
    <mergeCell ref="G12:G13"/>
    <mergeCell ref="H12:H13"/>
    <mergeCell ref="B31:C31"/>
    <mergeCell ref="I12:I13"/>
    <mergeCell ref="J12:J13"/>
    <mergeCell ref="A11:A13"/>
    <mergeCell ref="B11:B13"/>
    <mergeCell ref="C11:C13"/>
    <mergeCell ref="D11:D13"/>
    <mergeCell ref="E11:J11"/>
  </mergeCells>
  <printOptions horizontalCentered="1"/>
  <pageMargins left="0" right="0" top="1.1811023622047245" bottom="0" header="0" footer="0"/>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M31"/>
  <sheetViews>
    <sheetView view="pageBreakPreview" zoomScale="76" zoomScaleSheetLayoutView="76" zoomScalePageLayoutView="0" workbookViewId="0" topLeftCell="B1">
      <selection activeCell="B27" sqref="A27:IV27"/>
    </sheetView>
  </sheetViews>
  <sheetFormatPr defaultColWidth="9.140625" defaultRowHeight="12.75"/>
  <cols>
    <col min="1" max="1" width="6.140625" style="14" customWidth="1"/>
    <col min="2" max="2" width="38.28125" style="14" customWidth="1"/>
    <col min="3" max="3" width="19.8515625" style="14" customWidth="1"/>
    <col min="4" max="4" width="17.28125" style="14" customWidth="1"/>
    <col min="5" max="5" width="19.57421875" style="14" customWidth="1"/>
    <col min="6" max="6" width="19.7109375" style="14" customWidth="1"/>
    <col min="7" max="9" width="9.140625" style="14" hidden="1" customWidth="1"/>
    <col min="10" max="10" width="19.57421875" style="14" customWidth="1"/>
    <col min="11" max="11" width="39.8515625" style="14" customWidth="1"/>
    <col min="12" max="16384" width="9.140625" style="14" customWidth="1"/>
  </cols>
  <sheetData>
    <row r="1" spans="2:12" ht="18.75">
      <c r="B1" s="15"/>
      <c r="C1" s="15"/>
      <c r="D1" s="15"/>
      <c r="E1" s="15"/>
      <c r="F1" s="15"/>
      <c r="G1" s="15"/>
      <c r="H1" s="15"/>
      <c r="I1" s="13" t="s">
        <v>19</v>
      </c>
      <c r="J1" s="574" t="s">
        <v>312</v>
      </c>
      <c r="K1" s="574"/>
      <c r="L1" s="13"/>
    </row>
    <row r="2" spans="2:12" ht="18.75">
      <c r="B2" s="15"/>
      <c r="C2" s="15"/>
      <c r="D2" s="15"/>
      <c r="E2" s="15"/>
      <c r="F2" s="15"/>
      <c r="G2" s="15"/>
      <c r="H2" s="15"/>
      <c r="I2" s="12" t="s">
        <v>11</v>
      </c>
      <c r="J2" s="497" t="s">
        <v>11</v>
      </c>
      <c r="K2" s="497"/>
      <c r="L2" s="12"/>
    </row>
    <row r="3" spans="2:12" ht="18.75">
      <c r="B3" s="15"/>
      <c r="C3" s="15"/>
      <c r="D3" s="15"/>
      <c r="E3" s="15"/>
      <c r="F3" s="15"/>
      <c r="G3" s="15"/>
      <c r="H3" s="15"/>
      <c r="I3" s="12" t="s">
        <v>20</v>
      </c>
      <c r="J3" s="60" t="s">
        <v>183</v>
      </c>
      <c r="K3" s="60"/>
      <c r="L3" s="12"/>
    </row>
    <row r="4" spans="2:12" ht="18.75">
      <c r="B4" s="15"/>
      <c r="C4" s="15"/>
      <c r="D4" s="15"/>
      <c r="E4" s="15"/>
      <c r="F4" s="15"/>
      <c r="G4" s="15"/>
      <c r="H4" s="15"/>
      <c r="I4" s="12" t="s">
        <v>21</v>
      </c>
      <c r="J4" s="60" t="s">
        <v>22</v>
      </c>
      <c r="K4" s="60"/>
      <c r="L4" s="12"/>
    </row>
    <row r="5" spans="2:12" ht="18.75">
      <c r="B5" s="15"/>
      <c r="C5" s="15"/>
      <c r="D5" s="15"/>
      <c r="E5" s="15"/>
      <c r="F5" s="15"/>
      <c r="G5" s="15"/>
      <c r="H5" s="15"/>
      <c r="I5" s="12" t="s">
        <v>23</v>
      </c>
      <c r="J5" s="60" t="s">
        <v>24</v>
      </c>
      <c r="K5" s="60"/>
      <c r="L5" s="12"/>
    </row>
    <row r="6" spans="2:12" ht="18.75">
      <c r="B6" s="15"/>
      <c r="C6" s="15"/>
      <c r="D6" s="15"/>
      <c r="E6" s="15"/>
      <c r="F6" s="15"/>
      <c r="G6" s="15"/>
      <c r="H6" s="16"/>
      <c r="I6" s="12" t="s">
        <v>25</v>
      </c>
      <c r="J6" s="60" t="s">
        <v>263</v>
      </c>
      <c r="K6" s="60"/>
      <c r="L6" s="12"/>
    </row>
    <row r="7" spans="2:13" ht="21" customHeight="1">
      <c r="B7" s="15"/>
      <c r="C7" s="15"/>
      <c r="D7" s="15"/>
      <c r="E7" s="15"/>
      <c r="F7" s="15"/>
      <c r="G7" s="15"/>
      <c r="H7" s="16"/>
      <c r="I7" s="12" t="s">
        <v>26</v>
      </c>
      <c r="J7" s="504" t="s">
        <v>342</v>
      </c>
      <c r="K7" s="497"/>
      <c r="L7" s="17"/>
      <c r="M7" s="17"/>
    </row>
    <row r="8" spans="2:12" ht="15.75">
      <c r="B8" s="15"/>
      <c r="C8" s="15"/>
      <c r="D8" s="15"/>
      <c r="E8" s="15"/>
      <c r="F8" s="15"/>
      <c r="G8" s="15"/>
      <c r="H8" s="15"/>
      <c r="I8" s="15"/>
      <c r="J8" s="15"/>
      <c r="K8" s="15"/>
      <c r="L8" s="15"/>
    </row>
    <row r="9" spans="1:12" ht="18.75">
      <c r="A9" s="500" t="s">
        <v>231</v>
      </c>
      <c r="B9" s="500"/>
      <c r="C9" s="500"/>
      <c r="D9" s="500"/>
      <c r="E9" s="500"/>
      <c r="F9" s="500"/>
      <c r="G9" s="500"/>
      <c r="H9" s="500"/>
      <c r="I9" s="500"/>
      <c r="J9" s="500"/>
      <c r="K9" s="500"/>
      <c r="L9" s="15"/>
    </row>
    <row r="10" spans="2:12" ht="15.75">
      <c r="B10" s="15"/>
      <c r="C10" s="15"/>
      <c r="D10" s="505"/>
      <c r="E10" s="505"/>
      <c r="F10" s="505"/>
      <c r="G10" s="505"/>
      <c r="H10" s="505"/>
      <c r="I10" s="15"/>
      <c r="J10" s="15"/>
      <c r="K10" s="15"/>
      <c r="L10" s="15"/>
    </row>
    <row r="11" spans="1:12" ht="18.75">
      <c r="A11" s="494" t="s">
        <v>33</v>
      </c>
      <c r="B11" s="494" t="s">
        <v>12</v>
      </c>
      <c r="C11" s="494" t="s">
        <v>13</v>
      </c>
      <c r="D11" s="494" t="s">
        <v>14</v>
      </c>
      <c r="E11" s="506" t="s">
        <v>9</v>
      </c>
      <c r="F11" s="506"/>
      <c r="G11" s="506"/>
      <c r="H11" s="506"/>
      <c r="I11" s="506"/>
      <c r="J11" s="564"/>
      <c r="K11" s="493" t="s">
        <v>15</v>
      </c>
      <c r="L11" s="15"/>
    </row>
    <row r="12" spans="1:12" ht="15.75">
      <c r="A12" s="496"/>
      <c r="B12" s="496"/>
      <c r="C12" s="496"/>
      <c r="D12" s="496"/>
      <c r="E12" s="494">
        <v>2018</v>
      </c>
      <c r="F12" s="494">
        <v>2019</v>
      </c>
      <c r="G12" s="494" t="s">
        <v>28</v>
      </c>
      <c r="H12" s="494" t="s">
        <v>29</v>
      </c>
      <c r="I12" s="494" t="s">
        <v>30</v>
      </c>
      <c r="J12" s="493">
        <v>2020</v>
      </c>
      <c r="K12" s="493"/>
      <c r="L12" s="15"/>
    </row>
    <row r="13" spans="1:12" ht="15.75">
      <c r="A13" s="495"/>
      <c r="B13" s="495"/>
      <c r="C13" s="495"/>
      <c r="D13" s="495"/>
      <c r="E13" s="495"/>
      <c r="F13" s="495"/>
      <c r="G13" s="495"/>
      <c r="H13" s="495"/>
      <c r="I13" s="495"/>
      <c r="J13" s="493"/>
      <c r="K13" s="493"/>
      <c r="L13" s="15"/>
    </row>
    <row r="14" spans="1:12" ht="75">
      <c r="A14" s="36">
        <v>1</v>
      </c>
      <c r="B14" s="66" t="s">
        <v>228</v>
      </c>
      <c r="C14" s="67" t="s">
        <v>16</v>
      </c>
      <c r="D14" s="187">
        <f>F14+E14+J14</f>
        <v>4771.7</v>
      </c>
      <c r="E14" s="188">
        <v>1521.7</v>
      </c>
      <c r="F14" s="186">
        <v>1600</v>
      </c>
      <c r="G14" s="186"/>
      <c r="H14" s="186"/>
      <c r="I14" s="186"/>
      <c r="J14" s="186">
        <v>1650</v>
      </c>
      <c r="K14" s="36" t="s">
        <v>229</v>
      </c>
      <c r="L14" s="15"/>
    </row>
    <row r="15" spans="1:12" ht="56.25">
      <c r="A15" s="36">
        <v>2</v>
      </c>
      <c r="B15" s="66" t="s">
        <v>364</v>
      </c>
      <c r="C15" s="345" t="s">
        <v>16</v>
      </c>
      <c r="D15" s="187">
        <v>6103</v>
      </c>
      <c r="E15" s="188">
        <v>6103</v>
      </c>
      <c r="F15" s="186"/>
      <c r="G15" s="186"/>
      <c r="H15" s="186"/>
      <c r="I15" s="186"/>
      <c r="J15" s="186"/>
      <c r="K15" s="36" t="s">
        <v>365</v>
      </c>
      <c r="L15" s="15"/>
    </row>
    <row r="16" spans="1:12" ht="409.5">
      <c r="A16" s="36">
        <v>3</v>
      </c>
      <c r="B16" s="66" t="s">
        <v>366</v>
      </c>
      <c r="C16" s="345" t="s">
        <v>77</v>
      </c>
      <c r="D16" s="187">
        <v>13705</v>
      </c>
      <c r="E16" s="348">
        <v>13705</v>
      </c>
      <c r="F16" s="186"/>
      <c r="G16" s="186"/>
      <c r="H16" s="186"/>
      <c r="I16" s="186"/>
      <c r="J16" s="186"/>
      <c r="K16" s="36" t="s">
        <v>367</v>
      </c>
      <c r="L16" s="15"/>
    </row>
    <row r="17" spans="1:12" ht="18.75">
      <c r="A17" s="71"/>
      <c r="B17" s="61" t="s">
        <v>5</v>
      </c>
      <c r="C17" s="72"/>
      <c r="D17" s="185">
        <f>D14+D15+D16</f>
        <v>24579.7</v>
      </c>
      <c r="E17" s="185">
        <f aca="true" t="shared" si="0" ref="E17:J17">E14+E15+E16</f>
        <v>21329.7</v>
      </c>
      <c r="F17" s="185">
        <f t="shared" si="0"/>
        <v>1600</v>
      </c>
      <c r="G17" s="185">
        <f t="shared" si="0"/>
        <v>0</v>
      </c>
      <c r="H17" s="185">
        <f t="shared" si="0"/>
        <v>0</v>
      </c>
      <c r="I17" s="185">
        <f t="shared" si="0"/>
        <v>0</v>
      </c>
      <c r="J17" s="185">
        <f t="shared" si="0"/>
        <v>1650</v>
      </c>
      <c r="K17" s="73"/>
      <c r="L17" s="15"/>
    </row>
    <row r="18" spans="1:12" ht="15.75">
      <c r="A18" s="39"/>
      <c r="B18" s="18"/>
      <c r="C18" s="18"/>
      <c r="D18" s="19"/>
      <c r="E18" s="19"/>
      <c r="F18" s="19"/>
      <c r="G18" s="19"/>
      <c r="H18" s="19"/>
      <c r="I18" s="19"/>
      <c r="J18" s="19"/>
      <c r="K18" s="20"/>
      <c r="L18" s="15"/>
    </row>
    <row r="19" spans="1:12" ht="15.75">
      <c r="A19" s="39"/>
      <c r="B19" s="18"/>
      <c r="C19" s="18"/>
      <c r="D19" s="19"/>
      <c r="E19" s="19"/>
      <c r="F19" s="19"/>
      <c r="G19" s="19"/>
      <c r="H19" s="19"/>
      <c r="I19" s="19"/>
      <c r="J19" s="19"/>
      <c r="K19" s="20"/>
      <c r="L19" s="15"/>
    </row>
    <row r="20" spans="2:12" ht="18.75">
      <c r="B20" s="18"/>
      <c r="C20" s="18"/>
      <c r="D20" s="19"/>
      <c r="E20" s="19"/>
      <c r="F20" s="19"/>
      <c r="G20" s="19"/>
      <c r="H20" s="19"/>
      <c r="I20" s="19"/>
      <c r="J20" s="19"/>
      <c r="K20" s="20"/>
      <c r="L20" s="23"/>
    </row>
    <row r="21" spans="2:12" ht="18.75">
      <c r="B21" s="53"/>
      <c r="C21" s="54"/>
      <c r="E21" s="19"/>
      <c r="F21" s="19"/>
      <c r="G21" s="19"/>
      <c r="H21" s="19"/>
      <c r="I21" s="19"/>
      <c r="J21" s="19"/>
      <c r="K21" s="54"/>
      <c r="L21" s="23"/>
    </row>
    <row r="22" spans="2:12" ht="18.75">
      <c r="B22" s="492" t="s">
        <v>161</v>
      </c>
      <c r="C22" s="492"/>
      <c r="D22" s="21"/>
      <c r="E22" s="22"/>
      <c r="F22" s="22"/>
      <c r="J22" s="23"/>
      <c r="K22" s="24" t="s">
        <v>7</v>
      </c>
      <c r="L22" s="23"/>
    </row>
    <row r="23" spans="2:11" ht="18.75">
      <c r="B23" s="21"/>
      <c r="C23" s="21"/>
      <c r="D23" s="21"/>
      <c r="E23" s="22"/>
      <c r="F23" s="22"/>
      <c r="J23" s="23"/>
      <c r="K23" s="24"/>
    </row>
    <row r="24" spans="2:13" ht="33" customHeight="1">
      <c r="B24" s="21"/>
      <c r="C24" s="21"/>
      <c r="D24" s="21"/>
      <c r="E24" s="22"/>
      <c r="F24" s="22"/>
      <c r="J24" s="23"/>
      <c r="K24" s="24"/>
      <c r="M24" s="12"/>
    </row>
    <row r="25" spans="2:11" ht="18.75">
      <c r="B25" s="501" t="s">
        <v>17</v>
      </c>
      <c r="C25" s="501"/>
      <c r="D25" s="25"/>
      <c r="E25" s="26"/>
      <c r="F25" s="26"/>
      <c r="G25" s="26"/>
      <c r="H25" s="26"/>
      <c r="I25" s="26"/>
      <c r="J25" s="15"/>
      <c r="K25" s="15"/>
    </row>
    <row r="26" spans="2:11" ht="15.75">
      <c r="B26" s="27" t="s">
        <v>10</v>
      </c>
      <c r="C26" s="27"/>
      <c r="D26" s="26"/>
      <c r="E26" s="26"/>
      <c r="F26" s="26"/>
      <c r="G26" s="26"/>
      <c r="H26" s="26"/>
      <c r="I26" s="26"/>
      <c r="J26" s="15"/>
      <c r="K26" s="15"/>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9">
    <mergeCell ref="J1:K1"/>
    <mergeCell ref="J2:K2"/>
    <mergeCell ref="J7:K7"/>
    <mergeCell ref="A9:K9"/>
    <mergeCell ref="D10:H10"/>
    <mergeCell ref="A11:A13"/>
    <mergeCell ref="B11:B13"/>
    <mergeCell ref="C11:C13"/>
    <mergeCell ref="D11:D13"/>
    <mergeCell ref="E11:J11"/>
    <mergeCell ref="B22:C22"/>
    <mergeCell ref="B25:C25"/>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55" r:id="rId1"/>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O32"/>
  <sheetViews>
    <sheetView view="pageBreakPreview" zoomScaleSheetLayoutView="100" zoomScalePageLayoutView="0" workbookViewId="0" topLeftCell="A4">
      <selection activeCell="E12" sqref="E12:E13"/>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76" t="s">
        <v>313</v>
      </c>
      <c r="K1" s="576"/>
      <c r="L1" s="13" t="s">
        <v>19</v>
      </c>
    </row>
    <row r="2" spans="2:12" ht="15.75">
      <c r="B2" s="15"/>
      <c r="C2" s="15"/>
      <c r="D2" s="15"/>
      <c r="E2" s="15"/>
      <c r="F2" s="15"/>
      <c r="G2" s="15"/>
      <c r="H2" s="15"/>
      <c r="I2" s="12" t="s">
        <v>11</v>
      </c>
      <c r="J2" s="549" t="s">
        <v>11</v>
      </c>
      <c r="K2" s="549"/>
      <c r="L2" s="12" t="s">
        <v>11</v>
      </c>
    </row>
    <row r="3" spans="2:12" ht="15.75">
      <c r="B3" s="15"/>
      <c r="C3" s="15"/>
      <c r="D3" s="15"/>
      <c r="E3" s="15"/>
      <c r="F3" s="15"/>
      <c r="G3" s="15"/>
      <c r="H3" s="15"/>
      <c r="I3" s="12" t="s">
        <v>20</v>
      </c>
      <c r="J3" s="12" t="s">
        <v>183</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263</v>
      </c>
      <c r="K6" s="12"/>
      <c r="L6" s="12" t="s">
        <v>25</v>
      </c>
    </row>
    <row r="7" spans="2:15" ht="15.75" customHeight="1">
      <c r="B7" s="15"/>
      <c r="C7" s="15"/>
      <c r="D7" s="15"/>
      <c r="E7" s="15"/>
      <c r="F7" s="15"/>
      <c r="G7" s="15"/>
      <c r="H7" s="16"/>
      <c r="I7" s="12" t="s">
        <v>26</v>
      </c>
      <c r="J7" s="550" t="s">
        <v>342</v>
      </c>
      <c r="K7" s="551"/>
      <c r="L7" s="17"/>
      <c r="M7" s="17"/>
      <c r="N7" s="17"/>
      <c r="O7" s="17"/>
    </row>
    <row r="8" spans="2:12" ht="15.75">
      <c r="B8" s="15"/>
      <c r="C8" s="15"/>
      <c r="D8" s="15"/>
      <c r="E8" s="15"/>
      <c r="F8" s="15"/>
      <c r="G8" s="15"/>
      <c r="H8" s="15"/>
      <c r="I8" s="15"/>
      <c r="J8" s="15"/>
      <c r="K8" s="15"/>
      <c r="L8" s="15"/>
    </row>
    <row r="9" spans="2:12" ht="51" customHeight="1">
      <c r="B9" s="500" t="s">
        <v>232</v>
      </c>
      <c r="C9" s="500"/>
      <c r="D9" s="500"/>
      <c r="E9" s="500"/>
      <c r="F9" s="500"/>
      <c r="G9" s="500"/>
      <c r="H9" s="500"/>
      <c r="I9" s="500"/>
      <c r="J9" s="500"/>
      <c r="K9" s="500"/>
      <c r="L9" s="15"/>
    </row>
    <row r="10" spans="2:12" ht="15.75">
      <c r="B10" s="15"/>
      <c r="C10" s="15"/>
      <c r="D10" s="505"/>
      <c r="E10" s="505"/>
      <c r="F10" s="505"/>
      <c r="G10" s="505"/>
      <c r="H10" s="505"/>
      <c r="I10" s="15"/>
      <c r="J10" s="15"/>
      <c r="K10" s="15"/>
      <c r="L10" s="15"/>
    </row>
    <row r="11" spans="1:12" ht="15.75" customHeight="1">
      <c r="A11" s="542" t="s">
        <v>33</v>
      </c>
      <c r="B11" s="542" t="s">
        <v>12</v>
      </c>
      <c r="C11" s="542" t="s">
        <v>13</v>
      </c>
      <c r="D11" s="542" t="s">
        <v>14</v>
      </c>
      <c r="E11" s="545" t="s">
        <v>9</v>
      </c>
      <c r="F11" s="545"/>
      <c r="G11" s="545"/>
      <c r="H11" s="545"/>
      <c r="I11" s="545"/>
      <c r="J11" s="546"/>
      <c r="K11" s="541" t="s">
        <v>15</v>
      </c>
      <c r="L11" s="15"/>
    </row>
    <row r="12" spans="1:12" ht="15.75">
      <c r="A12" s="544"/>
      <c r="B12" s="544"/>
      <c r="C12" s="544"/>
      <c r="D12" s="544"/>
      <c r="E12" s="542">
        <v>2018</v>
      </c>
      <c r="F12" s="542">
        <v>2019</v>
      </c>
      <c r="G12" s="542" t="s">
        <v>28</v>
      </c>
      <c r="H12" s="542" t="s">
        <v>29</v>
      </c>
      <c r="I12" s="542" t="s">
        <v>30</v>
      </c>
      <c r="J12" s="541">
        <v>2020</v>
      </c>
      <c r="K12" s="541"/>
      <c r="L12" s="15"/>
    </row>
    <row r="13" spans="1:12" ht="15.75">
      <c r="A13" s="543"/>
      <c r="B13" s="543"/>
      <c r="C13" s="543"/>
      <c r="D13" s="543"/>
      <c r="E13" s="543"/>
      <c r="F13" s="543"/>
      <c r="G13" s="543"/>
      <c r="H13" s="543"/>
      <c r="I13" s="543"/>
      <c r="J13" s="541"/>
      <c r="K13" s="541"/>
      <c r="L13" s="15"/>
    </row>
    <row r="14" spans="1:12" ht="63">
      <c r="A14" s="502">
        <v>1</v>
      </c>
      <c r="B14" s="85" t="s">
        <v>89</v>
      </c>
      <c r="C14" s="578" t="s">
        <v>16</v>
      </c>
      <c r="D14" s="115">
        <f>E14+F14+J14</f>
        <v>3900</v>
      </c>
      <c r="E14" s="116">
        <v>1300</v>
      </c>
      <c r="F14" s="116">
        <v>1300</v>
      </c>
      <c r="G14" s="116">
        <v>1100</v>
      </c>
      <c r="H14" s="116">
        <v>1100</v>
      </c>
      <c r="I14" s="116">
        <v>1100</v>
      </c>
      <c r="J14" s="116">
        <v>1300</v>
      </c>
      <c r="K14" s="578" t="s">
        <v>90</v>
      </c>
      <c r="L14" s="15"/>
    </row>
    <row r="15" spans="1:14" ht="47.25" customHeight="1" hidden="1">
      <c r="A15" s="577"/>
      <c r="B15" s="86" t="s">
        <v>61</v>
      </c>
      <c r="C15" s="579"/>
      <c r="D15" s="115"/>
      <c r="E15" s="117">
        <v>0</v>
      </c>
      <c r="F15" s="116"/>
      <c r="G15" s="116"/>
      <c r="H15" s="116"/>
      <c r="I15" s="116"/>
      <c r="J15" s="116"/>
      <c r="K15" s="579"/>
      <c r="L15" s="15"/>
      <c r="N15" s="56">
        <v>441</v>
      </c>
    </row>
    <row r="16" spans="1:14" ht="54" customHeight="1" hidden="1">
      <c r="A16" s="577"/>
      <c r="B16" s="87" t="s">
        <v>62</v>
      </c>
      <c r="C16" s="579"/>
      <c r="D16" s="115"/>
      <c r="E16" s="118">
        <v>0</v>
      </c>
      <c r="F16" s="116"/>
      <c r="G16" s="116"/>
      <c r="H16" s="116"/>
      <c r="I16" s="116"/>
      <c r="J16" s="116"/>
      <c r="K16" s="579"/>
      <c r="L16" s="15"/>
      <c r="N16" s="56"/>
    </row>
    <row r="17" spans="1:14" ht="94.5">
      <c r="A17" s="503"/>
      <c r="B17" s="85" t="s">
        <v>91</v>
      </c>
      <c r="C17" s="580"/>
      <c r="D17" s="115">
        <f>E17+F17+J17</f>
        <v>600</v>
      </c>
      <c r="E17" s="121">
        <v>200</v>
      </c>
      <c r="F17" s="121">
        <v>200</v>
      </c>
      <c r="G17" s="121">
        <v>200</v>
      </c>
      <c r="H17" s="121">
        <v>200</v>
      </c>
      <c r="I17" s="121">
        <v>200</v>
      </c>
      <c r="J17" s="121">
        <v>200</v>
      </c>
      <c r="K17" s="580"/>
      <c r="L17" s="15"/>
      <c r="N17" s="56"/>
    </row>
    <row r="18" spans="1:12" ht="32.25" customHeight="1">
      <c r="A18" s="88"/>
      <c r="B18" s="84" t="s">
        <v>5</v>
      </c>
      <c r="C18" s="119"/>
      <c r="D18" s="115">
        <f>D17+D14</f>
        <v>4500</v>
      </c>
      <c r="E18" s="115">
        <f>E14+E17</f>
        <v>1500</v>
      </c>
      <c r="F18" s="115">
        <f>F17+F14</f>
        <v>1500</v>
      </c>
      <c r="G18" s="115" t="e">
        <f>G14+G15+#REF!</f>
        <v>#REF!</v>
      </c>
      <c r="H18" s="115" t="e">
        <f>H14+H15+#REF!</f>
        <v>#REF!</v>
      </c>
      <c r="I18" s="115" t="e">
        <f>I14+I15+#REF!</f>
        <v>#REF!</v>
      </c>
      <c r="J18" s="115">
        <f>J17+J14</f>
        <v>1500</v>
      </c>
      <c r="K18" s="120"/>
      <c r="L18" s="15"/>
    </row>
    <row r="19" spans="2:12" ht="15.75">
      <c r="B19" s="18"/>
      <c r="C19" s="18"/>
      <c r="D19" s="19"/>
      <c r="E19" s="19"/>
      <c r="F19" s="19"/>
      <c r="G19" s="19"/>
      <c r="H19" s="19"/>
      <c r="I19" s="19"/>
      <c r="J19" s="19"/>
      <c r="K19" s="20"/>
      <c r="L19" s="15"/>
    </row>
    <row r="20" spans="2:12" ht="15.75" hidden="1">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5.75">
      <c r="B22" s="18"/>
      <c r="C22" s="18"/>
      <c r="D22" s="19"/>
      <c r="E22" s="19"/>
      <c r="F22" s="19"/>
      <c r="G22" s="19"/>
      <c r="H22" s="19"/>
      <c r="I22" s="19"/>
      <c r="J22" s="19"/>
      <c r="K22" s="20"/>
      <c r="L22" s="15"/>
    </row>
    <row r="23" spans="2:12" ht="18.75">
      <c r="B23" s="53"/>
      <c r="C23" s="54"/>
      <c r="E23" s="19"/>
      <c r="F23" s="19"/>
      <c r="G23" s="19"/>
      <c r="H23" s="19"/>
      <c r="I23" s="19"/>
      <c r="J23" s="19"/>
      <c r="K23" s="54"/>
      <c r="L23" s="15"/>
    </row>
    <row r="24" spans="2:12" ht="48" customHeight="1">
      <c r="B24" s="547" t="s">
        <v>18</v>
      </c>
      <c r="C24" s="547"/>
      <c r="D24" s="21"/>
      <c r="E24" s="22"/>
      <c r="F24" s="22"/>
      <c r="J24" s="23"/>
      <c r="K24" s="24" t="s">
        <v>7</v>
      </c>
      <c r="L24" s="23"/>
    </row>
    <row r="25" spans="2:12" ht="48" customHeight="1">
      <c r="B25" s="21"/>
      <c r="C25" s="21"/>
      <c r="D25" s="21"/>
      <c r="E25" s="22"/>
      <c r="F25" s="22"/>
      <c r="J25" s="23"/>
      <c r="K25" s="24"/>
      <c r="L25" s="23"/>
    </row>
    <row r="26" spans="2:11" ht="18.75">
      <c r="B26" s="501" t="s">
        <v>17</v>
      </c>
      <c r="C26" s="501"/>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A14:A17"/>
    <mergeCell ref="C14:C17"/>
    <mergeCell ref="K14:K17"/>
    <mergeCell ref="A11:A13"/>
    <mergeCell ref="B11:B13"/>
    <mergeCell ref="D11:D13"/>
    <mergeCell ref="E11:J11"/>
    <mergeCell ref="J1:K1"/>
    <mergeCell ref="J2:K2"/>
    <mergeCell ref="J7:K7"/>
    <mergeCell ref="B9:K9"/>
    <mergeCell ref="D10:H10"/>
    <mergeCell ref="B24:C24"/>
    <mergeCell ref="I12:I13"/>
    <mergeCell ref="J12:J13"/>
    <mergeCell ref="B26:C26"/>
    <mergeCell ref="K11:K13"/>
    <mergeCell ref="E12:E13"/>
    <mergeCell ref="F12:F13"/>
    <mergeCell ref="G12:G13"/>
    <mergeCell ref="H12:H13"/>
    <mergeCell ref="C11:C13"/>
  </mergeCells>
  <printOptions horizontalCentered="1"/>
  <pageMargins left="0" right="0" top="1.1811023622047245" bottom="0" header="0" footer="0"/>
  <pageSetup fitToHeight="1" fitToWidth="1" horizontalDpi="600" verticalDpi="600" orientation="landscape" paperSize="9" scale="82" r:id="rId1"/>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N114"/>
  <sheetViews>
    <sheetView view="pageBreakPreview" zoomScale="71" zoomScaleSheetLayoutView="71" zoomScalePageLayoutView="0" workbookViewId="0" topLeftCell="A1">
      <pane xSplit="1" ySplit="13" topLeftCell="B96" activePane="bottomRight" state="frozen"/>
      <selection pane="topLeft" activeCell="A1" sqref="A1"/>
      <selection pane="topRight" activeCell="B1" sqref="B1"/>
      <selection pane="bottomLeft" activeCell="A14" sqref="A14"/>
      <selection pane="bottomRight" activeCell="B96" sqref="B96"/>
    </sheetView>
  </sheetViews>
  <sheetFormatPr defaultColWidth="9.140625" defaultRowHeight="12.75"/>
  <cols>
    <col min="1" max="1" width="4.140625" style="16" customWidth="1"/>
    <col min="2" max="2" width="84.00390625" style="138"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94"/>
      <c r="C1" s="15"/>
      <c r="D1" s="15"/>
      <c r="E1" s="15"/>
      <c r="F1" s="15"/>
      <c r="G1" s="15"/>
      <c r="H1" s="15"/>
      <c r="I1" s="480" t="s">
        <v>314</v>
      </c>
      <c r="J1" s="480"/>
      <c r="K1" s="13" t="s">
        <v>19</v>
      </c>
    </row>
    <row r="2" spans="2:11" ht="15.75">
      <c r="B2" s="94"/>
      <c r="C2" s="15"/>
      <c r="D2" s="15"/>
      <c r="E2" s="15"/>
      <c r="F2" s="15"/>
      <c r="G2" s="15"/>
      <c r="H2" s="15"/>
      <c r="I2" s="549" t="s">
        <v>11</v>
      </c>
      <c r="J2" s="549"/>
      <c r="K2" s="12" t="s">
        <v>11</v>
      </c>
    </row>
    <row r="3" spans="2:11" ht="15.75">
      <c r="B3" s="94"/>
      <c r="C3" s="15"/>
      <c r="D3" s="15"/>
      <c r="E3" s="15"/>
      <c r="F3" s="15"/>
      <c r="G3" s="15"/>
      <c r="H3" s="15"/>
      <c r="I3" s="12" t="s">
        <v>183</v>
      </c>
      <c r="J3" s="12"/>
      <c r="K3" s="12" t="s">
        <v>20</v>
      </c>
    </row>
    <row r="4" spans="2:11" ht="15.75">
      <c r="B4" s="94"/>
      <c r="C4" s="15"/>
      <c r="D4" s="15"/>
      <c r="E4" s="15"/>
      <c r="F4" s="15"/>
      <c r="G4" s="15"/>
      <c r="H4" s="15"/>
      <c r="I4" s="12" t="s">
        <v>22</v>
      </c>
      <c r="J4" s="12"/>
      <c r="K4" s="12" t="s">
        <v>21</v>
      </c>
    </row>
    <row r="5" spans="2:11" ht="15.75">
      <c r="B5" s="94"/>
      <c r="C5" s="15"/>
      <c r="D5" s="15"/>
      <c r="E5" s="15"/>
      <c r="F5" s="15"/>
      <c r="G5" s="15"/>
      <c r="H5" s="15"/>
      <c r="I5" s="12" t="s">
        <v>24</v>
      </c>
      <c r="J5" s="12"/>
      <c r="K5" s="12" t="s">
        <v>23</v>
      </c>
    </row>
    <row r="6" spans="2:11" ht="15.75">
      <c r="B6" s="94"/>
      <c r="C6" s="15"/>
      <c r="D6" s="15"/>
      <c r="E6" s="15"/>
      <c r="F6" s="15"/>
      <c r="G6" s="15"/>
      <c r="I6" s="12" t="s">
        <v>263</v>
      </c>
      <c r="J6" s="12"/>
      <c r="K6" s="12" t="s">
        <v>25</v>
      </c>
    </row>
    <row r="7" spans="2:14" ht="15.75" customHeight="1">
      <c r="B7" s="94"/>
      <c r="C7" s="15"/>
      <c r="D7" s="15"/>
      <c r="E7" s="15"/>
      <c r="F7" s="15"/>
      <c r="G7" s="15"/>
      <c r="I7" s="550" t="s">
        <v>342</v>
      </c>
      <c r="J7" s="551"/>
      <c r="K7" s="17"/>
      <c r="L7" s="17"/>
      <c r="M7" s="17"/>
      <c r="N7" s="17"/>
    </row>
    <row r="8" spans="2:11" ht="15.75">
      <c r="B8" s="94"/>
      <c r="C8" s="15"/>
      <c r="D8" s="15"/>
      <c r="E8" s="15"/>
      <c r="F8" s="15"/>
      <c r="G8" s="15"/>
      <c r="H8" s="15"/>
      <c r="I8" s="15"/>
      <c r="J8" s="15"/>
      <c r="K8" s="15"/>
    </row>
    <row r="9" spans="2:11" ht="18.75">
      <c r="B9" s="553" t="s">
        <v>233</v>
      </c>
      <c r="C9" s="553"/>
      <c r="D9" s="553"/>
      <c r="E9" s="553"/>
      <c r="F9" s="553"/>
      <c r="G9" s="553"/>
      <c r="H9" s="553"/>
      <c r="I9" s="553"/>
      <c r="J9" s="553"/>
      <c r="K9" s="15"/>
    </row>
    <row r="10" spans="2:11" ht="15.75">
      <c r="B10" s="94"/>
      <c r="C10" s="15"/>
      <c r="D10" s="505"/>
      <c r="E10" s="505"/>
      <c r="F10" s="505"/>
      <c r="G10" s="505"/>
      <c r="H10" s="505"/>
      <c r="I10" s="15"/>
      <c r="J10" s="35"/>
      <c r="K10" s="15"/>
    </row>
    <row r="11" spans="1:11" ht="15.75" customHeight="1">
      <c r="A11" s="493" t="s">
        <v>6</v>
      </c>
      <c r="B11" s="479" t="s">
        <v>12</v>
      </c>
      <c r="C11" s="581" t="s">
        <v>13</v>
      </c>
      <c r="D11" s="494" t="s">
        <v>304</v>
      </c>
      <c r="E11" s="581" t="s">
        <v>9</v>
      </c>
      <c r="F11" s="506"/>
      <c r="G11" s="506"/>
      <c r="H11" s="506"/>
      <c r="I11" s="506"/>
      <c r="J11" s="493" t="s">
        <v>15</v>
      </c>
      <c r="K11" s="15"/>
    </row>
    <row r="12" spans="1:11" ht="15.75" customHeight="1">
      <c r="A12" s="493"/>
      <c r="B12" s="479"/>
      <c r="C12" s="582"/>
      <c r="D12" s="496"/>
      <c r="E12" s="494">
        <v>2018</v>
      </c>
      <c r="F12" s="581">
        <v>2019</v>
      </c>
      <c r="G12" s="506"/>
      <c r="H12" s="564"/>
      <c r="I12" s="494">
        <v>2020</v>
      </c>
      <c r="J12" s="493"/>
      <c r="K12" s="15"/>
    </row>
    <row r="13" spans="1:11" ht="15.75">
      <c r="A13" s="493"/>
      <c r="B13" s="479"/>
      <c r="C13" s="583"/>
      <c r="D13" s="495"/>
      <c r="E13" s="495"/>
      <c r="F13" s="583"/>
      <c r="G13" s="584"/>
      <c r="H13" s="585"/>
      <c r="I13" s="495"/>
      <c r="J13" s="493"/>
      <c r="K13" s="15"/>
    </row>
    <row r="14" spans="1:13" ht="61.5" customHeight="1">
      <c r="A14" s="36">
        <v>1</v>
      </c>
      <c r="B14" s="124" t="s">
        <v>0</v>
      </c>
      <c r="C14" s="123" t="s">
        <v>167</v>
      </c>
      <c r="D14" s="68">
        <f>E14</f>
        <v>10230</v>
      </c>
      <c r="E14" s="93">
        <f>E15+E16+E17+E18+E19+E20</f>
        <v>10230</v>
      </c>
      <c r="F14" s="76"/>
      <c r="G14" s="64"/>
      <c r="H14" s="64"/>
      <c r="I14" s="125"/>
      <c r="J14" s="36" t="s">
        <v>51</v>
      </c>
      <c r="K14" s="15"/>
      <c r="M14" s="122"/>
    </row>
    <row r="15" spans="1:13" ht="48" customHeight="1">
      <c r="A15" s="126"/>
      <c r="B15" s="296" t="s">
        <v>273</v>
      </c>
      <c r="C15" s="123" t="s">
        <v>167</v>
      </c>
      <c r="D15" s="68">
        <f>E15</f>
        <v>1980</v>
      </c>
      <c r="E15" s="297">
        <v>1980</v>
      </c>
      <c r="F15" s="76"/>
      <c r="G15" s="64"/>
      <c r="H15" s="64"/>
      <c r="I15" s="127"/>
      <c r="J15" s="36"/>
      <c r="K15" s="15"/>
      <c r="M15" s="122"/>
    </row>
    <row r="16" spans="1:13" ht="48" customHeight="1">
      <c r="A16" s="126"/>
      <c r="B16" s="296" t="s">
        <v>274</v>
      </c>
      <c r="C16" s="123" t="s">
        <v>167</v>
      </c>
      <c r="D16" s="68">
        <f aca="true" t="shared" si="0" ref="D16:D52">E16</f>
        <v>3000</v>
      </c>
      <c r="E16" s="297">
        <v>3000</v>
      </c>
      <c r="F16" s="76"/>
      <c r="G16" s="64"/>
      <c r="H16" s="64"/>
      <c r="I16" s="127"/>
      <c r="J16" s="36"/>
      <c r="K16" s="15"/>
      <c r="M16" s="122"/>
    </row>
    <row r="17" spans="1:13" ht="69" customHeight="1">
      <c r="A17" s="126"/>
      <c r="B17" s="296" t="s">
        <v>275</v>
      </c>
      <c r="C17" s="123" t="s">
        <v>167</v>
      </c>
      <c r="D17" s="68">
        <f t="shared" si="0"/>
        <v>3700</v>
      </c>
      <c r="E17" s="254">
        <v>3700</v>
      </c>
      <c r="F17" s="76"/>
      <c r="G17" s="64"/>
      <c r="H17" s="64"/>
      <c r="I17" s="127"/>
      <c r="J17" s="36"/>
      <c r="K17" s="15"/>
      <c r="M17" s="122"/>
    </row>
    <row r="18" spans="1:13" ht="68.25" customHeight="1">
      <c r="A18" s="69"/>
      <c r="B18" s="296" t="s">
        <v>276</v>
      </c>
      <c r="C18" s="123" t="s">
        <v>167</v>
      </c>
      <c r="D18" s="68">
        <f t="shared" si="0"/>
        <v>350</v>
      </c>
      <c r="E18" s="254">
        <v>350</v>
      </c>
      <c r="F18" s="76"/>
      <c r="G18" s="64"/>
      <c r="H18" s="64"/>
      <c r="I18" s="127"/>
      <c r="J18" s="36"/>
      <c r="K18" s="15"/>
      <c r="M18" s="122"/>
    </row>
    <row r="19" spans="1:13" ht="61.5" customHeight="1">
      <c r="A19" s="36"/>
      <c r="B19" s="296" t="s">
        <v>277</v>
      </c>
      <c r="C19" s="123" t="s">
        <v>167</v>
      </c>
      <c r="D19" s="68">
        <f t="shared" si="0"/>
        <v>500</v>
      </c>
      <c r="E19" s="254">
        <v>500</v>
      </c>
      <c r="F19" s="76"/>
      <c r="G19" s="64"/>
      <c r="H19" s="64"/>
      <c r="I19" s="128"/>
      <c r="J19" s="36"/>
      <c r="K19" s="15"/>
      <c r="M19" s="122"/>
    </row>
    <row r="20" spans="1:13" ht="59.25" customHeight="1">
      <c r="A20" s="36"/>
      <c r="B20" s="296" t="s">
        <v>278</v>
      </c>
      <c r="C20" s="123" t="s">
        <v>167</v>
      </c>
      <c r="D20" s="68">
        <f t="shared" si="0"/>
        <v>700</v>
      </c>
      <c r="E20" s="254">
        <v>700</v>
      </c>
      <c r="F20" s="76"/>
      <c r="G20" s="64"/>
      <c r="H20" s="64"/>
      <c r="I20" s="128"/>
      <c r="J20" s="36"/>
      <c r="K20" s="15"/>
      <c r="M20" s="122"/>
    </row>
    <row r="21" spans="1:13" ht="57" customHeight="1">
      <c r="A21" s="36">
        <v>2</v>
      </c>
      <c r="B21" s="124" t="s">
        <v>1</v>
      </c>
      <c r="C21" s="123" t="s">
        <v>167</v>
      </c>
      <c r="D21" s="68">
        <f t="shared" si="0"/>
        <v>10400</v>
      </c>
      <c r="E21" s="93">
        <f>E22+E23+E24+E25</f>
        <v>10400</v>
      </c>
      <c r="F21" s="76"/>
      <c r="G21" s="64"/>
      <c r="H21" s="64"/>
      <c r="I21" s="129"/>
      <c r="J21" s="36" t="s">
        <v>52</v>
      </c>
      <c r="K21" s="15"/>
      <c r="M21" s="122"/>
    </row>
    <row r="22" spans="1:13" ht="45" customHeight="1">
      <c r="A22" s="36"/>
      <c r="B22" s="296" t="s">
        <v>279</v>
      </c>
      <c r="C22" s="123" t="s">
        <v>167</v>
      </c>
      <c r="D22" s="68">
        <f t="shared" si="0"/>
        <v>4000</v>
      </c>
      <c r="E22" s="254">
        <v>4000</v>
      </c>
      <c r="F22" s="76"/>
      <c r="G22" s="64"/>
      <c r="H22" s="64"/>
      <c r="I22" s="127"/>
      <c r="J22" s="36"/>
      <c r="K22" s="15"/>
      <c r="M22" s="122"/>
    </row>
    <row r="23" spans="1:13" ht="56.25" customHeight="1">
      <c r="A23" s="36"/>
      <c r="B23" s="296" t="s">
        <v>280</v>
      </c>
      <c r="C23" s="123" t="s">
        <v>167</v>
      </c>
      <c r="D23" s="68">
        <f t="shared" si="0"/>
        <v>2500</v>
      </c>
      <c r="E23" s="254">
        <v>2500</v>
      </c>
      <c r="F23" s="76"/>
      <c r="G23" s="64"/>
      <c r="H23" s="64"/>
      <c r="I23" s="127"/>
      <c r="J23" s="36"/>
      <c r="K23" s="15"/>
      <c r="M23" s="122"/>
    </row>
    <row r="24" spans="1:13" ht="45.75" customHeight="1">
      <c r="A24" s="36"/>
      <c r="B24" s="296" t="s">
        <v>281</v>
      </c>
      <c r="C24" s="123" t="s">
        <v>167</v>
      </c>
      <c r="D24" s="68">
        <f t="shared" si="0"/>
        <v>3000</v>
      </c>
      <c r="E24" s="254">
        <v>3000</v>
      </c>
      <c r="F24" s="76"/>
      <c r="G24" s="64"/>
      <c r="H24" s="64"/>
      <c r="I24" s="127"/>
      <c r="J24" s="36"/>
      <c r="K24" s="15"/>
      <c r="M24" s="122"/>
    </row>
    <row r="25" spans="1:13" ht="45.75" customHeight="1">
      <c r="A25" s="36"/>
      <c r="B25" s="296" t="s">
        <v>282</v>
      </c>
      <c r="C25" s="123"/>
      <c r="D25" s="68">
        <f t="shared" si="0"/>
        <v>900</v>
      </c>
      <c r="E25" s="254">
        <v>900</v>
      </c>
      <c r="F25" s="76"/>
      <c r="G25" s="64"/>
      <c r="H25" s="64"/>
      <c r="I25" s="127"/>
      <c r="J25" s="36"/>
      <c r="K25" s="15"/>
      <c r="M25" s="122"/>
    </row>
    <row r="26" spans="1:13" ht="60" customHeight="1">
      <c r="A26" s="36">
        <v>3</v>
      </c>
      <c r="B26" s="124" t="s">
        <v>56</v>
      </c>
      <c r="C26" s="123" t="s">
        <v>167</v>
      </c>
      <c r="D26" s="68">
        <f t="shared" si="0"/>
        <v>9073</v>
      </c>
      <c r="E26" s="93">
        <f>E27+E28+E29+E30</f>
        <v>9073</v>
      </c>
      <c r="F26" s="76"/>
      <c r="G26" s="64"/>
      <c r="H26" s="64"/>
      <c r="I26" s="130"/>
      <c r="J26" s="36" t="s">
        <v>57</v>
      </c>
      <c r="K26" s="15"/>
      <c r="M26" s="122"/>
    </row>
    <row r="27" spans="1:13" ht="62.25" customHeight="1">
      <c r="A27" s="36"/>
      <c r="B27" s="298" t="s">
        <v>283</v>
      </c>
      <c r="C27" s="123" t="s">
        <v>167</v>
      </c>
      <c r="D27" s="68">
        <f t="shared" si="0"/>
        <v>454.8</v>
      </c>
      <c r="E27" s="299">
        <v>454.8</v>
      </c>
      <c r="F27" s="76"/>
      <c r="G27" s="64"/>
      <c r="H27" s="64"/>
      <c r="I27" s="131"/>
      <c r="J27" s="36"/>
      <c r="K27" s="15"/>
      <c r="M27" s="122"/>
    </row>
    <row r="28" spans="1:13" ht="42.75" customHeight="1">
      <c r="A28" s="36"/>
      <c r="B28" s="298" t="s">
        <v>284</v>
      </c>
      <c r="C28" s="123" t="s">
        <v>167</v>
      </c>
      <c r="D28" s="68">
        <f t="shared" si="0"/>
        <v>918.2</v>
      </c>
      <c r="E28" s="299">
        <v>918.2</v>
      </c>
      <c r="F28" s="76"/>
      <c r="G28" s="64"/>
      <c r="H28" s="64"/>
      <c r="I28" s="132"/>
      <c r="J28" s="36"/>
      <c r="K28" s="15"/>
      <c r="M28" s="122"/>
    </row>
    <row r="29" spans="1:13" ht="36.75" customHeight="1">
      <c r="A29" s="36"/>
      <c r="B29" s="298" t="s">
        <v>285</v>
      </c>
      <c r="C29" s="123" t="s">
        <v>167</v>
      </c>
      <c r="D29" s="68">
        <f t="shared" si="0"/>
        <v>5000</v>
      </c>
      <c r="E29" s="299">
        <v>5000</v>
      </c>
      <c r="F29" s="76"/>
      <c r="G29" s="64"/>
      <c r="H29" s="64"/>
      <c r="I29" s="132"/>
      <c r="J29" s="36"/>
      <c r="K29" s="15"/>
      <c r="M29" s="122"/>
    </row>
    <row r="30" spans="1:13" ht="51" customHeight="1">
      <c r="A30" s="36"/>
      <c r="B30" s="298" t="s">
        <v>286</v>
      </c>
      <c r="C30" s="123" t="s">
        <v>167</v>
      </c>
      <c r="D30" s="68">
        <f t="shared" si="0"/>
        <v>2700</v>
      </c>
      <c r="E30" s="299">
        <v>2700</v>
      </c>
      <c r="F30" s="76"/>
      <c r="G30" s="64"/>
      <c r="H30" s="64"/>
      <c r="I30" s="132"/>
      <c r="J30" s="36"/>
      <c r="K30" s="15"/>
      <c r="M30" s="122"/>
    </row>
    <row r="31" spans="1:13" ht="67.5" customHeight="1">
      <c r="A31" s="36">
        <v>4</v>
      </c>
      <c r="B31" s="124" t="s">
        <v>2</v>
      </c>
      <c r="C31" s="123" t="s">
        <v>167</v>
      </c>
      <c r="D31" s="68">
        <f t="shared" si="0"/>
        <v>537.8</v>
      </c>
      <c r="E31" s="93">
        <f>E32+E33+E34+E35</f>
        <v>537.8</v>
      </c>
      <c r="F31" s="76"/>
      <c r="G31" s="64"/>
      <c r="H31" s="64"/>
      <c r="I31" s="130"/>
      <c r="J31" s="36" t="s">
        <v>53</v>
      </c>
      <c r="K31" s="15"/>
      <c r="M31" s="122"/>
    </row>
    <row r="32" spans="1:13" ht="67.5" customHeight="1">
      <c r="A32" s="36"/>
      <c r="B32" s="296" t="s">
        <v>287</v>
      </c>
      <c r="C32" s="123" t="s">
        <v>167</v>
      </c>
      <c r="D32" s="68">
        <f t="shared" si="0"/>
        <v>13</v>
      </c>
      <c r="E32" s="300">
        <v>13</v>
      </c>
      <c r="F32" s="76"/>
      <c r="G32" s="64"/>
      <c r="H32" s="64"/>
      <c r="I32" s="130"/>
      <c r="J32" s="36"/>
      <c r="K32" s="15"/>
      <c r="M32" s="122"/>
    </row>
    <row r="33" spans="1:13" ht="67.5" customHeight="1">
      <c r="A33" s="36"/>
      <c r="B33" s="296" t="s">
        <v>288</v>
      </c>
      <c r="C33" s="123" t="s">
        <v>167</v>
      </c>
      <c r="D33" s="68">
        <f t="shared" si="0"/>
        <v>9</v>
      </c>
      <c r="E33" s="300">
        <v>9</v>
      </c>
      <c r="F33" s="76"/>
      <c r="G33" s="64"/>
      <c r="H33" s="64"/>
      <c r="I33" s="130"/>
      <c r="J33" s="36"/>
      <c r="K33" s="15"/>
      <c r="M33" s="122"/>
    </row>
    <row r="34" spans="1:13" ht="67.5" customHeight="1">
      <c r="A34" s="36"/>
      <c r="B34" s="296" t="s">
        <v>326</v>
      </c>
      <c r="C34" s="123" t="s">
        <v>167</v>
      </c>
      <c r="D34" s="68">
        <f t="shared" si="0"/>
        <v>200</v>
      </c>
      <c r="E34" s="300">
        <v>200</v>
      </c>
      <c r="F34" s="76"/>
      <c r="G34" s="64"/>
      <c r="H34" s="64"/>
      <c r="I34" s="130"/>
      <c r="J34" s="36"/>
      <c r="K34" s="15"/>
      <c r="M34" s="122"/>
    </row>
    <row r="35" spans="1:13" ht="63" customHeight="1">
      <c r="A35" s="36"/>
      <c r="B35" s="296" t="s">
        <v>289</v>
      </c>
      <c r="C35" s="123" t="s">
        <v>167</v>
      </c>
      <c r="D35" s="68">
        <f t="shared" si="0"/>
        <v>315.8</v>
      </c>
      <c r="E35" s="300">
        <v>315.8</v>
      </c>
      <c r="F35" s="76"/>
      <c r="G35" s="64"/>
      <c r="H35" s="64"/>
      <c r="I35" s="131"/>
      <c r="J35" s="36"/>
      <c r="K35" s="15"/>
      <c r="M35" s="122"/>
    </row>
    <row r="36" spans="1:13" ht="62.25" customHeight="1">
      <c r="A36" s="36">
        <v>5</v>
      </c>
      <c r="B36" s="124" t="s">
        <v>3</v>
      </c>
      <c r="C36" s="123" t="s">
        <v>167</v>
      </c>
      <c r="D36" s="68">
        <f t="shared" si="0"/>
        <v>11085</v>
      </c>
      <c r="E36" s="93">
        <f>E37+E38+E39+E40+E41+E42+E43+E44+E45+E46+E47+E48</f>
        <v>11085</v>
      </c>
      <c r="F36" s="76"/>
      <c r="G36" s="64"/>
      <c r="H36" s="64"/>
      <c r="I36" s="130"/>
      <c r="J36" s="36" t="s">
        <v>54</v>
      </c>
      <c r="K36" s="15"/>
      <c r="M36" s="122"/>
    </row>
    <row r="37" spans="1:13" ht="39" customHeight="1">
      <c r="A37" s="36"/>
      <c r="B37" s="296" t="s">
        <v>290</v>
      </c>
      <c r="C37" s="123" t="s">
        <v>167</v>
      </c>
      <c r="D37" s="68">
        <f t="shared" si="0"/>
        <v>1250</v>
      </c>
      <c r="E37" s="264">
        <v>1250</v>
      </c>
      <c r="F37" s="76"/>
      <c r="G37" s="64"/>
      <c r="H37" s="64"/>
      <c r="I37" s="132"/>
      <c r="J37" s="36"/>
      <c r="K37" s="15"/>
      <c r="M37" s="122"/>
    </row>
    <row r="38" spans="1:13" ht="42" customHeight="1">
      <c r="A38" s="36"/>
      <c r="B38" s="296" t="s">
        <v>291</v>
      </c>
      <c r="C38" s="123" t="s">
        <v>167</v>
      </c>
      <c r="D38" s="68">
        <f t="shared" si="0"/>
        <v>1110</v>
      </c>
      <c r="E38" s="264">
        <v>1110</v>
      </c>
      <c r="F38" s="76"/>
      <c r="G38" s="64"/>
      <c r="H38" s="64"/>
      <c r="I38" s="132"/>
      <c r="J38" s="36"/>
      <c r="K38" s="15"/>
      <c r="M38" s="122"/>
    </row>
    <row r="39" spans="1:13" ht="38.25" customHeight="1">
      <c r="A39" s="36"/>
      <c r="B39" s="296" t="s">
        <v>292</v>
      </c>
      <c r="C39" s="123" t="s">
        <v>167</v>
      </c>
      <c r="D39" s="68">
        <f t="shared" si="0"/>
        <v>3500</v>
      </c>
      <c r="E39" s="264">
        <v>3500</v>
      </c>
      <c r="F39" s="76"/>
      <c r="G39" s="64"/>
      <c r="H39" s="64"/>
      <c r="I39" s="132"/>
      <c r="J39" s="36"/>
      <c r="K39" s="15"/>
      <c r="M39" s="122"/>
    </row>
    <row r="40" spans="1:13" ht="38.25" customHeight="1">
      <c r="A40" s="36"/>
      <c r="B40" s="296" t="s">
        <v>293</v>
      </c>
      <c r="C40" s="123" t="s">
        <v>167</v>
      </c>
      <c r="D40" s="68">
        <f t="shared" si="0"/>
        <v>3200</v>
      </c>
      <c r="E40" s="264">
        <v>3200</v>
      </c>
      <c r="F40" s="76"/>
      <c r="G40" s="64"/>
      <c r="H40" s="64"/>
      <c r="I40" s="132"/>
      <c r="J40" s="36"/>
      <c r="K40" s="15"/>
      <c r="M40" s="122"/>
    </row>
    <row r="41" spans="1:13" ht="38.25" customHeight="1">
      <c r="A41" s="36"/>
      <c r="B41" s="296" t="s">
        <v>294</v>
      </c>
      <c r="C41" s="123" t="s">
        <v>167</v>
      </c>
      <c r="D41" s="68">
        <f t="shared" si="0"/>
        <v>600</v>
      </c>
      <c r="E41" s="264">
        <v>600</v>
      </c>
      <c r="F41" s="76"/>
      <c r="G41" s="64"/>
      <c r="H41" s="64"/>
      <c r="I41" s="132"/>
      <c r="J41" s="36"/>
      <c r="K41" s="15"/>
      <c r="M41" s="122"/>
    </row>
    <row r="42" spans="1:13" ht="38.25" customHeight="1">
      <c r="A42" s="36"/>
      <c r="B42" s="296" t="s">
        <v>295</v>
      </c>
      <c r="C42" s="123" t="s">
        <v>167</v>
      </c>
      <c r="D42" s="68">
        <f t="shared" si="0"/>
        <v>75</v>
      </c>
      <c r="E42" s="264">
        <v>75</v>
      </c>
      <c r="F42" s="76"/>
      <c r="G42" s="64"/>
      <c r="H42" s="64"/>
      <c r="I42" s="132"/>
      <c r="J42" s="36"/>
      <c r="K42" s="15"/>
      <c r="M42" s="122"/>
    </row>
    <row r="43" spans="1:13" ht="38.25" customHeight="1">
      <c r="A43" s="36"/>
      <c r="B43" s="296" t="s">
        <v>296</v>
      </c>
      <c r="C43" s="123" t="s">
        <v>167</v>
      </c>
      <c r="D43" s="68">
        <f t="shared" si="0"/>
        <v>36</v>
      </c>
      <c r="E43" s="264">
        <v>36</v>
      </c>
      <c r="F43" s="76"/>
      <c r="G43" s="64"/>
      <c r="H43" s="64"/>
      <c r="I43" s="132"/>
      <c r="J43" s="36"/>
      <c r="K43" s="15"/>
      <c r="M43" s="122"/>
    </row>
    <row r="44" spans="1:13" ht="38.25" customHeight="1">
      <c r="A44" s="36"/>
      <c r="B44" s="296" t="s">
        <v>297</v>
      </c>
      <c r="C44" s="123" t="s">
        <v>167</v>
      </c>
      <c r="D44" s="68">
        <f t="shared" si="0"/>
        <v>110</v>
      </c>
      <c r="E44" s="264">
        <v>110</v>
      </c>
      <c r="F44" s="76"/>
      <c r="G44" s="64"/>
      <c r="H44" s="64"/>
      <c r="I44" s="132"/>
      <c r="J44" s="36"/>
      <c r="K44" s="15"/>
      <c r="M44" s="122"/>
    </row>
    <row r="45" spans="1:13" ht="69" customHeight="1">
      <c r="A45" s="36"/>
      <c r="B45" s="296" t="s">
        <v>298</v>
      </c>
      <c r="C45" s="123" t="s">
        <v>167</v>
      </c>
      <c r="D45" s="68">
        <f t="shared" si="0"/>
        <v>310</v>
      </c>
      <c r="E45" s="264">
        <v>310</v>
      </c>
      <c r="F45" s="76"/>
      <c r="G45" s="64"/>
      <c r="H45" s="64"/>
      <c r="I45" s="132"/>
      <c r="J45" s="36"/>
      <c r="K45" s="15"/>
      <c r="M45" s="122"/>
    </row>
    <row r="46" spans="1:13" ht="44.25" customHeight="1">
      <c r="A46" s="36"/>
      <c r="B46" s="296" t="s">
        <v>299</v>
      </c>
      <c r="C46" s="123" t="s">
        <v>167</v>
      </c>
      <c r="D46" s="68">
        <f t="shared" si="0"/>
        <v>175</v>
      </c>
      <c r="E46" s="264">
        <v>175</v>
      </c>
      <c r="F46" s="76"/>
      <c r="G46" s="64"/>
      <c r="H46" s="64"/>
      <c r="I46" s="132"/>
      <c r="J46" s="36"/>
      <c r="K46" s="15"/>
      <c r="M46" s="122"/>
    </row>
    <row r="47" spans="1:13" ht="66" customHeight="1">
      <c r="A47" s="36"/>
      <c r="B47" s="296" t="s">
        <v>300</v>
      </c>
      <c r="C47" s="123" t="s">
        <v>167</v>
      </c>
      <c r="D47" s="68">
        <f t="shared" si="0"/>
        <v>320</v>
      </c>
      <c r="E47" s="264">
        <v>320</v>
      </c>
      <c r="F47" s="76"/>
      <c r="G47" s="64"/>
      <c r="H47" s="64"/>
      <c r="I47" s="132"/>
      <c r="J47" s="36"/>
      <c r="K47" s="15"/>
      <c r="M47" s="122"/>
    </row>
    <row r="48" spans="1:13" ht="38.25" customHeight="1">
      <c r="A48" s="36"/>
      <c r="B48" s="296" t="s">
        <v>301</v>
      </c>
      <c r="C48" s="123" t="s">
        <v>167</v>
      </c>
      <c r="D48" s="68">
        <f t="shared" si="0"/>
        <v>399</v>
      </c>
      <c r="E48" s="264">
        <v>399</v>
      </c>
      <c r="F48" s="76"/>
      <c r="G48" s="64"/>
      <c r="H48" s="64"/>
      <c r="I48" s="132"/>
      <c r="J48" s="36"/>
      <c r="K48" s="15"/>
      <c r="M48" s="122"/>
    </row>
    <row r="49" spans="1:13" ht="63" customHeight="1">
      <c r="A49" s="36">
        <v>6</v>
      </c>
      <c r="B49" s="124" t="s">
        <v>4</v>
      </c>
      <c r="C49" s="123" t="s">
        <v>167</v>
      </c>
      <c r="D49" s="68">
        <f t="shared" si="0"/>
        <v>3006.2</v>
      </c>
      <c r="E49" s="93">
        <f>E50+E51+E52</f>
        <v>3006.2</v>
      </c>
      <c r="F49" s="76"/>
      <c r="G49" s="64"/>
      <c r="H49" s="64"/>
      <c r="I49" s="133"/>
      <c r="J49" s="36" t="s">
        <v>55</v>
      </c>
      <c r="K49" s="15"/>
      <c r="M49" s="122"/>
    </row>
    <row r="50" spans="1:13" ht="56.25" customHeight="1">
      <c r="A50" s="36"/>
      <c r="B50" s="301" t="s">
        <v>194</v>
      </c>
      <c r="C50" s="123" t="s">
        <v>167</v>
      </c>
      <c r="D50" s="68">
        <f t="shared" si="0"/>
        <v>1812</v>
      </c>
      <c r="E50" s="254">
        <v>1812</v>
      </c>
      <c r="F50" s="258"/>
      <c r="G50" s="64"/>
      <c r="H50" s="64"/>
      <c r="I50" s="128"/>
      <c r="J50" s="36"/>
      <c r="K50" s="15"/>
      <c r="M50" s="122"/>
    </row>
    <row r="51" spans="1:13" ht="53.25" customHeight="1">
      <c r="A51" s="36"/>
      <c r="B51" s="301" t="s">
        <v>195</v>
      </c>
      <c r="C51" s="123" t="s">
        <v>167</v>
      </c>
      <c r="D51" s="68">
        <f t="shared" si="0"/>
        <v>597.1</v>
      </c>
      <c r="E51" s="254">
        <v>597.1</v>
      </c>
      <c r="F51" s="258"/>
      <c r="G51" s="64"/>
      <c r="H51" s="64"/>
      <c r="I51" s="128"/>
      <c r="J51" s="36"/>
      <c r="K51" s="15"/>
      <c r="M51" s="122"/>
    </row>
    <row r="52" spans="1:13" ht="60" customHeight="1">
      <c r="A52" s="36"/>
      <c r="B52" s="301" t="s">
        <v>196</v>
      </c>
      <c r="C52" s="123" t="s">
        <v>167</v>
      </c>
      <c r="D52" s="68">
        <f t="shared" si="0"/>
        <v>597.1</v>
      </c>
      <c r="E52" s="254">
        <v>597.1</v>
      </c>
      <c r="F52" s="258"/>
      <c r="G52" s="64"/>
      <c r="H52" s="64"/>
      <c r="I52" s="128"/>
      <c r="J52" s="36"/>
      <c r="K52" s="15"/>
      <c r="M52" s="122"/>
    </row>
    <row r="53" spans="1:13" ht="58.5" customHeight="1">
      <c r="A53" s="36">
        <v>7</v>
      </c>
      <c r="B53" s="302" t="s">
        <v>49</v>
      </c>
      <c r="C53" s="123" t="s">
        <v>167</v>
      </c>
      <c r="D53" s="68">
        <f>E53+F53+I53</f>
        <v>50100.2</v>
      </c>
      <c r="E53" s="93">
        <f>E54+E55+E56+E57+E58+E59+E60+E61+E62+E63+E64+E65+E66+E67+E68+E69+E70+E71+E72+E73+E74+E75+E76+E77+E78+E79+E80+E81+E82+E83+E84+E85</f>
        <v>50100.2</v>
      </c>
      <c r="F53" s="76"/>
      <c r="G53" s="64"/>
      <c r="H53" s="64"/>
      <c r="I53" s="133"/>
      <c r="J53" s="36" t="s">
        <v>50</v>
      </c>
      <c r="K53" s="15"/>
      <c r="M53" s="122"/>
    </row>
    <row r="54" spans="1:13" ht="86.25" customHeight="1">
      <c r="A54" s="36"/>
      <c r="B54" s="303" t="s">
        <v>197</v>
      </c>
      <c r="C54" s="123" t="s">
        <v>167</v>
      </c>
      <c r="D54" s="265">
        <f>E54+F54+I54</f>
        <v>55</v>
      </c>
      <c r="E54" s="254">
        <v>55</v>
      </c>
      <c r="F54" s="262"/>
      <c r="G54" s="64"/>
      <c r="H54" s="64"/>
      <c r="I54" s="133"/>
      <c r="J54" s="36"/>
      <c r="K54" s="15"/>
      <c r="M54" s="122"/>
    </row>
    <row r="55" spans="1:13" ht="58.5" customHeight="1">
      <c r="A55" s="36"/>
      <c r="B55" s="303" t="s">
        <v>324</v>
      </c>
      <c r="C55" s="123" t="s">
        <v>167</v>
      </c>
      <c r="D55" s="265">
        <f aca="true" t="shared" si="1" ref="D55:D85">E55+F55+I55</f>
        <v>1500</v>
      </c>
      <c r="E55" s="254">
        <v>1500</v>
      </c>
      <c r="F55" s="262"/>
      <c r="G55" s="64"/>
      <c r="H55" s="64"/>
      <c r="I55" s="133"/>
      <c r="J55" s="36"/>
      <c r="K55" s="15"/>
      <c r="M55" s="122"/>
    </row>
    <row r="56" spans="1:13" ht="79.5" customHeight="1">
      <c r="A56" s="36"/>
      <c r="B56" s="304" t="s">
        <v>198</v>
      </c>
      <c r="C56" s="123" t="s">
        <v>167</v>
      </c>
      <c r="D56" s="265">
        <f t="shared" si="1"/>
        <v>1308</v>
      </c>
      <c r="E56" s="254">
        <v>1308</v>
      </c>
      <c r="F56" s="262"/>
      <c r="G56" s="64"/>
      <c r="H56" s="64"/>
      <c r="I56" s="133"/>
      <c r="J56" s="36"/>
      <c r="K56" s="15"/>
      <c r="M56" s="122"/>
    </row>
    <row r="57" spans="1:13" ht="58.5" customHeight="1">
      <c r="A57" s="36"/>
      <c r="B57" s="305" t="s">
        <v>199</v>
      </c>
      <c r="C57" s="123" t="s">
        <v>167</v>
      </c>
      <c r="D57" s="265">
        <f t="shared" si="1"/>
        <v>650</v>
      </c>
      <c r="E57" s="254">
        <v>650</v>
      </c>
      <c r="F57" s="262"/>
      <c r="G57" s="64"/>
      <c r="H57" s="64"/>
      <c r="I57" s="133"/>
      <c r="J57" s="36"/>
      <c r="K57" s="15"/>
      <c r="M57" s="122"/>
    </row>
    <row r="58" spans="1:13" ht="38.25" customHeight="1">
      <c r="A58" s="36"/>
      <c r="B58" s="305" t="s">
        <v>200</v>
      </c>
      <c r="C58" s="123" t="s">
        <v>167</v>
      </c>
      <c r="D58" s="265">
        <f t="shared" si="1"/>
        <v>1100</v>
      </c>
      <c r="E58" s="254">
        <v>1100</v>
      </c>
      <c r="F58" s="262"/>
      <c r="G58" s="64"/>
      <c r="H58" s="64"/>
      <c r="I58" s="133"/>
      <c r="J58" s="36"/>
      <c r="K58" s="15"/>
      <c r="M58" s="122"/>
    </row>
    <row r="59" spans="1:13" ht="93" customHeight="1">
      <c r="A59" s="36"/>
      <c r="B59" s="306" t="s">
        <v>201</v>
      </c>
      <c r="C59" s="123" t="s">
        <v>167</v>
      </c>
      <c r="D59" s="265">
        <f t="shared" si="1"/>
        <v>30</v>
      </c>
      <c r="E59" s="263">
        <v>30</v>
      </c>
      <c r="F59" s="262"/>
      <c r="G59" s="64"/>
      <c r="H59" s="64"/>
      <c r="I59" s="133"/>
      <c r="J59" s="36"/>
      <c r="K59" s="15"/>
      <c r="M59" s="122"/>
    </row>
    <row r="60" spans="1:13" ht="58.5" customHeight="1">
      <c r="A60" s="36"/>
      <c r="B60" s="306" t="s">
        <v>202</v>
      </c>
      <c r="C60" s="123" t="s">
        <v>167</v>
      </c>
      <c r="D60" s="265">
        <f t="shared" si="1"/>
        <v>6500</v>
      </c>
      <c r="E60" s="264">
        <v>6500</v>
      </c>
      <c r="F60" s="262"/>
      <c r="G60" s="64"/>
      <c r="H60" s="64"/>
      <c r="I60" s="133"/>
      <c r="J60" s="36"/>
      <c r="K60" s="15"/>
      <c r="M60" s="122"/>
    </row>
    <row r="61" spans="1:13" ht="58.5" customHeight="1">
      <c r="A61" s="36"/>
      <c r="B61" s="308" t="s">
        <v>203</v>
      </c>
      <c r="C61" s="123" t="s">
        <v>167</v>
      </c>
      <c r="D61" s="265">
        <f t="shared" si="1"/>
        <v>1535</v>
      </c>
      <c r="E61" s="264">
        <v>1535</v>
      </c>
      <c r="F61" s="262"/>
      <c r="G61" s="64"/>
      <c r="H61" s="64"/>
      <c r="I61" s="133"/>
      <c r="J61" s="36"/>
      <c r="K61" s="15"/>
      <c r="M61" s="122"/>
    </row>
    <row r="62" spans="1:13" ht="58.5" customHeight="1">
      <c r="A62" s="36"/>
      <c r="B62" s="309" t="s">
        <v>204</v>
      </c>
      <c r="C62" s="123" t="s">
        <v>167</v>
      </c>
      <c r="D62" s="265">
        <f t="shared" si="1"/>
        <v>70</v>
      </c>
      <c r="E62" s="264">
        <v>70</v>
      </c>
      <c r="F62" s="262"/>
      <c r="G62" s="64"/>
      <c r="H62" s="64"/>
      <c r="I62" s="133"/>
      <c r="J62" s="36"/>
      <c r="K62" s="15"/>
      <c r="M62" s="122"/>
    </row>
    <row r="63" spans="1:13" ht="55.5" customHeight="1">
      <c r="A63" s="36"/>
      <c r="B63" s="309" t="s">
        <v>205</v>
      </c>
      <c r="C63" s="123" t="s">
        <v>167</v>
      </c>
      <c r="D63" s="265">
        <f t="shared" si="1"/>
        <v>850</v>
      </c>
      <c r="E63" s="264">
        <v>850</v>
      </c>
      <c r="F63" s="262"/>
      <c r="G63" s="64"/>
      <c r="H63" s="64"/>
      <c r="I63" s="133"/>
      <c r="J63" s="36"/>
      <c r="K63" s="15"/>
      <c r="M63" s="122"/>
    </row>
    <row r="64" spans="1:13" ht="77.25" customHeight="1">
      <c r="A64" s="36"/>
      <c r="B64" s="309" t="s">
        <v>206</v>
      </c>
      <c r="C64" s="123" t="s">
        <v>167</v>
      </c>
      <c r="D64" s="265">
        <f t="shared" si="1"/>
        <v>300</v>
      </c>
      <c r="E64" s="264">
        <v>300</v>
      </c>
      <c r="F64" s="262"/>
      <c r="G64" s="64"/>
      <c r="H64" s="64"/>
      <c r="I64" s="133"/>
      <c r="J64" s="36"/>
      <c r="K64" s="15"/>
      <c r="M64" s="122"/>
    </row>
    <row r="65" spans="1:13" ht="100.5" customHeight="1">
      <c r="A65" s="36"/>
      <c r="B65" s="309" t="s">
        <v>207</v>
      </c>
      <c r="C65" s="123" t="s">
        <v>167</v>
      </c>
      <c r="D65" s="265">
        <f t="shared" si="1"/>
        <v>280</v>
      </c>
      <c r="E65" s="264">
        <v>280</v>
      </c>
      <c r="F65" s="262"/>
      <c r="G65" s="64"/>
      <c r="H65" s="64"/>
      <c r="I65" s="133"/>
      <c r="J65" s="36"/>
      <c r="K65" s="15"/>
      <c r="M65" s="122"/>
    </row>
    <row r="66" spans="1:13" ht="79.5" customHeight="1">
      <c r="A66" s="36"/>
      <c r="B66" s="309" t="s">
        <v>208</v>
      </c>
      <c r="C66" s="123" t="s">
        <v>167</v>
      </c>
      <c r="D66" s="265">
        <f t="shared" si="1"/>
        <v>80</v>
      </c>
      <c r="E66" s="264">
        <v>80</v>
      </c>
      <c r="F66" s="262"/>
      <c r="G66" s="64"/>
      <c r="H66" s="64"/>
      <c r="I66" s="133"/>
      <c r="J66" s="36"/>
      <c r="K66" s="15"/>
      <c r="M66" s="122"/>
    </row>
    <row r="67" spans="1:13" ht="58.5" customHeight="1">
      <c r="A67" s="36"/>
      <c r="B67" s="309" t="s">
        <v>209</v>
      </c>
      <c r="C67" s="123" t="s">
        <v>167</v>
      </c>
      <c r="D67" s="265">
        <f t="shared" si="1"/>
        <v>350</v>
      </c>
      <c r="E67" s="264">
        <v>350</v>
      </c>
      <c r="F67" s="262"/>
      <c r="G67" s="64"/>
      <c r="H67" s="64"/>
      <c r="I67" s="133"/>
      <c r="J67" s="36"/>
      <c r="K67" s="15"/>
      <c r="M67" s="122"/>
    </row>
    <row r="68" spans="1:13" ht="84" customHeight="1">
      <c r="A68" s="36"/>
      <c r="B68" s="309" t="s">
        <v>210</v>
      </c>
      <c r="C68" s="123" t="s">
        <v>167</v>
      </c>
      <c r="D68" s="265">
        <f t="shared" si="1"/>
        <v>80</v>
      </c>
      <c r="E68" s="264">
        <v>80</v>
      </c>
      <c r="F68" s="262"/>
      <c r="G68" s="64"/>
      <c r="H68" s="64"/>
      <c r="I68" s="133"/>
      <c r="J68" s="36"/>
      <c r="K68" s="15"/>
      <c r="M68" s="122"/>
    </row>
    <row r="69" spans="1:13" ht="58.5" customHeight="1">
      <c r="A69" s="36"/>
      <c r="B69" s="309" t="s">
        <v>211</v>
      </c>
      <c r="C69" s="123" t="s">
        <v>167</v>
      </c>
      <c r="D69" s="265">
        <f t="shared" si="1"/>
        <v>550</v>
      </c>
      <c r="E69" s="264">
        <v>550</v>
      </c>
      <c r="F69" s="262"/>
      <c r="G69" s="64"/>
      <c r="H69" s="64"/>
      <c r="I69" s="133"/>
      <c r="J69" s="36"/>
      <c r="K69" s="15"/>
      <c r="M69" s="122"/>
    </row>
    <row r="70" spans="1:13" ht="97.5" customHeight="1">
      <c r="A70" s="36"/>
      <c r="B70" s="309" t="s">
        <v>212</v>
      </c>
      <c r="C70" s="123" t="s">
        <v>167</v>
      </c>
      <c r="D70" s="265">
        <f t="shared" si="1"/>
        <v>80</v>
      </c>
      <c r="E70" s="264">
        <v>80</v>
      </c>
      <c r="F70" s="262"/>
      <c r="G70" s="64"/>
      <c r="H70" s="64"/>
      <c r="I70" s="133"/>
      <c r="J70" s="36"/>
      <c r="K70" s="15"/>
      <c r="M70" s="122"/>
    </row>
    <row r="71" spans="1:13" ht="77.25" customHeight="1">
      <c r="A71" s="36"/>
      <c r="B71" s="309" t="s">
        <v>213</v>
      </c>
      <c r="C71" s="123" t="s">
        <v>167</v>
      </c>
      <c r="D71" s="265">
        <f t="shared" si="1"/>
        <v>320</v>
      </c>
      <c r="E71" s="264">
        <v>320</v>
      </c>
      <c r="F71" s="262"/>
      <c r="G71" s="64"/>
      <c r="H71" s="64"/>
      <c r="I71" s="133"/>
      <c r="J71" s="36"/>
      <c r="K71" s="15"/>
      <c r="M71" s="122"/>
    </row>
    <row r="72" spans="1:13" ht="72.75" customHeight="1">
      <c r="A72" s="36"/>
      <c r="B72" s="309" t="s">
        <v>214</v>
      </c>
      <c r="C72" s="123" t="s">
        <v>167</v>
      </c>
      <c r="D72" s="265">
        <f t="shared" si="1"/>
        <v>210</v>
      </c>
      <c r="E72" s="264">
        <v>210</v>
      </c>
      <c r="F72" s="262"/>
      <c r="G72" s="64"/>
      <c r="H72" s="64"/>
      <c r="I72" s="133"/>
      <c r="J72" s="36"/>
      <c r="K72" s="15"/>
      <c r="M72" s="122"/>
    </row>
    <row r="73" spans="1:13" ht="86.25" customHeight="1">
      <c r="A73" s="36"/>
      <c r="B73" s="309" t="s">
        <v>215</v>
      </c>
      <c r="C73" s="123" t="s">
        <v>167</v>
      </c>
      <c r="D73" s="265">
        <f t="shared" si="1"/>
        <v>215</v>
      </c>
      <c r="E73" s="264">
        <v>215</v>
      </c>
      <c r="F73" s="262"/>
      <c r="G73" s="64"/>
      <c r="H73" s="64"/>
      <c r="I73" s="133"/>
      <c r="J73" s="36"/>
      <c r="K73" s="15"/>
      <c r="M73" s="122"/>
    </row>
    <row r="74" spans="1:13" ht="81" customHeight="1">
      <c r="A74" s="36"/>
      <c r="B74" s="309" t="s">
        <v>216</v>
      </c>
      <c r="C74" s="123" t="s">
        <v>167</v>
      </c>
      <c r="D74" s="265">
        <f t="shared" si="1"/>
        <v>205.2</v>
      </c>
      <c r="E74" s="264">
        <v>205.2</v>
      </c>
      <c r="F74" s="262"/>
      <c r="G74" s="64"/>
      <c r="H74" s="64"/>
      <c r="I74" s="133"/>
      <c r="J74" s="36"/>
      <c r="K74" s="15"/>
      <c r="M74" s="122"/>
    </row>
    <row r="75" spans="1:13" ht="58.5" customHeight="1">
      <c r="A75" s="36"/>
      <c r="B75" s="309" t="s">
        <v>217</v>
      </c>
      <c r="C75" s="123" t="s">
        <v>167</v>
      </c>
      <c r="D75" s="265">
        <f t="shared" si="1"/>
        <v>8950</v>
      </c>
      <c r="E75" s="264">
        <v>8950</v>
      </c>
      <c r="F75" s="262"/>
      <c r="G75" s="64"/>
      <c r="H75" s="64"/>
      <c r="I75" s="133"/>
      <c r="J75" s="36"/>
      <c r="K75" s="15"/>
      <c r="M75" s="122"/>
    </row>
    <row r="76" spans="1:13" ht="58.5" customHeight="1">
      <c r="A76" s="36"/>
      <c r="B76" s="309" t="s">
        <v>218</v>
      </c>
      <c r="C76" s="123" t="s">
        <v>167</v>
      </c>
      <c r="D76" s="265">
        <f t="shared" si="1"/>
        <v>2100</v>
      </c>
      <c r="E76" s="264">
        <v>2100</v>
      </c>
      <c r="F76" s="262"/>
      <c r="G76" s="64"/>
      <c r="H76" s="64"/>
      <c r="I76" s="133"/>
      <c r="J76" s="36"/>
      <c r="K76" s="15"/>
      <c r="M76" s="122"/>
    </row>
    <row r="77" spans="1:13" ht="58.5" customHeight="1">
      <c r="A77" s="36"/>
      <c r="B77" s="310" t="s">
        <v>219</v>
      </c>
      <c r="C77" s="123" t="s">
        <v>167</v>
      </c>
      <c r="D77" s="265">
        <f t="shared" si="1"/>
        <v>3000</v>
      </c>
      <c r="E77" s="264">
        <v>3000</v>
      </c>
      <c r="F77" s="262"/>
      <c r="G77" s="64"/>
      <c r="H77" s="64"/>
      <c r="I77" s="133"/>
      <c r="J77" s="36"/>
      <c r="K77" s="15"/>
      <c r="M77" s="122"/>
    </row>
    <row r="78" spans="1:13" ht="43.5" customHeight="1">
      <c r="A78" s="36"/>
      <c r="B78" s="310" t="s">
        <v>220</v>
      </c>
      <c r="C78" s="123" t="s">
        <v>167</v>
      </c>
      <c r="D78" s="265">
        <f t="shared" si="1"/>
        <v>4475</v>
      </c>
      <c r="E78" s="264">
        <v>4475</v>
      </c>
      <c r="F78" s="262"/>
      <c r="G78" s="64"/>
      <c r="H78" s="64"/>
      <c r="I78" s="133"/>
      <c r="J78" s="36"/>
      <c r="K78" s="15"/>
      <c r="M78" s="122"/>
    </row>
    <row r="79" spans="1:13" ht="35.25" customHeight="1">
      <c r="A79" s="36"/>
      <c r="B79" s="310" t="s">
        <v>221</v>
      </c>
      <c r="C79" s="123" t="s">
        <v>167</v>
      </c>
      <c r="D79" s="265">
        <f t="shared" si="1"/>
        <v>2300</v>
      </c>
      <c r="E79" s="264">
        <v>2300</v>
      </c>
      <c r="F79" s="262"/>
      <c r="G79" s="64"/>
      <c r="H79" s="64"/>
      <c r="I79" s="133"/>
      <c r="J79" s="36"/>
      <c r="K79" s="15"/>
      <c r="M79" s="122"/>
    </row>
    <row r="80" spans="1:13" ht="37.5" customHeight="1">
      <c r="A80" s="36"/>
      <c r="B80" s="310" t="s">
        <v>222</v>
      </c>
      <c r="C80" s="123" t="s">
        <v>167</v>
      </c>
      <c r="D80" s="265">
        <f t="shared" si="1"/>
        <v>2403</v>
      </c>
      <c r="E80" s="264">
        <v>2403</v>
      </c>
      <c r="F80" s="262"/>
      <c r="G80" s="64"/>
      <c r="H80" s="64"/>
      <c r="I80" s="134"/>
      <c r="J80" s="36"/>
      <c r="K80" s="15"/>
      <c r="M80" s="122"/>
    </row>
    <row r="81" spans="1:13" ht="36.75" customHeight="1">
      <c r="A81" s="36"/>
      <c r="B81" s="309" t="s">
        <v>223</v>
      </c>
      <c r="C81" s="123" t="s">
        <v>167</v>
      </c>
      <c r="D81" s="265">
        <f t="shared" si="1"/>
        <v>3429</v>
      </c>
      <c r="E81" s="264">
        <v>3429</v>
      </c>
      <c r="F81" s="262"/>
      <c r="G81" s="64"/>
      <c r="H81" s="64"/>
      <c r="I81" s="134"/>
      <c r="J81" s="36"/>
      <c r="K81" s="15"/>
      <c r="M81" s="122"/>
    </row>
    <row r="82" spans="1:13" ht="39" customHeight="1">
      <c r="A82" s="36"/>
      <c r="B82" s="309" t="s">
        <v>224</v>
      </c>
      <c r="C82" s="123" t="s">
        <v>167</v>
      </c>
      <c r="D82" s="265">
        <f t="shared" si="1"/>
        <v>1950</v>
      </c>
      <c r="E82" s="264">
        <v>1950</v>
      </c>
      <c r="F82" s="262"/>
      <c r="G82" s="64"/>
      <c r="H82" s="64"/>
      <c r="I82" s="134"/>
      <c r="J82" s="36"/>
      <c r="K82" s="15"/>
      <c r="M82" s="122"/>
    </row>
    <row r="83" spans="1:13" ht="40.5" customHeight="1">
      <c r="A83" s="36"/>
      <c r="B83" s="309" t="s">
        <v>225</v>
      </c>
      <c r="C83" s="123" t="s">
        <v>167</v>
      </c>
      <c r="D83" s="265">
        <f t="shared" si="1"/>
        <v>2100</v>
      </c>
      <c r="E83" s="264">
        <v>2100</v>
      </c>
      <c r="F83" s="257"/>
      <c r="G83" s="64"/>
      <c r="H83" s="64"/>
      <c r="I83" s="38"/>
      <c r="J83" s="36"/>
      <c r="K83" s="15"/>
      <c r="M83" s="122"/>
    </row>
    <row r="84" spans="1:13" ht="38.25" customHeight="1">
      <c r="A84" s="36"/>
      <c r="B84" s="309" t="s">
        <v>226</v>
      </c>
      <c r="C84" s="123" t="s">
        <v>167</v>
      </c>
      <c r="D84" s="265">
        <f t="shared" si="1"/>
        <v>2500</v>
      </c>
      <c r="E84" s="264">
        <v>2500</v>
      </c>
      <c r="F84" s="257"/>
      <c r="G84" s="135"/>
      <c r="H84" s="135"/>
      <c r="I84" s="136"/>
      <c r="J84" s="36"/>
      <c r="K84" s="15"/>
      <c r="M84" s="122"/>
    </row>
    <row r="85" spans="1:13" ht="65.25" customHeight="1">
      <c r="A85" s="36"/>
      <c r="B85" s="307" t="s">
        <v>227</v>
      </c>
      <c r="C85" s="123" t="s">
        <v>167</v>
      </c>
      <c r="D85" s="265">
        <f t="shared" si="1"/>
        <v>625</v>
      </c>
      <c r="E85" s="264">
        <v>625</v>
      </c>
      <c r="F85" s="257"/>
      <c r="G85" s="135"/>
      <c r="H85" s="135"/>
      <c r="I85" s="136"/>
      <c r="J85" s="36"/>
      <c r="K85" s="15"/>
      <c r="M85" s="122"/>
    </row>
    <row r="86" spans="1:13" ht="56.25">
      <c r="A86" s="36">
        <v>8</v>
      </c>
      <c r="B86" s="139" t="s">
        <v>186</v>
      </c>
      <c r="C86" s="123"/>
      <c r="D86" s="140">
        <f aca="true" t="shared" si="2" ref="D86:D100">E86+F86+I86</f>
        <v>2112.7</v>
      </c>
      <c r="E86" s="320">
        <f>E87+E88+E89+E90+E91</f>
        <v>2112.7</v>
      </c>
      <c r="F86" s="136"/>
      <c r="G86" s="137"/>
      <c r="H86" s="137"/>
      <c r="I86" s="140"/>
      <c r="J86" s="36" t="s">
        <v>189</v>
      </c>
      <c r="K86" s="15"/>
      <c r="M86" s="122"/>
    </row>
    <row r="87" spans="1:13" ht="75">
      <c r="A87" s="36"/>
      <c r="B87" s="301" t="s">
        <v>327</v>
      </c>
      <c r="C87" s="123" t="s">
        <v>167</v>
      </c>
      <c r="D87" s="140">
        <f t="shared" si="2"/>
        <v>1568.6</v>
      </c>
      <c r="E87" s="254">
        <v>1568.6</v>
      </c>
      <c r="F87" s="258"/>
      <c r="G87" s="137"/>
      <c r="H87" s="137"/>
      <c r="I87" s="140"/>
      <c r="J87" s="36"/>
      <c r="K87" s="15"/>
      <c r="M87" s="122"/>
    </row>
    <row r="88" spans="1:13" ht="37.5">
      <c r="A88" s="36"/>
      <c r="B88" s="301" t="s">
        <v>190</v>
      </c>
      <c r="C88" s="123" t="s">
        <v>167</v>
      </c>
      <c r="D88" s="140">
        <f t="shared" si="2"/>
        <v>171.5</v>
      </c>
      <c r="E88" s="261">
        <v>171.5</v>
      </c>
      <c r="F88" s="258"/>
      <c r="G88" s="137"/>
      <c r="H88" s="137"/>
      <c r="I88" s="140"/>
      <c r="J88" s="36"/>
      <c r="K88" s="15"/>
      <c r="M88" s="122"/>
    </row>
    <row r="89" spans="1:13" ht="56.25">
      <c r="A89" s="36"/>
      <c r="B89" s="301" t="s">
        <v>191</v>
      </c>
      <c r="C89" s="123" t="s">
        <v>167</v>
      </c>
      <c r="D89" s="140">
        <f t="shared" si="2"/>
        <v>107.7</v>
      </c>
      <c r="E89" s="254">
        <v>107.7</v>
      </c>
      <c r="F89" s="258"/>
      <c r="G89" s="137"/>
      <c r="H89" s="137"/>
      <c r="I89" s="140"/>
      <c r="J89" s="36"/>
      <c r="K89" s="15"/>
      <c r="M89" s="122"/>
    </row>
    <row r="90" spans="1:13" ht="56.25">
      <c r="A90" s="36"/>
      <c r="B90" s="301" t="s">
        <v>192</v>
      </c>
      <c r="C90" s="123" t="s">
        <v>167</v>
      </c>
      <c r="D90" s="140">
        <f t="shared" si="2"/>
        <v>182.8</v>
      </c>
      <c r="E90" s="254">
        <v>182.8</v>
      </c>
      <c r="F90" s="258"/>
      <c r="G90" s="137"/>
      <c r="H90" s="137"/>
      <c r="I90" s="140"/>
      <c r="J90" s="36"/>
      <c r="K90" s="15"/>
      <c r="M90" s="122"/>
    </row>
    <row r="91" spans="1:13" ht="56.25">
      <c r="A91" s="36"/>
      <c r="B91" s="301" t="s">
        <v>193</v>
      </c>
      <c r="C91" s="123" t="s">
        <v>167</v>
      </c>
      <c r="D91" s="140">
        <f t="shared" si="2"/>
        <v>82.1</v>
      </c>
      <c r="E91" s="254">
        <v>82.1</v>
      </c>
      <c r="F91" s="258"/>
      <c r="G91" s="137"/>
      <c r="H91" s="137"/>
      <c r="I91" s="140"/>
      <c r="J91" s="36"/>
      <c r="K91" s="15"/>
      <c r="M91" s="122"/>
    </row>
    <row r="92" spans="1:13" ht="56.25">
      <c r="A92" s="36">
        <v>9</v>
      </c>
      <c r="B92" s="141" t="s">
        <v>87</v>
      </c>
      <c r="C92" s="123"/>
      <c r="D92" s="259">
        <f t="shared" si="2"/>
        <v>559.4</v>
      </c>
      <c r="E92" s="260">
        <f>E93+E94+E95</f>
        <v>559.4</v>
      </c>
      <c r="F92" s="136"/>
      <c r="G92" s="137"/>
      <c r="H92" s="137"/>
      <c r="I92" s="140"/>
      <c r="J92" s="36" t="s">
        <v>88</v>
      </c>
      <c r="K92" s="15"/>
      <c r="M92" s="122"/>
    </row>
    <row r="93" spans="1:13" ht="84.75" customHeight="1">
      <c r="A93" s="36"/>
      <c r="B93" s="301" t="s">
        <v>187</v>
      </c>
      <c r="C93" s="123" t="s">
        <v>167</v>
      </c>
      <c r="D93" s="259">
        <f t="shared" si="2"/>
        <v>47</v>
      </c>
      <c r="E93" s="324">
        <v>47</v>
      </c>
      <c r="F93" s="258"/>
      <c r="G93" s="137"/>
      <c r="H93" s="137"/>
      <c r="I93" s="136"/>
      <c r="J93" s="36"/>
      <c r="K93" s="15"/>
      <c r="M93" s="122"/>
    </row>
    <row r="94" spans="1:13" ht="45" customHeight="1">
      <c r="A94" s="36"/>
      <c r="B94" s="301" t="s">
        <v>188</v>
      </c>
      <c r="C94" s="123" t="s">
        <v>167</v>
      </c>
      <c r="D94" s="259">
        <f t="shared" si="2"/>
        <v>12.4</v>
      </c>
      <c r="E94" s="324">
        <v>12.4</v>
      </c>
      <c r="F94" s="258"/>
      <c r="G94" s="137"/>
      <c r="H94" s="137"/>
      <c r="I94" s="136"/>
      <c r="J94" s="36"/>
      <c r="K94" s="15"/>
      <c r="M94" s="122"/>
    </row>
    <row r="95" spans="1:13" ht="45" customHeight="1">
      <c r="A95" s="36"/>
      <c r="B95" s="301" t="s">
        <v>347</v>
      </c>
      <c r="C95" s="123" t="s">
        <v>167</v>
      </c>
      <c r="D95" s="259">
        <f t="shared" si="2"/>
        <v>500</v>
      </c>
      <c r="E95" s="324">
        <v>500</v>
      </c>
      <c r="F95" s="258"/>
      <c r="G95" s="137"/>
      <c r="H95" s="137"/>
      <c r="I95" s="136"/>
      <c r="J95" s="36"/>
      <c r="K95" s="15"/>
      <c r="M95" s="122"/>
    </row>
    <row r="96" spans="1:13" ht="67.5" customHeight="1">
      <c r="A96" s="36"/>
      <c r="B96" s="141" t="s">
        <v>332</v>
      </c>
      <c r="C96" s="321"/>
      <c r="D96" s="259">
        <f t="shared" si="2"/>
        <v>30680</v>
      </c>
      <c r="E96" s="323">
        <f>E97+E98+E99+E100</f>
        <v>30680</v>
      </c>
      <c r="F96" s="258"/>
      <c r="G96" s="137"/>
      <c r="H96" s="137"/>
      <c r="I96" s="136"/>
      <c r="J96" s="36" t="s">
        <v>337</v>
      </c>
      <c r="K96" s="15"/>
      <c r="M96" s="122"/>
    </row>
    <row r="97" spans="1:13" ht="45" customHeight="1">
      <c r="A97" s="36"/>
      <c r="B97" s="322" t="s">
        <v>333</v>
      </c>
      <c r="C97" s="123" t="s">
        <v>167</v>
      </c>
      <c r="D97" s="259">
        <f t="shared" si="2"/>
        <v>15500</v>
      </c>
      <c r="E97" s="325">
        <v>15500</v>
      </c>
      <c r="F97" s="258"/>
      <c r="G97" s="137"/>
      <c r="H97" s="137"/>
      <c r="I97" s="136"/>
      <c r="J97" s="36"/>
      <c r="K97" s="15"/>
      <c r="M97" s="122"/>
    </row>
    <row r="98" spans="1:13" ht="45" customHeight="1">
      <c r="A98" s="36"/>
      <c r="B98" s="322" t="s">
        <v>334</v>
      </c>
      <c r="C98" s="123" t="s">
        <v>167</v>
      </c>
      <c r="D98" s="259">
        <f t="shared" si="2"/>
        <v>4700</v>
      </c>
      <c r="E98" s="325">
        <v>4700</v>
      </c>
      <c r="F98" s="258"/>
      <c r="G98" s="137"/>
      <c r="H98" s="137"/>
      <c r="I98" s="136"/>
      <c r="J98" s="36"/>
      <c r="K98" s="15"/>
      <c r="M98" s="122"/>
    </row>
    <row r="99" spans="1:13" ht="45" customHeight="1">
      <c r="A99" s="36"/>
      <c r="B99" s="322" t="s">
        <v>335</v>
      </c>
      <c r="C99" s="123" t="s">
        <v>167</v>
      </c>
      <c r="D99" s="259">
        <f t="shared" si="2"/>
        <v>4780</v>
      </c>
      <c r="E99" s="324">
        <v>4780</v>
      </c>
      <c r="F99" s="258"/>
      <c r="G99" s="137"/>
      <c r="H99" s="137"/>
      <c r="I99" s="136"/>
      <c r="J99" s="36"/>
      <c r="K99" s="15"/>
      <c r="M99" s="122"/>
    </row>
    <row r="100" spans="1:13" ht="45" customHeight="1">
      <c r="A100" s="36"/>
      <c r="B100" s="322" t="s">
        <v>336</v>
      </c>
      <c r="C100" s="123" t="s">
        <v>167</v>
      </c>
      <c r="D100" s="259">
        <f t="shared" si="2"/>
        <v>5700</v>
      </c>
      <c r="E100" s="324">
        <v>5700</v>
      </c>
      <c r="F100" s="258"/>
      <c r="G100" s="137"/>
      <c r="H100" s="137"/>
      <c r="I100" s="136"/>
      <c r="J100" s="36"/>
      <c r="K100" s="15"/>
      <c r="M100" s="122"/>
    </row>
    <row r="101" spans="1:11" ht="20.25">
      <c r="A101" s="71"/>
      <c r="B101" s="311" t="s">
        <v>5</v>
      </c>
      <c r="C101" s="142"/>
      <c r="D101" s="312">
        <f>D92+D86+D53+D49+D36+D31+D26+D21+D14+D96</f>
        <v>127784.3</v>
      </c>
      <c r="E101" s="312">
        <f>E92+E86+E53+E49+E36+E31+E26+E21+E14+E96</f>
        <v>127784.3</v>
      </c>
      <c r="F101" s="143"/>
      <c r="G101" s="140" t="e">
        <f>#REF!+#REF!+#REF!</f>
        <v>#REF!</v>
      </c>
      <c r="H101" s="140" t="e">
        <f>#REF!+#REF!+#REF!</f>
        <v>#REF!</v>
      </c>
      <c r="I101" s="144"/>
      <c r="J101" s="73"/>
      <c r="K101" s="15"/>
    </row>
    <row r="102" spans="1:11" ht="15.75">
      <c r="A102" s="145"/>
      <c r="B102" s="146"/>
      <c r="C102" s="146"/>
      <c r="D102" s="147"/>
      <c r="E102" s="147"/>
      <c r="F102" s="147"/>
      <c r="G102" s="147"/>
      <c r="H102" s="147"/>
      <c r="I102" s="147"/>
      <c r="J102" s="20"/>
      <c r="K102" s="15"/>
    </row>
    <row r="103" spans="1:11" ht="15.75">
      <c r="A103" s="145"/>
      <c r="B103" s="146"/>
      <c r="C103" s="18"/>
      <c r="D103" s="19"/>
      <c r="E103" s="19"/>
      <c r="F103" s="19"/>
      <c r="G103" s="19"/>
      <c r="H103" s="19"/>
      <c r="I103" s="19"/>
      <c r="J103" s="20"/>
      <c r="K103" s="15"/>
    </row>
    <row r="104" spans="2:11" ht="15.75">
      <c r="B104" s="146"/>
      <c r="C104" s="18"/>
      <c r="D104" s="19"/>
      <c r="E104" s="19"/>
      <c r="F104" s="19"/>
      <c r="G104" s="19"/>
      <c r="H104" s="19"/>
      <c r="I104" s="19"/>
      <c r="J104" s="20"/>
      <c r="K104" s="15"/>
    </row>
    <row r="105" spans="2:11" ht="48" customHeight="1">
      <c r="B105" s="492" t="s">
        <v>18</v>
      </c>
      <c r="C105" s="492"/>
      <c r="D105" s="21"/>
      <c r="E105" s="21"/>
      <c r="F105" s="22"/>
      <c r="I105" s="23"/>
      <c r="J105" s="24" t="s">
        <v>31</v>
      </c>
      <c r="K105" s="23"/>
    </row>
    <row r="106" spans="2:11" ht="16.5" customHeight="1">
      <c r="B106" s="149"/>
      <c r="C106" s="21"/>
      <c r="D106" s="21"/>
      <c r="E106" s="21"/>
      <c r="F106" s="22"/>
      <c r="I106" s="23"/>
      <c r="J106" s="24"/>
      <c r="K106" s="23"/>
    </row>
    <row r="107" spans="2:11" ht="18.75">
      <c r="B107" s="149"/>
      <c r="C107" s="21"/>
      <c r="D107" s="21"/>
      <c r="E107" s="21"/>
      <c r="F107" s="22"/>
      <c r="I107" s="23"/>
      <c r="J107" s="24"/>
      <c r="K107" s="23"/>
    </row>
    <row r="108" spans="2:10" ht="18.75">
      <c r="B108" s="501" t="s">
        <v>17</v>
      </c>
      <c r="C108" s="501"/>
      <c r="D108" s="25"/>
      <c r="E108" s="25"/>
      <c r="F108" s="26"/>
      <c r="G108" s="26"/>
      <c r="H108" s="26"/>
      <c r="I108" s="15"/>
      <c r="J108" s="15"/>
    </row>
    <row r="109" spans="2:12" ht="27" customHeight="1">
      <c r="B109" s="150" t="s">
        <v>10</v>
      </c>
      <c r="C109" s="27"/>
      <c r="D109" s="26"/>
      <c r="E109" s="26"/>
      <c r="F109" s="26"/>
      <c r="G109" s="26"/>
      <c r="H109" s="26"/>
      <c r="I109" s="15"/>
      <c r="J109" s="15"/>
      <c r="L109" s="12"/>
    </row>
    <row r="110" spans="2:10" ht="15.75">
      <c r="B110" s="151"/>
      <c r="C110" s="29"/>
      <c r="D110" s="30"/>
      <c r="E110" s="30"/>
      <c r="F110" s="26"/>
      <c r="G110" s="26"/>
      <c r="H110" s="26"/>
      <c r="I110" s="15"/>
      <c r="J110" s="15"/>
    </row>
    <row r="111" spans="3:9" ht="15.75">
      <c r="C111" s="30"/>
      <c r="D111" s="26"/>
      <c r="E111" s="26"/>
      <c r="F111" s="26"/>
      <c r="G111" s="26"/>
      <c r="H111" s="26"/>
      <c r="I111" s="26"/>
    </row>
    <row r="112" spans="3:9" ht="15.75">
      <c r="C112" s="31"/>
      <c r="D112" s="26"/>
      <c r="E112" s="26"/>
      <c r="F112" s="26"/>
      <c r="G112" s="26"/>
      <c r="H112" s="26"/>
      <c r="I112" s="26"/>
    </row>
    <row r="114" ht="12.75">
      <c r="H114" s="152"/>
    </row>
  </sheetData>
  <sheetProtection/>
  <mergeCells count="16">
    <mergeCell ref="B105:C105"/>
    <mergeCell ref="B108:C108"/>
    <mergeCell ref="E11:I11"/>
    <mergeCell ref="B9:J9"/>
    <mergeCell ref="D10:H10"/>
    <mergeCell ref="I1:J1"/>
    <mergeCell ref="I2:J2"/>
    <mergeCell ref="I7:J7"/>
    <mergeCell ref="E12:E13"/>
    <mergeCell ref="F12:H13"/>
    <mergeCell ref="A11:A13"/>
    <mergeCell ref="B11:B13"/>
    <mergeCell ref="C11:C13"/>
    <mergeCell ref="J11:J13"/>
    <mergeCell ref="I12:I13"/>
    <mergeCell ref="D11:D13"/>
  </mergeCells>
  <printOptions horizontalCentered="1"/>
  <pageMargins left="0" right="0" top="1.1811023622047245" bottom="0" header="0" footer="0"/>
  <pageSetup fitToHeight="7" fitToWidth="1" horizontalDpi="600" verticalDpi="600" orientation="landscape" paperSize="9" scale="64" r:id="rId1"/>
  <rowBreaks count="2" manualBreakCount="2">
    <brk id="13" max="13" man="1"/>
    <brk id="48" max="12" man="1"/>
  </rowBreaks>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O31"/>
  <sheetViews>
    <sheetView view="pageBreakPreview" zoomScaleSheetLayoutView="100" zoomScalePageLayoutView="0" workbookViewId="0" topLeftCell="A1">
      <selection activeCell="K23" sqref="K23"/>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76" t="s">
        <v>315</v>
      </c>
      <c r="K1" s="576"/>
      <c r="L1" s="13" t="s">
        <v>19</v>
      </c>
    </row>
    <row r="2" spans="2:12" ht="15.75">
      <c r="B2" s="15"/>
      <c r="C2" s="15"/>
      <c r="D2" s="15"/>
      <c r="E2" s="15"/>
      <c r="F2" s="15"/>
      <c r="G2" s="15"/>
      <c r="H2" s="15"/>
      <c r="I2" s="12" t="s">
        <v>11</v>
      </c>
      <c r="J2" s="549" t="s">
        <v>11</v>
      </c>
      <c r="K2" s="549"/>
      <c r="L2" s="12" t="s">
        <v>11</v>
      </c>
    </row>
    <row r="3" spans="2:12" ht="15.75">
      <c r="B3" s="15"/>
      <c r="C3" s="15"/>
      <c r="D3" s="15"/>
      <c r="E3" s="15"/>
      <c r="F3" s="15"/>
      <c r="G3" s="15"/>
      <c r="H3" s="15"/>
      <c r="I3" s="12" t="s">
        <v>20</v>
      </c>
      <c r="J3" s="12" t="s">
        <v>182</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266</v>
      </c>
      <c r="K6" s="12"/>
      <c r="L6" s="12" t="s">
        <v>25</v>
      </c>
    </row>
    <row r="7" spans="2:15" ht="15.75" customHeight="1">
      <c r="B7" s="15"/>
      <c r="C7" s="15"/>
      <c r="D7" s="15"/>
      <c r="E7" s="15"/>
      <c r="F7" s="15"/>
      <c r="G7" s="15"/>
      <c r="H7" s="16"/>
      <c r="I7" s="12" t="s">
        <v>26</v>
      </c>
      <c r="J7" s="550" t="s">
        <v>342</v>
      </c>
      <c r="K7" s="551"/>
      <c r="L7" s="17"/>
      <c r="M7" s="17"/>
      <c r="N7" s="17"/>
      <c r="O7" s="17"/>
    </row>
    <row r="8" spans="2:12" ht="15.75">
      <c r="B8" s="15"/>
      <c r="C8" s="15"/>
      <c r="D8" s="15"/>
      <c r="E8" s="15"/>
      <c r="F8" s="15"/>
      <c r="G8" s="15"/>
      <c r="H8" s="15"/>
      <c r="I8" s="15"/>
      <c r="J8" s="15"/>
      <c r="K8" s="15"/>
      <c r="L8" s="15"/>
    </row>
    <row r="9" spans="2:12" ht="60" customHeight="1">
      <c r="B9" s="500" t="s">
        <v>234</v>
      </c>
      <c r="C9" s="500"/>
      <c r="D9" s="500"/>
      <c r="E9" s="500"/>
      <c r="F9" s="500"/>
      <c r="G9" s="500"/>
      <c r="H9" s="500"/>
      <c r="I9" s="500"/>
      <c r="J9" s="500"/>
      <c r="K9" s="500"/>
      <c r="L9" s="15"/>
    </row>
    <row r="10" spans="2:12" ht="15.75">
      <c r="B10" s="15"/>
      <c r="C10" s="15"/>
      <c r="D10" s="505"/>
      <c r="E10" s="505"/>
      <c r="F10" s="505"/>
      <c r="G10" s="505"/>
      <c r="H10" s="505"/>
      <c r="I10" s="15"/>
      <c r="J10" s="15"/>
      <c r="K10" s="15"/>
      <c r="L10" s="15"/>
    </row>
    <row r="11" spans="1:12" ht="15.75" customHeight="1">
      <c r="A11" s="542" t="s">
        <v>33</v>
      </c>
      <c r="B11" s="542" t="s">
        <v>12</v>
      </c>
      <c r="C11" s="542" t="s">
        <v>13</v>
      </c>
      <c r="D11" s="542" t="s">
        <v>14</v>
      </c>
      <c r="E11" s="545" t="s">
        <v>9</v>
      </c>
      <c r="F11" s="545"/>
      <c r="G11" s="545"/>
      <c r="H11" s="545"/>
      <c r="I11" s="545"/>
      <c r="J11" s="546"/>
      <c r="K11" s="541" t="s">
        <v>15</v>
      </c>
      <c r="L11" s="15"/>
    </row>
    <row r="12" spans="1:12" ht="15.75">
      <c r="A12" s="544"/>
      <c r="B12" s="544"/>
      <c r="C12" s="544"/>
      <c r="D12" s="544"/>
      <c r="E12" s="542">
        <v>2018</v>
      </c>
      <c r="F12" s="542">
        <v>2019</v>
      </c>
      <c r="G12" s="542" t="s">
        <v>28</v>
      </c>
      <c r="H12" s="542" t="s">
        <v>29</v>
      </c>
      <c r="I12" s="542" t="s">
        <v>30</v>
      </c>
      <c r="J12" s="541">
        <v>2020</v>
      </c>
      <c r="K12" s="541"/>
      <c r="L12" s="15"/>
    </row>
    <row r="13" spans="1:12" ht="15.75">
      <c r="A13" s="543"/>
      <c r="B13" s="543"/>
      <c r="C13" s="543"/>
      <c r="D13" s="543"/>
      <c r="E13" s="543"/>
      <c r="F13" s="543"/>
      <c r="G13" s="543"/>
      <c r="H13" s="543"/>
      <c r="I13" s="543"/>
      <c r="J13" s="541"/>
      <c r="K13" s="541"/>
      <c r="L13" s="15"/>
    </row>
    <row r="14" spans="1:12" ht="94.5">
      <c r="A14" s="36">
        <v>1</v>
      </c>
      <c r="B14" s="85" t="s">
        <v>104</v>
      </c>
      <c r="C14" s="85" t="s">
        <v>16</v>
      </c>
      <c r="D14" s="115">
        <f>E14+F14+J14</f>
        <v>5940</v>
      </c>
      <c r="E14" s="116">
        <v>1980</v>
      </c>
      <c r="F14" s="116">
        <v>1980</v>
      </c>
      <c r="G14" s="116">
        <v>1980</v>
      </c>
      <c r="H14" s="116">
        <v>1980</v>
      </c>
      <c r="I14" s="116">
        <v>1980</v>
      </c>
      <c r="J14" s="116">
        <v>1980</v>
      </c>
      <c r="K14" s="85" t="s">
        <v>105</v>
      </c>
      <c r="L14" s="15"/>
    </row>
    <row r="15" spans="1:14" ht="47.25" hidden="1">
      <c r="A15" s="36">
        <v>2</v>
      </c>
      <c r="B15" s="86" t="s">
        <v>61</v>
      </c>
      <c r="C15" s="85" t="s">
        <v>16</v>
      </c>
      <c r="D15" s="115">
        <f>E15+F15+J15</f>
        <v>0</v>
      </c>
      <c r="E15" s="117">
        <v>0</v>
      </c>
      <c r="F15" s="116"/>
      <c r="G15" s="116"/>
      <c r="H15" s="116"/>
      <c r="I15" s="116"/>
      <c r="J15" s="116"/>
      <c r="K15" s="85" t="s">
        <v>53</v>
      </c>
      <c r="L15" s="15"/>
      <c r="N15" s="56">
        <v>441</v>
      </c>
    </row>
    <row r="16" spans="1:14" ht="54" customHeight="1" hidden="1">
      <c r="A16" s="36">
        <v>3</v>
      </c>
      <c r="B16" s="87" t="s">
        <v>62</v>
      </c>
      <c r="C16" s="178" t="s">
        <v>16</v>
      </c>
      <c r="D16" s="115">
        <f>E16+F16+J16</f>
        <v>0</v>
      </c>
      <c r="E16" s="118">
        <v>0</v>
      </c>
      <c r="F16" s="116"/>
      <c r="G16" s="116"/>
      <c r="H16" s="116"/>
      <c r="I16" s="116"/>
      <c r="J16" s="116"/>
      <c r="K16" s="85" t="s">
        <v>98</v>
      </c>
      <c r="L16" s="15"/>
      <c r="N16" s="56"/>
    </row>
    <row r="17" spans="1:12" ht="32.25" customHeight="1">
      <c r="A17" s="88"/>
      <c r="B17" s="84" t="s">
        <v>5</v>
      </c>
      <c r="C17" s="119"/>
      <c r="D17" s="115">
        <f>E17+F17+J17</f>
        <v>5940</v>
      </c>
      <c r="E17" s="115">
        <f>E14+E15+E16</f>
        <v>1980</v>
      </c>
      <c r="F17" s="115">
        <f>F14+F15+F16</f>
        <v>1980</v>
      </c>
      <c r="G17" s="115" t="e">
        <f>G14+G15+#REF!</f>
        <v>#REF!</v>
      </c>
      <c r="H17" s="115" t="e">
        <f>H14+H15+#REF!</f>
        <v>#REF!</v>
      </c>
      <c r="I17" s="115" t="e">
        <f>I14+I15+#REF!</f>
        <v>#REF!</v>
      </c>
      <c r="J17" s="115">
        <f>J14+J15+J16</f>
        <v>1980</v>
      </c>
      <c r="K17" s="120"/>
      <c r="L17" s="15"/>
    </row>
    <row r="18" spans="2:12" ht="15.75">
      <c r="B18" s="18"/>
      <c r="C18" s="18"/>
      <c r="D18" s="190"/>
      <c r="E18" s="190"/>
      <c r="F18" s="190"/>
      <c r="G18" s="190"/>
      <c r="H18" s="190"/>
      <c r="I18" s="190"/>
      <c r="J18" s="190"/>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3"/>
      <c r="C22" s="54"/>
      <c r="E22" s="19"/>
      <c r="F22" s="19"/>
      <c r="G22" s="19"/>
      <c r="H22" s="19"/>
      <c r="I22" s="19"/>
      <c r="J22" s="19"/>
      <c r="K22" s="54"/>
      <c r="L22" s="15"/>
    </row>
    <row r="23" spans="2:12" ht="48" customHeight="1">
      <c r="B23" s="547" t="s">
        <v>18</v>
      </c>
      <c r="C23" s="547"/>
      <c r="D23" s="21"/>
      <c r="E23" s="22"/>
      <c r="F23" s="22"/>
      <c r="J23" s="23"/>
      <c r="K23" s="24" t="s">
        <v>7</v>
      </c>
      <c r="L23" s="23"/>
    </row>
    <row r="24" spans="2:12" ht="48" customHeight="1">
      <c r="B24" s="21"/>
      <c r="C24" s="21"/>
      <c r="D24" s="21"/>
      <c r="E24" s="22"/>
      <c r="F24" s="22"/>
      <c r="J24" s="23"/>
      <c r="K24" s="24"/>
      <c r="L24" s="23"/>
    </row>
    <row r="25" spans="2:11" ht="18.75">
      <c r="B25" s="501" t="s">
        <v>17</v>
      </c>
      <c r="C25" s="501"/>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9">
    <mergeCell ref="J1:K1"/>
    <mergeCell ref="J2:K2"/>
    <mergeCell ref="J7:K7"/>
    <mergeCell ref="B9:K9"/>
    <mergeCell ref="D10:H10"/>
    <mergeCell ref="A11:A13"/>
    <mergeCell ref="B11:B13"/>
    <mergeCell ref="C11:C13"/>
    <mergeCell ref="D11:D13"/>
    <mergeCell ref="E11:J11"/>
    <mergeCell ref="B23:C23"/>
    <mergeCell ref="B25:C25"/>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89" r:id="rId1"/>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O31"/>
  <sheetViews>
    <sheetView view="pageBreakPreview" zoomScaleSheetLayoutView="100" zoomScalePageLayoutView="0" workbookViewId="0" topLeftCell="A1">
      <selection activeCell="J22" sqref="J22"/>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76" t="s">
        <v>316</v>
      </c>
      <c r="K1" s="576"/>
      <c r="L1" s="13" t="s">
        <v>19</v>
      </c>
    </row>
    <row r="2" spans="2:12" ht="15.75">
      <c r="B2" s="15"/>
      <c r="C2" s="15"/>
      <c r="D2" s="15"/>
      <c r="E2" s="15"/>
      <c r="F2" s="15"/>
      <c r="G2" s="15"/>
      <c r="H2" s="15"/>
      <c r="I2" s="12" t="s">
        <v>11</v>
      </c>
      <c r="J2" s="549" t="s">
        <v>11</v>
      </c>
      <c r="K2" s="549"/>
      <c r="L2" s="12" t="s">
        <v>11</v>
      </c>
    </row>
    <row r="3" spans="2:12" ht="15.75">
      <c r="B3" s="15"/>
      <c r="C3" s="15"/>
      <c r="D3" s="15"/>
      <c r="E3" s="15"/>
      <c r="F3" s="15"/>
      <c r="G3" s="15"/>
      <c r="H3" s="15"/>
      <c r="I3" s="12" t="s">
        <v>20</v>
      </c>
      <c r="J3" s="12" t="s">
        <v>184</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263</v>
      </c>
      <c r="K6" s="12"/>
      <c r="L6" s="12" t="s">
        <v>25</v>
      </c>
    </row>
    <row r="7" spans="2:15" ht="15.75" customHeight="1">
      <c r="B7" s="15"/>
      <c r="C7" s="15"/>
      <c r="D7" s="15"/>
      <c r="E7" s="15"/>
      <c r="F7" s="15"/>
      <c r="G7" s="15"/>
      <c r="H7" s="16"/>
      <c r="I7" s="12" t="s">
        <v>26</v>
      </c>
      <c r="J7" s="550" t="s">
        <v>342</v>
      </c>
      <c r="K7" s="551"/>
      <c r="L7" s="17"/>
      <c r="M7" s="17"/>
      <c r="N7" s="17"/>
      <c r="O7" s="17"/>
    </row>
    <row r="8" spans="2:12" ht="15.75">
      <c r="B8" s="15"/>
      <c r="C8" s="15"/>
      <c r="D8" s="15"/>
      <c r="E8" s="15"/>
      <c r="F8" s="15"/>
      <c r="G8" s="15"/>
      <c r="H8" s="15"/>
      <c r="I8" s="15"/>
      <c r="J8" s="15"/>
      <c r="K8" s="15"/>
      <c r="L8" s="15"/>
    </row>
    <row r="9" spans="2:12" ht="60" customHeight="1">
      <c r="B9" s="500" t="s">
        <v>268</v>
      </c>
      <c r="C9" s="500"/>
      <c r="D9" s="500"/>
      <c r="E9" s="500"/>
      <c r="F9" s="500"/>
      <c r="G9" s="500"/>
      <c r="H9" s="500"/>
      <c r="I9" s="500"/>
      <c r="J9" s="500"/>
      <c r="K9" s="500"/>
      <c r="L9" s="15"/>
    </row>
    <row r="10" spans="2:12" ht="15.75">
      <c r="B10" s="15"/>
      <c r="C10" s="15"/>
      <c r="D10" s="505"/>
      <c r="E10" s="505"/>
      <c r="F10" s="505"/>
      <c r="G10" s="505"/>
      <c r="H10" s="505"/>
      <c r="I10" s="15"/>
      <c r="J10" s="15"/>
      <c r="K10" s="15"/>
      <c r="L10" s="15"/>
    </row>
    <row r="11" spans="1:12" ht="15.75" customHeight="1">
      <c r="A11" s="542" t="s">
        <v>33</v>
      </c>
      <c r="B11" s="542" t="s">
        <v>12</v>
      </c>
      <c r="C11" s="542" t="s">
        <v>13</v>
      </c>
      <c r="D11" s="542" t="s">
        <v>14</v>
      </c>
      <c r="E11" s="545" t="s">
        <v>9</v>
      </c>
      <c r="F11" s="545"/>
      <c r="G11" s="545"/>
      <c r="H11" s="545"/>
      <c r="I11" s="545"/>
      <c r="J11" s="546"/>
      <c r="K11" s="541" t="s">
        <v>15</v>
      </c>
      <c r="L11" s="15"/>
    </row>
    <row r="12" spans="1:12" ht="15.75">
      <c r="A12" s="544"/>
      <c r="B12" s="544"/>
      <c r="C12" s="544"/>
      <c r="D12" s="544"/>
      <c r="E12" s="542">
        <v>2018</v>
      </c>
      <c r="F12" s="542">
        <v>2019</v>
      </c>
      <c r="G12" s="542" t="s">
        <v>28</v>
      </c>
      <c r="H12" s="542" t="s">
        <v>29</v>
      </c>
      <c r="I12" s="542" t="s">
        <v>30</v>
      </c>
      <c r="J12" s="541">
        <v>2020</v>
      </c>
      <c r="K12" s="541"/>
      <c r="L12" s="15"/>
    </row>
    <row r="13" spans="1:12" ht="15.75">
      <c r="A13" s="543"/>
      <c r="B13" s="543"/>
      <c r="C13" s="543"/>
      <c r="D13" s="543"/>
      <c r="E13" s="543"/>
      <c r="F13" s="543"/>
      <c r="G13" s="543"/>
      <c r="H13" s="543"/>
      <c r="I13" s="543"/>
      <c r="J13" s="541"/>
      <c r="K13" s="541"/>
      <c r="L13" s="15"/>
    </row>
    <row r="14" spans="1:12" ht="69.75" customHeight="1">
      <c r="A14" s="36">
        <v>1</v>
      </c>
      <c r="B14" s="85" t="s">
        <v>162</v>
      </c>
      <c r="C14" s="85" t="s">
        <v>16</v>
      </c>
      <c r="D14" s="115">
        <f>SUM(E14:J14)</f>
        <v>3000</v>
      </c>
      <c r="E14" s="116">
        <v>3000</v>
      </c>
      <c r="F14" s="117"/>
      <c r="G14" s="116"/>
      <c r="H14" s="116"/>
      <c r="I14" s="116"/>
      <c r="J14" s="116"/>
      <c r="K14" s="85" t="s">
        <v>32</v>
      </c>
      <c r="L14" s="15"/>
    </row>
    <row r="15" spans="1:14" ht="47.25" hidden="1">
      <c r="A15" s="36">
        <v>2</v>
      </c>
      <c r="B15" s="86" t="s">
        <v>61</v>
      </c>
      <c r="C15" s="85" t="s">
        <v>16</v>
      </c>
      <c r="D15" s="115">
        <f>SUM(E15:J15)</f>
        <v>0</v>
      </c>
      <c r="E15" s="117">
        <v>0</v>
      </c>
      <c r="F15" s="116"/>
      <c r="G15" s="116"/>
      <c r="H15" s="116"/>
      <c r="I15" s="116"/>
      <c r="J15" s="116"/>
      <c r="K15" s="85" t="s">
        <v>53</v>
      </c>
      <c r="L15" s="15"/>
      <c r="N15" s="56">
        <v>441</v>
      </c>
    </row>
    <row r="16" spans="1:14" ht="54" customHeight="1" hidden="1">
      <c r="A16" s="36">
        <v>3</v>
      </c>
      <c r="B16" s="87" t="s">
        <v>62</v>
      </c>
      <c r="C16" s="178" t="s">
        <v>16</v>
      </c>
      <c r="D16" s="115">
        <f>SUM(E16:J16)</f>
        <v>0</v>
      </c>
      <c r="E16" s="118">
        <v>0</v>
      </c>
      <c r="F16" s="116"/>
      <c r="G16" s="116"/>
      <c r="H16" s="116"/>
      <c r="I16" s="116"/>
      <c r="J16" s="116"/>
      <c r="K16" s="85" t="s">
        <v>98</v>
      </c>
      <c r="L16" s="15"/>
      <c r="N16" s="56"/>
    </row>
    <row r="17" spans="1:12" ht="32.25" customHeight="1">
      <c r="A17" s="88"/>
      <c r="B17" s="84" t="s">
        <v>5</v>
      </c>
      <c r="C17" s="119"/>
      <c r="D17" s="115">
        <f aca="true" t="shared" si="0" ref="D17:J17">D14+D15+D16</f>
        <v>3000</v>
      </c>
      <c r="E17" s="115">
        <f t="shared" si="0"/>
        <v>3000</v>
      </c>
      <c r="F17" s="115">
        <f t="shared" si="0"/>
        <v>0</v>
      </c>
      <c r="G17" s="115">
        <f t="shared" si="0"/>
        <v>0</v>
      </c>
      <c r="H17" s="115">
        <f t="shared" si="0"/>
        <v>0</v>
      </c>
      <c r="I17" s="115">
        <f t="shared" si="0"/>
        <v>0</v>
      </c>
      <c r="J17" s="115">
        <f t="shared" si="0"/>
        <v>0</v>
      </c>
      <c r="K17" s="120"/>
      <c r="L17" s="15"/>
    </row>
    <row r="18" spans="2:12" ht="15.75">
      <c r="B18" s="18"/>
      <c r="C18" s="18"/>
      <c r="D18" s="19"/>
      <c r="E18" s="19"/>
      <c r="F18" s="19"/>
      <c r="G18" s="19"/>
      <c r="H18" s="19"/>
      <c r="I18" s="19"/>
      <c r="J18" s="19"/>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3"/>
      <c r="C22" s="54"/>
      <c r="E22" s="19"/>
      <c r="F22" s="19"/>
      <c r="G22" s="19"/>
      <c r="H22" s="19"/>
      <c r="I22" s="19"/>
      <c r="J22" s="19"/>
      <c r="K22" s="54"/>
      <c r="L22" s="15"/>
    </row>
    <row r="23" spans="2:12" ht="48" customHeight="1">
      <c r="B23" s="547" t="s">
        <v>18</v>
      </c>
      <c r="C23" s="547"/>
      <c r="D23" s="21"/>
      <c r="E23" s="22"/>
      <c r="F23" s="22"/>
      <c r="J23" s="23"/>
      <c r="K23" s="24" t="s">
        <v>7</v>
      </c>
      <c r="L23" s="23"/>
    </row>
    <row r="24" spans="2:12" ht="48" customHeight="1">
      <c r="B24" s="21"/>
      <c r="C24" s="21"/>
      <c r="D24" s="21"/>
      <c r="E24" s="22"/>
      <c r="F24" s="22"/>
      <c r="J24" s="23"/>
      <c r="K24" s="24"/>
      <c r="L24" s="23"/>
    </row>
    <row r="25" spans="2:11" ht="18.75">
      <c r="B25" s="501" t="s">
        <v>17</v>
      </c>
      <c r="C25" s="501"/>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9">
    <mergeCell ref="J1:K1"/>
    <mergeCell ref="J2:K2"/>
    <mergeCell ref="J7:K7"/>
    <mergeCell ref="B9:K9"/>
    <mergeCell ref="D10:H10"/>
    <mergeCell ref="A11:A13"/>
    <mergeCell ref="B11:B13"/>
    <mergeCell ref="C11:C13"/>
    <mergeCell ref="D11:D13"/>
    <mergeCell ref="E11:J11"/>
    <mergeCell ref="B23:C23"/>
    <mergeCell ref="B25:C25"/>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91" r:id="rId1"/>
</worksheet>
</file>

<file path=xl/worksheets/sheet19.xml><?xml version="1.0" encoding="utf-8"?>
<worksheet xmlns="http://schemas.openxmlformats.org/spreadsheetml/2006/main" xmlns:r="http://schemas.openxmlformats.org/officeDocument/2006/relationships">
  <sheetPr>
    <tabColor rgb="FF0070C0"/>
    <pageSetUpPr fitToPage="1"/>
  </sheetPr>
  <dimension ref="A1:O64"/>
  <sheetViews>
    <sheetView view="pageLayout" zoomScale="50" zoomScalePageLayoutView="50" workbookViewId="0" topLeftCell="A44">
      <selection activeCell="B56" sqref="B56"/>
    </sheetView>
  </sheetViews>
  <sheetFormatPr defaultColWidth="9.140625" defaultRowHeight="12.75"/>
  <cols>
    <col min="1" max="1" width="10.7109375" style="14" customWidth="1"/>
    <col min="2" max="2" width="58.140625" style="14" customWidth="1"/>
    <col min="3" max="3" width="22.421875" style="14" customWidth="1"/>
    <col min="4" max="4" width="25.8515625" style="14" customWidth="1"/>
    <col min="5" max="5" width="35.421875" style="14" customWidth="1"/>
    <col min="6" max="6" width="16.8515625" style="14" customWidth="1"/>
    <col min="7" max="8" width="11.57421875" style="14" hidden="1" customWidth="1"/>
    <col min="9" max="9" width="12.57421875" style="14" hidden="1" customWidth="1"/>
    <col min="10" max="10" width="17.7109375" style="14" customWidth="1"/>
    <col min="11" max="11" width="47.42187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574" t="s">
        <v>462</v>
      </c>
      <c r="K1" s="574"/>
      <c r="L1" s="13" t="s">
        <v>19</v>
      </c>
    </row>
    <row r="2" spans="2:12" ht="18.75">
      <c r="B2" s="15"/>
      <c r="C2" s="15"/>
      <c r="D2" s="15"/>
      <c r="E2" s="15"/>
      <c r="F2" s="15"/>
      <c r="G2" s="15"/>
      <c r="H2" s="15"/>
      <c r="I2" s="12" t="s">
        <v>11</v>
      </c>
      <c r="J2" s="497" t="s">
        <v>11</v>
      </c>
      <c r="K2" s="497"/>
      <c r="L2" s="12" t="s">
        <v>11</v>
      </c>
    </row>
    <row r="3" spans="2:12" ht="18.75">
      <c r="B3" s="15"/>
      <c r="C3" s="15"/>
      <c r="D3" s="15"/>
      <c r="E3" s="15"/>
      <c r="F3" s="15"/>
      <c r="G3" s="15"/>
      <c r="H3" s="15"/>
      <c r="I3" s="12" t="s">
        <v>20</v>
      </c>
      <c r="J3" s="60" t="s">
        <v>183</v>
      </c>
      <c r="K3" s="60"/>
      <c r="L3" s="12" t="s">
        <v>20</v>
      </c>
    </row>
    <row r="4" spans="2:12" ht="18.75">
      <c r="B4" s="15"/>
      <c r="C4" s="15"/>
      <c r="D4" s="15"/>
      <c r="E4" s="15"/>
      <c r="F4" s="15"/>
      <c r="G4" s="15"/>
      <c r="H4" s="15"/>
      <c r="I4" s="12" t="s">
        <v>21</v>
      </c>
      <c r="J4" s="60" t="s">
        <v>22</v>
      </c>
      <c r="K4" s="60"/>
      <c r="L4" s="12" t="s">
        <v>21</v>
      </c>
    </row>
    <row r="5" spans="2:12" ht="18.75">
      <c r="B5" s="15"/>
      <c r="C5" s="15"/>
      <c r="D5" s="15"/>
      <c r="E5" s="15"/>
      <c r="F5" s="15"/>
      <c r="G5" s="15"/>
      <c r="H5" s="15"/>
      <c r="I5" s="12" t="s">
        <v>23</v>
      </c>
      <c r="J5" s="60" t="s">
        <v>46</v>
      </c>
      <c r="K5" s="60"/>
      <c r="L5" s="12" t="s">
        <v>23</v>
      </c>
    </row>
    <row r="6" spans="2:12" ht="18.75">
      <c r="B6" s="15"/>
      <c r="C6" s="15"/>
      <c r="D6" s="15"/>
      <c r="E6" s="15"/>
      <c r="F6" s="15"/>
      <c r="G6" s="15"/>
      <c r="H6" s="16"/>
      <c r="I6" s="12" t="s">
        <v>25</v>
      </c>
      <c r="J6" s="60" t="s">
        <v>265</v>
      </c>
      <c r="K6" s="60"/>
      <c r="L6" s="12" t="s">
        <v>25</v>
      </c>
    </row>
    <row r="7" spans="2:15" ht="15.75" customHeight="1">
      <c r="B7" s="15"/>
      <c r="C7" s="15"/>
      <c r="D7" s="15"/>
      <c r="E7" s="15"/>
      <c r="F7" s="15"/>
      <c r="G7" s="15"/>
      <c r="H7" s="16"/>
      <c r="I7" s="12" t="s">
        <v>26</v>
      </c>
      <c r="J7" s="498" t="s">
        <v>459</v>
      </c>
      <c r="K7" s="499"/>
      <c r="L7" s="17"/>
      <c r="M7" s="17"/>
      <c r="N7" s="17"/>
      <c r="O7" s="17"/>
    </row>
    <row r="8" spans="2:12" ht="3.75" customHeight="1">
      <c r="B8" s="15"/>
      <c r="C8" s="15"/>
      <c r="D8" s="15"/>
      <c r="E8" s="15"/>
      <c r="F8" s="15"/>
      <c r="G8" s="15"/>
      <c r="H8" s="15"/>
      <c r="I8" s="15"/>
      <c r="J8" s="15"/>
      <c r="K8" s="15"/>
      <c r="L8" s="15"/>
    </row>
    <row r="9" spans="2:12" ht="14.25" customHeight="1">
      <c r="B9" s="15"/>
      <c r="C9" s="15"/>
      <c r="D9" s="15"/>
      <c r="E9" s="15"/>
      <c r="F9" s="15"/>
      <c r="G9" s="15"/>
      <c r="H9" s="15"/>
      <c r="I9" s="15"/>
      <c r="J9" s="15" t="s">
        <v>488</v>
      </c>
      <c r="K9" s="15"/>
      <c r="L9" s="15"/>
    </row>
    <row r="10" spans="2:12" ht="18.75" customHeight="1">
      <c r="B10" s="553" t="s">
        <v>235</v>
      </c>
      <c r="C10" s="553"/>
      <c r="D10" s="553"/>
      <c r="E10" s="553"/>
      <c r="F10" s="553"/>
      <c r="G10" s="553"/>
      <c r="H10" s="553"/>
      <c r="I10" s="553"/>
      <c r="J10" s="553"/>
      <c r="K10" s="553"/>
      <c r="L10" s="15"/>
    </row>
    <row r="11" spans="2:12" ht="15.75">
      <c r="B11" s="15"/>
      <c r="C11" s="15"/>
      <c r="D11" s="505"/>
      <c r="E11" s="505"/>
      <c r="F11" s="505"/>
      <c r="G11" s="505"/>
      <c r="H11" s="505"/>
      <c r="I11" s="15"/>
      <c r="J11" s="15"/>
      <c r="K11" s="15"/>
      <c r="L11" s="15"/>
    </row>
    <row r="12" spans="1:12" ht="15.75" customHeight="1">
      <c r="A12" s="502" t="s">
        <v>6</v>
      </c>
      <c r="B12" s="494" t="s">
        <v>12</v>
      </c>
      <c r="C12" s="494" t="s">
        <v>13</v>
      </c>
      <c r="D12" s="494" t="s">
        <v>14</v>
      </c>
      <c r="E12" s="506" t="s">
        <v>9</v>
      </c>
      <c r="F12" s="506"/>
      <c r="G12" s="506"/>
      <c r="H12" s="506"/>
      <c r="I12" s="506"/>
      <c r="J12" s="564"/>
      <c r="K12" s="493" t="s">
        <v>15</v>
      </c>
      <c r="L12" s="15"/>
    </row>
    <row r="13" spans="1:12" ht="15.75">
      <c r="A13" s="577"/>
      <c r="B13" s="496"/>
      <c r="C13" s="496"/>
      <c r="D13" s="496"/>
      <c r="E13" s="494">
        <v>2018</v>
      </c>
      <c r="F13" s="494">
        <v>2019</v>
      </c>
      <c r="G13" s="494" t="s">
        <v>28</v>
      </c>
      <c r="H13" s="494" t="s">
        <v>29</v>
      </c>
      <c r="I13" s="494" t="s">
        <v>30</v>
      </c>
      <c r="J13" s="493">
        <v>2020</v>
      </c>
      <c r="K13" s="493"/>
      <c r="L13" s="15"/>
    </row>
    <row r="14" spans="1:12" ht="29.25" customHeight="1">
      <c r="A14" s="503"/>
      <c r="B14" s="495"/>
      <c r="C14" s="495"/>
      <c r="D14" s="495"/>
      <c r="E14" s="495"/>
      <c r="F14" s="495"/>
      <c r="G14" s="495"/>
      <c r="H14" s="495"/>
      <c r="I14" s="495"/>
      <c r="J14" s="493"/>
      <c r="K14" s="493"/>
      <c r="L14" s="15"/>
    </row>
    <row r="15" spans="1:12" ht="26.25" customHeight="1">
      <c r="A15" s="590">
        <v>1</v>
      </c>
      <c r="B15" s="494" t="s">
        <v>408</v>
      </c>
      <c r="C15" s="36" t="s">
        <v>16</v>
      </c>
      <c r="D15" s="362">
        <f>E15+F15+J15</f>
        <v>275037.4</v>
      </c>
      <c r="E15" s="363">
        <f>70000+18000+37.4</f>
        <v>88037.4</v>
      </c>
      <c r="F15" s="363">
        <f>72000+20000</f>
        <v>92000</v>
      </c>
      <c r="G15" s="363">
        <v>20000</v>
      </c>
      <c r="H15" s="363">
        <v>20000</v>
      </c>
      <c r="I15" s="363">
        <v>20000</v>
      </c>
      <c r="J15" s="363">
        <f>73000+22000</f>
        <v>95000</v>
      </c>
      <c r="K15" s="502" t="s">
        <v>32</v>
      </c>
      <c r="L15" s="15"/>
    </row>
    <row r="16" spans="1:12" ht="43.5" customHeight="1" hidden="1">
      <c r="A16" s="591"/>
      <c r="B16" s="496"/>
      <c r="C16" s="36" t="s">
        <v>77</v>
      </c>
      <c r="D16" s="362">
        <f>E16+F16+J16</f>
        <v>0</v>
      </c>
      <c r="E16" s="351"/>
      <c r="F16" s="352"/>
      <c r="G16" s="353"/>
      <c r="H16" s="353"/>
      <c r="I16" s="353"/>
      <c r="J16" s="353"/>
      <c r="K16" s="577"/>
      <c r="L16" s="15"/>
    </row>
    <row r="17" spans="1:12" ht="40.5" customHeight="1">
      <c r="A17" s="591"/>
      <c r="B17" s="496"/>
      <c r="C17" s="36" t="s">
        <v>93</v>
      </c>
      <c r="D17" s="362">
        <f>E17+F17+J17</f>
        <v>30</v>
      </c>
      <c r="E17" s="363">
        <f>E50</f>
        <v>30</v>
      </c>
      <c r="F17" s="352"/>
      <c r="G17" s="353"/>
      <c r="H17" s="353"/>
      <c r="I17" s="353"/>
      <c r="J17" s="353"/>
      <c r="K17" s="577"/>
      <c r="L17" s="15"/>
    </row>
    <row r="18" spans="1:12" ht="40.5" customHeight="1">
      <c r="A18" s="592"/>
      <c r="B18" s="495"/>
      <c r="C18" s="36" t="s">
        <v>77</v>
      </c>
      <c r="D18" s="364">
        <f>E18+F18+J18</f>
        <v>3092.922</v>
      </c>
      <c r="E18" s="365">
        <f>E30+E32+E46+E48</f>
        <v>3092.922</v>
      </c>
      <c r="F18" s="352"/>
      <c r="G18" s="353"/>
      <c r="H18" s="353"/>
      <c r="I18" s="353"/>
      <c r="J18" s="354"/>
      <c r="K18" s="503"/>
      <c r="L18" s="15"/>
    </row>
    <row r="19" spans="1:12" ht="56.25" customHeight="1">
      <c r="A19" s="349" t="s">
        <v>353</v>
      </c>
      <c r="B19" s="310" t="s">
        <v>368</v>
      </c>
      <c r="C19" s="67" t="s">
        <v>16</v>
      </c>
      <c r="D19" s="350">
        <f aca="true" t="shared" si="0" ref="D19:D28">E19+F19+J19</f>
        <v>254</v>
      </c>
      <c r="E19" s="351">
        <f>1200-946</f>
        <v>254</v>
      </c>
      <c r="F19" s="352"/>
      <c r="G19" s="353"/>
      <c r="H19" s="353"/>
      <c r="I19" s="353"/>
      <c r="J19" s="354"/>
      <c r="K19" s="36" t="s">
        <v>32</v>
      </c>
      <c r="L19" s="15"/>
    </row>
    <row r="20" spans="1:12" ht="32.25" customHeight="1">
      <c r="A20" s="349" t="s">
        <v>369</v>
      </c>
      <c r="B20" s="310" t="s">
        <v>370</v>
      </c>
      <c r="C20" s="67" t="s">
        <v>16</v>
      </c>
      <c r="D20" s="350">
        <f t="shared" si="0"/>
        <v>2000</v>
      </c>
      <c r="E20" s="351">
        <v>2000</v>
      </c>
      <c r="F20" s="352"/>
      <c r="G20" s="353"/>
      <c r="H20" s="353"/>
      <c r="I20" s="353"/>
      <c r="J20" s="354"/>
      <c r="K20" s="36" t="s">
        <v>32</v>
      </c>
      <c r="L20" s="15"/>
    </row>
    <row r="21" spans="1:12" ht="93" customHeight="1">
      <c r="A21" s="349" t="s">
        <v>371</v>
      </c>
      <c r="B21" s="310" t="s">
        <v>372</v>
      </c>
      <c r="C21" s="67" t="s">
        <v>16</v>
      </c>
      <c r="D21" s="350">
        <f t="shared" si="0"/>
        <v>250</v>
      </c>
      <c r="E21" s="351">
        <v>250</v>
      </c>
      <c r="F21" s="352"/>
      <c r="G21" s="353"/>
      <c r="H21" s="353"/>
      <c r="I21" s="353"/>
      <c r="J21" s="354"/>
      <c r="K21" s="36" t="s">
        <v>32</v>
      </c>
      <c r="L21" s="15"/>
    </row>
    <row r="22" spans="1:12" ht="93" customHeight="1">
      <c r="A22" s="349" t="s">
        <v>373</v>
      </c>
      <c r="B22" s="310" t="s">
        <v>374</v>
      </c>
      <c r="C22" s="67" t="s">
        <v>16</v>
      </c>
      <c r="D22" s="350">
        <f>E22+F22+J22</f>
        <v>250</v>
      </c>
      <c r="E22" s="351">
        <v>250</v>
      </c>
      <c r="F22" s="352"/>
      <c r="G22" s="353"/>
      <c r="H22" s="353"/>
      <c r="I22" s="353"/>
      <c r="J22" s="354"/>
      <c r="K22" s="36" t="s">
        <v>32</v>
      </c>
      <c r="L22" s="15"/>
    </row>
    <row r="23" spans="1:12" ht="79.5" customHeight="1">
      <c r="A23" s="349" t="s">
        <v>375</v>
      </c>
      <c r="B23" s="310" t="s">
        <v>376</v>
      </c>
      <c r="C23" s="67" t="s">
        <v>16</v>
      </c>
      <c r="D23" s="350">
        <f t="shared" si="0"/>
        <v>240</v>
      </c>
      <c r="E23" s="351">
        <v>240</v>
      </c>
      <c r="F23" s="352"/>
      <c r="G23" s="353"/>
      <c r="H23" s="353"/>
      <c r="I23" s="353"/>
      <c r="J23" s="354"/>
      <c r="K23" s="36" t="s">
        <v>32</v>
      </c>
      <c r="L23" s="15"/>
    </row>
    <row r="24" spans="1:12" ht="48" customHeight="1">
      <c r="A24" s="367" t="s">
        <v>377</v>
      </c>
      <c r="B24" s="359" t="s">
        <v>378</v>
      </c>
      <c r="C24" s="366" t="s">
        <v>16</v>
      </c>
      <c r="D24" s="368">
        <f t="shared" si="0"/>
        <v>240</v>
      </c>
      <c r="E24" s="369">
        <v>240</v>
      </c>
      <c r="F24" s="370"/>
      <c r="G24" s="371"/>
      <c r="H24" s="371"/>
      <c r="I24" s="371"/>
      <c r="J24" s="372"/>
      <c r="K24" s="267" t="s">
        <v>32</v>
      </c>
      <c r="L24" s="23"/>
    </row>
    <row r="25" spans="1:12" ht="48" customHeight="1">
      <c r="A25" s="373" t="s">
        <v>379</v>
      </c>
      <c r="B25" s="310" t="s">
        <v>380</v>
      </c>
      <c r="C25" s="346" t="s">
        <v>16</v>
      </c>
      <c r="D25" s="356">
        <f t="shared" si="0"/>
        <v>650</v>
      </c>
      <c r="E25" s="356">
        <v>650</v>
      </c>
      <c r="F25" s="356"/>
      <c r="G25" s="356"/>
      <c r="H25" s="356"/>
      <c r="I25" s="356"/>
      <c r="J25" s="374"/>
      <c r="K25" s="346" t="s">
        <v>32</v>
      </c>
      <c r="L25" s="23"/>
    </row>
    <row r="26" spans="1:12" ht="48" customHeight="1">
      <c r="A26" s="355" t="s">
        <v>381</v>
      </c>
      <c r="B26" s="360" t="s">
        <v>382</v>
      </c>
      <c r="C26" s="375" t="s">
        <v>16</v>
      </c>
      <c r="D26" s="352">
        <f t="shared" si="0"/>
        <v>1300</v>
      </c>
      <c r="E26" s="352">
        <v>1300</v>
      </c>
      <c r="F26" s="352"/>
      <c r="G26" s="352"/>
      <c r="H26" s="352"/>
      <c r="I26" s="352"/>
      <c r="J26" s="357"/>
      <c r="K26" s="375" t="s">
        <v>32</v>
      </c>
      <c r="L26" s="23"/>
    </row>
    <row r="27" spans="1:11" ht="56.25">
      <c r="A27" s="349" t="s">
        <v>383</v>
      </c>
      <c r="B27" s="310" t="s">
        <v>384</v>
      </c>
      <c r="C27" s="67" t="s">
        <v>16</v>
      </c>
      <c r="D27" s="350">
        <f t="shared" si="0"/>
        <v>1980</v>
      </c>
      <c r="E27" s="351">
        <v>1980</v>
      </c>
      <c r="F27" s="352"/>
      <c r="G27" s="353"/>
      <c r="H27" s="353"/>
      <c r="I27" s="353"/>
      <c r="J27" s="354"/>
      <c r="K27" s="36" t="s">
        <v>32</v>
      </c>
    </row>
    <row r="28" spans="1:13" ht="112.5">
      <c r="A28" s="358" t="s">
        <v>385</v>
      </c>
      <c r="B28" s="310" t="s">
        <v>386</v>
      </c>
      <c r="C28" s="67" t="s">
        <v>16</v>
      </c>
      <c r="D28" s="350">
        <f t="shared" si="0"/>
        <v>350</v>
      </c>
      <c r="E28" s="351">
        <v>350</v>
      </c>
      <c r="F28" s="352"/>
      <c r="G28" s="353"/>
      <c r="H28" s="353"/>
      <c r="I28" s="353"/>
      <c r="J28" s="353"/>
      <c r="K28" s="36" t="s">
        <v>32</v>
      </c>
      <c r="M28" s="12"/>
    </row>
    <row r="29" spans="1:11" ht="18.75">
      <c r="A29" s="593" t="s">
        <v>387</v>
      </c>
      <c r="B29" s="595" t="s">
        <v>388</v>
      </c>
      <c r="C29" s="346" t="s">
        <v>16</v>
      </c>
      <c r="D29" s="356">
        <v>426.74</v>
      </c>
      <c r="E29" s="352">
        <v>426.74</v>
      </c>
      <c r="F29" s="352"/>
      <c r="G29" s="352"/>
      <c r="H29" s="352"/>
      <c r="I29" s="352"/>
      <c r="J29" s="352"/>
      <c r="K29" s="569" t="s">
        <v>32</v>
      </c>
    </row>
    <row r="30" spans="1:11" ht="37.5">
      <c r="A30" s="594"/>
      <c r="B30" s="596"/>
      <c r="C30" s="346" t="s">
        <v>77</v>
      </c>
      <c r="D30" s="376">
        <v>1224.322</v>
      </c>
      <c r="E30" s="361">
        <v>1224.322</v>
      </c>
      <c r="F30" s="352"/>
      <c r="G30" s="352"/>
      <c r="H30" s="352"/>
      <c r="I30" s="352"/>
      <c r="J30" s="352"/>
      <c r="K30" s="570"/>
    </row>
    <row r="31" spans="1:11" ht="56.25">
      <c r="A31" s="358" t="s">
        <v>389</v>
      </c>
      <c r="B31" s="310" t="s">
        <v>390</v>
      </c>
      <c r="C31" s="67" t="s">
        <v>16</v>
      </c>
      <c r="D31" s="350">
        <v>269</v>
      </c>
      <c r="E31" s="351">
        <v>269</v>
      </c>
      <c r="F31" s="352"/>
      <c r="G31" s="353"/>
      <c r="H31" s="353"/>
      <c r="I31" s="353"/>
      <c r="J31" s="353"/>
      <c r="K31" s="36" t="s">
        <v>32</v>
      </c>
    </row>
    <row r="32" spans="1:11" ht="56.25">
      <c r="A32" s="373" t="s">
        <v>391</v>
      </c>
      <c r="B32" s="310" t="s">
        <v>392</v>
      </c>
      <c r="C32" s="346" t="s">
        <v>77</v>
      </c>
      <c r="D32" s="356">
        <v>621.6</v>
      </c>
      <c r="E32" s="352">
        <v>621.6</v>
      </c>
      <c r="F32" s="352"/>
      <c r="G32" s="352"/>
      <c r="H32" s="352"/>
      <c r="I32" s="352"/>
      <c r="J32" s="352"/>
      <c r="K32" s="346" t="s">
        <v>32</v>
      </c>
    </row>
    <row r="33" spans="1:11" ht="86.25" customHeight="1">
      <c r="A33" s="358" t="s">
        <v>393</v>
      </c>
      <c r="B33" s="310" t="s">
        <v>394</v>
      </c>
      <c r="C33" s="67" t="s">
        <v>16</v>
      </c>
      <c r="D33" s="350">
        <v>20</v>
      </c>
      <c r="E33" s="352">
        <v>20</v>
      </c>
      <c r="F33" s="352"/>
      <c r="G33" s="353"/>
      <c r="H33" s="353"/>
      <c r="I33" s="353"/>
      <c r="J33" s="353"/>
      <c r="K33" s="36" t="s">
        <v>32</v>
      </c>
    </row>
    <row r="34" spans="1:11" ht="56.25">
      <c r="A34" s="377" t="s">
        <v>395</v>
      </c>
      <c r="B34" s="310" t="s">
        <v>396</v>
      </c>
      <c r="C34" s="269" t="s">
        <v>16</v>
      </c>
      <c r="D34" s="378">
        <f>500+500</f>
        <v>1000</v>
      </c>
      <c r="E34" s="351">
        <f>500+500</f>
        <v>1000</v>
      </c>
      <c r="F34" s="351"/>
      <c r="G34" s="351"/>
      <c r="H34" s="351"/>
      <c r="I34" s="351"/>
      <c r="J34" s="351"/>
      <c r="K34" s="269" t="s">
        <v>32</v>
      </c>
    </row>
    <row r="35" spans="1:11" ht="93.75">
      <c r="A35" s="377" t="s">
        <v>397</v>
      </c>
      <c r="B35" s="310" t="s">
        <v>399</v>
      </c>
      <c r="C35" s="345" t="s">
        <v>16</v>
      </c>
      <c r="D35" s="350">
        <v>700</v>
      </c>
      <c r="E35" s="352">
        <v>700</v>
      </c>
      <c r="F35" s="352"/>
      <c r="G35" s="353"/>
      <c r="H35" s="353"/>
      <c r="I35" s="353"/>
      <c r="J35" s="353"/>
      <c r="K35" s="36" t="s">
        <v>32</v>
      </c>
    </row>
    <row r="36" spans="1:11" ht="56.25">
      <c r="A36" s="377" t="s">
        <v>398</v>
      </c>
      <c r="B36" s="359" t="s">
        <v>401</v>
      </c>
      <c r="C36" s="379" t="s">
        <v>16</v>
      </c>
      <c r="D36" s="380">
        <v>295</v>
      </c>
      <c r="E36" s="369">
        <v>295</v>
      </c>
      <c r="F36" s="369"/>
      <c r="G36" s="369"/>
      <c r="H36" s="369"/>
      <c r="I36" s="369"/>
      <c r="J36" s="369"/>
      <c r="K36" s="339" t="s">
        <v>32</v>
      </c>
    </row>
    <row r="37" spans="1:11" ht="56.25">
      <c r="A37" s="377" t="s">
        <v>400</v>
      </c>
      <c r="B37" s="270" t="s">
        <v>403</v>
      </c>
      <c r="C37" s="67" t="s">
        <v>16</v>
      </c>
      <c r="D37" s="350">
        <f>E37</f>
        <v>335</v>
      </c>
      <c r="E37" s="356">
        <f>1000-665</f>
        <v>335</v>
      </c>
      <c r="F37" s="356"/>
      <c r="G37" s="350"/>
      <c r="H37" s="350"/>
      <c r="I37" s="350"/>
      <c r="J37" s="350"/>
      <c r="K37" s="36" t="s">
        <v>32</v>
      </c>
    </row>
    <row r="38" spans="1:11" ht="56.25">
      <c r="A38" s="377" t="s">
        <v>402</v>
      </c>
      <c r="B38" s="360" t="s">
        <v>405</v>
      </c>
      <c r="C38" s="381" t="s">
        <v>16</v>
      </c>
      <c r="D38" s="353">
        <f>E38</f>
        <v>3000</v>
      </c>
      <c r="E38" s="352">
        <v>3000</v>
      </c>
      <c r="F38" s="352"/>
      <c r="G38" s="353"/>
      <c r="H38" s="353"/>
      <c r="I38" s="353"/>
      <c r="J38" s="353"/>
      <c r="K38" s="326" t="s">
        <v>32</v>
      </c>
    </row>
    <row r="39" spans="1:11" ht="56.25">
      <c r="A39" s="377" t="s">
        <v>404</v>
      </c>
      <c r="B39" s="310" t="s">
        <v>407</v>
      </c>
      <c r="C39" s="345" t="s">
        <v>16</v>
      </c>
      <c r="D39" s="350">
        <f>E39</f>
        <v>376.8</v>
      </c>
      <c r="E39" s="352">
        <v>376.8</v>
      </c>
      <c r="F39" s="352"/>
      <c r="G39" s="353"/>
      <c r="H39" s="353"/>
      <c r="I39" s="353"/>
      <c r="J39" s="353"/>
      <c r="K39" s="36" t="s">
        <v>32</v>
      </c>
    </row>
    <row r="40" spans="1:11" ht="75">
      <c r="A40" s="377" t="s">
        <v>406</v>
      </c>
      <c r="B40" s="266" t="s">
        <v>411</v>
      </c>
      <c r="C40" s="345" t="s">
        <v>16</v>
      </c>
      <c r="D40" s="350">
        <v>350</v>
      </c>
      <c r="E40" s="352">
        <v>350</v>
      </c>
      <c r="F40" s="352"/>
      <c r="G40" s="353"/>
      <c r="H40" s="353"/>
      <c r="I40" s="353"/>
      <c r="J40" s="353"/>
      <c r="K40" s="36" t="s">
        <v>32</v>
      </c>
    </row>
    <row r="41" spans="1:11" ht="75">
      <c r="A41" s="377" t="s">
        <v>410</v>
      </c>
      <c r="B41" s="266" t="s">
        <v>413</v>
      </c>
      <c r="C41" s="345" t="s">
        <v>16</v>
      </c>
      <c r="D41" s="350">
        <v>250</v>
      </c>
      <c r="E41" s="352">
        <v>250</v>
      </c>
      <c r="F41" s="352"/>
      <c r="G41" s="353"/>
      <c r="H41" s="353"/>
      <c r="I41" s="353"/>
      <c r="J41" s="353"/>
      <c r="K41" s="36" t="s">
        <v>32</v>
      </c>
    </row>
    <row r="42" spans="1:11" ht="75">
      <c r="A42" s="377" t="s">
        <v>412</v>
      </c>
      <c r="B42" s="266" t="s">
        <v>415</v>
      </c>
      <c r="C42" s="345" t="s">
        <v>16</v>
      </c>
      <c r="D42" s="350">
        <f>1194</f>
        <v>1194</v>
      </c>
      <c r="E42" s="352">
        <f>1194</f>
        <v>1194</v>
      </c>
      <c r="F42" s="352"/>
      <c r="G42" s="353"/>
      <c r="H42" s="353"/>
      <c r="I42" s="353"/>
      <c r="J42" s="353"/>
      <c r="K42" s="36" t="s">
        <v>32</v>
      </c>
    </row>
    <row r="43" spans="1:11" ht="75">
      <c r="A43" s="377" t="s">
        <v>414</v>
      </c>
      <c r="B43" s="266" t="s">
        <v>440</v>
      </c>
      <c r="C43" s="345" t="s">
        <v>16</v>
      </c>
      <c r="D43" s="350">
        <v>1497</v>
      </c>
      <c r="E43" s="352">
        <v>1497</v>
      </c>
      <c r="F43" s="352"/>
      <c r="G43" s="353"/>
      <c r="H43" s="353"/>
      <c r="I43" s="353"/>
      <c r="J43" s="353"/>
      <c r="K43" s="36" t="s">
        <v>32</v>
      </c>
    </row>
    <row r="44" spans="1:11" ht="56.25">
      <c r="A44" s="377" t="s">
        <v>416</v>
      </c>
      <c r="B44" s="266" t="s">
        <v>417</v>
      </c>
      <c r="C44" s="345" t="s">
        <v>16</v>
      </c>
      <c r="D44" s="350">
        <f>200+1000</f>
        <v>1200</v>
      </c>
      <c r="E44" s="352">
        <f>200+1000</f>
        <v>1200</v>
      </c>
      <c r="F44" s="352"/>
      <c r="G44" s="353"/>
      <c r="H44" s="353"/>
      <c r="I44" s="353"/>
      <c r="J44" s="353"/>
      <c r="K44" s="36" t="s">
        <v>32</v>
      </c>
    </row>
    <row r="45" spans="1:11" ht="56.25">
      <c r="A45" s="377" t="s">
        <v>418</v>
      </c>
      <c r="B45" s="266" t="s">
        <v>419</v>
      </c>
      <c r="C45" s="345" t="s">
        <v>16</v>
      </c>
      <c r="D45" s="350">
        <v>250</v>
      </c>
      <c r="E45" s="352">
        <v>250</v>
      </c>
      <c r="F45" s="352"/>
      <c r="G45" s="353"/>
      <c r="H45" s="353"/>
      <c r="I45" s="353"/>
      <c r="J45" s="353"/>
      <c r="K45" s="36" t="s">
        <v>32</v>
      </c>
    </row>
    <row r="46" spans="1:11" ht="54" customHeight="1">
      <c r="A46" s="586" t="s">
        <v>441</v>
      </c>
      <c r="B46" s="588" t="s">
        <v>443</v>
      </c>
      <c r="C46" s="345" t="s">
        <v>77</v>
      </c>
      <c r="D46" s="350">
        <f>E46</f>
        <v>950</v>
      </c>
      <c r="E46" s="352">
        <v>950</v>
      </c>
      <c r="F46" s="352"/>
      <c r="G46" s="353"/>
      <c r="H46" s="353"/>
      <c r="I46" s="353"/>
      <c r="J46" s="353"/>
      <c r="K46" s="502" t="s">
        <v>32</v>
      </c>
    </row>
    <row r="47" spans="1:11" ht="18.75">
      <c r="A47" s="587"/>
      <c r="B47" s="589"/>
      <c r="C47" s="345" t="s">
        <v>16</v>
      </c>
      <c r="D47" s="350">
        <f>E47</f>
        <v>28.5</v>
      </c>
      <c r="E47" s="352">
        <v>28.5</v>
      </c>
      <c r="F47" s="352"/>
      <c r="G47" s="353"/>
      <c r="H47" s="353"/>
      <c r="I47" s="353"/>
      <c r="J47" s="353"/>
      <c r="K47" s="503"/>
    </row>
    <row r="48" spans="1:11" ht="33.75" customHeight="1">
      <c r="A48" s="586" t="s">
        <v>442</v>
      </c>
      <c r="B48" s="588" t="s">
        <v>445</v>
      </c>
      <c r="C48" s="345" t="s">
        <v>77</v>
      </c>
      <c r="D48" s="350">
        <f>E48</f>
        <v>297</v>
      </c>
      <c r="E48" s="352">
        <v>297</v>
      </c>
      <c r="F48" s="352"/>
      <c r="G48" s="353"/>
      <c r="H48" s="353"/>
      <c r="I48" s="353"/>
      <c r="J48" s="353"/>
      <c r="K48" s="502" t="s">
        <v>32</v>
      </c>
    </row>
    <row r="49" spans="1:11" ht="18.75">
      <c r="A49" s="587"/>
      <c r="B49" s="589"/>
      <c r="C49" s="345" t="s">
        <v>16</v>
      </c>
      <c r="D49" s="350">
        <f>E49</f>
        <v>8.9</v>
      </c>
      <c r="E49" s="352">
        <v>8.9</v>
      </c>
      <c r="F49" s="352"/>
      <c r="G49" s="353"/>
      <c r="H49" s="353"/>
      <c r="I49" s="353"/>
      <c r="J49" s="353"/>
      <c r="K49" s="503"/>
    </row>
    <row r="50" spans="1:11" ht="56.25">
      <c r="A50" s="377" t="s">
        <v>444</v>
      </c>
      <c r="B50" s="266" t="s">
        <v>446</v>
      </c>
      <c r="C50" s="345" t="s">
        <v>93</v>
      </c>
      <c r="D50" s="350">
        <f>E50</f>
        <v>30</v>
      </c>
      <c r="E50" s="352">
        <v>30</v>
      </c>
      <c r="F50" s="352"/>
      <c r="G50" s="353"/>
      <c r="H50" s="353"/>
      <c r="I50" s="353"/>
      <c r="J50" s="353"/>
      <c r="K50" s="36" t="s">
        <v>32</v>
      </c>
    </row>
    <row r="51" spans="1:11" ht="18.75">
      <c r="A51" s="78"/>
      <c r="B51" s="61" t="s">
        <v>5</v>
      </c>
      <c r="C51" s="72"/>
      <c r="D51" s="440">
        <f>D15+D18+D17</f>
        <v>278160.32200000004</v>
      </c>
      <c r="E51" s="440">
        <f aca="true" t="shared" si="1" ref="E51:J51">E15+E18+E17</f>
        <v>91160.322</v>
      </c>
      <c r="F51" s="440">
        <f t="shared" si="1"/>
        <v>92000</v>
      </c>
      <c r="G51" s="440">
        <f t="shared" si="1"/>
        <v>20000</v>
      </c>
      <c r="H51" s="440">
        <f t="shared" si="1"/>
        <v>20000</v>
      </c>
      <c r="I51" s="440">
        <f t="shared" si="1"/>
        <v>20000</v>
      </c>
      <c r="J51" s="440">
        <f t="shared" si="1"/>
        <v>95000</v>
      </c>
      <c r="K51" s="73"/>
    </row>
    <row r="52" spans="1:11" ht="15.75">
      <c r="A52" s="107" t="s">
        <v>78</v>
      </c>
      <c r="B52" s="18"/>
      <c r="C52" s="18"/>
      <c r="D52" s="95"/>
      <c r="E52" s="19"/>
      <c r="F52" s="19"/>
      <c r="G52" s="19"/>
      <c r="H52" s="19"/>
      <c r="I52" s="19"/>
      <c r="J52" s="19"/>
      <c r="K52" s="20"/>
    </row>
    <row r="53" spans="2:11" ht="15.75">
      <c r="B53" s="18"/>
      <c r="C53" s="18"/>
      <c r="D53" s="19"/>
      <c r="E53" s="19"/>
      <c r="F53" s="19"/>
      <c r="G53" s="19"/>
      <c r="H53" s="19"/>
      <c r="I53" s="19"/>
      <c r="J53" s="19"/>
      <c r="K53" s="20"/>
    </row>
    <row r="54" spans="2:11" ht="18.75">
      <c r="B54" s="53"/>
      <c r="C54" s="54"/>
      <c r="E54" s="19"/>
      <c r="F54" s="19"/>
      <c r="G54" s="19"/>
      <c r="H54" s="19"/>
      <c r="I54" s="19"/>
      <c r="J54" s="19"/>
      <c r="K54" s="54"/>
    </row>
    <row r="55" spans="2:11" ht="23.25" customHeight="1">
      <c r="B55" s="453" t="s">
        <v>18</v>
      </c>
      <c r="C55" s="453"/>
      <c r="D55" s="453"/>
      <c r="E55" s="22"/>
      <c r="F55" s="22"/>
      <c r="G55" s="16"/>
      <c r="H55" s="16"/>
      <c r="I55" s="16"/>
      <c r="J55" s="23"/>
      <c r="K55" s="23" t="s">
        <v>7</v>
      </c>
    </row>
    <row r="56" spans="2:11" ht="18.75">
      <c r="B56" s="21"/>
      <c r="C56" s="21"/>
      <c r="D56" s="21"/>
      <c r="E56" s="22"/>
      <c r="F56" s="22"/>
      <c r="J56" s="23"/>
      <c r="K56" s="24"/>
    </row>
    <row r="57" spans="2:11" ht="18.75">
      <c r="B57" s="21"/>
      <c r="C57" s="21"/>
      <c r="D57" s="21"/>
      <c r="E57" s="22"/>
      <c r="F57" s="22"/>
      <c r="J57" s="23"/>
      <c r="K57" s="24"/>
    </row>
    <row r="58" spans="2:11" ht="18.75">
      <c r="B58" s="483" t="s">
        <v>17</v>
      </c>
      <c r="C58" s="483"/>
      <c r="D58" s="25"/>
      <c r="E58" s="26"/>
      <c r="F58" s="26"/>
      <c r="G58" s="26"/>
      <c r="H58" s="26"/>
      <c r="I58" s="26"/>
      <c r="J58" s="15"/>
      <c r="K58" s="15"/>
    </row>
    <row r="59" spans="2:11" ht="15.75">
      <c r="B59" s="17" t="s">
        <v>10</v>
      </c>
      <c r="C59" s="17"/>
      <c r="D59" s="26"/>
      <c r="E59" s="26"/>
      <c r="F59" s="26"/>
      <c r="G59" s="26"/>
      <c r="H59" s="26"/>
      <c r="I59" s="26"/>
      <c r="J59" s="15"/>
      <c r="K59" s="15"/>
    </row>
    <row r="60" spans="2:11" ht="15.75">
      <c r="B60" s="28"/>
      <c r="C60" s="29"/>
      <c r="D60" s="30"/>
      <c r="E60" s="26"/>
      <c r="F60" s="26"/>
      <c r="G60" s="26"/>
      <c r="H60" s="26"/>
      <c r="I60" s="26"/>
      <c r="J60" s="15"/>
      <c r="K60" s="15"/>
    </row>
    <row r="61" spans="3:10" ht="15.75">
      <c r="C61" s="30"/>
      <c r="D61" s="26"/>
      <c r="E61" s="26"/>
      <c r="F61" s="26"/>
      <c r="G61" s="26"/>
      <c r="H61" s="26"/>
      <c r="I61" s="26"/>
      <c r="J61" s="26"/>
    </row>
    <row r="62" spans="3:10" ht="15.75">
      <c r="C62" s="31"/>
      <c r="D62" s="26"/>
      <c r="E62" s="26"/>
      <c r="F62" s="26"/>
      <c r="G62" s="26"/>
      <c r="H62" s="26"/>
      <c r="I62" s="26"/>
      <c r="J62" s="26"/>
    </row>
    <row r="64" ht="12.75">
      <c r="H64" s="32"/>
    </row>
  </sheetData>
  <sheetProtection/>
  <mergeCells count="30">
    <mergeCell ref="B58:C58"/>
    <mergeCell ref="J1:K1"/>
    <mergeCell ref="J2:K2"/>
    <mergeCell ref="J7:K7"/>
    <mergeCell ref="B10:K10"/>
    <mergeCell ref="D11:H11"/>
    <mergeCell ref="D12:D14"/>
    <mergeCell ref="K12:K14"/>
    <mergeCell ref="A12:A14"/>
    <mergeCell ref="B12:B14"/>
    <mergeCell ref="E12:J12"/>
    <mergeCell ref="E13:E14"/>
    <mergeCell ref="F13:F14"/>
    <mergeCell ref="G13:G14"/>
    <mergeCell ref="H13:H14"/>
    <mergeCell ref="I13:I14"/>
    <mergeCell ref="J13:J14"/>
    <mergeCell ref="C12:C14"/>
    <mergeCell ref="A15:A18"/>
    <mergeCell ref="B15:B18"/>
    <mergeCell ref="K15:K18"/>
    <mergeCell ref="A29:A30"/>
    <mergeCell ref="B29:B30"/>
    <mergeCell ref="K29:K30"/>
    <mergeCell ref="A48:A49"/>
    <mergeCell ref="B48:B49"/>
    <mergeCell ref="K48:K49"/>
    <mergeCell ref="A46:A47"/>
    <mergeCell ref="B46:B47"/>
    <mergeCell ref="K46:K47"/>
  </mergeCells>
  <printOptions horizontalCentered="1"/>
  <pageMargins left="0" right="0" top="1.1811023622047245" bottom="0" header="0" footer="0"/>
  <pageSetup fitToHeight="0"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U82"/>
  <sheetViews>
    <sheetView zoomScale="75" zoomScaleNormal="75" zoomScalePageLayoutView="0" workbookViewId="0" topLeftCell="A26">
      <selection activeCell="B1" sqref="A1:U44"/>
    </sheetView>
  </sheetViews>
  <sheetFormatPr defaultColWidth="9.140625" defaultRowHeight="12.75"/>
  <cols>
    <col min="1" max="1" width="5.00390625" style="401" customWidth="1"/>
    <col min="2" max="2" width="64.140625" style="401" customWidth="1"/>
    <col min="3" max="3" width="21.57421875" style="401" customWidth="1"/>
    <col min="4" max="4" width="13.421875" style="401" hidden="1" customWidth="1"/>
    <col min="5" max="5" width="14.7109375" style="401" customWidth="1"/>
    <col min="6" max="6" width="12.8515625" style="401" customWidth="1"/>
    <col min="7" max="7" width="20.7109375" style="401" customWidth="1"/>
    <col min="8" max="8" width="16.00390625" style="401" customWidth="1"/>
    <col min="9" max="9" width="15.28125" style="401" customWidth="1"/>
    <col min="10" max="10" width="15.7109375" style="401" customWidth="1"/>
    <col min="11" max="11" width="16.00390625" style="401" customWidth="1"/>
    <col min="12" max="12" width="14.140625" style="401" customWidth="1"/>
    <col min="13" max="13" width="12.421875" style="401" hidden="1" customWidth="1"/>
    <col min="14" max="14" width="14.8515625" style="401" customWidth="1"/>
    <col min="15" max="15" width="14.28125" style="401" customWidth="1"/>
    <col min="16" max="16" width="27.7109375" style="401" customWidth="1"/>
    <col min="17" max="17" width="19.140625" style="401" customWidth="1"/>
    <col min="18" max="18" width="15.140625" style="401" customWidth="1"/>
    <col min="19" max="19" width="14.140625" style="401" customWidth="1"/>
    <col min="20" max="20" width="17.28125" style="401" customWidth="1"/>
    <col min="21" max="21" width="13.8515625" style="401" customWidth="1"/>
  </cols>
  <sheetData>
    <row r="1" spans="1:21" ht="15.75">
      <c r="A1" s="389"/>
      <c r="B1" s="389"/>
      <c r="C1" s="389"/>
      <c r="D1" s="389"/>
      <c r="E1" s="389"/>
      <c r="F1" s="389"/>
      <c r="G1" s="389"/>
      <c r="H1" s="389"/>
      <c r="I1" s="388"/>
      <c r="J1" s="388"/>
      <c r="K1" s="388"/>
      <c r="L1" s="388"/>
      <c r="M1" s="388"/>
      <c r="N1" s="388"/>
      <c r="P1" s="400" t="s">
        <v>421</v>
      </c>
      <c r="Q1" s="388"/>
      <c r="R1" s="388"/>
      <c r="S1" s="388"/>
      <c r="T1" s="388"/>
      <c r="U1" s="388"/>
    </row>
    <row r="2" spans="1:21" ht="15.75" customHeight="1">
      <c r="A2" s="389"/>
      <c r="B2" s="389"/>
      <c r="C2" s="389"/>
      <c r="D2" s="389"/>
      <c r="E2" s="389"/>
      <c r="F2" s="389"/>
      <c r="G2" s="389"/>
      <c r="H2" s="389"/>
      <c r="I2" s="388"/>
      <c r="J2" s="388"/>
      <c r="K2" s="388"/>
      <c r="L2" s="388"/>
      <c r="M2" s="388"/>
      <c r="N2" s="388"/>
      <c r="O2" s="489" t="s">
        <v>492</v>
      </c>
      <c r="P2" s="489"/>
      <c r="Q2" s="489"/>
      <c r="R2" s="489"/>
      <c r="S2" s="402"/>
      <c r="T2" s="402"/>
      <c r="U2" s="402"/>
    </row>
    <row r="3" spans="1:20" ht="15.75">
      <c r="A3" s="389"/>
      <c r="B3" s="389"/>
      <c r="C3" s="389"/>
      <c r="D3" s="389"/>
      <c r="E3" s="389"/>
      <c r="F3" s="389"/>
      <c r="G3" s="389"/>
      <c r="H3" s="389"/>
      <c r="I3" s="388"/>
      <c r="J3" s="388"/>
      <c r="K3" s="388"/>
      <c r="L3" s="388"/>
      <c r="M3" s="388"/>
      <c r="N3" s="388"/>
      <c r="O3" s="489"/>
      <c r="P3" s="489"/>
      <c r="Q3" s="489"/>
      <c r="R3" s="489"/>
      <c r="S3" s="404"/>
      <c r="T3" s="404"/>
    </row>
    <row r="4" spans="1:20" ht="15.75">
      <c r="A4" s="389"/>
      <c r="B4" s="389"/>
      <c r="C4" s="389"/>
      <c r="D4" s="389"/>
      <c r="E4" s="389"/>
      <c r="F4" s="389"/>
      <c r="G4" s="389"/>
      <c r="H4" s="389"/>
      <c r="I4" s="441"/>
      <c r="J4" s="441"/>
      <c r="K4" s="441"/>
      <c r="L4" s="441"/>
      <c r="M4" s="441"/>
      <c r="N4" s="441"/>
      <c r="O4" s="489"/>
      <c r="P4" s="489"/>
      <c r="Q4" s="489"/>
      <c r="R4" s="489"/>
      <c r="S4" s="404"/>
      <c r="T4" s="404"/>
    </row>
    <row r="5" spans="1:20" ht="15.75">
      <c r="A5" s="389"/>
      <c r="B5" s="389"/>
      <c r="C5" s="389"/>
      <c r="D5" s="389"/>
      <c r="E5" s="389"/>
      <c r="F5" s="389"/>
      <c r="G5" s="389"/>
      <c r="H5" s="389"/>
      <c r="I5" s="441"/>
      <c r="J5" s="441"/>
      <c r="K5" s="441"/>
      <c r="L5" s="441"/>
      <c r="M5" s="441"/>
      <c r="N5" s="441"/>
      <c r="O5" s="489"/>
      <c r="P5" s="489"/>
      <c r="Q5" s="489"/>
      <c r="R5" s="489"/>
      <c r="S5" s="404"/>
      <c r="T5" s="404"/>
    </row>
    <row r="6" spans="1:20" ht="15.75">
      <c r="A6" s="389"/>
      <c r="B6" s="389"/>
      <c r="C6" s="389"/>
      <c r="D6" s="389"/>
      <c r="E6" s="389"/>
      <c r="F6" s="389"/>
      <c r="G6" s="389"/>
      <c r="H6" s="389"/>
      <c r="I6" s="388"/>
      <c r="J6" s="388"/>
      <c r="K6" s="388"/>
      <c r="L6" s="388"/>
      <c r="M6" s="388"/>
      <c r="N6" s="388"/>
      <c r="O6" s="489"/>
      <c r="P6" s="489"/>
      <c r="Q6" s="489"/>
      <c r="R6" s="489"/>
      <c r="S6" s="404"/>
      <c r="T6" s="404"/>
    </row>
    <row r="7" spans="1:20" ht="30" customHeight="1">
      <c r="A7" s="389"/>
      <c r="B7" s="389"/>
      <c r="C7" s="389"/>
      <c r="D7" s="389"/>
      <c r="E7" s="389"/>
      <c r="F7" s="389"/>
      <c r="G7" s="389"/>
      <c r="H7" s="389"/>
      <c r="I7" s="441"/>
      <c r="J7" s="441"/>
      <c r="K7" s="441"/>
      <c r="L7" s="441"/>
      <c r="M7" s="441"/>
      <c r="N7" s="441"/>
      <c r="O7" s="489"/>
      <c r="P7" s="489"/>
      <c r="Q7" s="489"/>
      <c r="R7" s="489"/>
      <c r="S7" s="404"/>
      <c r="T7" s="404"/>
    </row>
    <row r="8" spans="1:20" ht="15.75">
      <c r="A8" s="389"/>
      <c r="B8" s="389"/>
      <c r="C8" s="389"/>
      <c r="D8" s="389"/>
      <c r="E8" s="389"/>
      <c r="F8" s="389"/>
      <c r="G8" s="389"/>
      <c r="H8" s="389"/>
      <c r="I8" s="388"/>
      <c r="J8" s="388"/>
      <c r="K8" s="388"/>
      <c r="L8" s="388"/>
      <c r="M8" s="388"/>
      <c r="N8" s="388"/>
      <c r="O8" s="403"/>
      <c r="P8" s="402"/>
      <c r="Q8" s="402"/>
      <c r="R8" s="402"/>
      <c r="S8" s="404"/>
      <c r="T8" s="404"/>
    </row>
    <row r="9" spans="1:20" ht="15.75">
      <c r="A9" s="490" t="s">
        <v>331</v>
      </c>
      <c r="B9" s="490"/>
      <c r="C9" s="490"/>
      <c r="D9" s="490"/>
      <c r="E9" s="490"/>
      <c r="F9" s="490"/>
      <c r="G9" s="490"/>
      <c r="H9" s="490"/>
      <c r="I9" s="490"/>
      <c r="J9" s="490"/>
      <c r="K9" s="490"/>
      <c r="L9" s="490"/>
      <c r="M9" s="490"/>
      <c r="N9" s="490"/>
      <c r="O9" s="490"/>
      <c r="P9" s="490"/>
      <c r="Q9" s="490"/>
      <c r="R9" s="490"/>
      <c r="S9" s="490"/>
      <c r="T9" s="490"/>
    </row>
    <row r="10" spans="1:20" ht="15.75">
      <c r="A10" s="389"/>
      <c r="B10" s="389"/>
      <c r="C10" s="389"/>
      <c r="D10" s="389"/>
      <c r="E10" s="389"/>
      <c r="F10" s="389"/>
      <c r="G10" s="389"/>
      <c r="H10" s="389"/>
      <c r="I10" s="389"/>
      <c r="J10" s="389"/>
      <c r="K10" s="389"/>
      <c r="L10" s="389"/>
      <c r="M10" s="491"/>
      <c r="N10" s="491"/>
      <c r="O10" s="491"/>
      <c r="P10" s="491"/>
      <c r="Q10" s="491"/>
      <c r="R10" s="491"/>
      <c r="S10" s="491"/>
      <c r="T10" s="491"/>
    </row>
    <row r="11" spans="1:21" ht="15.75">
      <c r="A11" s="482" t="s">
        <v>6</v>
      </c>
      <c r="B11" s="482" t="s">
        <v>163</v>
      </c>
      <c r="C11" s="481" t="s">
        <v>305</v>
      </c>
      <c r="D11" s="405"/>
      <c r="E11" s="484" t="s">
        <v>164</v>
      </c>
      <c r="F11" s="485"/>
      <c r="G11" s="485"/>
      <c r="H11" s="486"/>
      <c r="I11" s="484" t="s">
        <v>9</v>
      </c>
      <c r="J11" s="485"/>
      <c r="K11" s="485"/>
      <c r="L11" s="485"/>
      <c r="M11" s="485"/>
      <c r="N11" s="485"/>
      <c r="O11" s="485"/>
      <c r="P11" s="485"/>
      <c r="Q11" s="485"/>
      <c r="R11" s="485"/>
      <c r="S11" s="485"/>
      <c r="T11" s="485"/>
      <c r="U11" s="486"/>
    </row>
    <row r="12" spans="1:21" ht="15.75">
      <c r="A12" s="487"/>
      <c r="B12" s="487"/>
      <c r="C12" s="481"/>
      <c r="D12" s="406"/>
      <c r="E12" s="482" t="s">
        <v>165</v>
      </c>
      <c r="F12" s="482" t="s">
        <v>166</v>
      </c>
      <c r="G12" s="482" t="s">
        <v>167</v>
      </c>
      <c r="H12" s="482" t="s">
        <v>340</v>
      </c>
      <c r="I12" s="484">
        <v>2018</v>
      </c>
      <c r="J12" s="485"/>
      <c r="K12" s="485"/>
      <c r="L12" s="486"/>
      <c r="M12" s="484" t="s">
        <v>168</v>
      </c>
      <c r="N12" s="481">
        <v>2019</v>
      </c>
      <c r="O12" s="481"/>
      <c r="P12" s="481"/>
      <c r="Q12" s="481"/>
      <c r="R12" s="484">
        <v>2020</v>
      </c>
      <c r="S12" s="485"/>
      <c r="T12" s="485"/>
      <c r="U12" s="486"/>
    </row>
    <row r="13" spans="1:21" ht="31.5">
      <c r="A13" s="488"/>
      <c r="B13" s="488"/>
      <c r="C13" s="482"/>
      <c r="D13" s="407"/>
      <c r="E13" s="488"/>
      <c r="F13" s="488"/>
      <c r="G13" s="488"/>
      <c r="H13" s="488"/>
      <c r="I13" s="408" t="s">
        <v>165</v>
      </c>
      <c r="J13" s="408" t="s">
        <v>166</v>
      </c>
      <c r="K13" s="408" t="s">
        <v>167</v>
      </c>
      <c r="L13" s="408" t="s">
        <v>340</v>
      </c>
      <c r="M13" s="484"/>
      <c r="N13" s="408" t="s">
        <v>165</v>
      </c>
      <c r="O13" s="408" t="s">
        <v>166</v>
      </c>
      <c r="P13" s="408" t="s">
        <v>167</v>
      </c>
      <c r="Q13" s="408" t="s">
        <v>340</v>
      </c>
      <c r="R13" s="408" t="s">
        <v>165</v>
      </c>
      <c r="S13" s="408" t="s">
        <v>166</v>
      </c>
      <c r="T13" s="408" t="s">
        <v>167</v>
      </c>
      <c r="U13" s="408" t="s">
        <v>340</v>
      </c>
    </row>
    <row r="14" spans="1:21" ht="31.5">
      <c r="A14" s="182">
        <v>1</v>
      </c>
      <c r="B14" s="180" t="s">
        <v>422</v>
      </c>
      <c r="C14" s="280">
        <f>E14+F14+G14+H14</f>
        <v>1069480.9</v>
      </c>
      <c r="D14" s="280">
        <f>E14+F14+G14</f>
        <v>1069480.9</v>
      </c>
      <c r="E14" s="280">
        <f>I14+N14+R14</f>
        <v>0</v>
      </c>
      <c r="F14" s="280"/>
      <c r="G14" s="280">
        <f>K14+P14+T14</f>
        <v>1069480.9</v>
      </c>
      <c r="H14" s="280"/>
      <c r="I14" s="409">
        <v>0</v>
      </c>
      <c r="J14" s="409"/>
      <c r="K14" s="409">
        <f>324400+2000+73.4+100</f>
        <v>326573.4</v>
      </c>
      <c r="L14" s="410"/>
      <c r="M14" s="409" t="e">
        <f>#REF!</f>
        <v>#REF!</v>
      </c>
      <c r="N14" s="409"/>
      <c r="O14" s="409"/>
      <c r="P14" s="409">
        <v>359992</v>
      </c>
      <c r="Q14" s="409"/>
      <c r="R14" s="409">
        <v>0</v>
      </c>
      <c r="S14" s="409"/>
      <c r="T14" s="409">
        <v>382915.5</v>
      </c>
      <c r="U14" s="411"/>
    </row>
    <row r="15" spans="1:21" ht="15.75">
      <c r="A15" s="182">
        <f>A14+1</f>
        <v>2</v>
      </c>
      <c r="B15" s="180" t="s">
        <v>169</v>
      </c>
      <c r="C15" s="280">
        <f>E15+F15+G15+H15</f>
        <v>186940</v>
      </c>
      <c r="D15" s="280">
        <f aca="true" t="shared" si="0" ref="D15:D25">E15+F15+G15</f>
        <v>186940</v>
      </c>
      <c r="E15" s="280">
        <f>I15+N15+R15</f>
        <v>0</v>
      </c>
      <c r="F15" s="280"/>
      <c r="G15" s="280">
        <f aca="true" t="shared" si="1" ref="G15:G33">K15+P15+T15</f>
        <v>186940</v>
      </c>
      <c r="H15" s="280"/>
      <c r="I15" s="409"/>
      <c r="J15" s="409"/>
      <c r="K15" s="409">
        <f>55000+750+190</f>
        <v>55940</v>
      </c>
      <c r="L15" s="411"/>
      <c r="M15" s="409">
        <v>4760</v>
      </c>
      <c r="N15" s="409">
        <v>0</v>
      </c>
      <c r="O15" s="409">
        <v>0</v>
      </c>
      <c r="P15" s="409">
        <v>62000</v>
      </c>
      <c r="Q15" s="409"/>
      <c r="R15" s="409"/>
      <c r="S15" s="409">
        <v>0</v>
      </c>
      <c r="T15" s="409">
        <v>69000</v>
      </c>
      <c r="U15" s="411"/>
    </row>
    <row r="16" spans="1:21" ht="47.25">
      <c r="A16" s="182">
        <f aca="true" t="shared" si="2" ref="A16:A23">A15+1</f>
        <v>3</v>
      </c>
      <c r="B16" s="180" t="s">
        <v>170</v>
      </c>
      <c r="C16" s="280">
        <f>E16+F16+G16+H16</f>
        <v>132796.33299999998</v>
      </c>
      <c r="D16" s="280">
        <f t="shared" si="0"/>
        <v>131096.33299999998</v>
      </c>
      <c r="E16" s="280"/>
      <c r="F16" s="280">
        <f>J16+O16+S16</f>
        <v>0</v>
      </c>
      <c r="G16" s="280">
        <f>K16+P16+T16</f>
        <v>131096.33299999998</v>
      </c>
      <c r="H16" s="280">
        <f>L16+Q16+U16</f>
        <v>1700</v>
      </c>
      <c r="I16" s="409"/>
      <c r="J16" s="409"/>
      <c r="K16" s="412">
        <f>42867+500+138.333-540</f>
        <v>42965.333</v>
      </c>
      <c r="L16" s="413">
        <v>540</v>
      </c>
      <c r="M16" s="409">
        <v>13299.9</v>
      </c>
      <c r="N16" s="409"/>
      <c r="O16" s="409">
        <v>0</v>
      </c>
      <c r="P16" s="409">
        <v>43416</v>
      </c>
      <c r="Q16" s="409">
        <v>560</v>
      </c>
      <c r="R16" s="409"/>
      <c r="S16" s="409"/>
      <c r="T16" s="409">
        <v>44715</v>
      </c>
      <c r="U16" s="413">
        <v>600</v>
      </c>
    </row>
    <row r="17" spans="1:21" ht="47.25">
      <c r="A17" s="182">
        <f t="shared" si="2"/>
        <v>4</v>
      </c>
      <c r="B17" s="180" t="s">
        <v>171</v>
      </c>
      <c r="C17" s="280">
        <f aca="true" t="shared" si="3" ref="C17:C32">E17+F17+G17+H17</f>
        <v>67884.2</v>
      </c>
      <c r="D17" s="280">
        <f t="shared" si="0"/>
        <v>67523.2</v>
      </c>
      <c r="E17" s="280"/>
      <c r="F17" s="280"/>
      <c r="G17" s="280">
        <f t="shared" si="1"/>
        <v>67523.2</v>
      </c>
      <c r="H17" s="280">
        <f>L17+Q17+U17</f>
        <v>361</v>
      </c>
      <c r="I17" s="409"/>
      <c r="J17" s="409"/>
      <c r="K17" s="412">
        <f>21696.7-116</f>
        <v>21580.7</v>
      </c>
      <c r="L17" s="413">
        <v>116</v>
      </c>
      <c r="M17" s="409">
        <v>117795.5</v>
      </c>
      <c r="N17" s="409"/>
      <c r="O17" s="409"/>
      <c r="P17" s="409">
        <v>22613.5</v>
      </c>
      <c r="Q17" s="409">
        <v>120</v>
      </c>
      <c r="R17" s="409"/>
      <c r="S17" s="409"/>
      <c r="T17" s="409">
        <v>23329</v>
      </c>
      <c r="U17" s="413">
        <v>125</v>
      </c>
    </row>
    <row r="18" spans="1:21" ht="15.75">
      <c r="A18" s="182">
        <f t="shared" si="2"/>
        <v>5</v>
      </c>
      <c r="B18" s="180" t="s">
        <v>172</v>
      </c>
      <c r="C18" s="280">
        <f t="shared" si="3"/>
        <v>16581.4</v>
      </c>
      <c r="D18" s="280">
        <f t="shared" si="0"/>
        <v>16581.4</v>
      </c>
      <c r="E18" s="280"/>
      <c r="F18" s="280"/>
      <c r="G18" s="280">
        <f t="shared" si="1"/>
        <v>16581.4</v>
      </c>
      <c r="H18" s="280"/>
      <c r="I18" s="409"/>
      <c r="J18" s="409"/>
      <c r="K18" s="412">
        <v>5421.4</v>
      </c>
      <c r="L18" s="411"/>
      <c r="M18" s="409">
        <v>7405.3</v>
      </c>
      <c r="N18" s="409"/>
      <c r="O18" s="409"/>
      <c r="P18" s="409">
        <v>5500</v>
      </c>
      <c r="Q18" s="409"/>
      <c r="R18" s="409"/>
      <c r="S18" s="409"/>
      <c r="T18" s="409">
        <v>5660</v>
      </c>
      <c r="U18" s="411"/>
    </row>
    <row r="19" spans="1:21" ht="31.5">
      <c r="A19" s="182">
        <f t="shared" si="2"/>
        <v>6</v>
      </c>
      <c r="B19" s="180" t="s">
        <v>173</v>
      </c>
      <c r="C19" s="280">
        <f t="shared" si="3"/>
        <v>61930</v>
      </c>
      <c r="D19" s="280">
        <f t="shared" si="0"/>
        <v>61930</v>
      </c>
      <c r="E19" s="280"/>
      <c r="F19" s="280"/>
      <c r="G19" s="280">
        <f t="shared" si="1"/>
        <v>61930</v>
      </c>
      <c r="H19" s="280"/>
      <c r="I19" s="409"/>
      <c r="J19" s="409"/>
      <c r="K19" s="412">
        <f>20075+25</f>
        <v>20100</v>
      </c>
      <c r="L19" s="411"/>
      <c r="M19" s="409">
        <v>22035.5</v>
      </c>
      <c r="N19" s="409"/>
      <c r="O19" s="409"/>
      <c r="P19" s="409">
        <v>20255</v>
      </c>
      <c r="Q19" s="409"/>
      <c r="R19" s="409"/>
      <c r="S19" s="409"/>
      <c r="T19" s="409">
        <v>21575</v>
      </c>
      <c r="U19" s="411"/>
    </row>
    <row r="20" spans="1:21" ht="31.5">
      <c r="A20" s="182">
        <f t="shared" si="2"/>
        <v>7</v>
      </c>
      <c r="B20" s="180" t="s">
        <v>174</v>
      </c>
      <c r="C20" s="280">
        <f t="shared" si="3"/>
        <v>3600</v>
      </c>
      <c r="D20" s="280">
        <f t="shared" si="0"/>
        <v>3600</v>
      </c>
      <c r="E20" s="280"/>
      <c r="F20" s="280"/>
      <c r="G20" s="280">
        <f t="shared" si="1"/>
        <v>3600</v>
      </c>
      <c r="H20" s="280"/>
      <c r="I20" s="409"/>
      <c r="J20" s="409"/>
      <c r="K20" s="412">
        <v>1000</v>
      </c>
      <c r="L20" s="411"/>
      <c r="M20" s="409">
        <v>13568.2</v>
      </c>
      <c r="N20" s="409"/>
      <c r="O20" s="409"/>
      <c r="P20" s="409">
        <v>1200</v>
      </c>
      <c r="Q20" s="409"/>
      <c r="R20" s="409"/>
      <c r="S20" s="409"/>
      <c r="T20" s="409">
        <v>1400</v>
      </c>
      <c r="U20" s="411"/>
    </row>
    <row r="21" spans="1:21" ht="15.75">
      <c r="A21" s="182">
        <f t="shared" si="2"/>
        <v>8</v>
      </c>
      <c r="B21" s="180" t="s">
        <v>329</v>
      </c>
      <c r="C21" s="280">
        <f t="shared" si="3"/>
        <v>35880</v>
      </c>
      <c r="D21" s="280">
        <f t="shared" si="0"/>
        <v>35880</v>
      </c>
      <c r="E21" s="280"/>
      <c r="F21" s="280"/>
      <c r="G21" s="280">
        <f t="shared" si="1"/>
        <v>35880</v>
      </c>
      <c r="H21" s="280"/>
      <c r="I21" s="409"/>
      <c r="J21" s="409"/>
      <c r="K21" s="412">
        <v>11780</v>
      </c>
      <c r="L21" s="411"/>
      <c r="M21" s="409">
        <v>2008.9</v>
      </c>
      <c r="N21" s="409"/>
      <c r="O21" s="409"/>
      <c r="P21" s="409">
        <v>12000</v>
      </c>
      <c r="Q21" s="409"/>
      <c r="R21" s="409">
        <f>575-575</f>
        <v>0</v>
      </c>
      <c r="S21" s="409"/>
      <c r="T21" s="409">
        <v>12100</v>
      </c>
      <c r="U21" s="411"/>
    </row>
    <row r="22" spans="1:21" ht="31.5">
      <c r="A22" s="182">
        <f t="shared" si="2"/>
        <v>9</v>
      </c>
      <c r="B22" s="180" t="s">
        <v>175</v>
      </c>
      <c r="C22" s="280">
        <f>E22+F22+G22+H22</f>
        <v>205727.7</v>
      </c>
      <c r="D22" s="280">
        <f t="shared" si="0"/>
        <v>205727.7</v>
      </c>
      <c r="E22" s="280">
        <f>160+1522</f>
        <v>1682</v>
      </c>
      <c r="F22" s="280">
        <f>J22+O22+S22</f>
        <v>0</v>
      </c>
      <c r="G22" s="414">
        <f>K22+P22+T22</f>
        <v>204045.7</v>
      </c>
      <c r="H22" s="280"/>
      <c r="I22" s="409">
        <f>160+1522</f>
        <v>1682</v>
      </c>
      <c r="J22" s="409"/>
      <c r="K22" s="412">
        <v>66045.7</v>
      </c>
      <c r="L22" s="411"/>
      <c r="M22" s="409">
        <v>882.7</v>
      </c>
      <c r="N22" s="409"/>
      <c r="O22" s="409"/>
      <c r="P22" s="409">
        <v>68000</v>
      </c>
      <c r="Q22" s="409"/>
      <c r="R22" s="409"/>
      <c r="S22" s="409"/>
      <c r="T22" s="409">
        <v>70000</v>
      </c>
      <c r="U22" s="411"/>
    </row>
    <row r="23" spans="1:21" ht="47.25">
      <c r="A23" s="182">
        <f t="shared" si="2"/>
        <v>10</v>
      </c>
      <c r="B23" s="180" t="s">
        <v>176</v>
      </c>
      <c r="C23" s="414">
        <f t="shared" si="3"/>
        <v>13422.127</v>
      </c>
      <c r="D23" s="414">
        <f t="shared" si="0"/>
        <v>13422.127</v>
      </c>
      <c r="E23" s="414"/>
      <c r="F23" s="414"/>
      <c r="G23" s="414">
        <f t="shared" si="1"/>
        <v>13422.127</v>
      </c>
      <c r="H23" s="414"/>
      <c r="I23" s="415"/>
      <c r="J23" s="415"/>
      <c r="K23" s="416">
        <f>4152.22+1+150+34+150</f>
        <v>4487.22</v>
      </c>
      <c r="L23" s="417"/>
      <c r="M23" s="415">
        <v>1969.3</v>
      </c>
      <c r="N23" s="415"/>
      <c r="O23" s="415"/>
      <c r="P23" s="415">
        <f>4304.855+100</f>
        <v>4404.855</v>
      </c>
      <c r="Q23" s="415"/>
      <c r="R23" s="415"/>
      <c r="S23" s="415"/>
      <c r="T23" s="415">
        <v>4530.052</v>
      </c>
      <c r="U23" s="411"/>
    </row>
    <row r="24" spans="1:21" ht="31.5">
      <c r="A24" s="182">
        <v>11</v>
      </c>
      <c r="B24" s="180" t="s">
        <v>177</v>
      </c>
      <c r="C24" s="280">
        <f>E24+F24+G24+H24</f>
        <v>36585.4</v>
      </c>
      <c r="D24" s="280">
        <f t="shared" si="0"/>
        <v>36585.4</v>
      </c>
      <c r="E24" s="280"/>
      <c r="F24" s="280"/>
      <c r="G24" s="280">
        <f>K24+P24+T24</f>
        <v>36585.4</v>
      </c>
      <c r="H24" s="280"/>
      <c r="I24" s="409"/>
      <c r="J24" s="409"/>
      <c r="K24" s="412">
        <f>7720.4+2240+3000-1400+700+35+2000+60+3000+1000</f>
        <v>18355.4</v>
      </c>
      <c r="L24" s="411"/>
      <c r="M24" s="409"/>
      <c r="N24" s="409"/>
      <c r="O24" s="409"/>
      <c r="P24" s="409">
        <v>8580</v>
      </c>
      <c r="Q24" s="409"/>
      <c r="R24" s="409"/>
      <c r="S24" s="409"/>
      <c r="T24" s="409">
        <v>9650</v>
      </c>
      <c r="U24" s="411"/>
    </row>
    <row r="25" spans="1:21" ht="31.5">
      <c r="A25" s="182">
        <v>12</v>
      </c>
      <c r="B25" s="180" t="s">
        <v>178</v>
      </c>
      <c r="C25" s="280">
        <f t="shared" si="3"/>
        <v>10874.7</v>
      </c>
      <c r="D25" s="280">
        <f t="shared" si="0"/>
        <v>10874.7</v>
      </c>
      <c r="E25" s="280"/>
      <c r="F25" s="280"/>
      <c r="G25" s="280">
        <f t="shared" si="1"/>
        <v>10874.7</v>
      </c>
      <c r="H25" s="280"/>
      <c r="I25" s="409">
        <v>13705</v>
      </c>
      <c r="J25" s="409"/>
      <c r="K25" s="412">
        <f>1521.7+6103</f>
        <v>7624.7</v>
      </c>
      <c r="L25" s="411"/>
      <c r="M25" s="409"/>
      <c r="N25" s="409"/>
      <c r="O25" s="409"/>
      <c r="P25" s="409">
        <v>1600</v>
      </c>
      <c r="Q25" s="409"/>
      <c r="R25" s="409"/>
      <c r="S25" s="409"/>
      <c r="T25" s="409">
        <v>1650</v>
      </c>
      <c r="U25" s="411"/>
    </row>
    <row r="26" spans="1:21" ht="15.75">
      <c r="A26" s="182">
        <v>13</v>
      </c>
      <c r="B26" s="180" t="s">
        <v>179</v>
      </c>
      <c r="C26" s="280">
        <f t="shared" si="3"/>
        <v>4500</v>
      </c>
      <c r="D26" s="280"/>
      <c r="E26" s="280"/>
      <c r="F26" s="280"/>
      <c r="G26" s="280">
        <f t="shared" si="1"/>
        <v>4500</v>
      </c>
      <c r="H26" s="280"/>
      <c r="I26" s="409"/>
      <c r="J26" s="409"/>
      <c r="K26" s="412">
        <v>1500</v>
      </c>
      <c r="L26" s="411"/>
      <c r="M26" s="409"/>
      <c r="N26" s="409"/>
      <c r="O26" s="409"/>
      <c r="P26" s="409">
        <v>1500</v>
      </c>
      <c r="Q26" s="409"/>
      <c r="R26" s="409"/>
      <c r="S26" s="409"/>
      <c r="T26" s="409">
        <v>1500</v>
      </c>
      <c r="U26" s="411"/>
    </row>
    <row r="27" spans="1:21" ht="31.5">
      <c r="A27" s="182">
        <v>14</v>
      </c>
      <c r="B27" s="180" t="s">
        <v>318</v>
      </c>
      <c r="C27" s="280">
        <f t="shared" si="3"/>
        <v>127784.3</v>
      </c>
      <c r="D27" s="280"/>
      <c r="E27" s="280"/>
      <c r="F27" s="280"/>
      <c r="G27" s="280">
        <f t="shared" si="1"/>
        <v>127784.3</v>
      </c>
      <c r="H27" s="280"/>
      <c r="I27" s="409"/>
      <c r="J27" s="409"/>
      <c r="K27" s="412">
        <f>127284.3+500</f>
        <v>127784.3</v>
      </c>
      <c r="L27" s="411"/>
      <c r="M27" s="409"/>
      <c r="N27" s="409"/>
      <c r="O27" s="409"/>
      <c r="P27" s="415"/>
      <c r="Q27" s="409"/>
      <c r="R27" s="409"/>
      <c r="S27" s="409"/>
      <c r="T27" s="415"/>
      <c r="U27" s="411"/>
    </row>
    <row r="28" spans="1:21" ht="31.5">
      <c r="A28" s="182">
        <v>15</v>
      </c>
      <c r="B28" s="180" t="s">
        <v>103</v>
      </c>
      <c r="C28" s="280">
        <f t="shared" si="3"/>
        <v>5940</v>
      </c>
      <c r="D28" s="280"/>
      <c r="E28" s="280"/>
      <c r="F28" s="280"/>
      <c r="G28" s="280">
        <f t="shared" si="1"/>
        <v>5940</v>
      </c>
      <c r="H28" s="280"/>
      <c r="I28" s="409"/>
      <c r="J28" s="409"/>
      <c r="K28" s="412">
        <v>1980</v>
      </c>
      <c r="L28" s="411"/>
      <c r="M28" s="409"/>
      <c r="N28" s="409"/>
      <c r="O28" s="409"/>
      <c r="P28" s="409">
        <v>1980</v>
      </c>
      <c r="Q28" s="409"/>
      <c r="R28" s="409"/>
      <c r="S28" s="409"/>
      <c r="T28" s="409">
        <v>1980</v>
      </c>
      <c r="U28" s="411"/>
    </row>
    <row r="29" spans="1:21" ht="31.5">
      <c r="A29" s="182">
        <v>16</v>
      </c>
      <c r="B29" s="180" t="s">
        <v>423</v>
      </c>
      <c r="C29" s="280">
        <f t="shared" si="3"/>
        <v>5178</v>
      </c>
      <c r="D29" s="280"/>
      <c r="E29" s="280"/>
      <c r="F29" s="280"/>
      <c r="G29" s="280">
        <f t="shared" si="1"/>
        <v>5178</v>
      </c>
      <c r="H29" s="280"/>
      <c r="I29" s="409"/>
      <c r="J29" s="409"/>
      <c r="K29" s="412">
        <f>3000+2178</f>
        <v>5178</v>
      </c>
      <c r="L29" s="411"/>
      <c r="M29" s="409"/>
      <c r="N29" s="409"/>
      <c r="O29" s="409"/>
      <c r="P29" s="409"/>
      <c r="Q29" s="409"/>
      <c r="R29" s="409"/>
      <c r="S29" s="409"/>
      <c r="T29" s="409"/>
      <c r="U29" s="411"/>
    </row>
    <row r="30" spans="1:21" ht="15.75">
      <c r="A30" s="182">
        <v>17</v>
      </c>
      <c r="B30" s="180" t="s">
        <v>424</v>
      </c>
      <c r="C30" s="280">
        <f>E30+F30+G30+H30</f>
        <v>279160.32200000004</v>
      </c>
      <c r="D30" s="280"/>
      <c r="E30" s="414">
        <f>I30</f>
        <v>3092.922</v>
      </c>
      <c r="F30" s="280">
        <f>J30</f>
        <v>30</v>
      </c>
      <c r="G30" s="280">
        <f>K30+P30+T30</f>
        <v>276037.4</v>
      </c>
      <c r="H30" s="280"/>
      <c r="I30" s="415">
        <f>1845.922+1247</f>
        <v>3092.922</v>
      </c>
      <c r="J30" s="409">
        <f>30</f>
        <v>30</v>
      </c>
      <c r="K30" s="409">
        <f>88000+37.4+1000</f>
        <v>89037.4</v>
      </c>
      <c r="L30" s="411"/>
      <c r="M30" s="409"/>
      <c r="N30" s="409"/>
      <c r="O30" s="409"/>
      <c r="P30" s="409">
        <v>92000</v>
      </c>
      <c r="Q30" s="409"/>
      <c r="R30" s="409"/>
      <c r="S30" s="409"/>
      <c r="T30" s="409">
        <v>95000</v>
      </c>
      <c r="U30" s="411"/>
    </row>
    <row r="31" spans="1:21" ht="15.75">
      <c r="A31" s="182">
        <v>18</v>
      </c>
      <c r="B31" s="180" t="s">
        <v>180</v>
      </c>
      <c r="C31" s="280">
        <f t="shared" si="3"/>
        <v>-2074.09</v>
      </c>
      <c r="D31" s="280"/>
      <c r="E31" s="280"/>
      <c r="F31" s="280"/>
      <c r="G31" s="280">
        <f t="shared" si="1"/>
        <v>-2074.09</v>
      </c>
      <c r="H31" s="280"/>
      <c r="I31" s="409"/>
      <c r="J31" s="409"/>
      <c r="K31" s="409">
        <f>-2079.09+5</f>
        <v>-2074.09</v>
      </c>
      <c r="L31" s="411"/>
      <c r="M31" s="409"/>
      <c r="N31" s="409"/>
      <c r="O31" s="409"/>
      <c r="P31" s="409"/>
      <c r="Q31" s="409"/>
      <c r="R31" s="409"/>
      <c r="S31" s="409"/>
      <c r="T31" s="415"/>
      <c r="U31" s="411"/>
    </row>
    <row r="32" spans="1:21" ht="15.75">
      <c r="A32" s="182">
        <v>19</v>
      </c>
      <c r="B32" s="180" t="s">
        <v>343</v>
      </c>
      <c r="C32" s="280">
        <f t="shared" si="3"/>
        <v>74070.2</v>
      </c>
      <c r="D32" s="280"/>
      <c r="E32" s="280"/>
      <c r="F32" s="280"/>
      <c r="G32" s="280">
        <f t="shared" si="1"/>
        <v>74070.2</v>
      </c>
      <c r="H32" s="280"/>
      <c r="I32" s="409"/>
      <c r="J32" s="409"/>
      <c r="K32" s="409">
        <v>74070.2</v>
      </c>
      <c r="L32" s="409"/>
      <c r="M32" s="409"/>
      <c r="N32" s="409"/>
      <c r="O32" s="409"/>
      <c r="P32" s="409"/>
      <c r="Q32" s="409"/>
      <c r="R32" s="409"/>
      <c r="S32" s="409"/>
      <c r="T32" s="415"/>
      <c r="U32" s="411"/>
    </row>
    <row r="33" spans="1:21" ht="15.75">
      <c r="A33" s="182">
        <v>20</v>
      </c>
      <c r="B33" s="180" t="s">
        <v>425</v>
      </c>
      <c r="C33" s="280">
        <f>E33+F33+G33+H33</f>
        <v>0</v>
      </c>
      <c r="D33" s="280"/>
      <c r="E33" s="280"/>
      <c r="F33" s="280"/>
      <c r="G33" s="280">
        <f t="shared" si="1"/>
        <v>0</v>
      </c>
      <c r="H33" s="280"/>
      <c r="I33" s="409"/>
      <c r="J33" s="409"/>
      <c r="K33" s="409"/>
      <c r="L33" s="409"/>
      <c r="M33" s="409"/>
      <c r="N33" s="409"/>
      <c r="O33" s="409"/>
      <c r="P33" s="409"/>
      <c r="Q33" s="409"/>
      <c r="R33" s="409"/>
      <c r="S33" s="409"/>
      <c r="T33" s="415"/>
      <c r="U33" s="411"/>
    </row>
    <row r="34" spans="1:21" ht="15.75">
      <c r="A34" s="481" t="s">
        <v>5</v>
      </c>
      <c r="B34" s="481"/>
      <c r="C34" s="280">
        <f>E34+F34+G34+H34</f>
        <v>2336261.492</v>
      </c>
      <c r="D34" s="280">
        <f>D14+D15+D16+D17+D18+D19+D20+D21+D22+D23+D24+D25+D26+D27+D28+D29+D30+D31</f>
        <v>1839641.7599999998</v>
      </c>
      <c r="E34" s="280">
        <f>E14+E15+E16+E17+E18+E19+E20+E21+E22+E23+E24+E25+E26+E27+E28+E29+E30+E31</f>
        <v>4774.9220000000005</v>
      </c>
      <c r="F34" s="280">
        <f>F14+F15+F16+F17+F18+F19+F20+F21+F22+F23+F24+F25+F26+F27+F28+F29+F30+F31</f>
        <v>30</v>
      </c>
      <c r="G34" s="280">
        <f>G14+G15+G16+G17+G18+G19+G20+G21+G22+G23+G24+G25+G26+G27+G28+G29+G30+G31+G32+G33</f>
        <v>2329395.5700000003</v>
      </c>
      <c r="H34" s="280">
        <f>H14+H15+H16+H17+H18+H19+H20+H21+H22+H23+H24+H25+H26+H27+H28+H29+H30+H31+H32</f>
        <v>2061</v>
      </c>
      <c r="I34" s="280">
        <f>I14+I15+I16+I17+I18+I19+I20+I21+I22+I23+I24+I25+I26+I27+I28+I29+I30+I31+I32</f>
        <v>18479.922</v>
      </c>
      <c r="J34" s="280">
        <f>J14+J15+J16+J17+J18+J19+J20+J21+J22+J23+J24+J25+J26+J27+J28+J29+J30+J31+J32</f>
        <v>30</v>
      </c>
      <c r="K34" s="280">
        <f>K14+K15+K16+K17+K18+K19+K20+K21+K22+K23+K24+K25+K26+K27+K28+K29+K30+K31+K32+K33</f>
        <v>879349.6630000001</v>
      </c>
      <c r="L34" s="280">
        <f aca="true" t="shared" si="4" ref="L34:U34">L14+L15+L16+L17+L18+L19+L20+L21+L22+L23+L24+L25+L26+L27+L28+L29+L30+L31+L32+L33</f>
        <v>656</v>
      </c>
      <c r="M34" s="280" t="e">
        <f t="shared" si="4"/>
        <v>#REF!</v>
      </c>
      <c r="N34" s="280">
        <f t="shared" si="4"/>
        <v>0</v>
      </c>
      <c r="O34" s="280">
        <f t="shared" si="4"/>
        <v>0</v>
      </c>
      <c r="P34" s="280">
        <f t="shared" si="4"/>
        <v>705041.355</v>
      </c>
      <c r="Q34" s="280">
        <f t="shared" si="4"/>
        <v>680</v>
      </c>
      <c r="R34" s="280">
        <f t="shared" si="4"/>
        <v>0</v>
      </c>
      <c r="S34" s="280">
        <f t="shared" si="4"/>
        <v>0</v>
      </c>
      <c r="T34" s="280">
        <f t="shared" si="4"/>
        <v>745004.552</v>
      </c>
      <c r="U34" s="280">
        <f t="shared" si="4"/>
        <v>725</v>
      </c>
    </row>
    <row r="35" spans="1:20" ht="15.75">
      <c r="A35" s="146"/>
      <c r="B35" s="146"/>
      <c r="C35" s="390"/>
      <c r="D35" s="390"/>
      <c r="E35" s="390"/>
      <c r="F35" s="390"/>
      <c r="G35" s="390"/>
      <c r="H35" s="390"/>
      <c r="I35" s="390"/>
      <c r="J35" s="390"/>
      <c r="K35" s="390"/>
      <c r="L35" s="390"/>
      <c r="M35" s="390"/>
      <c r="N35" s="390"/>
      <c r="O35" s="390"/>
      <c r="P35" s="390"/>
      <c r="Q35" s="390"/>
      <c r="R35" s="390"/>
      <c r="S35" s="390"/>
      <c r="T35" s="390"/>
    </row>
    <row r="36" spans="1:20" ht="15.75">
      <c r="A36" s="146"/>
      <c r="B36" s="146"/>
      <c r="C36" s="390"/>
      <c r="D36" s="390"/>
      <c r="E36" s="390"/>
      <c r="F36" s="390"/>
      <c r="G36" s="390"/>
      <c r="H36" s="390"/>
      <c r="I36" s="390"/>
      <c r="J36" s="390"/>
      <c r="K36" s="390"/>
      <c r="L36" s="390"/>
      <c r="M36" s="390"/>
      <c r="N36" s="390"/>
      <c r="O36" s="390"/>
      <c r="P36" s="390"/>
      <c r="Q36" s="390"/>
      <c r="R36" s="390"/>
      <c r="S36" s="390"/>
      <c r="T36" s="390"/>
    </row>
    <row r="37" spans="1:20" ht="15.75">
      <c r="A37" s="146"/>
      <c r="B37" s="146"/>
      <c r="C37" s="390"/>
      <c r="D37" s="390"/>
      <c r="E37" s="390"/>
      <c r="F37" s="390"/>
      <c r="G37" s="390"/>
      <c r="H37" s="390"/>
      <c r="I37" s="390"/>
      <c r="J37" s="390"/>
      <c r="K37" s="390"/>
      <c r="L37" s="390"/>
      <c r="M37" s="390"/>
      <c r="N37" s="390"/>
      <c r="O37" s="390"/>
      <c r="P37" s="390"/>
      <c r="Q37" s="390"/>
      <c r="R37" s="390"/>
      <c r="S37" s="390"/>
      <c r="T37" s="390"/>
    </row>
    <row r="38" spans="1:20" ht="15.75">
      <c r="A38" s="146"/>
      <c r="B38" s="146"/>
      <c r="C38" s="147"/>
      <c r="D38" s="147"/>
      <c r="E38" s="147"/>
      <c r="F38" s="147"/>
      <c r="G38" s="147"/>
      <c r="H38" s="147"/>
      <c r="I38" s="147"/>
      <c r="J38" s="147"/>
      <c r="K38" s="147"/>
      <c r="L38" s="147"/>
      <c r="M38" s="147"/>
      <c r="N38" s="147"/>
      <c r="O38" s="147"/>
      <c r="P38" s="390"/>
      <c r="Q38" s="391"/>
      <c r="R38" s="392"/>
      <c r="T38" s="393"/>
    </row>
    <row r="39" spans="1:21" ht="15.75">
      <c r="A39" s="483" t="s">
        <v>18</v>
      </c>
      <c r="B39" s="483"/>
      <c r="C39" s="55"/>
      <c r="D39" s="26"/>
      <c r="E39" s="418"/>
      <c r="F39" s="419"/>
      <c r="G39" s="420"/>
      <c r="H39" s="399"/>
      <c r="I39" s="421"/>
      <c r="J39" s="421"/>
      <c r="K39" s="421"/>
      <c r="L39" s="421"/>
      <c r="P39" s="422"/>
      <c r="Q39" s="422"/>
      <c r="R39" s="480" t="s">
        <v>7</v>
      </c>
      <c r="S39" s="480"/>
      <c r="T39" s="255"/>
      <c r="U39" s="397"/>
    </row>
    <row r="40" spans="1:21" ht="15.75">
      <c r="A40" s="423"/>
      <c r="B40" s="423"/>
      <c r="C40" s="424"/>
      <c r="D40" s="399"/>
      <c r="F40" s="399"/>
      <c r="G40" s="399"/>
      <c r="H40" s="399"/>
      <c r="I40" s="147"/>
      <c r="J40" s="147"/>
      <c r="K40" s="147"/>
      <c r="L40" s="147"/>
      <c r="P40" s="422"/>
      <c r="R40" s="425"/>
      <c r="S40" s="425"/>
      <c r="T40" s="256"/>
      <c r="U40" s="397"/>
    </row>
    <row r="41" spans="1:21" ht="15.75">
      <c r="A41" s="470" t="s">
        <v>17</v>
      </c>
      <c r="B41" s="470"/>
      <c r="C41" s="398"/>
      <c r="D41" s="399"/>
      <c r="E41" s="399"/>
      <c r="F41" s="389"/>
      <c r="G41" s="389"/>
      <c r="H41" s="389"/>
      <c r="I41" s="489"/>
      <c r="J41" s="489"/>
      <c r="K41" s="489"/>
      <c r="L41" s="489"/>
      <c r="M41" s="489"/>
      <c r="N41" s="489"/>
      <c r="O41" s="489"/>
      <c r="P41" s="489"/>
      <c r="Q41" s="402"/>
      <c r="R41" s="402"/>
      <c r="U41" s="402"/>
    </row>
    <row r="42" spans="1:20" ht="15.75">
      <c r="A42" s="400" t="s">
        <v>10</v>
      </c>
      <c r="B42" s="400"/>
      <c r="C42" s="422"/>
      <c r="D42" s="422"/>
      <c r="E42" s="422"/>
      <c r="F42" s="422"/>
      <c r="G42" s="422"/>
      <c r="H42" s="422"/>
      <c r="T42" s="426"/>
    </row>
    <row r="43" spans="1:18" ht="15.75">
      <c r="A43" s="427"/>
      <c r="B43" s="428"/>
      <c r="Q43" s="422"/>
      <c r="R43" s="422"/>
    </row>
    <row r="44" spans="1:2" ht="15">
      <c r="A44" s="427"/>
      <c r="B44" s="427"/>
    </row>
    <row r="45" spans="1:20" ht="15">
      <c r="A45" s="427"/>
      <c r="B45" s="427"/>
      <c r="E45" s="429"/>
      <c r="F45" s="429"/>
      <c r="G45" s="429"/>
      <c r="H45" s="429"/>
      <c r="I45" s="429"/>
      <c r="J45" s="429"/>
      <c r="K45" s="429"/>
      <c r="L45" s="429"/>
      <c r="M45" s="429"/>
      <c r="N45" s="429"/>
      <c r="O45" s="429"/>
      <c r="P45" s="429"/>
      <c r="Q45" s="429"/>
      <c r="R45" s="429"/>
      <c r="S45" s="429"/>
      <c r="T45" s="429"/>
    </row>
    <row r="46" spans="1:2" ht="15">
      <c r="A46" s="427"/>
      <c r="B46" s="427"/>
    </row>
    <row r="47" spans="1:2" ht="15">
      <c r="A47" s="427"/>
      <c r="B47" s="427"/>
    </row>
    <row r="48" spans="1:18" ht="15">
      <c r="A48" s="427"/>
      <c r="B48" s="427"/>
      <c r="Q48" s="422"/>
      <c r="R48" s="422"/>
    </row>
    <row r="49" spans="1:18" ht="15">
      <c r="A49" s="427"/>
      <c r="B49" s="427"/>
      <c r="C49" s="422"/>
      <c r="D49" s="422"/>
      <c r="E49" s="422"/>
      <c r="F49" s="422"/>
      <c r="G49" s="422"/>
      <c r="H49" s="422"/>
      <c r="I49" s="422"/>
      <c r="J49" s="422"/>
      <c r="K49" s="422"/>
      <c r="L49" s="422"/>
      <c r="M49" s="422"/>
      <c r="N49" s="422"/>
      <c r="O49" s="422"/>
      <c r="P49" s="422"/>
      <c r="Q49" s="422"/>
      <c r="R49" s="422"/>
    </row>
    <row r="50" spans="1:18" ht="15">
      <c r="A50" s="427"/>
      <c r="B50" s="427"/>
      <c r="C50" s="422"/>
      <c r="D50" s="422"/>
      <c r="E50" s="422"/>
      <c r="F50" s="422"/>
      <c r="G50" s="422"/>
      <c r="H50" s="422"/>
      <c r="Q50" s="422"/>
      <c r="R50" s="422"/>
    </row>
    <row r="51" spans="1:2" ht="15">
      <c r="A51" s="427"/>
      <c r="B51" s="427"/>
    </row>
    <row r="52" spans="1:2" ht="15">
      <c r="A52" s="427"/>
      <c r="B52" s="427"/>
    </row>
    <row r="53" spans="1:18" ht="15">
      <c r="A53" s="427"/>
      <c r="B53" s="427"/>
      <c r="Q53" s="422"/>
      <c r="R53" s="422"/>
    </row>
    <row r="54" spans="1:2" ht="15">
      <c r="A54" s="427"/>
      <c r="B54" s="427"/>
    </row>
    <row r="55" spans="1:18" ht="15">
      <c r="A55" s="427"/>
      <c r="B55" s="427"/>
      <c r="Q55" s="422"/>
      <c r="R55" s="422"/>
    </row>
    <row r="56" spans="1:2" ht="15">
      <c r="A56" s="427"/>
      <c r="B56" s="427"/>
    </row>
    <row r="57" spans="1:2" ht="15">
      <c r="A57" s="427"/>
      <c r="B57" s="427"/>
    </row>
    <row r="58" spans="1:2" ht="15">
      <c r="A58" s="427"/>
      <c r="B58" s="427"/>
    </row>
    <row r="59" spans="1:2" ht="15">
      <c r="A59" s="427"/>
      <c r="B59" s="427"/>
    </row>
    <row r="60" spans="1:2" ht="15">
      <c r="A60" s="427"/>
      <c r="B60" s="427"/>
    </row>
    <row r="61" spans="1:2" ht="15">
      <c r="A61" s="427"/>
      <c r="B61" s="427"/>
    </row>
    <row r="62" spans="1:2" ht="15">
      <c r="A62" s="427"/>
      <c r="B62" s="427"/>
    </row>
    <row r="63" spans="1:2" ht="15">
      <c r="A63" s="427"/>
      <c r="B63" s="427"/>
    </row>
    <row r="64" spans="1:2" ht="15">
      <c r="A64" s="427"/>
      <c r="B64" s="427"/>
    </row>
    <row r="65" spans="1:2" ht="15">
      <c r="A65" s="427"/>
      <c r="B65" s="427"/>
    </row>
    <row r="66" spans="1:2" ht="15">
      <c r="A66" s="427"/>
      <c r="B66" s="427"/>
    </row>
    <row r="67" spans="1:2" ht="15">
      <c r="A67" s="427"/>
      <c r="B67" s="427"/>
    </row>
    <row r="68" spans="1:2" ht="15">
      <c r="A68" s="427"/>
      <c r="B68" s="427"/>
    </row>
    <row r="69" spans="1:2" ht="15">
      <c r="A69" s="427"/>
      <c r="B69" s="427"/>
    </row>
    <row r="70" spans="1:2" ht="15">
      <c r="A70" s="427"/>
      <c r="B70" s="427"/>
    </row>
    <row r="71" spans="1:2" ht="15">
      <c r="A71" s="427"/>
      <c r="B71" s="427"/>
    </row>
    <row r="72" spans="1:2" ht="15">
      <c r="A72" s="427"/>
      <c r="B72" s="427"/>
    </row>
    <row r="73" spans="1:2" ht="15">
      <c r="A73" s="427"/>
      <c r="B73" s="427"/>
    </row>
    <row r="74" spans="1:2" ht="15">
      <c r="A74" s="427"/>
      <c r="B74" s="427"/>
    </row>
    <row r="75" spans="1:2" ht="15">
      <c r="A75" s="427"/>
      <c r="B75" s="427"/>
    </row>
    <row r="76" spans="1:2" ht="15">
      <c r="A76" s="427"/>
      <c r="B76" s="427"/>
    </row>
    <row r="77" spans="1:2" ht="15">
      <c r="A77" s="427"/>
      <c r="B77" s="427"/>
    </row>
    <row r="78" spans="1:2" ht="15">
      <c r="A78" s="427"/>
      <c r="B78" s="427"/>
    </row>
    <row r="79" spans="1:2" ht="15">
      <c r="A79" s="427"/>
      <c r="B79" s="427"/>
    </row>
    <row r="80" spans="1:2" ht="15">
      <c r="A80" s="427"/>
      <c r="B80" s="427"/>
    </row>
    <row r="81" spans="1:2" ht="15">
      <c r="A81" s="427"/>
      <c r="B81" s="427"/>
    </row>
    <row r="82" ht="15">
      <c r="A82" s="427"/>
    </row>
  </sheetData>
  <sheetProtection/>
  <mergeCells count="21">
    <mergeCell ref="O2:R7"/>
    <mergeCell ref="I11:U11"/>
    <mergeCell ref="N12:Q12"/>
    <mergeCell ref="F12:F13"/>
    <mergeCell ref="R12:U12"/>
    <mergeCell ref="A9:T9"/>
    <mergeCell ref="M10:T10"/>
    <mergeCell ref="A41:B41"/>
    <mergeCell ref="I41:P41"/>
    <mergeCell ref="G12:G13"/>
    <mergeCell ref="H12:H13"/>
    <mergeCell ref="I12:L12"/>
    <mergeCell ref="B11:B13"/>
    <mergeCell ref="E12:E13"/>
    <mergeCell ref="A34:B34"/>
    <mergeCell ref="R39:S39"/>
    <mergeCell ref="C11:C13"/>
    <mergeCell ref="A39:B39"/>
    <mergeCell ref="M12:M13"/>
    <mergeCell ref="E11:H11"/>
    <mergeCell ref="A11:A1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7" r:id="rId1"/>
</worksheet>
</file>

<file path=xl/worksheets/sheet20.xml><?xml version="1.0" encoding="utf-8"?>
<worksheet xmlns="http://schemas.openxmlformats.org/spreadsheetml/2006/main" xmlns:r="http://schemas.openxmlformats.org/officeDocument/2006/relationships">
  <sheetPr>
    <tabColor theme="0"/>
    <pageSetUpPr fitToPage="1"/>
  </sheetPr>
  <dimension ref="A1:K28"/>
  <sheetViews>
    <sheetView view="pageBreakPreview" zoomScaleSheetLayoutView="100" zoomScalePageLayoutView="0" workbookViewId="0" topLeftCell="A1">
      <selection activeCell="K11" sqref="K11:K13"/>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537" t="s">
        <v>317</v>
      </c>
      <c r="K1" s="537"/>
    </row>
    <row r="2" spans="2:11" ht="18.75">
      <c r="B2" s="1"/>
      <c r="C2" s="1"/>
      <c r="D2" s="1"/>
      <c r="E2" s="1"/>
      <c r="F2" s="1"/>
      <c r="G2" s="1"/>
      <c r="H2" s="1"/>
      <c r="I2" s="3" t="s">
        <v>11</v>
      </c>
      <c r="J2" s="499" t="s">
        <v>11</v>
      </c>
      <c r="K2" s="499"/>
    </row>
    <row r="3" spans="2:11" ht="18.75">
      <c r="B3" s="1"/>
      <c r="C3" s="1"/>
      <c r="D3" s="1"/>
      <c r="E3" s="1"/>
      <c r="F3" s="1"/>
      <c r="G3" s="1"/>
      <c r="H3" s="1"/>
      <c r="I3" s="3" t="s">
        <v>20</v>
      </c>
      <c r="J3" s="57" t="s">
        <v>183</v>
      </c>
      <c r="K3" s="57"/>
    </row>
    <row r="4" spans="2:11" ht="18.75">
      <c r="B4" s="1"/>
      <c r="C4" s="1"/>
      <c r="D4" s="1"/>
      <c r="E4" s="1"/>
      <c r="F4" s="1"/>
      <c r="G4" s="1"/>
      <c r="H4" s="1"/>
      <c r="I4" s="3" t="s">
        <v>21</v>
      </c>
      <c r="J4" s="57" t="s">
        <v>22</v>
      </c>
      <c r="K4" s="57"/>
    </row>
    <row r="5" spans="2:11" ht="18.75">
      <c r="B5" s="1"/>
      <c r="C5" s="1"/>
      <c r="D5" s="1"/>
      <c r="E5" s="1"/>
      <c r="F5" s="1"/>
      <c r="G5" s="1"/>
      <c r="H5" s="1"/>
      <c r="I5" s="3" t="s">
        <v>23</v>
      </c>
      <c r="J5" s="57" t="s">
        <v>46</v>
      </c>
      <c r="K5" s="57"/>
    </row>
    <row r="6" spans="2:11" ht="18.75">
      <c r="B6" s="1"/>
      <c r="C6" s="1"/>
      <c r="D6" s="1"/>
      <c r="E6" s="1"/>
      <c r="F6" s="1"/>
      <c r="G6" s="1"/>
      <c r="H6" s="9"/>
      <c r="I6" s="3" t="s">
        <v>25</v>
      </c>
      <c r="J6" s="57" t="s">
        <v>267</v>
      </c>
      <c r="K6" s="57"/>
    </row>
    <row r="7" spans="2:11" ht="15.75" customHeight="1">
      <c r="B7" s="1"/>
      <c r="C7" s="1"/>
      <c r="D7" s="1"/>
      <c r="E7" s="1"/>
      <c r="F7" s="1"/>
      <c r="G7" s="1"/>
      <c r="H7" s="9"/>
      <c r="I7" s="3" t="s">
        <v>26</v>
      </c>
      <c r="J7" s="498" t="s">
        <v>342</v>
      </c>
      <c r="K7" s="499"/>
    </row>
    <row r="8" spans="2:11" ht="15.75">
      <c r="B8" s="1"/>
      <c r="C8" s="1"/>
      <c r="D8" s="1"/>
      <c r="E8" s="1"/>
      <c r="F8" s="1"/>
      <c r="G8" s="1"/>
      <c r="H8" s="1"/>
      <c r="I8" s="1"/>
      <c r="J8" s="1"/>
      <c r="K8" s="1"/>
    </row>
    <row r="9" spans="2:11" ht="18.75">
      <c r="B9" s="522" t="s">
        <v>236</v>
      </c>
      <c r="C9" s="522"/>
      <c r="D9" s="522"/>
      <c r="E9" s="522"/>
      <c r="F9" s="522"/>
      <c r="G9" s="522"/>
      <c r="H9" s="522"/>
      <c r="I9" s="522"/>
      <c r="J9" s="522"/>
      <c r="K9" s="522"/>
    </row>
    <row r="10" spans="2:11" ht="15.75">
      <c r="B10" s="1"/>
      <c r="C10" s="1"/>
      <c r="D10" s="559"/>
      <c r="E10" s="559"/>
      <c r="F10" s="559"/>
      <c r="G10" s="559"/>
      <c r="H10" s="559"/>
      <c r="I10" s="1"/>
      <c r="J10" s="1"/>
      <c r="K10" s="1"/>
    </row>
    <row r="11" spans="1:11" ht="18.75">
      <c r="A11" s="513" t="s">
        <v>6</v>
      </c>
      <c r="B11" s="597" t="s">
        <v>12</v>
      </c>
      <c r="C11" s="597" t="s">
        <v>13</v>
      </c>
      <c r="D11" s="597" t="s">
        <v>47</v>
      </c>
      <c r="E11" s="600" t="s">
        <v>9</v>
      </c>
      <c r="F11" s="600"/>
      <c r="G11" s="600"/>
      <c r="H11" s="600"/>
      <c r="I11" s="600"/>
      <c r="J11" s="601"/>
      <c r="K11" s="523" t="s">
        <v>15</v>
      </c>
    </row>
    <row r="12" spans="1:11" ht="17.25" customHeight="1">
      <c r="A12" s="514"/>
      <c r="B12" s="599"/>
      <c r="C12" s="599"/>
      <c r="D12" s="599"/>
      <c r="E12" s="597">
        <v>2018</v>
      </c>
      <c r="F12" s="597">
        <v>2019</v>
      </c>
      <c r="G12" s="597" t="s">
        <v>28</v>
      </c>
      <c r="H12" s="597" t="s">
        <v>29</v>
      </c>
      <c r="I12" s="597" t="s">
        <v>30</v>
      </c>
      <c r="J12" s="523">
        <v>2020</v>
      </c>
      <c r="K12" s="523"/>
    </row>
    <row r="13" spans="1:11" ht="12.75">
      <c r="A13" s="515"/>
      <c r="B13" s="598"/>
      <c r="C13" s="598"/>
      <c r="D13" s="598"/>
      <c r="E13" s="598"/>
      <c r="F13" s="598"/>
      <c r="G13" s="598"/>
      <c r="H13" s="598"/>
      <c r="I13" s="598"/>
      <c r="J13" s="523"/>
      <c r="K13" s="523"/>
    </row>
    <row r="14" spans="1:11" ht="63">
      <c r="A14" s="160">
        <v>1</v>
      </c>
      <c r="B14" s="48" t="s">
        <v>180</v>
      </c>
      <c r="C14" s="48" t="s">
        <v>16</v>
      </c>
      <c r="D14" s="161">
        <f>E14+F14+J14</f>
        <v>-2074.09</v>
      </c>
      <c r="E14" s="80">
        <f>-2079.09+5</f>
        <v>-2074.09</v>
      </c>
      <c r="F14" s="80">
        <v>0</v>
      </c>
      <c r="G14" s="80"/>
      <c r="H14" s="80"/>
      <c r="I14" s="80"/>
      <c r="J14" s="80">
        <v>0</v>
      </c>
      <c r="K14" s="193" t="s">
        <v>185</v>
      </c>
    </row>
    <row r="15" spans="1:11" ht="18.75">
      <c r="A15" s="162"/>
      <c r="B15" s="58" t="s">
        <v>5</v>
      </c>
      <c r="C15" s="59"/>
      <c r="D15" s="81">
        <f>D14</f>
        <v>-2074.09</v>
      </c>
      <c r="E15" s="81">
        <f aca="true" t="shared" si="0" ref="E15:J15">SUM(E14)</f>
        <v>-2074.09</v>
      </c>
      <c r="F15" s="81">
        <f t="shared" si="0"/>
        <v>0</v>
      </c>
      <c r="G15" s="81">
        <f t="shared" si="0"/>
        <v>0</v>
      </c>
      <c r="H15" s="81">
        <f t="shared" si="0"/>
        <v>0</v>
      </c>
      <c r="I15" s="81">
        <f t="shared" si="0"/>
        <v>0</v>
      </c>
      <c r="J15" s="81">
        <f t="shared" si="0"/>
        <v>0</v>
      </c>
      <c r="K15" s="82"/>
    </row>
    <row r="16" spans="2:11" ht="18.75">
      <c r="B16" s="163"/>
      <c r="C16" s="4"/>
      <c r="D16" s="6"/>
      <c r="E16" s="6"/>
      <c r="F16" s="6"/>
      <c r="G16" s="6"/>
      <c r="H16" s="6"/>
      <c r="I16" s="6"/>
      <c r="J16" s="6"/>
      <c r="K16" s="43"/>
    </row>
    <row r="17" spans="2:11" ht="15.75">
      <c r="B17" s="4"/>
      <c r="C17" s="4"/>
      <c r="D17" s="6"/>
      <c r="E17" s="6"/>
      <c r="F17" s="6"/>
      <c r="G17" s="6"/>
      <c r="H17" s="6"/>
      <c r="I17" s="6"/>
      <c r="J17" s="6"/>
      <c r="K17" s="43"/>
    </row>
    <row r="18" spans="2:11" ht="15.75">
      <c r="B18" s="4"/>
      <c r="C18" s="4"/>
      <c r="D18" s="6"/>
      <c r="E18" s="6"/>
      <c r="F18" s="6"/>
      <c r="G18" s="6"/>
      <c r="H18" s="6"/>
      <c r="I18" s="6"/>
      <c r="J18" s="6"/>
      <c r="K18" s="43"/>
    </row>
    <row r="19" spans="2:11" ht="18.75">
      <c r="B19" s="164"/>
      <c r="C19" s="165"/>
      <c r="E19" s="6"/>
      <c r="F19" s="6"/>
      <c r="G19" s="6"/>
      <c r="H19" s="6"/>
      <c r="I19" s="6"/>
      <c r="J19" s="6"/>
      <c r="K19" s="165"/>
    </row>
    <row r="20" spans="1:11" ht="18.75">
      <c r="A20" s="166"/>
      <c r="B20" s="167" t="s">
        <v>18</v>
      </c>
      <c r="C20" s="167"/>
      <c r="D20" s="166"/>
      <c r="E20" s="167"/>
      <c r="F20" s="539" t="s">
        <v>7</v>
      </c>
      <c r="G20" s="539"/>
      <c r="H20" s="539"/>
      <c r="I20" s="539"/>
      <c r="J20" s="539"/>
      <c r="K20" s="169"/>
    </row>
    <row r="21" spans="1:11" ht="30.75" customHeight="1">
      <c r="A21" s="166"/>
      <c r="B21" s="167"/>
      <c r="C21" s="167"/>
      <c r="D21" s="166"/>
      <c r="E21" s="167"/>
      <c r="F21" s="168"/>
      <c r="G21" s="168"/>
      <c r="H21" s="168"/>
      <c r="I21" s="168"/>
      <c r="J21" s="168"/>
      <c r="K21" s="169"/>
    </row>
    <row r="22" spans="1:11" ht="18.75">
      <c r="A22" s="166"/>
      <c r="B22" s="170" t="s">
        <v>48</v>
      </c>
      <c r="C22" s="170"/>
      <c r="D22" s="166"/>
      <c r="E22" s="171"/>
      <c r="F22" s="172"/>
      <c r="G22" s="172"/>
      <c r="H22" s="172"/>
      <c r="I22" s="172"/>
      <c r="J22" s="172"/>
      <c r="K22" s="173"/>
    </row>
    <row r="23" spans="1:11" ht="30.75" customHeight="1">
      <c r="A23" s="166"/>
      <c r="B23" s="174" t="s">
        <v>10</v>
      </c>
      <c r="C23" s="166"/>
      <c r="D23" s="174"/>
      <c r="E23" s="172"/>
      <c r="F23" s="172"/>
      <c r="G23" s="172"/>
      <c r="H23" s="172"/>
      <c r="I23" s="172"/>
      <c r="J23" s="172"/>
      <c r="K23" s="173"/>
    </row>
    <row r="24" spans="2:11" ht="15.75">
      <c r="B24" s="44"/>
      <c r="C24" s="10"/>
      <c r="D24" s="45"/>
      <c r="E24" s="7"/>
      <c r="F24" s="7"/>
      <c r="G24" s="7"/>
      <c r="H24" s="7"/>
      <c r="I24" s="7"/>
      <c r="J24" s="1"/>
      <c r="K24" s="1"/>
    </row>
    <row r="25" spans="3:10" ht="15.75">
      <c r="C25" s="45"/>
      <c r="D25" s="7"/>
      <c r="E25" s="7"/>
      <c r="F25" s="7"/>
      <c r="G25" s="7"/>
      <c r="H25" s="7"/>
      <c r="I25" s="7"/>
      <c r="J25" s="7"/>
    </row>
    <row r="26" spans="3:10" ht="15.75">
      <c r="C26" s="46"/>
      <c r="D26" s="7"/>
      <c r="E26" s="7"/>
      <c r="F26" s="7"/>
      <c r="G26" s="7"/>
      <c r="H26" s="7"/>
      <c r="I26" s="7"/>
      <c r="J26" s="7"/>
    </row>
    <row r="28" ht="12.75">
      <c r="H28" s="5"/>
    </row>
  </sheetData>
  <sheetProtection/>
  <mergeCells count="18">
    <mergeCell ref="J1:K1"/>
    <mergeCell ref="J2:K2"/>
    <mergeCell ref="J7:K7"/>
    <mergeCell ref="B9:K9"/>
    <mergeCell ref="D10:H10"/>
    <mergeCell ref="A11:A13"/>
    <mergeCell ref="B11:B13"/>
    <mergeCell ref="C11:C13"/>
    <mergeCell ref="D11:D13"/>
    <mergeCell ref="E11:J11"/>
    <mergeCell ref="F20:J20"/>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sheetPr>
    <tabColor theme="0"/>
    <pageSetUpPr fitToPage="1"/>
  </sheetPr>
  <dimension ref="A1:K28"/>
  <sheetViews>
    <sheetView view="pageBreakPreview" zoomScaleSheetLayoutView="100" zoomScalePageLayoutView="0" workbookViewId="0" topLeftCell="A1">
      <selection activeCell="E15" sqref="E15"/>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537" t="s">
        <v>346</v>
      </c>
      <c r="K1" s="537"/>
    </row>
    <row r="2" spans="2:11" ht="18.75">
      <c r="B2" s="1"/>
      <c r="C2" s="1"/>
      <c r="D2" s="1"/>
      <c r="E2" s="1"/>
      <c r="F2" s="1"/>
      <c r="G2" s="1"/>
      <c r="H2" s="1"/>
      <c r="I2" s="3" t="s">
        <v>11</v>
      </c>
      <c r="J2" s="499" t="s">
        <v>11</v>
      </c>
      <c r="K2" s="499"/>
    </row>
    <row r="3" spans="2:11" ht="18.75">
      <c r="B3" s="1"/>
      <c r="C3" s="1"/>
      <c r="D3" s="1"/>
      <c r="E3" s="1"/>
      <c r="F3" s="1"/>
      <c r="G3" s="1"/>
      <c r="H3" s="1"/>
      <c r="I3" s="3" t="s">
        <v>20</v>
      </c>
      <c r="J3" s="57" t="s">
        <v>183</v>
      </c>
      <c r="K3" s="57"/>
    </row>
    <row r="4" spans="2:11" ht="18.75">
      <c r="B4" s="1"/>
      <c r="C4" s="1"/>
      <c r="D4" s="1"/>
      <c r="E4" s="1"/>
      <c r="F4" s="1"/>
      <c r="G4" s="1"/>
      <c r="H4" s="1"/>
      <c r="I4" s="3" t="s">
        <v>21</v>
      </c>
      <c r="J4" s="57" t="s">
        <v>22</v>
      </c>
      <c r="K4" s="57"/>
    </row>
    <row r="5" spans="2:11" ht="18.75">
      <c r="B5" s="1"/>
      <c r="C5" s="1"/>
      <c r="D5" s="1"/>
      <c r="E5" s="1"/>
      <c r="F5" s="1"/>
      <c r="G5" s="1"/>
      <c r="H5" s="1"/>
      <c r="I5" s="3" t="s">
        <v>23</v>
      </c>
      <c r="J5" s="57" t="s">
        <v>46</v>
      </c>
      <c r="K5" s="57"/>
    </row>
    <row r="6" spans="2:11" ht="18.75">
      <c r="B6" s="1"/>
      <c r="C6" s="1"/>
      <c r="D6" s="1"/>
      <c r="E6" s="1"/>
      <c r="F6" s="1"/>
      <c r="G6" s="1"/>
      <c r="H6" s="9"/>
      <c r="I6" s="3" t="s">
        <v>25</v>
      </c>
      <c r="J6" s="57" t="s">
        <v>267</v>
      </c>
      <c r="K6" s="57"/>
    </row>
    <row r="7" spans="2:11" ht="15.75" customHeight="1">
      <c r="B7" s="1"/>
      <c r="C7" s="1"/>
      <c r="D7" s="1"/>
      <c r="E7" s="1"/>
      <c r="F7" s="1"/>
      <c r="G7" s="1"/>
      <c r="H7" s="9"/>
      <c r="I7" s="3" t="s">
        <v>26</v>
      </c>
      <c r="J7" s="498" t="s">
        <v>342</v>
      </c>
      <c r="K7" s="499"/>
    </row>
    <row r="8" spans="2:11" ht="15.75">
      <c r="B8" s="1"/>
      <c r="C8" s="1"/>
      <c r="D8" s="1"/>
      <c r="E8" s="1"/>
      <c r="F8" s="1"/>
      <c r="G8" s="1"/>
      <c r="H8" s="1"/>
      <c r="I8" s="1"/>
      <c r="J8" s="1"/>
      <c r="K8" s="1"/>
    </row>
    <row r="9" spans="2:11" ht="18.75">
      <c r="B9" s="522" t="s">
        <v>344</v>
      </c>
      <c r="C9" s="522"/>
      <c r="D9" s="522"/>
      <c r="E9" s="522"/>
      <c r="F9" s="522"/>
      <c r="G9" s="522"/>
      <c r="H9" s="522"/>
      <c r="I9" s="522"/>
      <c r="J9" s="522"/>
      <c r="K9" s="522"/>
    </row>
    <row r="10" spans="2:11" ht="15.75">
      <c r="B10" s="1"/>
      <c r="C10" s="1"/>
      <c r="D10" s="559"/>
      <c r="E10" s="559"/>
      <c r="F10" s="559"/>
      <c r="G10" s="559"/>
      <c r="H10" s="559"/>
      <c r="I10" s="1"/>
      <c r="J10" s="1"/>
      <c r="K10" s="1"/>
    </row>
    <row r="11" spans="1:11" ht="18.75">
      <c r="A11" s="513" t="s">
        <v>6</v>
      </c>
      <c r="B11" s="597" t="s">
        <v>12</v>
      </c>
      <c r="C11" s="597" t="s">
        <v>13</v>
      </c>
      <c r="D11" s="597" t="s">
        <v>47</v>
      </c>
      <c r="E11" s="600" t="s">
        <v>9</v>
      </c>
      <c r="F11" s="600"/>
      <c r="G11" s="600"/>
      <c r="H11" s="600"/>
      <c r="I11" s="600"/>
      <c r="J11" s="601"/>
      <c r="K11" s="523" t="s">
        <v>15</v>
      </c>
    </row>
    <row r="12" spans="1:11" ht="17.25" customHeight="1">
      <c r="A12" s="514"/>
      <c r="B12" s="599"/>
      <c r="C12" s="599"/>
      <c r="D12" s="599"/>
      <c r="E12" s="597">
        <v>2018</v>
      </c>
      <c r="F12" s="597">
        <v>2019</v>
      </c>
      <c r="G12" s="597" t="s">
        <v>28</v>
      </c>
      <c r="H12" s="597" t="s">
        <v>29</v>
      </c>
      <c r="I12" s="597" t="s">
        <v>30</v>
      </c>
      <c r="J12" s="523">
        <v>2020</v>
      </c>
      <c r="K12" s="523"/>
    </row>
    <row r="13" spans="1:11" ht="12.75">
      <c r="A13" s="515"/>
      <c r="B13" s="598"/>
      <c r="C13" s="598"/>
      <c r="D13" s="598"/>
      <c r="E13" s="598"/>
      <c r="F13" s="598"/>
      <c r="G13" s="598"/>
      <c r="H13" s="598"/>
      <c r="I13" s="598"/>
      <c r="J13" s="523"/>
      <c r="K13" s="523"/>
    </row>
    <row r="14" spans="1:11" ht="47.25">
      <c r="A14" s="160">
        <v>1</v>
      </c>
      <c r="B14" s="48" t="s">
        <v>343</v>
      </c>
      <c r="C14" s="48" t="s">
        <v>16</v>
      </c>
      <c r="D14" s="161">
        <f>E14+F14+J14</f>
        <v>74070.2</v>
      </c>
      <c r="E14" s="80">
        <v>74070.2</v>
      </c>
      <c r="F14" s="80">
        <v>0</v>
      </c>
      <c r="G14" s="80"/>
      <c r="H14" s="80"/>
      <c r="I14" s="80"/>
      <c r="J14" s="80">
        <v>0</v>
      </c>
      <c r="K14" s="193" t="s">
        <v>345</v>
      </c>
    </row>
    <row r="15" spans="1:11" ht="18.75">
      <c r="A15" s="162"/>
      <c r="B15" s="58" t="s">
        <v>5</v>
      </c>
      <c r="C15" s="59"/>
      <c r="D15" s="81">
        <f>D14</f>
        <v>74070.2</v>
      </c>
      <c r="E15" s="81">
        <f aca="true" t="shared" si="0" ref="E15:J15">SUM(E14)</f>
        <v>74070.2</v>
      </c>
      <c r="F15" s="81">
        <f t="shared" si="0"/>
        <v>0</v>
      </c>
      <c r="G15" s="81">
        <f t="shared" si="0"/>
        <v>0</v>
      </c>
      <c r="H15" s="81">
        <f t="shared" si="0"/>
        <v>0</v>
      </c>
      <c r="I15" s="81">
        <f t="shared" si="0"/>
        <v>0</v>
      </c>
      <c r="J15" s="81">
        <f t="shared" si="0"/>
        <v>0</v>
      </c>
      <c r="K15" s="82"/>
    </row>
    <row r="16" spans="2:11" ht="18.75">
      <c r="B16" s="163"/>
      <c r="C16" s="4"/>
      <c r="D16" s="6"/>
      <c r="E16" s="6"/>
      <c r="F16" s="6"/>
      <c r="G16" s="6"/>
      <c r="H16" s="6"/>
      <c r="I16" s="6"/>
      <c r="J16" s="6"/>
      <c r="K16" s="43"/>
    </row>
    <row r="17" spans="2:11" ht="15.75">
      <c r="B17" s="4"/>
      <c r="C17" s="4"/>
      <c r="D17" s="6"/>
      <c r="E17" s="6"/>
      <c r="F17" s="6"/>
      <c r="G17" s="6"/>
      <c r="H17" s="6"/>
      <c r="I17" s="6"/>
      <c r="J17" s="6"/>
      <c r="K17" s="43"/>
    </row>
    <row r="18" spans="2:11" ht="15.75">
      <c r="B18" s="4"/>
      <c r="C18" s="4"/>
      <c r="D18" s="6"/>
      <c r="E18" s="6"/>
      <c r="F18" s="6"/>
      <c r="G18" s="6"/>
      <c r="H18" s="6"/>
      <c r="I18" s="6"/>
      <c r="J18" s="6"/>
      <c r="K18" s="43"/>
    </row>
    <row r="19" spans="2:11" ht="18.75">
      <c r="B19" s="164"/>
      <c r="C19" s="165"/>
      <c r="E19" s="6"/>
      <c r="F19" s="6"/>
      <c r="G19" s="6"/>
      <c r="H19" s="6"/>
      <c r="I19" s="6"/>
      <c r="J19" s="6"/>
      <c r="K19" s="165"/>
    </row>
    <row r="20" spans="1:11" ht="18.75">
      <c r="A20" s="166"/>
      <c r="B20" s="167" t="s">
        <v>18</v>
      </c>
      <c r="C20" s="167"/>
      <c r="D20" s="166"/>
      <c r="E20" s="167"/>
      <c r="F20" s="539" t="s">
        <v>7</v>
      </c>
      <c r="G20" s="539"/>
      <c r="H20" s="539"/>
      <c r="I20" s="539"/>
      <c r="J20" s="539"/>
      <c r="K20" s="169"/>
    </row>
    <row r="21" spans="1:11" ht="30.75" customHeight="1">
      <c r="A21" s="166"/>
      <c r="B21" s="167"/>
      <c r="C21" s="167"/>
      <c r="D21" s="166"/>
      <c r="E21" s="167"/>
      <c r="F21" s="168"/>
      <c r="G21" s="168"/>
      <c r="H21" s="168"/>
      <c r="I21" s="168"/>
      <c r="J21" s="168"/>
      <c r="K21" s="169"/>
    </row>
    <row r="22" spans="1:11" ht="18.75">
      <c r="A22" s="166"/>
      <c r="B22" s="170" t="s">
        <v>48</v>
      </c>
      <c r="C22" s="170"/>
      <c r="D22" s="166"/>
      <c r="E22" s="171"/>
      <c r="F22" s="172"/>
      <c r="G22" s="172"/>
      <c r="H22" s="172"/>
      <c r="I22" s="172"/>
      <c r="J22" s="172"/>
      <c r="K22" s="173"/>
    </row>
    <row r="23" spans="1:11" ht="30.75" customHeight="1">
      <c r="A23" s="166"/>
      <c r="B23" s="174" t="s">
        <v>10</v>
      </c>
      <c r="C23" s="166"/>
      <c r="D23" s="174"/>
      <c r="E23" s="172"/>
      <c r="F23" s="172"/>
      <c r="G23" s="172"/>
      <c r="H23" s="172"/>
      <c r="I23" s="172"/>
      <c r="J23" s="172"/>
      <c r="K23" s="173"/>
    </row>
    <row r="24" spans="2:11" ht="15.75">
      <c r="B24" s="44"/>
      <c r="C24" s="10"/>
      <c r="D24" s="45"/>
      <c r="E24" s="7"/>
      <c r="F24" s="7"/>
      <c r="G24" s="7"/>
      <c r="H24" s="7"/>
      <c r="I24" s="7"/>
      <c r="J24" s="1"/>
      <c r="K24" s="1"/>
    </row>
    <row r="25" spans="3:10" ht="15.75">
      <c r="C25" s="45"/>
      <c r="D25" s="7"/>
      <c r="E25" s="7"/>
      <c r="F25" s="7"/>
      <c r="G25" s="7"/>
      <c r="H25" s="7"/>
      <c r="I25" s="7"/>
      <c r="J25" s="7"/>
    </row>
    <row r="26" spans="3:10" ht="15.75">
      <c r="C26" s="46"/>
      <c r="D26" s="7"/>
      <c r="E26" s="7"/>
      <c r="F26" s="7"/>
      <c r="G26" s="7"/>
      <c r="H26" s="7"/>
      <c r="I26" s="7"/>
      <c r="J26" s="7"/>
    </row>
    <row r="28" ht="12.75">
      <c r="H28" s="5"/>
    </row>
  </sheetData>
  <sheetProtection/>
  <mergeCells count="18">
    <mergeCell ref="F20:J20"/>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80" r:id="rId1"/>
</worksheet>
</file>

<file path=xl/worksheets/sheet22.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15">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430"/>
      <c r="B1" s="430"/>
      <c r="C1" s="430"/>
      <c r="D1" s="430"/>
      <c r="E1" s="430"/>
      <c r="F1" s="430"/>
      <c r="G1" s="430"/>
      <c r="H1" s="430"/>
      <c r="I1" s="604" t="s">
        <v>463</v>
      </c>
      <c r="J1" s="604"/>
      <c r="K1" s="604"/>
    </row>
    <row r="2" spans="1:11" ht="18.75">
      <c r="A2" s="430"/>
      <c r="B2" s="430"/>
      <c r="C2" s="430"/>
      <c r="D2" s="430"/>
      <c r="E2" s="430"/>
      <c r="F2" s="430"/>
      <c r="G2" s="430"/>
      <c r="H2" s="430"/>
      <c r="I2" s="605" t="s">
        <v>11</v>
      </c>
      <c r="J2" s="605"/>
      <c r="K2" s="605"/>
    </row>
    <row r="3" spans="1:11" ht="18.75">
      <c r="A3" s="430"/>
      <c r="B3" s="430"/>
      <c r="C3" s="430"/>
      <c r="D3" s="430"/>
      <c r="E3" s="430"/>
      <c r="F3" s="430"/>
      <c r="G3" s="430"/>
      <c r="H3" s="430"/>
      <c r="I3" s="602" t="s">
        <v>426</v>
      </c>
      <c r="J3" s="602"/>
      <c r="K3" s="602"/>
    </row>
    <row r="4" spans="1:11" ht="18.75">
      <c r="A4" s="430"/>
      <c r="B4" s="430"/>
      <c r="C4" s="430"/>
      <c r="D4" s="430"/>
      <c r="E4" s="430"/>
      <c r="F4" s="430"/>
      <c r="G4" s="430"/>
      <c r="H4" s="430"/>
      <c r="I4" s="602" t="s">
        <v>34</v>
      </c>
      <c r="J4" s="602"/>
      <c r="K4" s="602"/>
    </row>
    <row r="5" spans="1:11" ht="18.75">
      <c r="A5" s="430"/>
      <c r="B5" s="430"/>
      <c r="C5" s="430"/>
      <c r="D5" s="430"/>
      <c r="E5" s="430"/>
      <c r="F5" s="430"/>
      <c r="G5" s="430"/>
      <c r="H5" s="430"/>
      <c r="I5" s="602" t="s">
        <v>8</v>
      </c>
      <c r="J5" s="602"/>
      <c r="K5" s="602"/>
    </row>
    <row r="6" spans="1:11" ht="18.75">
      <c r="A6" s="430"/>
      <c r="B6" s="430"/>
      <c r="C6" s="430"/>
      <c r="D6" s="430"/>
      <c r="E6" s="430"/>
      <c r="F6" s="430"/>
      <c r="G6" s="430"/>
      <c r="H6" s="430"/>
      <c r="I6" s="602" t="s">
        <v>427</v>
      </c>
      <c r="J6" s="602"/>
      <c r="K6" s="602"/>
    </row>
    <row r="7" spans="1:11" ht="18.75" customHeight="1">
      <c r="A7" s="430"/>
      <c r="B7" s="430"/>
      <c r="C7" s="430"/>
      <c r="D7" s="430"/>
      <c r="E7" s="430"/>
      <c r="F7" s="430"/>
      <c r="G7" s="430"/>
      <c r="H7" s="430"/>
      <c r="I7" s="603" t="s">
        <v>428</v>
      </c>
      <c r="J7" s="603"/>
      <c r="K7" s="603"/>
    </row>
    <row r="8" spans="1:11" ht="18.75">
      <c r="A8" s="430"/>
      <c r="B8" s="430"/>
      <c r="C8" s="430"/>
      <c r="D8" s="430"/>
      <c r="E8" s="430"/>
      <c r="F8" s="430"/>
      <c r="G8" s="430"/>
      <c r="H8" s="430"/>
      <c r="I8" s="74" t="s">
        <v>487</v>
      </c>
      <c r="J8" s="74"/>
      <c r="K8" s="74"/>
    </row>
    <row r="9" spans="1:11" ht="18.75">
      <c r="A9" s="430"/>
      <c r="B9" s="430"/>
      <c r="C9" s="430"/>
      <c r="D9" s="430"/>
      <c r="E9" s="430"/>
      <c r="F9" s="430"/>
      <c r="G9" s="430"/>
      <c r="H9" s="430"/>
      <c r="I9" s="430"/>
      <c r="J9" s="430"/>
      <c r="K9" s="430"/>
    </row>
    <row r="10" spans="1:11" ht="18.75">
      <c r="A10" s="430"/>
      <c r="B10" s="500" t="s">
        <v>430</v>
      </c>
      <c r="C10" s="500"/>
      <c r="D10" s="500"/>
      <c r="E10" s="500"/>
      <c r="F10" s="500"/>
      <c r="G10" s="500"/>
      <c r="H10" s="500"/>
      <c r="I10" s="500"/>
      <c r="J10" s="500"/>
      <c r="K10" s="500"/>
    </row>
    <row r="11" spans="1:11" ht="18.75">
      <c r="A11" s="430"/>
      <c r="B11" s="430"/>
      <c r="C11" s="430"/>
      <c r="D11" s="606"/>
      <c r="E11" s="606"/>
      <c r="F11" s="606"/>
      <c r="G11" s="606"/>
      <c r="H11" s="606"/>
      <c r="I11" s="430"/>
      <c r="J11" s="430"/>
      <c r="K11" s="430"/>
    </row>
    <row r="12" spans="1:11" ht="18.75">
      <c r="A12" s="494" t="s">
        <v>33</v>
      </c>
      <c r="B12" s="494" t="s">
        <v>12</v>
      </c>
      <c r="C12" s="494" t="s">
        <v>13</v>
      </c>
      <c r="D12" s="494" t="s">
        <v>14</v>
      </c>
      <c r="E12" s="506" t="s">
        <v>9</v>
      </c>
      <c r="F12" s="506"/>
      <c r="G12" s="506"/>
      <c r="H12" s="506"/>
      <c r="I12" s="506"/>
      <c r="J12" s="564"/>
      <c r="K12" s="493" t="s">
        <v>15</v>
      </c>
    </row>
    <row r="13" spans="1:11" ht="12.75">
      <c r="A13" s="496"/>
      <c r="B13" s="496"/>
      <c r="C13" s="496"/>
      <c r="D13" s="496"/>
      <c r="E13" s="494" t="s">
        <v>431</v>
      </c>
      <c r="F13" s="494" t="s">
        <v>432</v>
      </c>
      <c r="G13" s="494" t="s">
        <v>28</v>
      </c>
      <c r="H13" s="494" t="s">
        <v>29</v>
      </c>
      <c r="I13" s="494" t="s">
        <v>30</v>
      </c>
      <c r="J13" s="493" t="s">
        <v>433</v>
      </c>
      <c r="K13" s="493"/>
    </row>
    <row r="14" spans="1:11" ht="39" customHeight="1">
      <c r="A14" s="495"/>
      <c r="B14" s="495"/>
      <c r="C14" s="495"/>
      <c r="D14" s="495"/>
      <c r="E14" s="495"/>
      <c r="F14" s="495"/>
      <c r="G14" s="495"/>
      <c r="H14" s="495"/>
      <c r="I14" s="495"/>
      <c r="J14" s="493"/>
      <c r="K14" s="493"/>
    </row>
    <row r="15" spans="1:11" ht="70.5" customHeight="1">
      <c r="A15" s="36">
        <v>1</v>
      </c>
      <c r="B15" s="62" t="s">
        <v>434</v>
      </c>
      <c r="C15" s="36" t="s">
        <v>16</v>
      </c>
      <c r="D15" s="63">
        <f>SUM(E15:J15)</f>
        <v>0</v>
      </c>
      <c r="E15" s="64">
        <f>490.67-490.67</f>
        <v>0</v>
      </c>
      <c r="F15" s="110"/>
      <c r="G15" s="109"/>
      <c r="H15" s="109"/>
      <c r="I15" s="109"/>
      <c r="J15" s="109"/>
      <c r="K15" s="36" t="s">
        <v>435</v>
      </c>
    </row>
    <row r="16" spans="1:11" ht="69.75" customHeight="1" hidden="1">
      <c r="A16" s="36">
        <v>2</v>
      </c>
      <c r="B16" s="62" t="s">
        <v>61</v>
      </c>
      <c r="C16" s="36" t="s">
        <v>16</v>
      </c>
      <c r="D16" s="108">
        <f>SUM(E16:J16)</f>
        <v>0</v>
      </c>
      <c r="E16" s="110">
        <v>0</v>
      </c>
      <c r="F16" s="109"/>
      <c r="G16" s="109"/>
      <c r="H16" s="109"/>
      <c r="I16" s="109"/>
      <c r="J16" s="109"/>
      <c r="K16" s="36" t="s">
        <v>53</v>
      </c>
    </row>
    <row r="17" spans="1:11" ht="74.25" customHeight="1" hidden="1">
      <c r="A17" s="36">
        <v>3</v>
      </c>
      <c r="B17" s="111" t="s">
        <v>62</v>
      </c>
      <c r="C17" s="112" t="s">
        <v>16</v>
      </c>
      <c r="D17" s="108">
        <f>SUM(E17:J17)</f>
        <v>0</v>
      </c>
      <c r="E17" s="113">
        <v>0</v>
      </c>
      <c r="F17" s="109"/>
      <c r="G17" s="109"/>
      <c r="H17" s="109"/>
      <c r="I17" s="109"/>
      <c r="J17" s="109"/>
      <c r="K17" s="36" t="s">
        <v>436</v>
      </c>
    </row>
    <row r="18" spans="1:11" ht="18.75">
      <c r="A18" s="431"/>
      <c r="B18" s="61" t="s">
        <v>5</v>
      </c>
      <c r="C18" s="72"/>
      <c r="D18" s="108">
        <f>D15</f>
        <v>0</v>
      </c>
      <c r="E18" s="157">
        <f aca="true" t="shared" si="0" ref="E18:J18">E15</f>
        <v>0</v>
      </c>
      <c r="F18" s="108">
        <f t="shared" si="0"/>
        <v>0</v>
      </c>
      <c r="G18" s="108">
        <f t="shared" si="0"/>
        <v>0</v>
      </c>
      <c r="H18" s="108">
        <f t="shared" si="0"/>
        <v>0</v>
      </c>
      <c r="I18" s="108">
        <f t="shared" si="0"/>
        <v>0</v>
      </c>
      <c r="J18" s="108">
        <f t="shared" si="0"/>
        <v>0</v>
      </c>
      <c r="K18" s="73"/>
    </row>
    <row r="19" spans="1:11" ht="18.75">
      <c r="A19" s="430"/>
      <c r="B19" s="53"/>
      <c r="C19" s="53"/>
      <c r="D19" s="432"/>
      <c r="E19" s="432"/>
      <c r="F19" s="432"/>
      <c r="G19" s="432"/>
      <c r="H19" s="432"/>
      <c r="I19" s="432"/>
      <c r="J19" s="432"/>
      <c r="K19" s="433"/>
    </row>
    <row r="20" spans="2:11" ht="18.75">
      <c r="B20" s="612" t="s">
        <v>18</v>
      </c>
      <c r="C20" s="612"/>
      <c r="D20" s="613"/>
      <c r="E20" s="8"/>
      <c r="F20" s="8"/>
      <c r="G20" s="9"/>
      <c r="H20" s="9"/>
      <c r="I20" s="9"/>
      <c r="J20" s="49"/>
      <c r="K20" s="49" t="s">
        <v>31</v>
      </c>
    </row>
    <row r="21" spans="2:11" ht="12.75" customHeight="1">
      <c r="B21" s="613"/>
      <c r="C21" s="613"/>
      <c r="D21" s="613"/>
      <c r="E21" s="8"/>
      <c r="F21" s="8"/>
      <c r="G21" s="9"/>
      <c r="H21" s="9"/>
      <c r="I21" s="9"/>
      <c r="J21" s="49"/>
      <c r="K21" s="49"/>
    </row>
    <row r="22" spans="2:11" ht="18.75" customHeight="1" hidden="1">
      <c r="B22" s="613"/>
      <c r="C22" s="613"/>
      <c r="D22" s="613"/>
      <c r="E22" s="8"/>
      <c r="F22" s="8"/>
      <c r="G22" s="9"/>
      <c r="H22" s="9"/>
      <c r="I22" s="9"/>
      <c r="J22" s="49"/>
      <c r="K22" s="49"/>
    </row>
    <row r="23" spans="2:11" ht="18.75" customHeight="1" hidden="1">
      <c r="B23" s="613"/>
      <c r="C23" s="613"/>
      <c r="D23" s="613"/>
      <c r="E23" s="8"/>
      <c r="F23" s="8"/>
      <c r="G23" s="9"/>
      <c r="H23" s="9"/>
      <c r="I23" s="9"/>
      <c r="J23" s="49"/>
      <c r="K23" s="49"/>
    </row>
    <row r="24" spans="2:11" ht="23.25" customHeight="1" hidden="1">
      <c r="B24" s="613"/>
      <c r="C24" s="613"/>
      <c r="D24" s="613"/>
      <c r="E24" s="8"/>
      <c r="F24" s="8"/>
      <c r="G24" s="9"/>
      <c r="H24" s="9"/>
      <c r="I24" s="9"/>
      <c r="J24" s="49"/>
      <c r="K24" s="49"/>
    </row>
    <row r="25" spans="2:11" ht="18.75">
      <c r="B25" s="613"/>
      <c r="C25" s="613"/>
      <c r="D25" s="613"/>
      <c r="E25" s="8"/>
      <c r="F25" s="8"/>
      <c r="G25" s="9"/>
      <c r="H25" s="9"/>
      <c r="I25" s="9"/>
      <c r="J25" s="49"/>
      <c r="K25" s="49"/>
    </row>
    <row r="26" spans="2:11" ht="18.75">
      <c r="B26" s="614" t="s">
        <v>17</v>
      </c>
      <c r="C26" s="614"/>
      <c r="D26" s="50"/>
      <c r="E26" s="7"/>
      <c r="F26" s="7"/>
      <c r="G26" s="7"/>
      <c r="H26" s="7"/>
      <c r="I26" s="7"/>
      <c r="J26" s="1"/>
      <c r="K26" s="1"/>
    </row>
    <row r="27" spans="2:11" ht="15.75">
      <c r="B27" s="191" t="s">
        <v>10</v>
      </c>
      <c r="C27" s="191"/>
      <c r="D27" s="7"/>
      <c r="E27" s="7"/>
      <c r="F27" s="7"/>
      <c r="G27" s="7"/>
      <c r="H27" s="7"/>
      <c r="I27" s="7"/>
      <c r="J27" s="1"/>
      <c r="K27" s="1"/>
    </row>
    <row r="28" spans="2:11" ht="15.75">
      <c r="B28" s="44"/>
      <c r="C28" s="10"/>
      <c r="D28" s="45"/>
      <c r="E28" s="7"/>
      <c r="F28" s="7"/>
      <c r="G28" s="7"/>
      <c r="H28" s="7"/>
      <c r="I28" s="7"/>
      <c r="J28" s="1"/>
      <c r="K28" s="1"/>
    </row>
    <row r="29" spans="3:10" ht="15.75">
      <c r="C29" s="45"/>
      <c r="D29" s="7"/>
      <c r="E29" s="7"/>
      <c r="F29" s="7"/>
      <c r="G29" s="7"/>
      <c r="H29" s="7"/>
      <c r="I29" s="7"/>
      <c r="J29" s="7"/>
    </row>
  </sheetData>
  <sheetProtection/>
  <mergeCells count="23">
    <mergeCell ref="I1:K1"/>
    <mergeCell ref="I2:K2"/>
    <mergeCell ref="I3:K3"/>
    <mergeCell ref="F13:F14"/>
    <mergeCell ref="B10:K10"/>
    <mergeCell ref="D11:H11"/>
    <mergeCell ref="E13:E14"/>
    <mergeCell ref="G13:G14"/>
    <mergeCell ref="H13:H14"/>
    <mergeCell ref="E12:J12"/>
    <mergeCell ref="J13:J14"/>
    <mergeCell ref="I13:I14"/>
    <mergeCell ref="K12:K14"/>
    <mergeCell ref="I4:K4"/>
    <mergeCell ref="I5:K5"/>
    <mergeCell ref="I6:K6"/>
    <mergeCell ref="I7:K7"/>
    <mergeCell ref="B20:C20"/>
    <mergeCell ref="B26:C26"/>
    <mergeCell ref="A12:A14"/>
    <mergeCell ref="B12:B14"/>
    <mergeCell ref="C12:C14"/>
    <mergeCell ref="D12:D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23.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430"/>
      <c r="B1" s="430"/>
      <c r="C1" s="430"/>
      <c r="D1" s="430"/>
      <c r="E1" s="430"/>
      <c r="F1" s="430"/>
      <c r="G1" s="430"/>
      <c r="H1" s="430"/>
      <c r="I1" s="272" t="s">
        <v>19</v>
      </c>
      <c r="J1" s="604" t="s">
        <v>437</v>
      </c>
      <c r="K1" s="604"/>
    </row>
    <row r="2" spans="1:11" ht="18.75">
      <c r="A2" s="430"/>
      <c r="B2" s="430"/>
      <c r="C2" s="430"/>
      <c r="D2" s="430"/>
      <c r="E2" s="430"/>
      <c r="F2" s="430"/>
      <c r="G2" s="430"/>
      <c r="H2" s="430"/>
      <c r="I2" s="272"/>
      <c r="J2" s="209" t="s">
        <v>11</v>
      </c>
      <c r="K2" s="387"/>
    </row>
    <row r="3" spans="1:11" ht="18.75">
      <c r="A3" s="430"/>
      <c r="B3" s="430"/>
      <c r="C3" s="430"/>
      <c r="D3" s="430"/>
      <c r="E3" s="430"/>
      <c r="F3" s="430"/>
      <c r="G3" s="430"/>
      <c r="H3" s="430"/>
      <c r="I3" s="60" t="s">
        <v>11</v>
      </c>
      <c r="J3" s="602" t="s">
        <v>426</v>
      </c>
      <c r="K3" s="602"/>
    </row>
    <row r="4" spans="1:11" ht="18.75">
      <c r="A4" s="430"/>
      <c r="B4" s="430"/>
      <c r="C4" s="430"/>
      <c r="D4" s="430"/>
      <c r="E4" s="430"/>
      <c r="F4" s="430"/>
      <c r="G4" s="430"/>
      <c r="H4" s="430"/>
      <c r="I4" s="60" t="s">
        <v>20</v>
      </c>
      <c r="J4" s="602" t="s">
        <v>34</v>
      </c>
      <c r="K4" s="602"/>
    </row>
    <row r="5" spans="1:11" ht="18.75">
      <c r="A5" s="430"/>
      <c r="B5" s="430"/>
      <c r="C5" s="430"/>
      <c r="D5" s="430"/>
      <c r="E5" s="430"/>
      <c r="F5" s="430"/>
      <c r="G5" s="430"/>
      <c r="H5" s="430"/>
      <c r="I5" s="60" t="s">
        <v>21</v>
      </c>
      <c r="J5" s="602" t="s">
        <v>8</v>
      </c>
      <c r="K5" s="602"/>
    </row>
    <row r="6" spans="1:11" ht="18.75">
      <c r="A6" s="430"/>
      <c r="B6" s="430"/>
      <c r="C6" s="430"/>
      <c r="D6" s="430"/>
      <c r="E6" s="430"/>
      <c r="F6" s="430"/>
      <c r="G6" s="430"/>
      <c r="H6" s="430"/>
      <c r="I6" s="60" t="s">
        <v>23</v>
      </c>
      <c r="J6" s="602" t="s">
        <v>427</v>
      </c>
      <c r="K6" s="602"/>
    </row>
    <row r="7" spans="1:11" ht="18.75">
      <c r="A7" s="430"/>
      <c r="B7" s="430"/>
      <c r="C7" s="430"/>
      <c r="D7" s="430"/>
      <c r="E7" s="430"/>
      <c r="F7" s="430"/>
      <c r="G7" s="430"/>
      <c r="H7" s="430"/>
      <c r="I7" s="60" t="s">
        <v>25</v>
      </c>
      <c r="J7" s="603" t="s">
        <v>428</v>
      </c>
      <c r="K7" s="602"/>
    </row>
    <row r="8" spans="1:11" ht="18.75">
      <c r="A8" s="430"/>
      <c r="B8" s="430"/>
      <c r="C8" s="430"/>
      <c r="D8" s="430"/>
      <c r="E8" s="430"/>
      <c r="F8" s="430"/>
      <c r="G8" s="430"/>
      <c r="H8" s="430"/>
      <c r="I8" s="60" t="s">
        <v>26</v>
      </c>
      <c r="J8" s="430" t="s">
        <v>429</v>
      </c>
      <c r="K8" s="60"/>
    </row>
    <row r="9" spans="1:11" ht="18.75">
      <c r="A9" s="430"/>
      <c r="B9" s="430"/>
      <c r="C9" s="430"/>
      <c r="D9" s="430"/>
      <c r="E9" s="430"/>
      <c r="F9" s="430"/>
      <c r="G9" s="430"/>
      <c r="H9" s="430"/>
      <c r="I9" s="430"/>
      <c r="J9" s="430"/>
      <c r="K9" s="430"/>
    </row>
    <row r="10" spans="1:11" ht="18.75">
      <c r="A10" s="430"/>
      <c r="B10" s="500" t="s">
        <v>438</v>
      </c>
      <c r="C10" s="500"/>
      <c r="D10" s="500"/>
      <c r="E10" s="500"/>
      <c r="F10" s="500"/>
      <c r="G10" s="500"/>
      <c r="H10" s="500"/>
      <c r="I10" s="500"/>
      <c r="J10" s="500"/>
      <c r="K10" s="500"/>
    </row>
    <row r="11" spans="1:11" ht="18.75">
      <c r="A11" s="430"/>
      <c r="B11" s="430"/>
      <c r="C11" s="430"/>
      <c r="D11" s="606"/>
      <c r="E11" s="606"/>
      <c r="F11" s="606"/>
      <c r="G11" s="606"/>
      <c r="H11" s="606"/>
      <c r="I11" s="430"/>
      <c r="J11" s="430"/>
      <c r="K11" s="430"/>
    </row>
    <row r="12" spans="1:11" ht="18.75">
      <c r="A12" s="494" t="s">
        <v>33</v>
      </c>
      <c r="B12" s="494" t="s">
        <v>12</v>
      </c>
      <c r="C12" s="494" t="s">
        <v>13</v>
      </c>
      <c r="D12" s="494" t="s">
        <v>14</v>
      </c>
      <c r="E12" s="506" t="s">
        <v>9</v>
      </c>
      <c r="F12" s="506"/>
      <c r="G12" s="506"/>
      <c r="H12" s="506"/>
      <c r="I12" s="506"/>
      <c r="J12" s="564"/>
      <c r="K12" s="493" t="s">
        <v>15</v>
      </c>
    </row>
    <row r="13" spans="1:11" ht="12.75">
      <c r="A13" s="496"/>
      <c r="B13" s="496"/>
      <c r="C13" s="496"/>
      <c r="D13" s="496"/>
      <c r="E13" s="494" t="s">
        <v>431</v>
      </c>
      <c r="F13" s="494" t="s">
        <v>432</v>
      </c>
      <c r="G13" s="494" t="s">
        <v>28</v>
      </c>
      <c r="H13" s="494" t="s">
        <v>29</v>
      </c>
      <c r="I13" s="494" t="s">
        <v>30</v>
      </c>
      <c r="J13" s="493" t="s">
        <v>433</v>
      </c>
      <c r="K13" s="493"/>
    </row>
    <row r="14" spans="1:11" ht="37.5" customHeight="1">
      <c r="A14" s="495"/>
      <c r="B14" s="495"/>
      <c r="C14" s="495"/>
      <c r="D14" s="495"/>
      <c r="E14" s="495"/>
      <c r="F14" s="495"/>
      <c r="G14" s="495"/>
      <c r="H14" s="495"/>
      <c r="I14" s="495"/>
      <c r="J14" s="493"/>
      <c r="K14" s="493"/>
    </row>
    <row r="15" spans="1:11" ht="66.75" customHeight="1">
      <c r="A15" s="36">
        <v>1</v>
      </c>
      <c r="B15" s="62" t="s">
        <v>439</v>
      </c>
      <c r="C15" s="36" t="s">
        <v>16</v>
      </c>
      <c r="D15" s="63">
        <f>SUM(E15:J15)</f>
        <v>2178</v>
      </c>
      <c r="E15" s="64">
        <v>2178</v>
      </c>
      <c r="F15" s="110"/>
      <c r="G15" s="109"/>
      <c r="H15" s="109"/>
      <c r="I15" s="109"/>
      <c r="J15" s="109"/>
      <c r="K15" s="36" t="s">
        <v>435</v>
      </c>
    </row>
    <row r="16" spans="1:11" ht="66.75" customHeight="1" hidden="1">
      <c r="A16" s="36">
        <v>2</v>
      </c>
      <c r="B16" s="62" t="s">
        <v>61</v>
      </c>
      <c r="C16" s="36" t="s">
        <v>16</v>
      </c>
      <c r="D16" s="108">
        <f>SUM(E16:J16)</f>
        <v>0</v>
      </c>
      <c r="E16" s="110">
        <v>0</v>
      </c>
      <c r="F16" s="109"/>
      <c r="G16" s="109"/>
      <c r="H16" s="109"/>
      <c r="I16" s="109"/>
      <c r="J16" s="109"/>
      <c r="K16" s="36" t="s">
        <v>53</v>
      </c>
    </row>
    <row r="17" spans="1:11" ht="66.75" customHeight="1" hidden="1">
      <c r="A17" s="36">
        <v>3</v>
      </c>
      <c r="B17" s="111" t="s">
        <v>62</v>
      </c>
      <c r="C17" s="112" t="s">
        <v>16</v>
      </c>
      <c r="D17" s="108">
        <f>SUM(E17:J17)</f>
        <v>0</v>
      </c>
      <c r="E17" s="113">
        <v>0</v>
      </c>
      <c r="F17" s="109"/>
      <c r="G17" s="109"/>
      <c r="H17" s="109"/>
      <c r="I17" s="109"/>
      <c r="J17" s="109"/>
      <c r="K17" s="36" t="s">
        <v>436</v>
      </c>
    </row>
    <row r="18" spans="1:11" ht="66.75" customHeight="1">
      <c r="A18" s="431"/>
      <c r="B18" s="61" t="s">
        <v>5</v>
      </c>
      <c r="C18" s="72"/>
      <c r="D18" s="108">
        <f>D15</f>
        <v>2178</v>
      </c>
      <c r="E18" s="157">
        <f aca="true" t="shared" si="0" ref="E18:J18">E15</f>
        <v>2178</v>
      </c>
      <c r="F18" s="108">
        <f t="shared" si="0"/>
        <v>0</v>
      </c>
      <c r="G18" s="108">
        <f t="shared" si="0"/>
        <v>0</v>
      </c>
      <c r="H18" s="108">
        <f t="shared" si="0"/>
        <v>0</v>
      </c>
      <c r="I18" s="108">
        <f t="shared" si="0"/>
        <v>0</v>
      </c>
      <c r="J18" s="108">
        <f t="shared" si="0"/>
        <v>0</v>
      </c>
      <c r="K18" s="73"/>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3"/>
      <c r="C23" s="54"/>
      <c r="D23" s="14"/>
      <c r="E23" s="19"/>
      <c r="F23" s="19"/>
      <c r="G23" s="19"/>
      <c r="H23" s="19"/>
      <c r="I23" s="19"/>
      <c r="J23" s="19"/>
      <c r="K23" s="54"/>
    </row>
    <row r="24" spans="1:11" ht="23.25">
      <c r="A24" s="14"/>
      <c r="B24" s="469" t="s">
        <v>18</v>
      </c>
      <c r="C24" s="469"/>
      <c r="D24" s="394"/>
      <c r="E24" s="395"/>
      <c r="F24" s="395"/>
      <c r="G24" s="396"/>
      <c r="H24" s="396"/>
      <c r="I24" s="396"/>
      <c r="J24" s="434"/>
      <c r="K24" s="434" t="s">
        <v>7</v>
      </c>
    </row>
  </sheetData>
  <sheetProtection/>
  <mergeCells count="21">
    <mergeCell ref="J1:K1"/>
    <mergeCell ref="J3:K3"/>
    <mergeCell ref="J4:K4"/>
    <mergeCell ref="J5:K5"/>
    <mergeCell ref="J6:K6"/>
    <mergeCell ref="I13:I14"/>
    <mergeCell ref="K12:K14"/>
    <mergeCell ref="B24:C24"/>
    <mergeCell ref="B10:K10"/>
    <mergeCell ref="D11:H11"/>
    <mergeCell ref="J7:K7"/>
    <mergeCell ref="E13:E14"/>
    <mergeCell ref="G13:G14"/>
    <mergeCell ref="H13:H14"/>
    <mergeCell ref="A12:A14"/>
    <mergeCell ref="B12:B14"/>
    <mergeCell ref="C12:C14"/>
    <mergeCell ref="D12:D14"/>
    <mergeCell ref="E12:J12"/>
    <mergeCell ref="J13:J14"/>
    <mergeCell ref="F13:F1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sheetPr>
  <dimension ref="A1:M134"/>
  <sheetViews>
    <sheetView view="pageBreakPreview" zoomScale="78" zoomScaleSheetLayoutView="78" zoomScalePageLayoutView="0" workbookViewId="0" topLeftCell="A27">
      <selection activeCell="B20" sqref="B20"/>
    </sheetView>
  </sheetViews>
  <sheetFormatPr defaultColWidth="9.140625" defaultRowHeight="12.75"/>
  <cols>
    <col min="1" max="1" width="5.710937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209" t="s">
        <v>306</v>
      </c>
      <c r="I1" s="60"/>
      <c r="J1" s="12"/>
      <c r="K1" s="12"/>
    </row>
    <row r="2" spans="8:11" ht="18.75">
      <c r="H2" s="60" t="s">
        <v>11</v>
      </c>
      <c r="I2" s="60"/>
      <c r="J2" s="12"/>
      <c r="K2" s="12"/>
    </row>
    <row r="3" spans="8:11" ht="18.75">
      <c r="H3" s="497" t="s">
        <v>181</v>
      </c>
      <c r="I3" s="497"/>
      <c r="J3" s="12"/>
      <c r="K3" s="12"/>
    </row>
    <row r="4" spans="8:11" ht="18.75">
      <c r="H4" s="497" t="s">
        <v>34</v>
      </c>
      <c r="I4" s="497"/>
      <c r="J4" s="12"/>
      <c r="K4" s="12"/>
    </row>
    <row r="5" spans="8:13" ht="18.75">
      <c r="H5" s="74" t="s">
        <v>8</v>
      </c>
      <c r="I5" s="74"/>
      <c r="J5" s="17"/>
      <c r="K5" s="17"/>
      <c r="L5" s="17"/>
      <c r="M5" s="17"/>
    </row>
    <row r="6" spans="2:11" ht="18.75">
      <c r="B6" s="15"/>
      <c r="C6" s="15"/>
      <c r="D6" s="15"/>
      <c r="H6" s="497" t="s">
        <v>269</v>
      </c>
      <c r="I6" s="497"/>
      <c r="J6" s="12"/>
      <c r="K6" s="12"/>
    </row>
    <row r="7" spans="2:13" ht="15.75" customHeight="1">
      <c r="B7" s="15"/>
      <c r="C7" s="15"/>
      <c r="D7" s="15"/>
      <c r="H7" s="498" t="s">
        <v>342</v>
      </c>
      <c r="I7" s="499"/>
      <c r="J7" s="17"/>
      <c r="K7" s="17"/>
      <c r="L7" s="17"/>
      <c r="M7" s="17"/>
    </row>
    <row r="8" spans="2:9" ht="12" customHeight="1">
      <c r="B8" s="15"/>
      <c r="C8" s="15"/>
      <c r="D8" s="15"/>
      <c r="E8" s="15"/>
      <c r="F8" s="15"/>
      <c r="G8" s="15"/>
      <c r="H8" s="12"/>
      <c r="I8" s="12"/>
    </row>
    <row r="9" spans="2:9" ht="17.25" customHeight="1">
      <c r="B9" s="500" t="s">
        <v>270</v>
      </c>
      <c r="C9" s="500"/>
      <c r="D9" s="500"/>
      <c r="E9" s="500"/>
      <c r="F9" s="500"/>
      <c r="G9" s="500"/>
      <c r="H9" s="500"/>
      <c r="I9" s="15"/>
    </row>
    <row r="10" spans="2:9" ht="13.5" customHeight="1">
      <c r="B10" s="34"/>
      <c r="C10" s="34"/>
      <c r="D10" s="34"/>
      <c r="E10" s="34"/>
      <c r="F10" s="34"/>
      <c r="G10" s="34"/>
      <c r="H10" s="34"/>
      <c r="I10" s="15"/>
    </row>
    <row r="11" spans="1:9" ht="19.5" customHeight="1">
      <c r="A11" s="494" t="s">
        <v>33</v>
      </c>
      <c r="B11" s="494" t="s">
        <v>12</v>
      </c>
      <c r="C11" s="494" t="s">
        <v>13</v>
      </c>
      <c r="D11" s="494" t="s">
        <v>14</v>
      </c>
      <c r="E11" s="493" t="s">
        <v>9</v>
      </c>
      <c r="F11" s="493"/>
      <c r="G11" s="493"/>
      <c r="H11" s="493" t="s">
        <v>15</v>
      </c>
      <c r="I11" s="15"/>
    </row>
    <row r="12" spans="1:9" ht="15.75" customHeight="1">
      <c r="A12" s="496"/>
      <c r="B12" s="496"/>
      <c r="C12" s="496"/>
      <c r="D12" s="496"/>
      <c r="E12" s="494">
        <v>2018</v>
      </c>
      <c r="F12" s="494">
        <v>2019</v>
      </c>
      <c r="G12" s="494">
        <v>2020</v>
      </c>
      <c r="H12" s="493"/>
      <c r="I12" s="15"/>
    </row>
    <row r="13" spans="1:9" ht="21" customHeight="1">
      <c r="A13" s="495"/>
      <c r="B13" s="495"/>
      <c r="C13" s="495"/>
      <c r="D13" s="495"/>
      <c r="E13" s="495"/>
      <c r="F13" s="495"/>
      <c r="G13" s="495"/>
      <c r="H13" s="493"/>
      <c r="I13" s="15"/>
    </row>
    <row r="14" spans="1:9" ht="33.75" customHeight="1" hidden="1">
      <c r="A14" s="67">
        <v>1</v>
      </c>
      <c r="B14" s="62" t="s">
        <v>35</v>
      </c>
      <c r="C14" s="36" t="s">
        <v>16</v>
      </c>
      <c r="D14" s="75" t="e">
        <f>#REF!+E14+F14+G14</f>
        <v>#REF!</v>
      </c>
      <c r="E14" s="75"/>
      <c r="F14" s="75"/>
      <c r="G14" s="75"/>
      <c r="H14" s="36" t="s">
        <v>36</v>
      </c>
      <c r="I14" s="15"/>
    </row>
    <row r="15" spans="1:9" ht="52.5" customHeight="1">
      <c r="A15" s="67">
        <v>1</v>
      </c>
      <c r="B15" s="62" t="s">
        <v>106</v>
      </c>
      <c r="C15" s="36" t="s">
        <v>16</v>
      </c>
      <c r="D15" s="63">
        <f>E15+F15+G15</f>
        <v>164438.4</v>
      </c>
      <c r="E15" s="76">
        <v>50073.4</v>
      </c>
      <c r="F15" s="76">
        <v>55744</v>
      </c>
      <c r="G15" s="76">
        <v>58621</v>
      </c>
      <c r="H15" s="36" t="s">
        <v>107</v>
      </c>
      <c r="I15" s="15"/>
    </row>
    <row r="16" spans="1:9" ht="34.5" customHeight="1" hidden="1">
      <c r="A16" s="67">
        <f>A15+1</f>
        <v>2</v>
      </c>
      <c r="B16" s="62" t="s">
        <v>37</v>
      </c>
      <c r="C16" s="36" t="s">
        <v>16</v>
      </c>
      <c r="D16" s="63">
        <f aca="true" t="shared" si="0" ref="D16:D28">E16+F16+G16</f>
        <v>0</v>
      </c>
      <c r="E16" s="76"/>
      <c r="F16" s="76"/>
      <c r="G16" s="76"/>
      <c r="H16" s="36" t="s">
        <v>36</v>
      </c>
      <c r="I16" s="15"/>
    </row>
    <row r="17" spans="1:9" ht="57" customHeight="1">
      <c r="A17" s="67">
        <v>2</v>
      </c>
      <c r="B17" s="62" t="s">
        <v>108</v>
      </c>
      <c r="C17" s="36" t="s">
        <v>16</v>
      </c>
      <c r="D17" s="63">
        <f t="shared" si="0"/>
        <v>256047.8</v>
      </c>
      <c r="E17" s="76">
        <v>77890</v>
      </c>
      <c r="F17" s="76">
        <v>86838</v>
      </c>
      <c r="G17" s="38">
        <v>91319.8</v>
      </c>
      <c r="H17" s="36" t="s">
        <v>107</v>
      </c>
      <c r="I17" s="15"/>
    </row>
    <row r="18" spans="1:9" ht="58.5" customHeight="1">
      <c r="A18" s="67">
        <v>3</v>
      </c>
      <c r="B18" s="62" t="s">
        <v>109</v>
      </c>
      <c r="C18" s="36" t="s">
        <v>16</v>
      </c>
      <c r="D18" s="63">
        <f t="shared" si="0"/>
        <v>130204.70000000001</v>
      </c>
      <c r="E18" s="76">
        <v>41000</v>
      </c>
      <c r="F18" s="37">
        <v>43480.3</v>
      </c>
      <c r="G18" s="38">
        <v>45724.4</v>
      </c>
      <c r="H18" s="36" t="s">
        <v>107</v>
      </c>
      <c r="I18" s="15"/>
    </row>
    <row r="19" spans="1:9" ht="56.25">
      <c r="A19" s="67">
        <v>5</v>
      </c>
      <c r="B19" s="189" t="s">
        <v>251</v>
      </c>
      <c r="C19" s="269" t="s">
        <v>16</v>
      </c>
      <c r="D19" s="140">
        <f>E19+F19+G19</f>
        <v>1300</v>
      </c>
      <c r="E19" s="136">
        <v>400</v>
      </c>
      <c r="F19" s="136">
        <v>400</v>
      </c>
      <c r="G19" s="136">
        <v>500</v>
      </c>
      <c r="H19" s="36" t="s">
        <v>110</v>
      </c>
      <c r="I19" s="15"/>
    </row>
    <row r="20" spans="1:9" ht="75" customHeight="1">
      <c r="A20" s="36">
        <v>6</v>
      </c>
      <c r="B20" s="189" t="s">
        <v>320</v>
      </c>
      <c r="C20" s="269" t="s">
        <v>16</v>
      </c>
      <c r="D20" s="140">
        <f t="shared" si="0"/>
        <v>24000</v>
      </c>
      <c r="E20" s="136">
        <v>6000</v>
      </c>
      <c r="F20" s="136">
        <v>8000</v>
      </c>
      <c r="G20" s="136">
        <v>10000</v>
      </c>
      <c r="H20" s="36" t="s">
        <v>111</v>
      </c>
      <c r="I20" s="15"/>
    </row>
    <row r="21" spans="1:9" ht="76.5" customHeight="1">
      <c r="A21" s="36">
        <v>7</v>
      </c>
      <c r="B21" s="189" t="s">
        <v>321</v>
      </c>
      <c r="C21" s="269" t="s">
        <v>16</v>
      </c>
      <c r="D21" s="140">
        <f t="shared" si="0"/>
        <v>418730</v>
      </c>
      <c r="E21" s="136">
        <f>25000+100000</f>
        <v>125000</v>
      </c>
      <c r="F21" s="136">
        <f>30000+111488</f>
        <v>141488</v>
      </c>
      <c r="G21" s="136">
        <f>35000+117242</f>
        <v>152242</v>
      </c>
      <c r="H21" s="36" t="s">
        <v>112</v>
      </c>
      <c r="I21" s="15"/>
    </row>
    <row r="22" spans="1:9" ht="18" customHeight="1" hidden="1">
      <c r="A22" s="36"/>
      <c r="B22" s="62" t="s">
        <v>38</v>
      </c>
      <c r="C22" s="77"/>
      <c r="D22" s="63">
        <f t="shared" si="0"/>
        <v>0</v>
      </c>
      <c r="E22" s="76"/>
      <c r="F22" s="37"/>
      <c r="G22" s="76"/>
      <c r="H22" s="36" t="s">
        <v>39</v>
      </c>
      <c r="I22" s="15"/>
    </row>
    <row r="23" spans="1:9" ht="20.25" customHeight="1" hidden="1">
      <c r="A23" s="36"/>
      <c r="B23" s="62" t="s">
        <v>40</v>
      </c>
      <c r="C23" s="77"/>
      <c r="D23" s="63">
        <f t="shared" si="0"/>
        <v>0</v>
      </c>
      <c r="E23" s="76"/>
      <c r="F23" s="37"/>
      <c r="G23" s="76"/>
      <c r="H23" s="36" t="s">
        <v>39</v>
      </c>
      <c r="I23" s="15"/>
    </row>
    <row r="24" spans="1:9" ht="21" customHeight="1" hidden="1">
      <c r="A24" s="36"/>
      <c r="B24" s="62" t="s">
        <v>41</v>
      </c>
      <c r="C24" s="77"/>
      <c r="D24" s="63">
        <f t="shared" si="0"/>
        <v>0</v>
      </c>
      <c r="E24" s="76"/>
      <c r="F24" s="37"/>
      <c r="G24" s="76"/>
      <c r="H24" s="36" t="s">
        <v>39</v>
      </c>
      <c r="I24" s="15"/>
    </row>
    <row r="25" spans="1:9" ht="30.75" customHeight="1" hidden="1">
      <c r="A25" s="36"/>
      <c r="B25" s="62" t="s">
        <v>42</v>
      </c>
      <c r="C25" s="36" t="s">
        <v>16</v>
      </c>
      <c r="D25" s="63">
        <f t="shared" si="0"/>
        <v>0</v>
      </c>
      <c r="E25" s="76"/>
      <c r="F25" s="76"/>
      <c r="G25" s="76"/>
      <c r="H25" s="36" t="s">
        <v>39</v>
      </c>
      <c r="I25" s="15"/>
    </row>
    <row r="26" spans="1:9" ht="18" customHeight="1" hidden="1">
      <c r="A26" s="36"/>
      <c r="B26" s="62" t="s">
        <v>43</v>
      </c>
      <c r="C26" s="36" t="s">
        <v>16</v>
      </c>
      <c r="D26" s="63">
        <f t="shared" si="0"/>
        <v>0</v>
      </c>
      <c r="E26" s="76"/>
      <c r="F26" s="76"/>
      <c r="G26" s="76"/>
      <c r="H26" s="36" t="s">
        <v>39</v>
      </c>
      <c r="I26" s="15"/>
    </row>
    <row r="27" spans="1:9" ht="60" customHeight="1">
      <c r="A27" s="36">
        <v>9</v>
      </c>
      <c r="B27" s="62" t="s">
        <v>114</v>
      </c>
      <c r="C27" s="36" t="s">
        <v>16</v>
      </c>
      <c r="D27" s="63">
        <f t="shared" si="0"/>
        <v>26660</v>
      </c>
      <c r="E27" s="76">
        <v>8110</v>
      </c>
      <c r="F27" s="76">
        <v>9041.7</v>
      </c>
      <c r="G27" s="76">
        <v>9508.3</v>
      </c>
      <c r="H27" s="36" t="s">
        <v>113</v>
      </c>
      <c r="I27" s="15"/>
    </row>
    <row r="28" spans="1:9" ht="78" customHeight="1">
      <c r="A28" s="36">
        <v>11</v>
      </c>
      <c r="B28" s="189" t="s">
        <v>115</v>
      </c>
      <c r="C28" s="269" t="s">
        <v>16</v>
      </c>
      <c r="D28" s="140">
        <f t="shared" si="0"/>
        <v>48100</v>
      </c>
      <c r="E28" s="136">
        <v>18100</v>
      </c>
      <c r="F28" s="136">
        <v>15000</v>
      </c>
      <c r="G28" s="136">
        <v>15000</v>
      </c>
      <c r="H28" s="36" t="s">
        <v>116</v>
      </c>
      <c r="I28" s="15"/>
    </row>
    <row r="29" spans="1:9" ht="18.75">
      <c r="A29" s="78"/>
      <c r="B29" s="79" t="s">
        <v>5</v>
      </c>
      <c r="C29" s="79"/>
      <c r="D29" s="63">
        <f>D15+D17+D18+D19+D20+D21+D27+D28</f>
        <v>1069480.9</v>
      </c>
      <c r="E29" s="63">
        <f>E15+E17+E18+E19+E20+E21+E27+E28</f>
        <v>326573.4</v>
      </c>
      <c r="F29" s="63">
        <f>F15+F17+F18+F19+F20+F21+F27+F28</f>
        <v>359992</v>
      </c>
      <c r="G29" s="63">
        <f>G15+G17+G18+G19+G20+G21+G27+G28</f>
        <v>382915.49999999994</v>
      </c>
      <c r="H29" s="73"/>
      <c r="I29" s="15"/>
    </row>
    <row r="30" spans="1:9" ht="15.75">
      <c r="A30" s="41"/>
      <c r="B30" s="210"/>
      <c r="C30" s="210"/>
      <c r="D30" s="19"/>
      <c r="E30" s="19"/>
      <c r="F30" s="19"/>
      <c r="G30" s="19"/>
      <c r="H30" s="20"/>
      <c r="I30" s="15"/>
    </row>
    <row r="31" spans="1:9" ht="18.75">
      <c r="A31" s="41"/>
      <c r="B31" s="319"/>
      <c r="C31" s="210"/>
      <c r="D31" s="19"/>
      <c r="E31" s="19"/>
      <c r="F31" s="19"/>
      <c r="G31" s="19"/>
      <c r="H31" s="20"/>
      <c r="I31" s="15"/>
    </row>
    <row r="32" spans="1:9" ht="15.75">
      <c r="A32" s="41"/>
      <c r="B32" s="210"/>
      <c r="C32" s="210"/>
      <c r="D32" s="19"/>
      <c r="E32" s="19"/>
      <c r="F32" s="19"/>
      <c r="G32" s="19"/>
      <c r="H32" s="20"/>
      <c r="I32" s="15"/>
    </row>
    <row r="33" spans="2:9" ht="15.75">
      <c r="B33" s="15"/>
      <c r="C33" s="15"/>
      <c r="D33" s="15"/>
      <c r="E33" s="15"/>
      <c r="F33" s="15"/>
      <c r="G33" s="15"/>
      <c r="H33" s="15"/>
      <c r="I33" s="15"/>
    </row>
    <row r="34" spans="2:11" ht="18.75">
      <c r="B34" s="492" t="s">
        <v>18</v>
      </c>
      <c r="C34" s="492"/>
      <c r="D34" s="21"/>
      <c r="E34" s="22"/>
      <c r="F34" s="211"/>
      <c r="H34" s="42" t="s">
        <v>7</v>
      </c>
      <c r="J34" s="23"/>
      <c r="K34" s="24"/>
    </row>
    <row r="35" spans="2:11" ht="18.75">
      <c r="B35" s="21"/>
      <c r="C35" s="21"/>
      <c r="D35" s="21"/>
      <c r="E35" s="22"/>
      <c r="F35" s="211"/>
      <c r="H35" s="42"/>
      <c r="J35" s="23"/>
      <c r="K35" s="24"/>
    </row>
    <row r="36" spans="2:11" ht="18.75">
      <c r="B36" s="21"/>
      <c r="C36" s="21"/>
      <c r="D36" s="21"/>
      <c r="E36" s="22"/>
      <c r="F36" s="211"/>
      <c r="H36" s="42"/>
      <c r="J36" s="23"/>
      <c r="K36" s="24"/>
    </row>
    <row r="37" spans="2:11" ht="18.75">
      <c r="B37" s="483" t="s">
        <v>17</v>
      </c>
      <c r="C37" s="483"/>
      <c r="D37" s="25"/>
      <c r="E37" s="26"/>
      <c r="F37" s="26"/>
      <c r="G37" s="26"/>
      <c r="H37" s="26"/>
      <c r="I37" s="26"/>
      <c r="J37" s="15"/>
      <c r="K37" s="15"/>
    </row>
    <row r="38" spans="2:11" ht="28.5" customHeight="1">
      <c r="B38" s="27" t="s">
        <v>45</v>
      </c>
      <c r="C38" s="27"/>
      <c r="D38" s="26"/>
      <c r="E38" s="26"/>
      <c r="F38" s="26"/>
      <c r="G38" s="26"/>
      <c r="H38" s="26"/>
      <c r="I38" s="26"/>
      <c r="J38" s="15"/>
      <c r="K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sheetData>
  <sheetProtection/>
  <mergeCells count="16">
    <mergeCell ref="H3:I3"/>
    <mergeCell ref="H4:I4"/>
    <mergeCell ref="H6:I6"/>
    <mergeCell ref="H7:I7"/>
    <mergeCell ref="B9:H9"/>
    <mergeCell ref="A11:A13"/>
    <mergeCell ref="B11:B13"/>
    <mergeCell ref="B34:C34"/>
    <mergeCell ref="B37:C37"/>
    <mergeCell ref="H11:H13"/>
    <mergeCell ref="E12:E13"/>
    <mergeCell ref="F12:F13"/>
    <mergeCell ref="G12:G13"/>
    <mergeCell ref="C11:C13"/>
    <mergeCell ref="D11:D13"/>
    <mergeCell ref="E11:G11"/>
  </mergeCells>
  <printOptions horizontalCentered="1"/>
  <pageMargins left="0" right="0" top="1.3779527559055118" bottom="0" header="0" footer="0"/>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O35"/>
  <sheetViews>
    <sheetView view="pageBreakPreview" zoomScaleSheetLayoutView="100" zoomScalePageLayoutView="0" workbookViewId="0" topLeftCell="A17">
      <selection activeCell="B27" sqref="B27:K28"/>
    </sheetView>
  </sheetViews>
  <sheetFormatPr defaultColWidth="9.140625" defaultRowHeight="12.75"/>
  <cols>
    <col min="1" max="1" width="4.140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497" t="s">
        <v>474</v>
      </c>
      <c r="G1" s="497"/>
      <c r="H1" s="497"/>
      <c r="I1" s="497"/>
      <c r="J1" s="497"/>
      <c r="K1" s="74"/>
      <c r="L1" s="13" t="s">
        <v>19</v>
      </c>
    </row>
    <row r="2" spans="2:12" ht="15" customHeight="1">
      <c r="B2" s="15"/>
      <c r="C2" s="15"/>
      <c r="D2" s="15"/>
      <c r="E2" s="15"/>
      <c r="F2" s="60" t="s">
        <v>11</v>
      </c>
      <c r="G2" s="60"/>
      <c r="H2" s="15"/>
      <c r="I2" s="12" t="s">
        <v>11</v>
      </c>
      <c r="J2" s="12"/>
      <c r="K2" s="60"/>
      <c r="L2" s="12" t="s">
        <v>11</v>
      </c>
    </row>
    <row r="3" spans="2:12" ht="17.25" customHeight="1">
      <c r="B3" s="15"/>
      <c r="C3" s="15"/>
      <c r="D3" s="15"/>
      <c r="E3" s="15"/>
      <c r="F3" s="504" t="s">
        <v>181</v>
      </c>
      <c r="G3" s="504"/>
      <c r="H3" s="504"/>
      <c r="I3" s="504"/>
      <c r="J3" s="504"/>
      <c r="K3" s="504"/>
      <c r="L3" s="12" t="s">
        <v>20</v>
      </c>
    </row>
    <row r="4" spans="2:12" ht="16.5" customHeight="1">
      <c r="B4" s="15"/>
      <c r="C4" s="15"/>
      <c r="D4" s="15"/>
      <c r="E4" s="15"/>
      <c r="F4" s="74" t="s">
        <v>34</v>
      </c>
      <c r="G4" s="74"/>
      <c r="H4" s="15"/>
      <c r="I4" s="12" t="s">
        <v>21</v>
      </c>
      <c r="J4" s="12"/>
      <c r="K4" s="60"/>
      <c r="L4" s="12" t="s">
        <v>21</v>
      </c>
    </row>
    <row r="5" spans="2:12" ht="15" customHeight="1">
      <c r="B5" s="15"/>
      <c r="C5" s="15"/>
      <c r="D5" s="15"/>
      <c r="E5" s="15"/>
      <c r="F5" s="74" t="s">
        <v>8</v>
      </c>
      <c r="G5" s="74"/>
      <c r="H5" s="15"/>
      <c r="I5" s="12" t="s">
        <v>23</v>
      </c>
      <c r="J5" s="12"/>
      <c r="K5" s="60"/>
      <c r="L5" s="12" t="s">
        <v>23</v>
      </c>
    </row>
    <row r="6" spans="2:12" ht="16.5" customHeight="1">
      <c r="B6" s="15"/>
      <c r="C6" s="15"/>
      <c r="D6" s="15"/>
      <c r="E6" s="15"/>
      <c r="F6" s="74" t="s">
        <v>264</v>
      </c>
      <c r="G6" s="74"/>
      <c r="H6" s="16"/>
      <c r="I6" s="12" t="s">
        <v>25</v>
      </c>
      <c r="J6" s="12"/>
      <c r="K6" s="60"/>
      <c r="L6" s="12" t="s">
        <v>25</v>
      </c>
    </row>
    <row r="7" spans="2:15" ht="15.75" customHeight="1">
      <c r="B7" s="15"/>
      <c r="C7" s="15"/>
      <c r="D7" s="15"/>
      <c r="E7" s="15"/>
      <c r="F7" s="498" t="s">
        <v>482</v>
      </c>
      <c r="G7" s="498"/>
      <c r="H7" s="498"/>
      <c r="I7" s="498"/>
      <c r="J7" s="498"/>
      <c r="K7" s="498"/>
      <c r="L7" s="17"/>
      <c r="M7" s="17"/>
      <c r="N7" s="17"/>
      <c r="O7" s="17"/>
    </row>
    <row r="8" spans="2:15" ht="15.75" customHeight="1">
      <c r="B8" s="15"/>
      <c r="C8" s="15"/>
      <c r="D8" s="15"/>
      <c r="E8" s="15"/>
      <c r="F8" s="498" t="s">
        <v>491</v>
      </c>
      <c r="G8" s="498"/>
      <c r="H8" s="498"/>
      <c r="I8" s="498"/>
      <c r="J8" s="498"/>
      <c r="K8" s="498"/>
      <c r="L8" s="17"/>
      <c r="M8" s="17"/>
      <c r="N8" s="17"/>
      <c r="O8" s="17"/>
    </row>
    <row r="9" spans="2:12" ht="15.75">
      <c r="B9" s="15"/>
      <c r="C9" s="15"/>
      <c r="D9" s="15"/>
      <c r="E9" s="15"/>
      <c r="F9" s="15"/>
      <c r="G9" s="15"/>
      <c r="H9" s="15"/>
      <c r="I9" s="15"/>
      <c r="J9" s="15"/>
      <c r="K9" s="15"/>
      <c r="L9" s="15"/>
    </row>
    <row r="10" spans="2:12" ht="18.75" customHeight="1">
      <c r="B10" s="500" t="s">
        <v>262</v>
      </c>
      <c r="C10" s="500"/>
      <c r="D10" s="500"/>
      <c r="E10" s="500"/>
      <c r="F10" s="500"/>
      <c r="G10" s="500"/>
      <c r="H10" s="500"/>
      <c r="I10" s="500"/>
      <c r="J10" s="500"/>
      <c r="K10" s="500"/>
      <c r="L10" s="15"/>
    </row>
    <row r="11" spans="2:12" ht="15.75">
      <c r="B11" s="15"/>
      <c r="C11" s="15"/>
      <c r="D11" s="505"/>
      <c r="E11" s="505"/>
      <c r="F11" s="505"/>
      <c r="G11" s="505"/>
      <c r="H11" s="505"/>
      <c r="I11" s="15"/>
      <c r="J11" s="15"/>
      <c r="K11" s="35" t="s">
        <v>27</v>
      </c>
      <c r="L11" s="15"/>
    </row>
    <row r="12" spans="1:12" ht="15.75" customHeight="1">
      <c r="A12" s="494" t="s">
        <v>6</v>
      </c>
      <c r="B12" s="494" t="s">
        <v>12</v>
      </c>
      <c r="C12" s="494" t="s">
        <v>13</v>
      </c>
      <c r="D12" s="494" t="s">
        <v>14</v>
      </c>
      <c r="E12" s="506" t="s">
        <v>9</v>
      </c>
      <c r="F12" s="506"/>
      <c r="G12" s="506"/>
      <c r="H12" s="506"/>
      <c r="I12" s="506"/>
      <c r="J12" s="506"/>
      <c r="K12" s="493" t="s">
        <v>15</v>
      </c>
      <c r="L12" s="15"/>
    </row>
    <row r="13" spans="1:12" ht="15.75" customHeight="1">
      <c r="A13" s="496"/>
      <c r="B13" s="496"/>
      <c r="C13" s="496"/>
      <c r="D13" s="496"/>
      <c r="E13" s="494">
        <v>2018</v>
      </c>
      <c r="F13" s="494">
        <v>2019</v>
      </c>
      <c r="G13" s="494" t="s">
        <v>28</v>
      </c>
      <c r="H13" s="494" t="s">
        <v>29</v>
      </c>
      <c r="I13" s="494" t="s">
        <v>30</v>
      </c>
      <c r="J13" s="493">
        <v>2020</v>
      </c>
      <c r="K13" s="493"/>
      <c r="L13" s="15"/>
    </row>
    <row r="14" spans="1:12" ht="21" customHeight="1">
      <c r="A14" s="495"/>
      <c r="B14" s="495"/>
      <c r="C14" s="495"/>
      <c r="D14" s="495"/>
      <c r="E14" s="495"/>
      <c r="F14" s="495"/>
      <c r="G14" s="495"/>
      <c r="H14" s="495"/>
      <c r="I14" s="495"/>
      <c r="J14" s="493"/>
      <c r="K14" s="493"/>
      <c r="L14" s="15"/>
    </row>
    <row r="15" spans="1:12" ht="81" customHeight="1">
      <c r="A15" s="502">
        <v>1</v>
      </c>
      <c r="B15" s="502" t="s">
        <v>328</v>
      </c>
      <c r="C15" s="36" t="s">
        <v>16</v>
      </c>
      <c r="D15" s="108">
        <f>SUM(E15:J15)</f>
        <v>66190</v>
      </c>
      <c r="E15" s="109">
        <f>20000+190</f>
        <v>20190</v>
      </c>
      <c r="F15" s="110">
        <v>22000</v>
      </c>
      <c r="G15" s="109"/>
      <c r="H15" s="109"/>
      <c r="I15" s="109"/>
      <c r="J15" s="109">
        <v>24000</v>
      </c>
      <c r="K15" s="502" t="s">
        <v>67</v>
      </c>
      <c r="L15" s="15"/>
    </row>
    <row r="16" spans="1:12" ht="37.5">
      <c r="A16" s="503"/>
      <c r="B16" s="503"/>
      <c r="C16" s="36" t="s">
        <v>93</v>
      </c>
      <c r="D16" s="108">
        <f>E16+F16+J16</f>
        <v>0</v>
      </c>
      <c r="E16" s="109"/>
      <c r="F16" s="110"/>
      <c r="G16" s="109"/>
      <c r="H16" s="109"/>
      <c r="I16" s="109"/>
      <c r="J16" s="158"/>
      <c r="K16" s="503"/>
      <c r="L16" s="15"/>
    </row>
    <row r="17" spans="1:14" ht="63" customHeight="1">
      <c r="A17" s="502">
        <v>2</v>
      </c>
      <c r="B17" s="502" t="s">
        <v>94</v>
      </c>
      <c r="C17" s="36" t="s">
        <v>16</v>
      </c>
      <c r="D17" s="108">
        <f>SUM(E17:J17)</f>
        <v>60000</v>
      </c>
      <c r="E17" s="110">
        <v>15000</v>
      </c>
      <c r="F17" s="109">
        <v>20000</v>
      </c>
      <c r="G17" s="109"/>
      <c r="H17" s="109"/>
      <c r="I17" s="109"/>
      <c r="J17" s="109">
        <v>25000</v>
      </c>
      <c r="K17" s="502" t="s">
        <v>67</v>
      </c>
      <c r="L17" s="15"/>
      <c r="N17" s="33">
        <v>441</v>
      </c>
    </row>
    <row r="18" spans="1:14" ht="37.5">
      <c r="A18" s="503"/>
      <c r="B18" s="503"/>
      <c r="C18" s="36" t="s">
        <v>77</v>
      </c>
      <c r="D18" s="108">
        <f>E18+F18+J18</f>
        <v>0</v>
      </c>
      <c r="E18" s="110"/>
      <c r="F18" s="109"/>
      <c r="G18" s="109"/>
      <c r="H18" s="109"/>
      <c r="I18" s="109"/>
      <c r="J18" s="109"/>
      <c r="K18" s="503"/>
      <c r="L18" s="15"/>
      <c r="N18" s="33"/>
    </row>
    <row r="19" spans="1:14" ht="56.25">
      <c r="A19" s="36">
        <v>3</v>
      </c>
      <c r="B19" s="36" t="s">
        <v>95</v>
      </c>
      <c r="C19" s="36" t="s">
        <v>16</v>
      </c>
      <c r="D19" s="108">
        <v>60750</v>
      </c>
      <c r="E19" s="110">
        <v>20750</v>
      </c>
      <c r="F19" s="109">
        <v>20000</v>
      </c>
      <c r="G19" s="109"/>
      <c r="H19" s="109"/>
      <c r="I19" s="109"/>
      <c r="J19" s="109">
        <f>12000+8000</f>
        <v>20000</v>
      </c>
      <c r="K19" s="36" t="s">
        <v>32</v>
      </c>
      <c r="L19" s="15"/>
      <c r="N19" s="33"/>
    </row>
    <row r="20" spans="1:14" ht="48" customHeight="1" hidden="1">
      <c r="A20" s="36">
        <v>4</v>
      </c>
      <c r="B20" s="62" t="s">
        <v>58</v>
      </c>
      <c r="C20" s="36" t="s">
        <v>16</v>
      </c>
      <c r="D20" s="108">
        <f>SUM(E20:J20)</f>
        <v>0</v>
      </c>
      <c r="E20" s="110"/>
      <c r="F20" s="109"/>
      <c r="G20" s="109"/>
      <c r="H20" s="109"/>
      <c r="I20" s="109"/>
      <c r="J20" s="109"/>
      <c r="K20" s="36" t="s">
        <v>59</v>
      </c>
      <c r="L20" s="15"/>
      <c r="N20" s="33"/>
    </row>
    <row r="21" spans="1:14" ht="48" customHeight="1" hidden="1">
      <c r="A21" s="36">
        <v>5</v>
      </c>
      <c r="B21" s="111" t="s">
        <v>60</v>
      </c>
      <c r="C21" s="112" t="s">
        <v>16</v>
      </c>
      <c r="D21" s="156">
        <f>SUM(E21:J21)</f>
        <v>0</v>
      </c>
      <c r="E21" s="113"/>
      <c r="F21" s="109"/>
      <c r="G21" s="109"/>
      <c r="H21" s="109"/>
      <c r="I21" s="109"/>
      <c r="J21" s="109"/>
      <c r="K21" s="36" t="s">
        <v>59</v>
      </c>
      <c r="L21" s="15"/>
      <c r="N21" s="33"/>
    </row>
    <row r="22" spans="1:12" ht="32.25" customHeight="1">
      <c r="A22" s="71"/>
      <c r="B22" s="61" t="s">
        <v>5</v>
      </c>
      <c r="C22" s="72"/>
      <c r="D22" s="108">
        <f>D15+D17+D19+D20+D21+D18+D16</f>
        <v>186940</v>
      </c>
      <c r="E22" s="157">
        <f>E15+E17+E19+E20+E21</f>
        <v>55940</v>
      </c>
      <c r="F22" s="157">
        <f>F15+F17+F19+F18+F16</f>
        <v>62000</v>
      </c>
      <c r="G22" s="157">
        <f>G15+G17+G19+G20+G21</f>
        <v>0</v>
      </c>
      <c r="H22" s="157">
        <f>H15+H17+H19+H20+H21</f>
        <v>0</v>
      </c>
      <c r="I22" s="157">
        <f>I15+I17+I19+I20+I21</f>
        <v>0</v>
      </c>
      <c r="J22" s="157">
        <f>J15+J17+J19+J20+J21+J16</f>
        <v>69000</v>
      </c>
      <c r="K22" s="73"/>
      <c r="L22" s="15"/>
    </row>
    <row r="23" spans="1:12" ht="15.75" customHeight="1">
      <c r="A23" s="39"/>
      <c r="B23" s="18"/>
      <c r="C23" s="18"/>
      <c r="D23" s="19"/>
      <c r="E23" s="148"/>
      <c r="F23" s="148"/>
      <c r="G23" s="148"/>
      <c r="H23" s="148"/>
      <c r="I23" s="148"/>
      <c r="J23" s="148"/>
      <c r="K23" s="20"/>
      <c r="L23" s="15"/>
    </row>
    <row r="24" spans="1:12" ht="15" customHeight="1">
      <c r="A24" s="39"/>
      <c r="B24" s="18"/>
      <c r="C24" s="18"/>
      <c r="D24" s="19"/>
      <c r="E24" s="148"/>
      <c r="F24" s="148"/>
      <c r="G24" s="148"/>
      <c r="H24" s="148"/>
      <c r="I24" s="148"/>
      <c r="J24" s="148"/>
      <c r="K24" s="20"/>
      <c r="L24" s="15"/>
    </row>
    <row r="25" spans="1:12" ht="15.75" customHeight="1">
      <c r="A25" s="39"/>
      <c r="B25" s="18"/>
      <c r="C25" s="18"/>
      <c r="D25" s="19"/>
      <c r="E25" s="148"/>
      <c r="F25" s="148"/>
      <c r="G25" s="148"/>
      <c r="H25" s="148"/>
      <c r="I25" s="148"/>
      <c r="J25" s="148"/>
      <c r="K25" s="20"/>
      <c r="L25" s="15"/>
    </row>
    <row r="26" spans="2:12" ht="15.75">
      <c r="B26" s="18"/>
      <c r="C26" s="18"/>
      <c r="D26" s="19"/>
      <c r="E26" s="19"/>
      <c r="F26" s="19"/>
      <c r="G26" s="19"/>
      <c r="H26" s="19"/>
      <c r="I26" s="19"/>
      <c r="J26" s="19"/>
      <c r="K26" s="20"/>
      <c r="L26" s="15"/>
    </row>
    <row r="27" spans="2:12" ht="18.75" customHeight="1">
      <c r="B27" s="617" t="s">
        <v>18</v>
      </c>
      <c r="C27" s="617"/>
      <c r="D27" s="453"/>
      <c r="E27" s="22"/>
      <c r="F27" s="22"/>
      <c r="G27" s="16"/>
      <c r="H27" s="16"/>
      <c r="I27" s="16"/>
      <c r="J27" s="16"/>
      <c r="K27" s="23" t="s">
        <v>31</v>
      </c>
      <c r="L27" s="23"/>
    </row>
    <row r="28" spans="2:12" ht="15.75" customHeight="1">
      <c r="B28" s="453"/>
      <c r="C28" s="453"/>
      <c r="D28" s="453"/>
      <c r="E28" s="22"/>
      <c r="F28" s="22"/>
      <c r="G28" s="16"/>
      <c r="H28" s="16"/>
      <c r="I28" s="16"/>
      <c r="J28" s="16"/>
      <c r="K28" s="23"/>
      <c r="L28" s="23"/>
    </row>
    <row r="29" spans="2:11" ht="18.75">
      <c r="B29" s="501" t="s">
        <v>17</v>
      </c>
      <c r="C29" s="501"/>
      <c r="D29" s="25"/>
      <c r="E29" s="26"/>
      <c r="F29" s="26"/>
      <c r="G29" s="26"/>
      <c r="H29" s="26"/>
      <c r="I29" s="26"/>
      <c r="J29" s="26"/>
      <c r="K29" s="15"/>
    </row>
    <row r="30" spans="2:13" ht="15.75">
      <c r="B30" s="27" t="s">
        <v>10</v>
      </c>
      <c r="C30" s="27"/>
      <c r="D30" s="26"/>
      <c r="E30" s="26"/>
      <c r="F30" s="26"/>
      <c r="G30" s="26"/>
      <c r="H30" s="26"/>
      <c r="I30" s="26"/>
      <c r="J30" s="26"/>
      <c r="K30" s="15"/>
      <c r="M30" s="12"/>
    </row>
    <row r="31" spans="2:11" ht="15.75">
      <c r="B31" s="28"/>
      <c r="C31" s="29"/>
      <c r="D31" s="30"/>
      <c r="E31" s="26"/>
      <c r="F31" s="26"/>
      <c r="G31" s="26"/>
      <c r="H31" s="26"/>
      <c r="I31" s="26"/>
      <c r="J31" s="26"/>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F3:K3"/>
    <mergeCell ref="F7:K7"/>
    <mergeCell ref="B10:K10"/>
    <mergeCell ref="D11:H11"/>
    <mergeCell ref="A12:A14"/>
    <mergeCell ref="B12:B14"/>
    <mergeCell ref="C12:C14"/>
    <mergeCell ref="D12:D14"/>
    <mergeCell ref="E12:J12"/>
    <mergeCell ref="K12:K14"/>
    <mergeCell ref="E13:E14"/>
    <mergeCell ref="F13:F14"/>
    <mergeCell ref="G13:G14"/>
    <mergeCell ref="H13:H14"/>
    <mergeCell ref="I13:I14"/>
    <mergeCell ref="J13:J14"/>
    <mergeCell ref="F1:J1"/>
    <mergeCell ref="F8:K8"/>
    <mergeCell ref="B27:C27"/>
    <mergeCell ref="B29:C29"/>
    <mergeCell ref="A15:A16"/>
    <mergeCell ref="B15:B16"/>
    <mergeCell ref="K15:K16"/>
    <mergeCell ref="A17:A18"/>
    <mergeCell ref="B17:B18"/>
    <mergeCell ref="K17:K18"/>
  </mergeCells>
  <printOptions horizontalCentered="1"/>
  <pageMargins left="0" right="0" top="1.1811023622047245" bottom="0" header="0" footer="0"/>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N120"/>
  <sheetViews>
    <sheetView view="pageBreakPreview" zoomScale="75" zoomScaleSheetLayoutView="75" zoomScalePageLayoutView="0" workbookViewId="0" topLeftCell="A31">
      <selection activeCell="D40" sqref="D40"/>
    </sheetView>
  </sheetViews>
  <sheetFormatPr defaultColWidth="9.140625" defaultRowHeight="12.75"/>
  <cols>
    <col min="1" max="1" width="6.140625" style="212" bestFit="1" customWidth="1"/>
    <col min="2" max="2" width="73.7109375" style="0" customWidth="1"/>
    <col min="3" max="3" width="17.7109375" style="0" customWidth="1"/>
    <col min="4" max="4" width="14.421875" style="0" customWidth="1"/>
    <col min="5" max="5" width="12.28125" style="313" customWidth="1"/>
    <col min="6" max="7" width="12.28125" style="0" customWidth="1"/>
    <col min="8" max="9" width="9.140625" style="0" hidden="1" customWidth="1"/>
    <col min="10" max="10" width="9.7109375" style="0" hidden="1" customWidth="1"/>
    <col min="11" max="11" width="51.28125" style="0" customWidth="1"/>
  </cols>
  <sheetData>
    <row r="1" spans="11:13" ht="18.75">
      <c r="K1" s="213" t="s">
        <v>307</v>
      </c>
      <c r="L1" s="213"/>
      <c r="M1" s="2"/>
    </row>
    <row r="2" spans="11:13" ht="18.75">
      <c r="K2" s="499" t="s">
        <v>11</v>
      </c>
      <c r="L2" s="499"/>
      <c r="M2" s="1"/>
    </row>
    <row r="3" spans="11:13" ht="18.75">
      <c r="K3" s="57" t="s">
        <v>183</v>
      </c>
      <c r="L3" s="57"/>
      <c r="M3" s="1"/>
    </row>
    <row r="4" spans="11:13" ht="18.75">
      <c r="K4" s="57" t="s">
        <v>22</v>
      </c>
      <c r="L4" s="57"/>
      <c r="M4" s="1"/>
    </row>
    <row r="5" spans="2:14" ht="18.75">
      <c r="B5" s="1"/>
      <c r="C5" s="1"/>
      <c r="D5" s="1"/>
      <c r="E5" s="314"/>
      <c r="F5" s="1"/>
      <c r="G5" s="1"/>
      <c r="H5" s="1"/>
      <c r="I5" s="1"/>
      <c r="J5" s="2" t="s">
        <v>96</v>
      </c>
      <c r="K5" s="57" t="s">
        <v>24</v>
      </c>
      <c r="L5" s="57"/>
      <c r="M5" s="3"/>
      <c r="N5" s="2"/>
    </row>
    <row r="6" spans="2:14" ht="18.75">
      <c r="B6" s="1"/>
      <c r="C6" s="1"/>
      <c r="D6" s="1"/>
      <c r="E6" s="314"/>
      <c r="F6" s="1"/>
      <c r="G6" s="1"/>
      <c r="H6" s="1"/>
      <c r="I6" s="9"/>
      <c r="J6" s="3" t="s">
        <v>117</v>
      </c>
      <c r="K6" s="57" t="s">
        <v>263</v>
      </c>
      <c r="L6" s="57"/>
      <c r="M6" s="3"/>
      <c r="N6" s="3"/>
    </row>
    <row r="7" spans="2:14" ht="18.75">
      <c r="B7" s="1"/>
      <c r="C7" s="1"/>
      <c r="D7" s="1"/>
      <c r="E7" s="314"/>
      <c r="F7" s="1"/>
      <c r="G7" s="1"/>
      <c r="H7" s="1"/>
      <c r="I7" s="9"/>
      <c r="J7" s="3" t="s">
        <v>118</v>
      </c>
      <c r="K7" s="498" t="s">
        <v>342</v>
      </c>
      <c r="L7" s="499"/>
      <c r="M7" s="3"/>
      <c r="N7" s="3"/>
    </row>
    <row r="8" spans="2:11" ht="15.75">
      <c r="B8" s="1"/>
      <c r="C8" s="1"/>
      <c r="D8" s="1"/>
      <c r="E8" s="314"/>
      <c r="F8" s="1"/>
      <c r="G8" s="1"/>
      <c r="H8" s="1"/>
      <c r="I8" s="1"/>
      <c r="J8" s="1"/>
      <c r="K8" s="1"/>
    </row>
    <row r="9" spans="2:11" ht="40.5" customHeight="1">
      <c r="B9" s="522" t="s">
        <v>272</v>
      </c>
      <c r="C9" s="522"/>
      <c r="D9" s="522"/>
      <c r="E9" s="522"/>
      <c r="F9" s="522"/>
      <c r="G9" s="522"/>
      <c r="H9" s="522"/>
      <c r="I9" s="522"/>
      <c r="J9" s="522"/>
      <c r="K9" s="522"/>
    </row>
    <row r="10" spans="2:11" ht="15.75">
      <c r="B10" s="1"/>
      <c r="C10" s="1"/>
      <c r="D10" s="1"/>
      <c r="E10" s="314"/>
      <c r="F10" s="1"/>
      <c r="G10" s="1"/>
      <c r="H10" s="1"/>
      <c r="I10" s="1"/>
      <c r="J10" s="1"/>
      <c r="K10" s="1"/>
    </row>
    <row r="11" spans="1:11" ht="18.75">
      <c r="A11" s="510" t="s">
        <v>119</v>
      </c>
      <c r="B11" s="523" t="s">
        <v>12</v>
      </c>
      <c r="C11" s="523" t="s">
        <v>13</v>
      </c>
      <c r="D11" s="523" t="s">
        <v>120</v>
      </c>
      <c r="E11" s="524" t="s">
        <v>9</v>
      </c>
      <c r="F11" s="524"/>
      <c r="G11" s="524"/>
      <c r="H11" s="524"/>
      <c r="I11" s="524"/>
      <c r="J11" s="524"/>
      <c r="K11" s="523" t="s">
        <v>15</v>
      </c>
    </row>
    <row r="12" spans="1:11" ht="40.5" customHeight="1">
      <c r="A12" s="512"/>
      <c r="B12" s="523"/>
      <c r="C12" s="523"/>
      <c r="D12" s="523"/>
      <c r="E12" s="315">
        <v>2018</v>
      </c>
      <c r="F12" s="214">
        <v>2019</v>
      </c>
      <c r="G12" s="214">
        <v>2020</v>
      </c>
      <c r="H12" s="214" t="s">
        <v>28</v>
      </c>
      <c r="I12" s="214" t="s">
        <v>29</v>
      </c>
      <c r="J12" s="214" t="s">
        <v>30</v>
      </c>
      <c r="K12" s="523"/>
    </row>
    <row r="13" spans="1:11" ht="19.5" customHeight="1">
      <c r="A13" s="510">
        <v>1</v>
      </c>
      <c r="B13" s="215" t="s">
        <v>121</v>
      </c>
      <c r="C13" s="513" t="s">
        <v>122</v>
      </c>
      <c r="D13" s="216">
        <f>E13+F13+G13</f>
        <v>10975</v>
      </c>
      <c r="E13" s="294">
        <f>E14+E15+E18+E16+E17</f>
        <v>3630</v>
      </c>
      <c r="F13" s="217">
        <f>F14+F15+F18+F16+F17</f>
        <v>3655</v>
      </c>
      <c r="G13" s="217">
        <f>G14+G15+G18+G16+G17</f>
        <v>3690</v>
      </c>
      <c r="H13" s="218">
        <f>H14+H15</f>
        <v>0</v>
      </c>
      <c r="I13" s="218">
        <f>I14+I15</f>
        <v>0</v>
      </c>
      <c r="J13" s="218">
        <f>J14+J15</f>
        <v>0</v>
      </c>
      <c r="K13" s="513" t="s">
        <v>123</v>
      </c>
    </row>
    <row r="14" spans="1:12" ht="19.5" customHeight="1">
      <c r="A14" s="511"/>
      <c r="B14" s="70" t="s">
        <v>124</v>
      </c>
      <c r="C14" s="514"/>
      <c r="D14" s="216">
        <f aca="true" t="shared" si="0" ref="D14:D46">E14+F14+G14</f>
        <v>8100</v>
      </c>
      <c r="E14" s="294">
        <v>2700</v>
      </c>
      <c r="F14" s="219">
        <v>2700</v>
      </c>
      <c r="G14" s="217">
        <v>2700</v>
      </c>
      <c r="H14" s="218"/>
      <c r="I14" s="218"/>
      <c r="J14" s="218"/>
      <c r="K14" s="514"/>
      <c r="L14" s="5"/>
    </row>
    <row r="15" spans="1:11" ht="41.25" customHeight="1">
      <c r="A15" s="511"/>
      <c r="B15" s="70" t="s">
        <v>257</v>
      </c>
      <c r="C15" s="514"/>
      <c r="D15" s="216">
        <f t="shared" si="0"/>
        <v>1840</v>
      </c>
      <c r="E15" s="294">
        <v>590</v>
      </c>
      <c r="F15" s="219">
        <v>610</v>
      </c>
      <c r="G15" s="217">
        <v>640</v>
      </c>
      <c r="H15" s="218"/>
      <c r="I15" s="218"/>
      <c r="J15" s="218"/>
      <c r="K15" s="514"/>
    </row>
    <row r="16" spans="1:11" ht="19.5" customHeight="1">
      <c r="A16" s="511"/>
      <c r="B16" s="70" t="s">
        <v>302</v>
      </c>
      <c r="C16" s="514"/>
      <c r="D16" s="216">
        <f>E16+F16+G16</f>
        <v>210</v>
      </c>
      <c r="E16" s="294">
        <v>65</v>
      </c>
      <c r="F16" s="219">
        <v>70</v>
      </c>
      <c r="G16" s="217">
        <v>75</v>
      </c>
      <c r="H16" s="218"/>
      <c r="I16" s="218"/>
      <c r="J16" s="218"/>
      <c r="K16" s="514"/>
    </row>
    <row r="17" spans="1:11" ht="37.5">
      <c r="A17" s="511"/>
      <c r="B17" s="70" t="s">
        <v>126</v>
      </c>
      <c r="C17" s="514"/>
      <c r="D17" s="216">
        <f>E17+F17+G17</f>
        <v>570</v>
      </c>
      <c r="E17" s="294">
        <v>190</v>
      </c>
      <c r="F17" s="219">
        <v>190</v>
      </c>
      <c r="G17" s="217">
        <v>190</v>
      </c>
      <c r="H17" s="218"/>
      <c r="I17" s="218"/>
      <c r="J17" s="218"/>
      <c r="K17" s="514"/>
    </row>
    <row r="18" spans="1:11" ht="19.5" customHeight="1">
      <c r="A18" s="512"/>
      <c r="B18" s="70" t="s">
        <v>127</v>
      </c>
      <c r="C18" s="515"/>
      <c r="D18" s="216">
        <f t="shared" si="0"/>
        <v>255</v>
      </c>
      <c r="E18" s="294">
        <v>85</v>
      </c>
      <c r="F18" s="219">
        <v>85</v>
      </c>
      <c r="G18" s="217">
        <v>85</v>
      </c>
      <c r="H18" s="218"/>
      <c r="I18" s="218"/>
      <c r="J18" s="218"/>
      <c r="K18" s="515"/>
    </row>
    <row r="19" spans="1:11" ht="19.5" customHeight="1">
      <c r="A19" s="510">
        <v>2</v>
      </c>
      <c r="B19" s="215" t="s">
        <v>128</v>
      </c>
      <c r="C19" s="513" t="s">
        <v>16</v>
      </c>
      <c r="D19" s="216">
        <f>D20+D21+D22</f>
        <v>12810</v>
      </c>
      <c r="E19" s="294">
        <f>E20+E21+E22</f>
        <v>4060</v>
      </c>
      <c r="F19" s="219">
        <f>F20+F21+F22</f>
        <v>4270</v>
      </c>
      <c r="G19" s="217">
        <f>G20+G21+G22</f>
        <v>4480</v>
      </c>
      <c r="H19" s="218" t="e">
        <f>H20+H21+#REF!+H22</f>
        <v>#REF!</v>
      </c>
      <c r="I19" s="218" t="e">
        <f>I20+I21+#REF!+I22</f>
        <v>#REF!</v>
      </c>
      <c r="J19" s="218" t="e">
        <f>J20+J21+#REF!+J22</f>
        <v>#REF!</v>
      </c>
      <c r="K19" s="513" t="s">
        <v>123</v>
      </c>
    </row>
    <row r="20" spans="1:11" ht="19.5" customHeight="1">
      <c r="A20" s="511"/>
      <c r="B20" s="220" t="s">
        <v>129</v>
      </c>
      <c r="C20" s="514"/>
      <c r="D20" s="216">
        <f t="shared" si="0"/>
        <v>6600</v>
      </c>
      <c r="E20" s="294">
        <v>2100</v>
      </c>
      <c r="F20" s="219">
        <v>2200</v>
      </c>
      <c r="G20" s="217">
        <v>2300</v>
      </c>
      <c r="H20" s="218"/>
      <c r="I20" s="218"/>
      <c r="J20" s="218"/>
      <c r="K20" s="514"/>
    </row>
    <row r="21" spans="1:11" ht="19.5" customHeight="1">
      <c r="A21" s="511"/>
      <c r="B21" s="70" t="s">
        <v>130</v>
      </c>
      <c r="C21" s="514"/>
      <c r="D21" s="216">
        <f t="shared" si="0"/>
        <v>4800</v>
      </c>
      <c r="E21" s="294">
        <v>1500</v>
      </c>
      <c r="F21" s="219">
        <v>1600</v>
      </c>
      <c r="G21" s="217">
        <v>1700</v>
      </c>
      <c r="H21" s="218"/>
      <c r="I21" s="218"/>
      <c r="J21" s="218"/>
      <c r="K21" s="514"/>
    </row>
    <row r="22" spans="1:11" ht="20.25" customHeight="1">
      <c r="A22" s="512"/>
      <c r="B22" s="70" t="s">
        <v>131</v>
      </c>
      <c r="C22" s="515"/>
      <c r="D22" s="216">
        <f t="shared" si="0"/>
        <v>1410</v>
      </c>
      <c r="E22" s="294">
        <v>460</v>
      </c>
      <c r="F22" s="219">
        <v>470</v>
      </c>
      <c r="G22" s="217">
        <v>480</v>
      </c>
      <c r="H22" s="218"/>
      <c r="I22" s="218"/>
      <c r="J22" s="218"/>
      <c r="K22" s="515"/>
    </row>
    <row r="23" spans="1:11" ht="15" customHeight="1" hidden="1">
      <c r="A23" s="221"/>
      <c r="B23" s="70" t="s">
        <v>132</v>
      </c>
      <c r="C23" s="48" t="s">
        <v>16</v>
      </c>
      <c r="D23" s="216">
        <f t="shared" si="0"/>
        <v>0</v>
      </c>
      <c r="E23" s="294"/>
      <c r="F23" s="219"/>
      <c r="G23" s="217"/>
      <c r="H23" s="222"/>
      <c r="I23" s="218"/>
      <c r="J23" s="218"/>
      <c r="K23" s="48" t="s">
        <v>133</v>
      </c>
    </row>
    <row r="24" spans="1:11" ht="15" customHeight="1" hidden="1">
      <c r="A24" s="221"/>
      <c r="B24" s="70" t="s">
        <v>134</v>
      </c>
      <c r="C24" s="48" t="s">
        <v>16</v>
      </c>
      <c r="D24" s="216">
        <f t="shared" si="0"/>
        <v>0</v>
      </c>
      <c r="E24" s="294">
        <v>0</v>
      </c>
      <c r="F24" s="219">
        <v>0</v>
      </c>
      <c r="G24" s="217">
        <v>0</v>
      </c>
      <c r="H24" s="223"/>
      <c r="I24" s="223"/>
      <c r="J24" s="223"/>
      <c r="K24" s="48" t="s">
        <v>133</v>
      </c>
    </row>
    <row r="25" spans="1:11" ht="19.5" customHeight="1">
      <c r="A25" s="510">
        <v>3</v>
      </c>
      <c r="B25" s="215" t="s">
        <v>135</v>
      </c>
      <c r="C25" s="513" t="s">
        <v>16</v>
      </c>
      <c r="D25" s="216">
        <f>D26+D27+D28+D31+D29+D30</f>
        <v>5163</v>
      </c>
      <c r="E25" s="294">
        <f>E26+E27+E28+E31+E29+E30</f>
        <v>1607</v>
      </c>
      <c r="F25" s="219">
        <f>F26+F27+F28+F31+F29+F30</f>
        <v>1721</v>
      </c>
      <c r="G25" s="217">
        <f>G26+G27+G28+G31+G29+G30</f>
        <v>1835</v>
      </c>
      <c r="H25" s="218">
        <f>H26+H27+H28</f>
        <v>0</v>
      </c>
      <c r="I25" s="218">
        <f>I26+I27+I28</f>
        <v>0</v>
      </c>
      <c r="J25" s="218">
        <f>J26+J27+J28</f>
        <v>0</v>
      </c>
      <c r="K25" s="513" t="s">
        <v>123</v>
      </c>
    </row>
    <row r="26" spans="1:11" ht="19.5" customHeight="1">
      <c r="A26" s="511"/>
      <c r="B26" s="70" t="s">
        <v>136</v>
      </c>
      <c r="C26" s="514"/>
      <c r="D26" s="216">
        <f t="shared" si="0"/>
        <v>4200</v>
      </c>
      <c r="E26" s="294">
        <v>1300</v>
      </c>
      <c r="F26" s="219">
        <v>1400</v>
      </c>
      <c r="G26" s="217">
        <v>1500</v>
      </c>
      <c r="H26" s="218"/>
      <c r="I26" s="218"/>
      <c r="J26" s="218"/>
      <c r="K26" s="514"/>
    </row>
    <row r="27" spans="1:11" ht="19.5" customHeight="1">
      <c r="A27" s="511"/>
      <c r="B27" s="70" t="s">
        <v>137</v>
      </c>
      <c r="C27" s="514"/>
      <c r="D27" s="216">
        <f t="shared" si="0"/>
        <v>720</v>
      </c>
      <c r="E27" s="294">
        <v>230</v>
      </c>
      <c r="F27" s="219">
        <v>240</v>
      </c>
      <c r="G27" s="217">
        <v>250</v>
      </c>
      <c r="H27" s="218"/>
      <c r="I27" s="218"/>
      <c r="J27" s="218"/>
      <c r="K27" s="514"/>
    </row>
    <row r="28" spans="1:11" ht="19.5" customHeight="1">
      <c r="A28" s="511"/>
      <c r="B28" s="70" t="s">
        <v>138</v>
      </c>
      <c r="C28" s="514"/>
      <c r="D28" s="216">
        <f t="shared" si="0"/>
        <v>9</v>
      </c>
      <c r="E28" s="294">
        <v>2</v>
      </c>
      <c r="F28" s="219">
        <v>3</v>
      </c>
      <c r="G28" s="217">
        <v>4</v>
      </c>
      <c r="H28" s="218"/>
      <c r="I28" s="218"/>
      <c r="J28" s="218"/>
      <c r="K28" s="514"/>
    </row>
    <row r="29" spans="1:11" ht="19.5" customHeight="1">
      <c r="A29" s="511"/>
      <c r="B29" s="70" t="s">
        <v>139</v>
      </c>
      <c r="C29" s="514"/>
      <c r="D29" s="216">
        <f t="shared" si="0"/>
        <v>15</v>
      </c>
      <c r="E29" s="294">
        <v>4</v>
      </c>
      <c r="F29" s="219">
        <v>5</v>
      </c>
      <c r="G29" s="217">
        <v>6</v>
      </c>
      <c r="H29" s="218"/>
      <c r="I29" s="218"/>
      <c r="J29" s="218"/>
      <c r="K29" s="514"/>
    </row>
    <row r="30" spans="1:11" ht="19.5" customHeight="1">
      <c r="A30" s="511"/>
      <c r="B30" s="70" t="s">
        <v>140</v>
      </c>
      <c r="C30" s="514"/>
      <c r="D30" s="216">
        <f t="shared" si="0"/>
        <v>15</v>
      </c>
      <c r="E30" s="294">
        <v>4</v>
      </c>
      <c r="F30" s="219">
        <v>5</v>
      </c>
      <c r="G30" s="217">
        <v>6</v>
      </c>
      <c r="H30" s="218"/>
      <c r="I30" s="218"/>
      <c r="J30" s="218"/>
      <c r="K30" s="514"/>
    </row>
    <row r="31" spans="1:11" ht="19.5" customHeight="1">
      <c r="A31" s="512"/>
      <c r="B31" s="70" t="s">
        <v>141</v>
      </c>
      <c r="C31" s="515"/>
      <c r="D31" s="216">
        <f t="shared" si="0"/>
        <v>204</v>
      </c>
      <c r="E31" s="294">
        <v>67</v>
      </c>
      <c r="F31" s="219">
        <v>68</v>
      </c>
      <c r="G31" s="217">
        <v>69</v>
      </c>
      <c r="H31" s="218"/>
      <c r="I31" s="218"/>
      <c r="J31" s="218"/>
      <c r="K31" s="515"/>
    </row>
    <row r="32" spans="1:11" ht="62.25" customHeight="1">
      <c r="A32" s="221">
        <v>4</v>
      </c>
      <c r="B32" s="215" t="s">
        <v>142</v>
      </c>
      <c r="C32" s="48" t="s">
        <v>16</v>
      </c>
      <c r="D32" s="224">
        <f>E32+F32+G32</f>
        <v>4200</v>
      </c>
      <c r="E32" s="294">
        <v>1300</v>
      </c>
      <c r="F32" s="219">
        <v>1400</v>
      </c>
      <c r="G32" s="225">
        <v>1500</v>
      </c>
      <c r="H32" s="218"/>
      <c r="I32" s="218"/>
      <c r="J32" s="218"/>
      <c r="K32" s="48" t="s">
        <v>123</v>
      </c>
    </row>
    <row r="33" spans="1:11" ht="20.25" customHeight="1">
      <c r="A33" s="510">
        <v>5</v>
      </c>
      <c r="B33" s="215" t="s">
        <v>143</v>
      </c>
      <c r="C33" s="513" t="s">
        <v>16</v>
      </c>
      <c r="D33" s="224">
        <f>D34+D35+D36+D37+D38+D39</f>
        <v>9910</v>
      </c>
      <c r="E33" s="294">
        <f>E34+E35+E36+E37+E38+E39</f>
        <v>3100</v>
      </c>
      <c r="F33" s="219">
        <f>F34+F35+F36+F37+F38+F39</f>
        <v>3270</v>
      </c>
      <c r="G33" s="225">
        <f>G34+G35+G36+G37+G38+G39</f>
        <v>3540</v>
      </c>
      <c r="H33" s="226" t="e">
        <f>H34+H35+H36+H37+H38+#REF!+H39+#REF!+#REF!+#REF!</f>
        <v>#REF!</v>
      </c>
      <c r="I33" s="226" t="e">
        <f>I34+I35+I36+I37+I38+#REF!+I39+#REF!+#REF!+#REF!</f>
        <v>#REF!</v>
      </c>
      <c r="J33" s="226" t="e">
        <f>J34+J35+J36+J37+J38+#REF!+J39+#REF!+#REF!+#REF!</f>
        <v>#REF!</v>
      </c>
      <c r="K33" s="513" t="s">
        <v>123</v>
      </c>
    </row>
    <row r="34" spans="1:11" ht="37.5">
      <c r="A34" s="511"/>
      <c r="B34" s="70" t="s">
        <v>144</v>
      </c>
      <c r="C34" s="514"/>
      <c r="D34" s="224">
        <f t="shared" si="0"/>
        <v>660</v>
      </c>
      <c r="E34" s="294">
        <v>210</v>
      </c>
      <c r="F34" s="219">
        <v>220</v>
      </c>
      <c r="G34" s="225">
        <v>230</v>
      </c>
      <c r="H34" s="218"/>
      <c r="I34" s="218"/>
      <c r="J34" s="218"/>
      <c r="K34" s="514"/>
    </row>
    <row r="35" spans="1:11" ht="20.25" customHeight="1">
      <c r="A35" s="511"/>
      <c r="B35" s="70" t="s">
        <v>124</v>
      </c>
      <c r="C35" s="514"/>
      <c r="D35" s="224">
        <f t="shared" si="0"/>
        <v>630</v>
      </c>
      <c r="E35" s="294">
        <v>205</v>
      </c>
      <c r="F35" s="219">
        <v>210</v>
      </c>
      <c r="G35" s="225">
        <v>215</v>
      </c>
      <c r="H35" s="218"/>
      <c r="I35" s="218"/>
      <c r="J35" s="218"/>
      <c r="K35" s="514"/>
    </row>
    <row r="36" spans="1:11" ht="20.25" customHeight="1">
      <c r="A36" s="511"/>
      <c r="B36" s="70" t="s">
        <v>125</v>
      </c>
      <c r="C36" s="514"/>
      <c r="D36" s="224">
        <f t="shared" si="0"/>
        <v>330</v>
      </c>
      <c r="E36" s="294">
        <v>105</v>
      </c>
      <c r="F36" s="219">
        <v>110</v>
      </c>
      <c r="G36" s="225">
        <v>115</v>
      </c>
      <c r="H36" s="218"/>
      <c r="I36" s="218"/>
      <c r="J36" s="218"/>
      <c r="K36" s="514"/>
    </row>
    <row r="37" spans="1:11" ht="20.25" customHeight="1">
      <c r="A37" s="511"/>
      <c r="B37" s="70" t="s">
        <v>145</v>
      </c>
      <c r="C37" s="514"/>
      <c r="D37" s="224">
        <f t="shared" si="0"/>
        <v>1130</v>
      </c>
      <c r="E37" s="294">
        <v>350</v>
      </c>
      <c r="F37" s="219">
        <v>380</v>
      </c>
      <c r="G37" s="225">
        <v>400</v>
      </c>
      <c r="H37" s="218"/>
      <c r="I37" s="218"/>
      <c r="J37" s="218"/>
      <c r="K37" s="514"/>
    </row>
    <row r="38" spans="1:11" ht="20.25" customHeight="1">
      <c r="A38" s="511"/>
      <c r="B38" s="70" t="s">
        <v>130</v>
      </c>
      <c r="C38" s="514"/>
      <c r="D38" s="224">
        <f t="shared" si="0"/>
        <v>1360</v>
      </c>
      <c r="E38" s="294">
        <v>430</v>
      </c>
      <c r="F38" s="219">
        <v>450</v>
      </c>
      <c r="G38" s="225">
        <v>480</v>
      </c>
      <c r="H38" s="218"/>
      <c r="I38" s="218"/>
      <c r="J38" s="218"/>
      <c r="K38" s="514"/>
    </row>
    <row r="39" spans="1:11" ht="18.75">
      <c r="A39" s="512"/>
      <c r="B39" s="70" t="s">
        <v>146</v>
      </c>
      <c r="C39" s="515"/>
      <c r="D39" s="224">
        <f t="shared" si="0"/>
        <v>5800</v>
      </c>
      <c r="E39" s="294">
        <v>1800</v>
      </c>
      <c r="F39" s="219">
        <v>1900</v>
      </c>
      <c r="G39" s="225">
        <v>2100</v>
      </c>
      <c r="H39" s="218"/>
      <c r="I39" s="218"/>
      <c r="J39" s="218"/>
      <c r="K39" s="514"/>
    </row>
    <row r="40" spans="1:11" ht="37.5">
      <c r="A40" s="227">
        <v>6</v>
      </c>
      <c r="B40" s="215" t="s">
        <v>147</v>
      </c>
      <c r="C40" s="228" t="s">
        <v>16</v>
      </c>
      <c r="D40" s="224">
        <f>E40+F40+G40</f>
        <v>330</v>
      </c>
      <c r="E40" s="294">
        <v>100</v>
      </c>
      <c r="F40" s="219">
        <v>110</v>
      </c>
      <c r="G40" s="225">
        <v>120</v>
      </c>
      <c r="H40" s="218"/>
      <c r="I40" s="218"/>
      <c r="J40" s="218"/>
      <c r="K40" s="514"/>
    </row>
    <row r="41" spans="1:11" ht="56.25">
      <c r="A41" s="221">
        <v>7</v>
      </c>
      <c r="B41" s="215" t="s">
        <v>260</v>
      </c>
      <c r="C41" s="228" t="s">
        <v>16</v>
      </c>
      <c r="D41" s="224">
        <f t="shared" si="0"/>
        <v>750</v>
      </c>
      <c r="E41" s="294">
        <v>200</v>
      </c>
      <c r="F41" s="219">
        <v>250</v>
      </c>
      <c r="G41" s="225">
        <v>300</v>
      </c>
      <c r="H41" s="218"/>
      <c r="I41" s="218"/>
      <c r="J41" s="218"/>
      <c r="K41" s="512"/>
    </row>
    <row r="42" spans="1:11" ht="75">
      <c r="A42" s="221">
        <v>8</v>
      </c>
      <c r="B42" s="215" t="s">
        <v>148</v>
      </c>
      <c r="C42" s="228" t="s">
        <v>16</v>
      </c>
      <c r="D42" s="224">
        <f t="shared" si="0"/>
        <v>10500</v>
      </c>
      <c r="E42" s="294">
        <v>3400</v>
      </c>
      <c r="F42" s="219">
        <v>3500</v>
      </c>
      <c r="G42" s="225">
        <v>3600</v>
      </c>
      <c r="H42" s="218"/>
      <c r="I42" s="218"/>
      <c r="J42" s="218"/>
      <c r="K42" s="48" t="s">
        <v>149</v>
      </c>
    </row>
    <row r="43" spans="1:11" ht="42.75" customHeight="1">
      <c r="A43" s="516">
        <v>9</v>
      </c>
      <c r="B43" s="518" t="s">
        <v>339</v>
      </c>
      <c r="C43" s="228" t="s">
        <v>338</v>
      </c>
      <c r="D43" s="224">
        <f>D44</f>
        <v>1700</v>
      </c>
      <c r="E43" s="225">
        <f>E44</f>
        <v>540</v>
      </c>
      <c r="F43" s="225">
        <f>F44</f>
        <v>560</v>
      </c>
      <c r="G43" s="225">
        <f>G44</f>
        <v>600</v>
      </c>
      <c r="H43" s="218"/>
      <c r="I43" s="218"/>
      <c r="J43" s="218"/>
      <c r="K43" s="48"/>
    </row>
    <row r="44" spans="1:11" ht="66" customHeight="1">
      <c r="A44" s="517"/>
      <c r="B44" s="519"/>
      <c r="C44" s="292" t="s">
        <v>16</v>
      </c>
      <c r="D44" s="293">
        <f t="shared" si="0"/>
        <v>1700</v>
      </c>
      <c r="E44" s="294">
        <v>540</v>
      </c>
      <c r="F44" s="294">
        <v>560</v>
      </c>
      <c r="G44" s="294">
        <v>600</v>
      </c>
      <c r="H44" s="218"/>
      <c r="I44" s="218"/>
      <c r="J44" s="218"/>
      <c r="K44" s="48" t="s">
        <v>123</v>
      </c>
    </row>
    <row r="45" spans="1:11" ht="56.25">
      <c r="A45" s="221">
        <v>10</v>
      </c>
      <c r="B45" s="215" t="s">
        <v>150</v>
      </c>
      <c r="C45" s="228" t="s">
        <v>16</v>
      </c>
      <c r="D45" s="224">
        <f t="shared" si="0"/>
        <v>300</v>
      </c>
      <c r="E45" s="294">
        <v>100</v>
      </c>
      <c r="F45" s="219">
        <v>100</v>
      </c>
      <c r="G45" s="225">
        <v>100</v>
      </c>
      <c r="H45" s="218"/>
      <c r="I45" s="218"/>
      <c r="J45" s="218"/>
      <c r="K45" s="48" t="s">
        <v>151</v>
      </c>
    </row>
    <row r="46" spans="1:11" ht="15" customHeight="1">
      <c r="A46" s="510">
        <v>11</v>
      </c>
      <c r="B46" s="229" t="s">
        <v>152</v>
      </c>
      <c r="C46" s="520" t="s">
        <v>16</v>
      </c>
      <c r="D46" s="224">
        <f t="shared" si="0"/>
        <v>1120</v>
      </c>
      <c r="E46" s="294">
        <f>E48+E50+E47+E51+E52+E49</f>
        <v>290</v>
      </c>
      <c r="F46" s="225">
        <f>F48+F50+F47+F51+F52+F49</f>
        <v>380</v>
      </c>
      <c r="G46" s="225">
        <f>G48+G50+G47+G51+G52+G49</f>
        <v>450</v>
      </c>
      <c r="H46" s="218"/>
      <c r="I46" s="218"/>
      <c r="J46" s="218"/>
      <c r="K46" s="513" t="s">
        <v>153</v>
      </c>
    </row>
    <row r="47" spans="1:11" ht="18.75">
      <c r="A47" s="511"/>
      <c r="B47" s="230" t="s">
        <v>154</v>
      </c>
      <c r="C47" s="521"/>
      <c r="D47" s="224">
        <f aca="true" t="shared" si="1" ref="D47:D55">E47+F47+G47</f>
        <v>450</v>
      </c>
      <c r="E47" s="294">
        <v>100</v>
      </c>
      <c r="F47" s="219">
        <v>150</v>
      </c>
      <c r="G47" s="225">
        <v>200</v>
      </c>
      <c r="H47" s="218"/>
      <c r="I47" s="218"/>
      <c r="J47" s="218"/>
      <c r="K47" s="511"/>
    </row>
    <row r="48" spans="1:11" ht="37.5">
      <c r="A48" s="511"/>
      <c r="B48" s="230" t="s">
        <v>155</v>
      </c>
      <c r="C48" s="521"/>
      <c r="D48" s="224">
        <f t="shared" si="1"/>
        <v>210</v>
      </c>
      <c r="E48" s="294">
        <v>60</v>
      </c>
      <c r="F48" s="219">
        <v>70</v>
      </c>
      <c r="G48" s="225">
        <v>80</v>
      </c>
      <c r="H48" s="218"/>
      <c r="I48" s="218"/>
      <c r="J48" s="218"/>
      <c r="K48" s="511"/>
    </row>
    <row r="49" spans="1:11" ht="18.75">
      <c r="A49" s="511"/>
      <c r="B49" s="295" t="s">
        <v>261</v>
      </c>
      <c r="C49" s="521"/>
      <c r="D49" s="224">
        <f t="shared" si="1"/>
        <v>150</v>
      </c>
      <c r="E49" s="294">
        <v>40</v>
      </c>
      <c r="F49" s="219">
        <v>50</v>
      </c>
      <c r="G49" s="225">
        <v>60</v>
      </c>
      <c r="H49" s="218"/>
      <c r="I49" s="218"/>
      <c r="J49" s="218"/>
      <c r="K49" s="511"/>
    </row>
    <row r="50" spans="1:11" ht="18.75">
      <c r="A50" s="511"/>
      <c r="B50" s="230" t="s">
        <v>147</v>
      </c>
      <c r="C50" s="521"/>
      <c r="D50" s="224">
        <f t="shared" si="1"/>
        <v>140</v>
      </c>
      <c r="E50" s="294">
        <v>40</v>
      </c>
      <c r="F50" s="219">
        <v>50</v>
      </c>
      <c r="G50" s="225">
        <v>50</v>
      </c>
      <c r="H50" s="218"/>
      <c r="I50" s="218"/>
      <c r="J50" s="218"/>
      <c r="K50" s="511"/>
    </row>
    <row r="51" spans="1:11" ht="18.75" hidden="1">
      <c r="A51" s="511"/>
      <c r="B51" s="70"/>
      <c r="C51" s="521"/>
      <c r="D51" s="224">
        <f t="shared" si="1"/>
        <v>0</v>
      </c>
      <c r="E51" s="294"/>
      <c r="F51" s="219"/>
      <c r="G51" s="225"/>
      <c r="H51" s="218"/>
      <c r="I51" s="218"/>
      <c r="J51" s="218"/>
      <c r="K51" s="511"/>
    </row>
    <row r="52" spans="1:11" ht="37.5">
      <c r="A52" s="512"/>
      <c r="B52" s="70" t="s">
        <v>142</v>
      </c>
      <c r="C52" s="521"/>
      <c r="D52" s="224">
        <f t="shared" si="1"/>
        <v>170</v>
      </c>
      <c r="E52" s="294">
        <v>50</v>
      </c>
      <c r="F52" s="219">
        <v>60</v>
      </c>
      <c r="G52" s="225">
        <v>60</v>
      </c>
      <c r="H52" s="218"/>
      <c r="I52" s="218"/>
      <c r="J52" s="218"/>
      <c r="K52" s="512"/>
    </row>
    <row r="53" spans="1:11" ht="37.5" customHeight="1">
      <c r="A53" s="273">
        <v>12</v>
      </c>
      <c r="B53" s="290" t="s">
        <v>258</v>
      </c>
      <c r="C53" s="228" t="s">
        <v>16</v>
      </c>
      <c r="D53" s="224">
        <f t="shared" si="1"/>
        <v>15000</v>
      </c>
      <c r="E53" s="294">
        <v>5000</v>
      </c>
      <c r="F53" s="219">
        <v>5000</v>
      </c>
      <c r="G53" s="225">
        <v>5000</v>
      </c>
      <c r="H53" s="218"/>
      <c r="I53" s="218"/>
      <c r="J53" s="218"/>
      <c r="K53" s="274" t="s">
        <v>259</v>
      </c>
    </row>
    <row r="54" spans="1:11" ht="37.5">
      <c r="A54" s="273">
        <v>13</v>
      </c>
      <c r="B54" s="291" t="s">
        <v>271</v>
      </c>
      <c r="C54" s="228" t="s">
        <v>16</v>
      </c>
      <c r="D54" s="224">
        <f t="shared" si="1"/>
        <v>3700</v>
      </c>
      <c r="E54" s="294">
        <v>1000</v>
      </c>
      <c r="F54" s="219">
        <v>1200</v>
      </c>
      <c r="G54" s="225">
        <v>1500</v>
      </c>
      <c r="H54" s="218"/>
      <c r="I54" s="218"/>
      <c r="J54" s="218"/>
      <c r="K54" s="274" t="s">
        <v>259</v>
      </c>
    </row>
    <row r="55" spans="1:11" ht="37.5">
      <c r="A55" s="273">
        <v>14</v>
      </c>
      <c r="B55" s="291" t="s">
        <v>322</v>
      </c>
      <c r="C55" s="228" t="s">
        <v>16</v>
      </c>
      <c r="D55" s="224">
        <f t="shared" si="1"/>
        <v>54000</v>
      </c>
      <c r="E55" s="294">
        <v>18000</v>
      </c>
      <c r="F55" s="294">
        <v>18000</v>
      </c>
      <c r="G55" s="294">
        <v>18000</v>
      </c>
      <c r="H55" s="218"/>
      <c r="I55" s="218"/>
      <c r="J55" s="218"/>
      <c r="K55" s="274" t="s">
        <v>259</v>
      </c>
    </row>
    <row r="56" spans="1:11" ht="37.5">
      <c r="A56" s="273">
        <v>15</v>
      </c>
      <c r="B56" s="332" t="s">
        <v>349</v>
      </c>
      <c r="C56" s="36" t="s">
        <v>16</v>
      </c>
      <c r="D56" s="333">
        <v>500</v>
      </c>
      <c r="E56" s="334">
        <v>500</v>
      </c>
      <c r="F56" s="335"/>
      <c r="G56" s="335"/>
      <c r="H56" s="336"/>
      <c r="I56" s="336"/>
      <c r="J56" s="336"/>
      <c r="K56" s="326" t="s">
        <v>350</v>
      </c>
    </row>
    <row r="57" spans="1:11" ht="37.5">
      <c r="A57" s="221">
        <v>16</v>
      </c>
      <c r="B57" s="332" t="s">
        <v>351</v>
      </c>
      <c r="C57" s="36" t="s">
        <v>16</v>
      </c>
      <c r="D57" s="337">
        <v>138.333</v>
      </c>
      <c r="E57" s="338">
        <v>138.333</v>
      </c>
      <c r="F57" s="335"/>
      <c r="G57" s="335"/>
      <c r="H57" s="336"/>
      <c r="I57" s="336"/>
      <c r="J57" s="336"/>
      <c r="K57" s="326" t="s">
        <v>350</v>
      </c>
    </row>
    <row r="58" spans="1:11" ht="15.75" customHeight="1">
      <c r="A58" s="231"/>
      <c r="B58" s="507" t="s">
        <v>5</v>
      </c>
      <c r="C58" s="508"/>
      <c r="D58" s="385">
        <f>D13+D19+D25+D32+D33+D42+D43+D44+D45+D46+D41+D40+D53+D54+D55+D56+D57</f>
        <v>132796.333</v>
      </c>
      <c r="E58" s="385">
        <f>E13+E19+E25+E32+E33+E42+E43+E44+E45+E46+E41+E40+E53+E54+E55+E56+E57</f>
        <v>43505.333</v>
      </c>
      <c r="F58" s="385">
        <f>F13+F19+F25+F32+F33+F42+F43+F44+F45+F46+F41+F40+F53+F54+F55+F56+F57</f>
        <v>43976</v>
      </c>
      <c r="G58" s="385">
        <f>G13+G19+G25+G32+G33+G42+G43+G44+G45+G46+G41+G40+G53+G54+G55+G56+G57</f>
        <v>45315</v>
      </c>
      <c r="H58" s="385" t="e">
        <f>H13+H19+H25+H32+#REF!+#REF!+#REF!+#REF!+#REF!+#REF!+#REF!+H33+#REF!+#REF!+#REF!</f>
        <v>#REF!</v>
      </c>
      <c r="I58" s="385" t="e">
        <f>I13+I19+I25+I32+#REF!+#REF!+#REF!+#REF!+#REF!+#REF!+#REF!+I33+#REF!+#REF!+#REF!</f>
        <v>#REF!</v>
      </c>
      <c r="J58" s="385" t="e">
        <f>J13+J19+J25+J32+#REF!+#REF!+#REF!+#REF!+#REF!+#REF!+#REF!+J33+#REF!+#REF!+#REF!</f>
        <v>#REF!</v>
      </c>
      <c r="K58" s="386"/>
    </row>
    <row r="59" spans="2:11" ht="15.75" customHeight="1">
      <c r="B59" s="4"/>
      <c r="C59" s="4"/>
      <c r="D59" s="232"/>
      <c r="E59" s="316"/>
      <c r="F59" s="232"/>
      <c r="G59" s="232"/>
      <c r="H59" s="232"/>
      <c r="I59" s="232"/>
      <c r="J59" s="232"/>
      <c r="K59" s="233"/>
    </row>
    <row r="60" spans="2:11" ht="32.25" customHeight="1">
      <c r="B60" s="4"/>
      <c r="C60" s="4"/>
      <c r="D60" s="232"/>
      <c r="E60" s="316"/>
      <c r="F60" s="232"/>
      <c r="G60" s="232"/>
      <c r="H60" s="232"/>
      <c r="I60" s="232"/>
      <c r="J60" s="232"/>
      <c r="K60" s="233"/>
    </row>
    <row r="61" spans="2:11" ht="27.75" customHeight="1">
      <c r="B61" s="4"/>
      <c r="C61" s="4"/>
      <c r="D61" s="232"/>
      <c r="E61" s="316"/>
      <c r="F61" s="232"/>
      <c r="G61" s="232"/>
      <c r="H61" s="232"/>
      <c r="I61" s="232"/>
      <c r="J61" s="232"/>
      <c r="K61" s="233"/>
    </row>
    <row r="62" spans="2:13" ht="33" customHeight="1">
      <c r="B62" s="509" t="s">
        <v>18</v>
      </c>
      <c r="C62" s="509"/>
      <c r="E62" s="316"/>
      <c r="F62" s="232"/>
      <c r="G62" s="232"/>
      <c r="H62" s="232"/>
      <c r="I62" s="232"/>
      <c r="J62" s="232"/>
      <c r="K62" s="165" t="s">
        <v>7</v>
      </c>
      <c r="L62" s="235"/>
      <c r="M62" s="235"/>
    </row>
    <row r="63" spans="2:12" ht="18.75">
      <c r="B63" s="164"/>
      <c r="C63" s="165"/>
      <c r="E63" s="316"/>
      <c r="F63" s="232"/>
      <c r="G63" s="232"/>
      <c r="H63" s="232"/>
      <c r="I63" s="232"/>
      <c r="J63" s="232"/>
      <c r="K63" s="165"/>
      <c r="L63" s="1"/>
    </row>
    <row r="64" spans="2:12" ht="18.75">
      <c r="B64" s="233" t="s">
        <v>156</v>
      </c>
      <c r="C64" s="50"/>
      <c r="D64" s="50"/>
      <c r="E64" s="317"/>
      <c r="F64" s="8"/>
      <c r="G64" s="8"/>
      <c r="K64" s="234"/>
      <c r="L64" s="1"/>
    </row>
    <row r="65" spans="2:11" ht="15.75">
      <c r="B65" s="1"/>
      <c r="C65" s="45"/>
      <c r="D65" s="7"/>
      <c r="E65" s="318"/>
      <c r="F65" s="7"/>
      <c r="G65" s="7"/>
      <c r="H65" s="7"/>
      <c r="I65" s="7"/>
      <c r="J65" s="7"/>
      <c r="K65" s="1"/>
    </row>
    <row r="66" spans="2:11" ht="15.75">
      <c r="B66" s="1"/>
      <c r="C66" s="46"/>
      <c r="D66" s="7"/>
      <c r="E66" s="318"/>
      <c r="F66" s="7"/>
      <c r="G66" s="7"/>
      <c r="H66" s="7"/>
      <c r="I66" s="7"/>
      <c r="J66" s="7"/>
      <c r="K66" s="1"/>
    </row>
    <row r="67" spans="2:11" ht="15.75">
      <c r="B67" s="1"/>
      <c r="C67" s="1"/>
      <c r="D67" s="1"/>
      <c r="E67" s="314"/>
      <c r="F67" s="1"/>
      <c r="G67" s="1"/>
      <c r="H67" s="1"/>
      <c r="I67" s="1"/>
      <c r="J67" s="1"/>
      <c r="K67" s="1"/>
    </row>
    <row r="68" spans="2:11" ht="15.75">
      <c r="B68" s="1"/>
      <c r="C68" s="1"/>
      <c r="D68" s="1"/>
      <c r="E68" s="314"/>
      <c r="F68" s="1"/>
      <c r="G68" s="1"/>
      <c r="H68" s="1"/>
      <c r="I68" s="1"/>
      <c r="J68" s="1"/>
      <c r="K68" s="1"/>
    </row>
    <row r="69" spans="2:11" ht="15.75">
      <c r="B69" s="1"/>
      <c r="C69" s="1"/>
      <c r="D69" s="1"/>
      <c r="E69" s="314"/>
      <c r="F69" s="1"/>
      <c r="G69" s="1"/>
      <c r="H69" s="1"/>
      <c r="I69" s="1"/>
      <c r="J69" s="1"/>
      <c r="K69" s="1"/>
    </row>
    <row r="70" spans="2:11" ht="15.75">
      <c r="B70" s="1"/>
      <c r="C70" s="1"/>
      <c r="D70" s="1"/>
      <c r="E70" s="314"/>
      <c r="F70" s="1"/>
      <c r="G70" s="1"/>
      <c r="H70" s="1"/>
      <c r="I70" s="1"/>
      <c r="J70" s="1"/>
      <c r="K70" s="1"/>
    </row>
    <row r="71" spans="2:11" ht="15.75">
      <c r="B71" s="1"/>
      <c r="C71" s="1"/>
      <c r="D71" s="1"/>
      <c r="E71" s="314"/>
      <c r="F71" s="1"/>
      <c r="G71" s="1"/>
      <c r="H71" s="1"/>
      <c r="I71" s="1"/>
      <c r="J71" s="1"/>
      <c r="K71" s="1"/>
    </row>
    <row r="72" spans="2:11" ht="15.75">
      <c r="B72" s="1"/>
      <c r="C72" s="1"/>
      <c r="D72" s="1"/>
      <c r="E72" s="314"/>
      <c r="F72" s="1"/>
      <c r="G72" s="1"/>
      <c r="H72" s="1"/>
      <c r="I72" s="1"/>
      <c r="J72" s="1"/>
      <c r="K72" s="1"/>
    </row>
    <row r="73" spans="2:11" ht="15.75">
      <c r="B73" s="1"/>
      <c r="C73" s="1"/>
      <c r="D73" s="1"/>
      <c r="E73" s="314"/>
      <c r="F73" s="1"/>
      <c r="G73" s="1"/>
      <c r="H73" s="1"/>
      <c r="I73" s="1"/>
      <c r="J73" s="1"/>
      <c r="K73" s="1"/>
    </row>
    <row r="74" spans="2:11" ht="15.75">
      <c r="B74" s="1"/>
      <c r="C74" s="1"/>
      <c r="D74" s="1"/>
      <c r="E74" s="314"/>
      <c r="F74" s="1"/>
      <c r="G74" s="1"/>
      <c r="H74" s="1"/>
      <c r="I74" s="1"/>
      <c r="J74" s="1"/>
      <c r="K74" s="1"/>
    </row>
    <row r="75" spans="2:11" ht="15.75">
      <c r="B75" s="1"/>
      <c r="C75" s="1"/>
      <c r="D75" s="1"/>
      <c r="E75" s="314"/>
      <c r="F75" s="1"/>
      <c r="G75" s="1"/>
      <c r="H75" s="1"/>
      <c r="I75" s="1"/>
      <c r="J75" s="1"/>
      <c r="K75" s="1"/>
    </row>
    <row r="76" spans="2:11" ht="15.75">
      <c r="B76" s="1"/>
      <c r="C76" s="1"/>
      <c r="D76" s="1"/>
      <c r="E76" s="314"/>
      <c r="F76" s="1"/>
      <c r="G76" s="1"/>
      <c r="H76" s="1"/>
      <c r="I76" s="1"/>
      <c r="J76" s="1"/>
      <c r="K76" s="1"/>
    </row>
    <row r="77" spans="2:11" ht="15.75">
      <c r="B77" s="1"/>
      <c r="C77" s="1"/>
      <c r="D77" s="1"/>
      <c r="E77" s="314"/>
      <c r="F77" s="1"/>
      <c r="G77" s="1"/>
      <c r="H77" s="1"/>
      <c r="I77" s="1"/>
      <c r="J77" s="1"/>
      <c r="K77" s="1"/>
    </row>
    <row r="78" spans="2:11" ht="15.75">
      <c r="B78" s="1"/>
      <c r="C78" s="1"/>
      <c r="D78" s="1"/>
      <c r="E78" s="314"/>
      <c r="F78" s="1"/>
      <c r="G78" s="1"/>
      <c r="H78" s="1"/>
      <c r="I78" s="1"/>
      <c r="J78" s="1"/>
      <c r="K78" s="1"/>
    </row>
    <row r="79" spans="2:11" ht="15.75">
      <c r="B79" s="1"/>
      <c r="C79" s="1"/>
      <c r="D79" s="1"/>
      <c r="E79" s="314"/>
      <c r="F79" s="1"/>
      <c r="G79" s="1"/>
      <c r="H79" s="1"/>
      <c r="I79" s="1"/>
      <c r="J79" s="1"/>
      <c r="K79" s="1"/>
    </row>
    <row r="80" spans="2:11" ht="15.75">
      <c r="B80" s="1"/>
      <c r="C80" s="1"/>
      <c r="D80" s="1"/>
      <c r="E80" s="314"/>
      <c r="F80" s="1"/>
      <c r="G80" s="1"/>
      <c r="H80" s="1"/>
      <c r="I80" s="1"/>
      <c r="J80" s="1"/>
      <c r="K80" s="1"/>
    </row>
    <row r="81" spans="2:11" ht="15.75">
      <c r="B81" s="1"/>
      <c r="C81" s="1"/>
      <c r="D81" s="1"/>
      <c r="E81" s="314"/>
      <c r="F81" s="1"/>
      <c r="G81" s="1"/>
      <c r="H81" s="1"/>
      <c r="I81" s="1"/>
      <c r="J81" s="1"/>
      <c r="K81" s="1"/>
    </row>
    <row r="82" spans="2:11" ht="15.75">
      <c r="B82" s="1"/>
      <c r="C82" s="1"/>
      <c r="D82" s="1"/>
      <c r="E82" s="314"/>
      <c r="F82" s="1"/>
      <c r="G82" s="1"/>
      <c r="H82" s="1"/>
      <c r="I82" s="1"/>
      <c r="J82" s="1"/>
      <c r="K82" s="1"/>
    </row>
    <row r="83" spans="2:11" ht="15.75">
      <c r="B83" s="1"/>
      <c r="C83" s="1"/>
      <c r="D83" s="1"/>
      <c r="E83" s="314"/>
      <c r="F83" s="1"/>
      <c r="G83" s="1"/>
      <c r="H83" s="1"/>
      <c r="I83" s="1"/>
      <c r="J83" s="1"/>
      <c r="K83" s="1"/>
    </row>
    <row r="84" spans="2:11" ht="15.75">
      <c r="B84" s="1"/>
      <c r="C84" s="1"/>
      <c r="D84" s="1"/>
      <c r="E84" s="314"/>
      <c r="F84" s="1"/>
      <c r="G84" s="1"/>
      <c r="H84" s="1"/>
      <c r="I84" s="1"/>
      <c r="J84" s="1"/>
      <c r="K84" s="1"/>
    </row>
    <row r="85" spans="2:11" ht="15.75">
      <c r="B85" s="1"/>
      <c r="C85" s="1"/>
      <c r="D85" s="1"/>
      <c r="E85" s="314"/>
      <c r="F85" s="1"/>
      <c r="G85" s="1"/>
      <c r="H85" s="1"/>
      <c r="I85" s="1"/>
      <c r="J85" s="1"/>
      <c r="K85" s="1"/>
    </row>
    <row r="86" spans="2:11" ht="15.75">
      <c r="B86" s="1"/>
      <c r="C86" s="1"/>
      <c r="D86" s="1"/>
      <c r="E86" s="314"/>
      <c r="F86" s="1"/>
      <c r="G86" s="1"/>
      <c r="H86" s="1"/>
      <c r="I86" s="1"/>
      <c r="J86" s="1"/>
      <c r="K86" s="1"/>
    </row>
    <row r="87" spans="2:11" ht="15.75">
      <c r="B87" s="1"/>
      <c r="C87" s="1"/>
      <c r="D87" s="1"/>
      <c r="E87" s="314"/>
      <c r="F87" s="1"/>
      <c r="G87" s="1"/>
      <c r="H87" s="1"/>
      <c r="I87" s="1"/>
      <c r="J87" s="1"/>
      <c r="K87" s="1"/>
    </row>
    <row r="88" spans="2:11" ht="15.75">
      <c r="B88" s="1"/>
      <c r="C88" s="1"/>
      <c r="D88" s="1"/>
      <c r="E88" s="314"/>
      <c r="F88" s="1"/>
      <c r="G88" s="1"/>
      <c r="H88" s="1"/>
      <c r="I88" s="1"/>
      <c r="J88" s="1"/>
      <c r="K88" s="1"/>
    </row>
    <row r="89" spans="2:11" ht="15.75">
      <c r="B89" s="1"/>
      <c r="C89" s="1"/>
      <c r="D89" s="1"/>
      <c r="E89" s="314"/>
      <c r="F89" s="1"/>
      <c r="G89" s="1"/>
      <c r="H89" s="1"/>
      <c r="I89" s="1"/>
      <c r="J89" s="1"/>
      <c r="K89" s="1"/>
    </row>
    <row r="90" spans="2:11" ht="15.75">
      <c r="B90" s="1"/>
      <c r="C90" s="1"/>
      <c r="D90" s="1"/>
      <c r="E90" s="314"/>
      <c r="F90" s="1"/>
      <c r="G90" s="1"/>
      <c r="H90" s="1"/>
      <c r="I90" s="1"/>
      <c r="J90" s="1"/>
      <c r="K90" s="1"/>
    </row>
    <row r="91" spans="2:11" ht="15.75">
      <c r="B91" s="1"/>
      <c r="C91" s="1"/>
      <c r="D91" s="1"/>
      <c r="E91" s="314"/>
      <c r="F91" s="1"/>
      <c r="G91" s="1"/>
      <c r="H91" s="1"/>
      <c r="I91" s="1"/>
      <c r="J91" s="1"/>
      <c r="K91" s="1"/>
    </row>
    <row r="92" spans="2:11" ht="15.75">
      <c r="B92" s="1"/>
      <c r="C92" s="1"/>
      <c r="D92" s="1"/>
      <c r="E92" s="314"/>
      <c r="F92" s="1"/>
      <c r="G92" s="1"/>
      <c r="H92" s="1"/>
      <c r="I92" s="1"/>
      <c r="J92" s="1"/>
      <c r="K92" s="1"/>
    </row>
    <row r="93" spans="2:11" ht="15.75">
      <c r="B93" s="1"/>
      <c r="C93" s="1"/>
      <c r="D93" s="1"/>
      <c r="E93" s="314"/>
      <c r="F93" s="1"/>
      <c r="G93" s="1"/>
      <c r="H93" s="1"/>
      <c r="I93" s="1"/>
      <c r="J93" s="1"/>
      <c r="K93" s="1"/>
    </row>
    <row r="94" spans="2:11" ht="15.75">
      <c r="B94" s="1"/>
      <c r="C94" s="1"/>
      <c r="D94" s="1"/>
      <c r="E94" s="314"/>
      <c r="F94" s="1"/>
      <c r="G94" s="1"/>
      <c r="H94" s="1"/>
      <c r="I94" s="1"/>
      <c r="J94" s="1"/>
      <c r="K94" s="1"/>
    </row>
    <row r="95" spans="2:11" ht="15.75">
      <c r="B95" s="1"/>
      <c r="C95" s="1"/>
      <c r="D95" s="1"/>
      <c r="E95" s="314"/>
      <c r="F95" s="1"/>
      <c r="G95" s="1"/>
      <c r="H95" s="1"/>
      <c r="I95" s="1"/>
      <c r="J95" s="1"/>
      <c r="K95" s="1"/>
    </row>
    <row r="96" spans="2:11" ht="15.75">
      <c r="B96" s="1"/>
      <c r="C96" s="1"/>
      <c r="D96" s="1"/>
      <c r="E96" s="314"/>
      <c r="F96" s="1"/>
      <c r="G96" s="1"/>
      <c r="H96" s="1"/>
      <c r="I96" s="1"/>
      <c r="J96" s="1"/>
      <c r="K96" s="1"/>
    </row>
    <row r="97" spans="2:11" ht="15.75">
      <c r="B97" s="1"/>
      <c r="C97" s="1"/>
      <c r="D97" s="1"/>
      <c r="E97" s="314"/>
      <c r="F97" s="1"/>
      <c r="G97" s="1"/>
      <c r="H97" s="1"/>
      <c r="I97" s="1"/>
      <c r="J97" s="1"/>
      <c r="K97" s="1"/>
    </row>
    <row r="98" spans="2:11" ht="15.75">
      <c r="B98" s="1"/>
      <c r="C98" s="1"/>
      <c r="D98" s="1"/>
      <c r="E98" s="314"/>
      <c r="F98" s="1"/>
      <c r="G98" s="1"/>
      <c r="H98" s="1"/>
      <c r="I98" s="1"/>
      <c r="J98" s="1"/>
      <c r="K98" s="1"/>
    </row>
    <row r="99" spans="2:11" ht="15.75">
      <c r="B99" s="1"/>
      <c r="C99" s="1"/>
      <c r="D99" s="1"/>
      <c r="E99" s="314"/>
      <c r="F99" s="1"/>
      <c r="G99" s="1"/>
      <c r="H99" s="1"/>
      <c r="I99" s="1"/>
      <c r="J99" s="1"/>
      <c r="K99" s="1"/>
    </row>
    <row r="100" spans="2:11" ht="15.75">
      <c r="B100" s="1"/>
      <c r="C100" s="1"/>
      <c r="D100" s="1"/>
      <c r="E100" s="314"/>
      <c r="F100" s="1"/>
      <c r="G100" s="1"/>
      <c r="H100" s="1"/>
      <c r="I100" s="1"/>
      <c r="J100" s="1"/>
      <c r="K100" s="1"/>
    </row>
    <row r="101" spans="2:11" ht="15.75">
      <c r="B101" s="1"/>
      <c r="C101" s="1"/>
      <c r="D101" s="1"/>
      <c r="E101" s="314"/>
      <c r="F101" s="1"/>
      <c r="G101" s="1"/>
      <c r="H101" s="1"/>
      <c r="I101" s="1"/>
      <c r="J101" s="1"/>
      <c r="K101" s="1"/>
    </row>
    <row r="102" spans="2:11" ht="15.75">
      <c r="B102" s="1"/>
      <c r="C102" s="1"/>
      <c r="D102" s="1"/>
      <c r="E102" s="314"/>
      <c r="F102" s="1"/>
      <c r="G102" s="1"/>
      <c r="H102" s="1"/>
      <c r="I102" s="1"/>
      <c r="J102" s="1"/>
      <c r="K102" s="1"/>
    </row>
    <row r="103" spans="2:11" ht="15.75">
      <c r="B103" s="1"/>
      <c r="C103" s="1"/>
      <c r="D103" s="1"/>
      <c r="E103" s="314"/>
      <c r="F103" s="1"/>
      <c r="G103" s="1"/>
      <c r="H103" s="1"/>
      <c r="I103" s="1"/>
      <c r="J103" s="1"/>
      <c r="K103" s="1"/>
    </row>
    <row r="104" spans="2:11" ht="15.75">
      <c r="B104" s="1"/>
      <c r="C104" s="1"/>
      <c r="D104" s="1"/>
      <c r="E104" s="314"/>
      <c r="F104" s="1"/>
      <c r="G104" s="1"/>
      <c r="H104" s="1"/>
      <c r="I104" s="1"/>
      <c r="J104" s="1"/>
      <c r="K104" s="1"/>
    </row>
    <row r="105" spans="2:11" ht="15.75">
      <c r="B105" s="1"/>
      <c r="C105" s="1"/>
      <c r="D105" s="1"/>
      <c r="E105" s="314"/>
      <c r="F105" s="1"/>
      <c r="G105" s="1"/>
      <c r="H105" s="1"/>
      <c r="I105" s="1"/>
      <c r="J105" s="1"/>
      <c r="K105" s="1"/>
    </row>
    <row r="106" spans="2:11" ht="15.75">
      <c r="B106" s="1"/>
      <c r="C106" s="1"/>
      <c r="D106" s="1"/>
      <c r="E106" s="314"/>
      <c r="F106" s="1"/>
      <c r="G106" s="1"/>
      <c r="H106" s="1"/>
      <c r="I106" s="1"/>
      <c r="J106" s="1"/>
      <c r="K106" s="1"/>
    </row>
    <row r="107" spans="2:11" ht="15.75">
      <c r="B107" s="1"/>
      <c r="C107" s="1"/>
      <c r="D107" s="1"/>
      <c r="E107" s="314"/>
      <c r="F107" s="1"/>
      <c r="G107" s="1"/>
      <c r="H107" s="1"/>
      <c r="I107" s="1"/>
      <c r="J107" s="1"/>
      <c r="K107" s="1"/>
    </row>
    <row r="108" spans="2:11" ht="15.75">
      <c r="B108" s="1"/>
      <c r="C108" s="1"/>
      <c r="D108" s="1"/>
      <c r="E108" s="314"/>
      <c r="F108" s="1"/>
      <c r="G108" s="1"/>
      <c r="H108" s="1"/>
      <c r="I108" s="1"/>
      <c r="J108" s="1"/>
      <c r="K108" s="1"/>
    </row>
    <row r="109" spans="2:11" ht="15.75">
      <c r="B109" s="1"/>
      <c r="C109" s="1"/>
      <c r="D109" s="1"/>
      <c r="E109" s="314"/>
      <c r="F109" s="1"/>
      <c r="G109" s="1"/>
      <c r="H109" s="1"/>
      <c r="I109" s="1"/>
      <c r="J109" s="1"/>
      <c r="K109" s="1"/>
    </row>
    <row r="110" spans="2:11" ht="15.75">
      <c r="B110" s="1"/>
      <c r="C110" s="1"/>
      <c r="D110" s="1"/>
      <c r="E110" s="314"/>
      <c r="F110" s="1"/>
      <c r="G110" s="1"/>
      <c r="H110" s="1"/>
      <c r="I110" s="1"/>
      <c r="J110" s="1"/>
      <c r="K110" s="1"/>
    </row>
    <row r="111" spans="2:11" ht="15.75">
      <c r="B111" s="1"/>
      <c r="C111" s="1"/>
      <c r="D111" s="1"/>
      <c r="E111" s="314"/>
      <c r="F111" s="1"/>
      <c r="G111" s="1"/>
      <c r="H111" s="1"/>
      <c r="I111" s="1"/>
      <c r="J111" s="1"/>
      <c r="K111" s="1"/>
    </row>
    <row r="112" spans="2:11" ht="15.75">
      <c r="B112" s="1"/>
      <c r="C112" s="1"/>
      <c r="D112" s="1"/>
      <c r="E112" s="314"/>
      <c r="F112" s="1"/>
      <c r="G112" s="1"/>
      <c r="H112" s="1"/>
      <c r="I112" s="1"/>
      <c r="J112" s="1"/>
      <c r="K112" s="1"/>
    </row>
    <row r="113" spans="2:11" ht="15.75">
      <c r="B113" s="1"/>
      <c r="C113" s="1"/>
      <c r="D113" s="1"/>
      <c r="E113" s="314"/>
      <c r="F113" s="1"/>
      <c r="G113" s="1"/>
      <c r="H113" s="1"/>
      <c r="I113" s="1"/>
      <c r="J113" s="1"/>
      <c r="K113" s="1"/>
    </row>
    <row r="114" spans="2:11" ht="15.75">
      <c r="B114" s="1"/>
      <c r="C114" s="1"/>
      <c r="D114" s="1"/>
      <c r="E114" s="314"/>
      <c r="F114" s="1"/>
      <c r="G114" s="1"/>
      <c r="H114" s="1"/>
      <c r="I114" s="1"/>
      <c r="J114" s="1"/>
      <c r="K114" s="1"/>
    </row>
    <row r="115" spans="2:11" ht="15.75">
      <c r="B115" s="1"/>
      <c r="C115" s="1"/>
      <c r="D115" s="1"/>
      <c r="E115" s="314"/>
      <c r="F115" s="1"/>
      <c r="G115" s="1"/>
      <c r="H115" s="1"/>
      <c r="I115" s="1"/>
      <c r="J115" s="1"/>
      <c r="K115" s="1"/>
    </row>
    <row r="116" spans="2:11" ht="15.75">
      <c r="B116" s="1"/>
      <c r="C116" s="1"/>
      <c r="D116" s="1"/>
      <c r="E116" s="314"/>
      <c r="F116" s="1"/>
      <c r="G116" s="1"/>
      <c r="H116" s="1"/>
      <c r="I116" s="1"/>
      <c r="J116" s="1"/>
      <c r="K116" s="1"/>
    </row>
    <row r="117" spans="2:11" ht="15.75">
      <c r="B117" s="1"/>
      <c r="C117" s="1"/>
      <c r="D117" s="1"/>
      <c r="E117" s="314"/>
      <c r="F117" s="1"/>
      <c r="G117" s="1"/>
      <c r="H117" s="1"/>
      <c r="I117" s="1"/>
      <c r="J117" s="1"/>
      <c r="K117" s="1"/>
    </row>
    <row r="118" spans="2:11" ht="15.75">
      <c r="B118" s="1"/>
      <c r="C118" s="1"/>
      <c r="D118" s="1"/>
      <c r="E118" s="314"/>
      <c r="F118" s="1"/>
      <c r="G118" s="1"/>
      <c r="H118" s="1"/>
      <c r="I118" s="1"/>
      <c r="J118" s="1"/>
      <c r="K118" s="1"/>
    </row>
    <row r="119" spans="2:11" ht="15.75">
      <c r="B119" s="1"/>
      <c r="C119" s="1"/>
      <c r="D119" s="1"/>
      <c r="E119" s="314"/>
      <c r="F119" s="1"/>
      <c r="G119" s="1"/>
      <c r="H119" s="1"/>
      <c r="I119" s="1"/>
      <c r="J119" s="1"/>
      <c r="K119" s="1"/>
    </row>
    <row r="120" spans="2:11" ht="15.75">
      <c r="B120" s="1"/>
      <c r="C120" s="1"/>
      <c r="D120" s="1"/>
      <c r="E120" s="314"/>
      <c r="F120" s="1"/>
      <c r="G120" s="1"/>
      <c r="H120" s="1"/>
      <c r="I120" s="1"/>
      <c r="J120" s="1"/>
      <c r="K120" s="1"/>
    </row>
  </sheetData>
  <sheetProtection/>
  <mergeCells count="28">
    <mergeCell ref="K2:L2"/>
    <mergeCell ref="K7:L7"/>
    <mergeCell ref="B9:K9"/>
    <mergeCell ref="A11:A12"/>
    <mergeCell ref="B11:B12"/>
    <mergeCell ref="C11:C12"/>
    <mergeCell ref="D11:D12"/>
    <mergeCell ref="E11:J11"/>
    <mergeCell ref="K11:K12"/>
    <mergeCell ref="A46:A52"/>
    <mergeCell ref="A13:A18"/>
    <mergeCell ref="C13:C18"/>
    <mergeCell ref="K13:K18"/>
    <mergeCell ref="A19:A22"/>
    <mergeCell ref="C19:C22"/>
    <mergeCell ref="K19:K22"/>
    <mergeCell ref="C46:C52"/>
    <mergeCell ref="K46:K52"/>
    <mergeCell ref="B58:C58"/>
    <mergeCell ref="B62:C62"/>
    <mergeCell ref="A25:A31"/>
    <mergeCell ref="C25:C31"/>
    <mergeCell ref="K25:K31"/>
    <mergeCell ref="A33:A39"/>
    <mergeCell ref="C33:C39"/>
    <mergeCell ref="K33:K41"/>
    <mergeCell ref="A43:A44"/>
    <mergeCell ref="B43:B44"/>
  </mergeCells>
  <printOptions horizontalCentered="1"/>
  <pageMargins left="0" right="0" top="1.1811023622047245" bottom="0" header="0" footer="0"/>
  <pageSetup fitToHeight="2" fitToWidth="1" horizontalDpi="600" verticalDpi="600" orientation="landscape" paperSize="9" scale="61" r:id="rId1"/>
  <rowBreaks count="1" manualBreakCount="1">
    <brk id="39" max="11" man="1"/>
  </rowBreaks>
</worksheet>
</file>

<file path=xl/worksheets/sheet6.xml><?xml version="1.0" encoding="utf-8"?>
<worksheet xmlns="http://schemas.openxmlformats.org/spreadsheetml/2006/main" xmlns:r="http://schemas.openxmlformats.org/officeDocument/2006/relationships">
  <sheetPr>
    <tabColor theme="0"/>
    <pageSetUpPr fitToPage="1"/>
  </sheetPr>
  <dimension ref="A1:O36"/>
  <sheetViews>
    <sheetView view="pageBreakPreview" zoomScale="87" zoomScaleSheetLayoutView="87" zoomScalePageLayoutView="0" workbookViewId="0" topLeftCell="A13">
      <selection activeCell="B14" sqref="B14"/>
    </sheetView>
  </sheetViews>
  <sheetFormatPr defaultColWidth="9.140625" defaultRowHeight="12.75"/>
  <cols>
    <col min="1" max="1" width="6.7109375" style="166" customWidth="1"/>
    <col min="2" max="2" width="47.7109375" style="166" customWidth="1"/>
    <col min="3" max="3" width="18.00390625" style="166" customWidth="1"/>
    <col min="4" max="4" width="18.8515625" style="166" customWidth="1"/>
    <col min="5" max="5" width="17.140625" style="166" customWidth="1"/>
    <col min="6" max="6" width="16.421875" style="166" customWidth="1"/>
    <col min="7" max="8" width="11.57421875" style="166" hidden="1" customWidth="1"/>
    <col min="9" max="9" width="12.57421875" style="166" hidden="1" customWidth="1"/>
    <col min="10" max="10" width="17.7109375" style="166" customWidth="1"/>
    <col min="11" max="11" width="55.57421875" style="166" customWidth="1"/>
    <col min="12" max="13" width="9.140625" style="166" hidden="1" customWidth="1"/>
    <col min="14" max="14" width="9.8515625" style="166" hidden="1" customWidth="1"/>
    <col min="15" max="15" width="10.140625" style="166" customWidth="1"/>
    <col min="16" max="16384" width="9.140625" style="166" customWidth="1"/>
  </cols>
  <sheetData>
    <row r="1" spans="2:12" ht="18.75">
      <c r="B1" s="173"/>
      <c r="C1" s="173"/>
      <c r="D1" s="173"/>
      <c r="E1" s="173"/>
      <c r="F1" s="173"/>
      <c r="G1" s="173"/>
      <c r="H1" s="173"/>
      <c r="I1" s="236" t="s">
        <v>19</v>
      </c>
      <c r="J1" s="537" t="s">
        <v>308</v>
      </c>
      <c r="K1" s="537"/>
      <c r="L1" s="236" t="s">
        <v>19</v>
      </c>
    </row>
    <row r="2" spans="2:12" ht="18.75">
      <c r="B2" s="173"/>
      <c r="C2" s="173"/>
      <c r="D2" s="173"/>
      <c r="E2" s="173"/>
      <c r="F2" s="173"/>
      <c r="G2" s="173"/>
      <c r="H2" s="173"/>
      <c r="I2" s="237" t="s">
        <v>11</v>
      </c>
      <c r="J2" s="538" t="s">
        <v>11</v>
      </c>
      <c r="K2" s="538"/>
      <c r="L2" s="237" t="s">
        <v>11</v>
      </c>
    </row>
    <row r="3" spans="2:12" ht="18.75">
      <c r="B3" s="173"/>
      <c r="C3" s="173"/>
      <c r="D3" s="173"/>
      <c r="E3" s="173"/>
      <c r="F3" s="173"/>
      <c r="G3" s="173"/>
      <c r="H3" s="173"/>
      <c r="I3" s="237" t="s">
        <v>20</v>
      </c>
      <c r="J3" s="238" t="s">
        <v>183</v>
      </c>
      <c r="K3" s="238"/>
      <c r="L3" s="237" t="s">
        <v>20</v>
      </c>
    </row>
    <row r="4" spans="2:12" ht="18.75">
      <c r="B4" s="173"/>
      <c r="C4" s="173"/>
      <c r="D4" s="173"/>
      <c r="E4" s="173"/>
      <c r="F4" s="173"/>
      <c r="G4" s="173"/>
      <c r="H4" s="173"/>
      <c r="I4" s="237" t="s">
        <v>21</v>
      </c>
      <c r="J4" s="238" t="s">
        <v>22</v>
      </c>
      <c r="K4" s="238"/>
      <c r="L4" s="237" t="s">
        <v>21</v>
      </c>
    </row>
    <row r="5" spans="2:12" ht="18.75">
      <c r="B5" s="173"/>
      <c r="C5" s="173"/>
      <c r="D5" s="173"/>
      <c r="E5" s="173"/>
      <c r="F5" s="173"/>
      <c r="G5" s="173"/>
      <c r="H5" s="173"/>
      <c r="I5" s="237" t="s">
        <v>23</v>
      </c>
      <c r="J5" s="238" t="s">
        <v>24</v>
      </c>
      <c r="K5" s="238"/>
      <c r="L5" s="237" t="s">
        <v>23</v>
      </c>
    </row>
    <row r="6" spans="2:12" ht="18.75">
      <c r="B6" s="173"/>
      <c r="C6" s="173"/>
      <c r="D6" s="173"/>
      <c r="E6" s="173"/>
      <c r="F6" s="173"/>
      <c r="G6" s="173"/>
      <c r="I6" s="237" t="s">
        <v>25</v>
      </c>
      <c r="J6" s="238" t="s">
        <v>263</v>
      </c>
      <c r="K6" s="238"/>
      <c r="L6" s="237" t="s">
        <v>25</v>
      </c>
    </row>
    <row r="7" spans="2:15" ht="15.75" customHeight="1">
      <c r="B7" s="173"/>
      <c r="C7" s="173"/>
      <c r="D7" s="173"/>
      <c r="E7" s="173"/>
      <c r="F7" s="173"/>
      <c r="G7" s="173"/>
      <c r="I7" s="237" t="s">
        <v>26</v>
      </c>
      <c r="J7" s="498" t="s">
        <v>342</v>
      </c>
      <c r="K7" s="499"/>
      <c r="L7" s="239"/>
      <c r="M7" s="239"/>
      <c r="N7" s="239"/>
      <c r="O7" s="239"/>
    </row>
    <row r="8" spans="2:12" ht="15.75">
      <c r="B8" s="173"/>
      <c r="C8" s="173"/>
      <c r="D8" s="173"/>
      <c r="E8" s="173"/>
      <c r="F8" s="173"/>
      <c r="G8" s="173"/>
      <c r="H8" s="173"/>
      <c r="I8" s="173"/>
      <c r="J8" s="173"/>
      <c r="K8" s="173"/>
      <c r="L8" s="173"/>
    </row>
    <row r="9" spans="1:12" ht="36.75" customHeight="1">
      <c r="A9" s="539" t="s">
        <v>256</v>
      </c>
      <c r="B9" s="539"/>
      <c r="C9" s="539"/>
      <c r="D9" s="539"/>
      <c r="E9" s="539"/>
      <c r="F9" s="539"/>
      <c r="G9" s="539"/>
      <c r="H9" s="539"/>
      <c r="I9" s="539"/>
      <c r="J9" s="539"/>
      <c r="K9" s="539"/>
      <c r="L9" s="173"/>
    </row>
    <row r="10" spans="2:12" ht="15.75">
      <c r="B10" s="173"/>
      <c r="C10" s="173"/>
      <c r="D10" s="540"/>
      <c r="E10" s="540"/>
      <c r="F10" s="540"/>
      <c r="G10" s="540"/>
      <c r="H10" s="540"/>
      <c r="I10" s="173"/>
      <c r="J10" s="173"/>
      <c r="K10" s="173"/>
      <c r="L10" s="173"/>
    </row>
    <row r="11" spans="1:12" ht="18.75">
      <c r="A11" s="527" t="s">
        <v>33</v>
      </c>
      <c r="B11" s="527" t="s">
        <v>12</v>
      </c>
      <c r="C11" s="527" t="s">
        <v>13</v>
      </c>
      <c r="D11" s="527" t="s">
        <v>14</v>
      </c>
      <c r="E11" s="535" t="s">
        <v>9</v>
      </c>
      <c r="F11" s="535"/>
      <c r="G11" s="535"/>
      <c r="H11" s="535"/>
      <c r="I11" s="535"/>
      <c r="J11" s="536"/>
      <c r="K11" s="526" t="s">
        <v>15</v>
      </c>
      <c r="L11" s="173"/>
    </row>
    <row r="12" spans="1:12" ht="15.75">
      <c r="A12" s="529"/>
      <c r="B12" s="529"/>
      <c r="C12" s="529"/>
      <c r="D12" s="529"/>
      <c r="E12" s="527">
        <v>2018</v>
      </c>
      <c r="F12" s="527">
        <v>2019</v>
      </c>
      <c r="G12" s="527" t="s">
        <v>28</v>
      </c>
      <c r="H12" s="527" t="s">
        <v>29</v>
      </c>
      <c r="I12" s="527" t="s">
        <v>30</v>
      </c>
      <c r="J12" s="526">
        <v>2020</v>
      </c>
      <c r="K12" s="526"/>
      <c r="L12" s="173"/>
    </row>
    <row r="13" spans="1:12" ht="26.25" customHeight="1">
      <c r="A13" s="528"/>
      <c r="B13" s="528"/>
      <c r="C13" s="528"/>
      <c r="D13" s="528"/>
      <c r="E13" s="528"/>
      <c r="F13" s="528"/>
      <c r="G13" s="528"/>
      <c r="H13" s="528"/>
      <c r="I13" s="528"/>
      <c r="J13" s="526"/>
      <c r="K13" s="526"/>
      <c r="L13" s="173"/>
    </row>
    <row r="14" spans="1:12" ht="56.25">
      <c r="A14" s="240">
        <v>1</v>
      </c>
      <c r="B14" s="189" t="s">
        <v>255</v>
      </c>
      <c r="C14" s="271" t="s">
        <v>16</v>
      </c>
      <c r="D14" s="286">
        <f>E14+F14+J14</f>
        <v>45900.9</v>
      </c>
      <c r="E14" s="287">
        <v>15200.9</v>
      </c>
      <c r="F14" s="287">
        <v>15300</v>
      </c>
      <c r="G14" s="287"/>
      <c r="H14" s="287"/>
      <c r="I14" s="287"/>
      <c r="J14" s="287">
        <v>15400</v>
      </c>
      <c r="K14" s="240" t="s">
        <v>69</v>
      </c>
      <c r="L14" s="173"/>
    </row>
    <row r="15" spans="1:14" ht="75">
      <c r="A15" s="240">
        <v>2</v>
      </c>
      <c r="B15" s="270" t="s">
        <v>253</v>
      </c>
      <c r="C15" s="271" t="s">
        <v>16</v>
      </c>
      <c r="D15" s="286">
        <f aca="true" t="shared" si="0" ref="D15:D21">E15+F15+J15</f>
        <v>10.5</v>
      </c>
      <c r="E15" s="287">
        <v>3</v>
      </c>
      <c r="F15" s="287">
        <v>3.5</v>
      </c>
      <c r="G15" s="287"/>
      <c r="H15" s="287"/>
      <c r="I15" s="287"/>
      <c r="J15" s="287">
        <v>4</v>
      </c>
      <c r="K15" s="240" t="s">
        <v>32</v>
      </c>
      <c r="L15" s="173"/>
      <c r="N15" s="166">
        <v>441</v>
      </c>
    </row>
    <row r="16" spans="1:12" ht="56.25">
      <c r="A16" s="240">
        <v>3</v>
      </c>
      <c r="B16" s="270" t="s">
        <v>157</v>
      </c>
      <c r="C16" s="271" t="s">
        <v>16</v>
      </c>
      <c r="D16" s="286">
        <f t="shared" si="0"/>
        <v>15100.2</v>
      </c>
      <c r="E16" s="287">
        <v>4800.2</v>
      </c>
      <c r="F16" s="287">
        <v>5100</v>
      </c>
      <c r="G16" s="287"/>
      <c r="H16" s="287"/>
      <c r="I16" s="287"/>
      <c r="J16" s="287">
        <v>5200</v>
      </c>
      <c r="K16" s="240" t="s">
        <v>252</v>
      </c>
      <c r="L16" s="173"/>
    </row>
    <row r="17" spans="1:12" ht="56.25">
      <c r="A17" s="240">
        <v>4</v>
      </c>
      <c r="B17" s="270" t="s">
        <v>158</v>
      </c>
      <c r="C17" s="271" t="s">
        <v>16</v>
      </c>
      <c r="D17" s="286">
        <f t="shared" si="0"/>
        <v>540</v>
      </c>
      <c r="E17" s="287">
        <v>175</v>
      </c>
      <c r="F17" s="287">
        <v>180</v>
      </c>
      <c r="G17" s="287"/>
      <c r="H17" s="287"/>
      <c r="I17" s="287"/>
      <c r="J17" s="287">
        <v>185</v>
      </c>
      <c r="K17" s="240" t="s">
        <v>69</v>
      </c>
      <c r="L17" s="173"/>
    </row>
    <row r="18" spans="1:12" ht="75">
      <c r="A18" s="240">
        <v>5</v>
      </c>
      <c r="B18" s="270" t="s">
        <v>159</v>
      </c>
      <c r="C18" s="271" t="s">
        <v>16</v>
      </c>
      <c r="D18" s="286">
        <f t="shared" si="0"/>
        <v>1226.6</v>
      </c>
      <c r="E18" s="287">
        <v>401.6</v>
      </c>
      <c r="F18" s="287">
        <v>410</v>
      </c>
      <c r="G18" s="287"/>
      <c r="H18" s="287"/>
      <c r="I18" s="287"/>
      <c r="J18" s="287">
        <v>415</v>
      </c>
      <c r="K18" s="240" t="s">
        <v>160</v>
      </c>
      <c r="L18" s="173"/>
    </row>
    <row r="19" spans="1:12" ht="37.5" customHeight="1">
      <c r="A19" s="530">
        <v>6</v>
      </c>
      <c r="B19" s="532" t="s">
        <v>339</v>
      </c>
      <c r="C19" s="271" t="s">
        <v>338</v>
      </c>
      <c r="D19" s="286">
        <f>E19+F19+J19</f>
        <v>361</v>
      </c>
      <c r="E19" s="287">
        <v>116</v>
      </c>
      <c r="F19" s="287">
        <v>120</v>
      </c>
      <c r="G19" s="287">
        <f>G20</f>
        <v>0</v>
      </c>
      <c r="H19" s="287">
        <f>H20</f>
        <v>0</v>
      </c>
      <c r="I19" s="287">
        <f>I20</f>
        <v>0</v>
      </c>
      <c r="J19" s="287">
        <v>125</v>
      </c>
      <c r="K19" s="530" t="s">
        <v>69</v>
      </c>
      <c r="L19" s="173"/>
    </row>
    <row r="20" spans="1:12" ht="37.5">
      <c r="A20" s="531"/>
      <c r="B20" s="533"/>
      <c r="C20" s="271" t="s">
        <v>16</v>
      </c>
      <c r="D20" s="286"/>
      <c r="E20" s="287"/>
      <c r="F20" s="287"/>
      <c r="G20" s="287"/>
      <c r="H20" s="287"/>
      <c r="I20" s="287"/>
      <c r="J20" s="287"/>
      <c r="K20" s="531"/>
      <c r="L20" s="173"/>
    </row>
    <row r="21" spans="1:12" ht="56.25">
      <c r="A21" s="240">
        <v>7</v>
      </c>
      <c r="B21" s="270" t="s">
        <v>254</v>
      </c>
      <c r="C21" s="271" t="s">
        <v>16</v>
      </c>
      <c r="D21" s="286">
        <f t="shared" si="0"/>
        <v>4500</v>
      </c>
      <c r="E21" s="287">
        <v>1000</v>
      </c>
      <c r="F21" s="287">
        <v>1500</v>
      </c>
      <c r="G21" s="287"/>
      <c r="H21" s="287"/>
      <c r="I21" s="287"/>
      <c r="J21" s="287">
        <v>2000</v>
      </c>
      <c r="K21" s="240" t="s">
        <v>69</v>
      </c>
      <c r="L21" s="173"/>
    </row>
    <row r="22" spans="1:12" ht="18.75">
      <c r="A22" s="241"/>
      <c r="B22" s="288" t="s">
        <v>5</v>
      </c>
      <c r="C22" s="289"/>
      <c r="D22" s="286">
        <f>E22+F22+J22</f>
        <v>67639.2</v>
      </c>
      <c r="E22" s="286">
        <f aca="true" t="shared" si="1" ref="E22:J22">E21+E20+E19+E18+E17+E16+E15+E14</f>
        <v>21696.699999999997</v>
      </c>
      <c r="F22" s="286">
        <f t="shared" si="1"/>
        <v>22613.5</v>
      </c>
      <c r="G22" s="286">
        <f t="shared" si="1"/>
        <v>0</v>
      </c>
      <c r="H22" s="286">
        <f t="shared" si="1"/>
        <v>0</v>
      </c>
      <c r="I22" s="286">
        <f t="shared" si="1"/>
        <v>0</v>
      </c>
      <c r="J22" s="286">
        <f t="shared" si="1"/>
        <v>23329</v>
      </c>
      <c r="K22" s="242"/>
      <c r="L22" s="173"/>
    </row>
    <row r="23" spans="1:12" ht="15.75">
      <c r="A23" s="243"/>
      <c r="B23" s="244"/>
      <c r="C23" s="244"/>
      <c r="D23" s="245"/>
      <c r="E23" s="245"/>
      <c r="F23" s="245"/>
      <c r="G23" s="245"/>
      <c r="H23" s="245"/>
      <c r="I23" s="245"/>
      <c r="J23" s="245"/>
      <c r="K23" s="246"/>
      <c r="L23" s="173"/>
    </row>
    <row r="24" spans="1:12" ht="15.75">
      <c r="A24" s="243"/>
      <c r="B24" s="244"/>
      <c r="C24" s="244"/>
      <c r="D24" s="245"/>
      <c r="E24" s="245"/>
      <c r="F24" s="245"/>
      <c r="G24" s="245"/>
      <c r="H24" s="245"/>
      <c r="I24" s="245"/>
      <c r="J24" s="245"/>
      <c r="K24" s="246"/>
      <c r="L24" s="173"/>
    </row>
    <row r="25" spans="1:12" ht="15.75">
      <c r="A25" s="243"/>
      <c r="B25" s="244"/>
      <c r="C25" s="244"/>
      <c r="D25" s="245"/>
      <c r="E25" s="245"/>
      <c r="F25" s="245"/>
      <c r="G25" s="245"/>
      <c r="H25" s="245"/>
      <c r="I25" s="245"/>
      <c r="J25" s="245"/>
      <c r="K25" s="246"/>
      <c r="L25" s="173"/>
    </row>
    <row r="26" spans="2:12" ht="15.75">
      <c r="B26" s="244"/>
      <c r="C26" s="244"/>
      <c r="D26" s="245"/>
      <c r="E26" s="245"/>
      <c r="F26" s="245"/>
      <c r="G26" s="245"/>
      <c r="H26" s="245"/>
      <c r="I26" s="245"/>
      <c r="J26" s="245"/>
      <c r="K26" s="246"/>
      <c r="L26" s="173"/>
    </row>
    <row r="27" spans="2:12" ht="18.75">
      <c r="B27" s="534" t="s">
        <v>161</v>
      </c>
      <c r="C27" s="534"/>
      <c r="D27" s="167"/>
      <c r="E27" s="247"/>
      <c r="F27" s="247"/>
      <c r="J27" s="169"/>
      <c r="K27" s="248" t="s">
        <v>7</v>
      </c>
      <c r="L27" s="169"/>
    </row>
    <row r="28" spans="2:12" ht="18.75">
      <c r="B28" s="167"/>
      <c r="C28" s="167"/>
      <c r="D28" s="167"/>
      <c r="E28" s="247"/>
      <c r="F28" s="247"/>
      <c r="J28" s="169"/>
      <c r="K28" s="248"/>
      <c r="L28" s="169"/>
    </row>
    <row r="29" spans="2:12" ht="18.75">
      <c r="B29" s="167"/>
      <c r="C29" s="167"/>
      <c r="D29" s="167"/>
      <c r="E29" s="247"/>
      <c r="F29" s="247"/>
      <c r="J29" s="169"/>
      <c r="K29" s="248"/>
      <c r="L29" s="169"/>
    </row>
    <row r="30" spans="2:11" ht="18.75">
      <c r="B30" s="525" t="s">
        <v>17</v>
      </c>
      <c r="C30" s="525"/>
      <c r="D30" s="171"/>
      <c r="E30" s="172"/>
      <c r="F30" s="172"/>
      <c r="G30" s="172"/>
      <c r="H30" s="172"/>
      <c r="I30" s="172"/>
      <c r="J30" s="173"/>
      <c r="K30" s="173"/>
    </row>
    <row r="31" spans="2:13" ht="15.75">
      <c r="B31" s="174" t="s">
        <v>10</v>
      </c>
      <c r="C31" s="174"/>
      <c r="D31" s="172"/>
      <c r="E31" s="172"/>
      <c r="F31" s="172"/>
      <c r="G31" s="172"/>
      <c r="H31" s="172"/>
      <c r="I31" s="172"/>
      <c r="J31" s="173"/>
      <c r="K31" s="173"/>
      <c r="M31" s="237"/>
    </row>
    <row r="32" spans="2:11" ht="15.75">
      <c r="B32" s="249"/>
      <c r="C32" s="250"/>
      <c r="D32" s="251"/>
      <c r="E32" s="172"/>
      <c r="F32" s="172"/>
      <c r="G32" s="172"/>
      <c r="H32" s="172"/>
      <c r="I32" s="172"/>
      <c r="J32" s="173"/>
      <c r="K32" s="173"/>
    </row>
    <row r="33" spans="3:10" ht="15.75">
      <c r="C33" s="251"/>
      <c r="D33" s="172"/>
      <c r="E33" s="172"/>
      <c r="F33" s="172"/>
      <c r="G33" s="172"/>
      <c r="H33" s="172"/>
      <c r="I33" s="172"/>
      <c r="J33" s="172"/>
    </row>
    <row r="34" spans="3:10" ht="15.75">
      <c r="C34" s="252"/>
      <c r="D34" s="172"/>
      <c r="E34" s="172"/>
      <c r="F34" s="172"/>
      <c r="G34" s="172"/>
      <c r="H34" s="172"/>
      <c r="I34" s="172"/>
      <c r="J34" s="172"/>
    </row>
    <row r="36" ht="12.75">
      <c r="H36" s="253"/>
    </row>
  </sheetData>
  <sheetProtection/>
  <mergeCells count="22">
    <mergeCell ref="J1:K1"/>
    <mergeCell ref="J2:K2"/>
    <mergeCell ref="J7:K7"/>
    <mergeCell ref="A9:K9"/>
    <mergeCell ref="D10:H10"/>
    <mergeCell ref="A11:A13"/>
    <mergeCell ref="A19:A20"/>
    <mergeCell ref="B19:B20"/>
    <mergeCell ref="K19:K20"/>
    <mergeCell ref="B27:C27"/>
    <mergeCell ref="D11:D13"/>
    <mergeCell ref="E11:J11"/>
    <mergeCell ref="I12:I13"/>
    <mergeCell ref="J12:J13"/>
    <mergeCell ref="B30:C30"/>
    <mergeCell ref="K11:K13"/>
    <mergeCell ref="E12:E13"/>
    <mergeCell ref="F12:F13"/>
    <mergeCell ref="G12:G13"/>
    <mergeCell ref="H12:H13"/>
    <mergeCell ref="B11:B13"/>
    <mergeCell ref="C11:C13"/>
  </mergeCells>
  <printOptions horizontalCentered="1"/>
  <pageMargins left="0" right="0" top="1.1811023622047245" bottom="0" header="0" footer="0"/>
  <pageSetup fitToHeight="1" fitToWidth="1"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1:O34"/>
  <sheetViews>
    <sheetView view="pageBreakPreview" zoomScaleSheetLayoutView="100" zoomScalePageLayoutView="0" workbookViewId="0" topLeftCell="A11">
      <selection activeCell="B18" sqref="B18"/>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48" t="s">
        <v>309</v>
      </c>
      <c r="K1" s="548"/>
      <c r="L1" s="13" t="s">
        <v>19</v>
      </c>
    </row>
    <row r="2" spans="2:12" ht="15.75">
      <c r="B2" s="15"/>
      <c r="C2" s="15"/>
      <c r="D2" s="15"/>
      <c r="E2" s="15"/>
      <c r="F2" s="15"/>
      <c r="G2" s="15"/>
      <c r="H2" s="15"/>
      <c r="I2" s="12" t="s">
        <v>11</v>
      </c>
      <c r="J2" s="549" t="s">
        <v>11</v>
      </c>
      <c r="K2" s="549"/>
      <c r="L2" s="12" t="s">
        <v>11</v>
      </c>
    </row>
    <row r="3" spans="2:12" ht="15.75">
      <c r="B3" s="15"/>
      <c r="C3" s="15"/>
      <c r="D3" s="15"/>
      <c r="E3" s="15"/>
      <c r="F3" s="15"/>
      <c r="G3" s="15"/>
      <c r="H3" s="15"/>
      <c r="I3" s="12" t="s">
        <v>20</v>
      </c>
      <c r="J3" s="12" t="s">
        <v>183</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263</v>
      </c>
      <c r="K6" s="12"/>
      <c r="L6" s="12" t="s">
        <v>25</v>
      </c>
    </row>
    <row r="7" spans="2:15" ht="15.75" customHeight="1">
      <c r="B7" s="15"/>
      <c r="C7" s="15"/>
      <c r="D7" s="15"/>
      <c r="E7" s="15"/>
      <c r="F7" s="15"/>
      <c r="G7" s="15"/>
      <c r="H7" s="16"/>
      <c r="I7" s="12" t="s">
        <v>26</v>
      </c>
      <c r="J7" s="550" t="s">
        <v>342</v>
      </c>
      <c r="K7" s="551"/>
      <c r="L7" s="17"/>
      <c r="M7" s="17"/>
      <c r="N7" s="17"/>
      <c r="O7" s="17"/>
    </row>
    <row r="8" spans="2:12" ht="15.75">
      <c r="B8" s="15"/>
      <c r="C8" s="15"/>
      <c r="D8" s="15"/>
      <c r="E8" s="15"/>
      <c r="F8" s="15"/>
      <c r="G8" s="15"/>
      <c r="H8" s="15"/>
      <c r="I8" s="15"/>
      <c r="J8" s="15"/>
      <c r="K8" s="15"/>
      <c r="L8" s="15"/>
    </row>
    <row r="9" spans="2:12" ht="36.75" customHeight="1">
      <c r="B9" s="500" t="s">
        <v>303</v>
      </c>
      <c r="C9" s="500"/>
      <c r="D9" s="500"/>
      <c r="E9" s="500"/>
      <c r="F9" s="500"/>
      <c r="G9" s="500"/>
      <c r="H9" s="500"/>
      <c r="I9" s="500"/>
      <c r="J9" s="500"/>
      <c r="K9" s="500"/>
      <c r="L9" s="15"/>
    </row>
    <row r="10" spans="2:12" ht="15.75">
      <c r="B10" s="15"/>
      <c r="C10" s="15"/>
      <c r="D10" s="505"/>
      <c r="E10" s="505"/>
      <c r="F10" s="505"/>
      <c r="G10" s="505"/>
      <c r="H10" s="505"/>
      <c r="I10" s="15"/>
      <c r="J10" s="15"/>
      <c r="K10" s="15"/>
      <c r="L10" s="15"/>
    </row>
    <row r="11" spans="1:12" ht="15.75" customHeight="1">
      <c r="A11" s="542" t="s">
        <v>33</v>
      </c>
      <c r="B11" s="542" t="s">
        <v>12</v>
      </c>
      <c r="C11" s="542" t="s">
        <v>13</v>
      </c>
      <c r="D11" s="542" t="s">
        <v>14</v>
      </c>
      <c r="E11" s="545" t="s">
        <v>9</v>
      </c>
      <c r="F11" s="545"/>
      <c r="G11" s="545"/>
      <c r="H11" s="545"/>
      <c r="I11" s="545"/>
      <c r="J11" s="546"/>
      <c r="K11" s="541" t="s">
        <v>15</v>
      </c>
      <c r="L11" s="15"/>
    </row>
    <row r="12" spans="1:12" ht="15.75">
      <c r="A12" s="544"/>
      <c r="B12" s="544"/>
      <c r="C12" s="544"/>
      <c r="D12" s="544"/>
      <c r="E12" s="542">
        <v>2018</v>
      </c>
      <c r="F12" s="542">
        <v>2019</v>
      </c>
      <c r="G12" s="542" t="s">
        <v>28</v>
      </c>
      <c r="H12" s="542" t="s">
        <v>29</v>
      </c>
      <c r="I12" s="542" t="s">
        <v>30</v>
      </c>
      <c r="J12" s="541">
        <v>2020</v>
      </c>
      <c r="K12" s="541"/>
      <c r="L12" s="15"/>
    </row>
    <row r="13" spans="1:12" ht="15.75">
      <c r="A13" s="543"/>
      <c r="B13" s="543"/>
      <c r="C13" s="543"/>
      <c r="D13" s="543"/>
      <c r="E13" s="543"/>
      <c r="F13" s="543"/>
      <c r="G13" s="543"/>
      <c r="H13" s="543"/>
      <c r="I13" s="543"/>
      <c r="J13" s="541"/>
      <c r="K13" s="541"/>
      <c r="L13" s="15"/>
    </row>
    <row r="14" spans="1:12" ht="86.25" customHeight="1">
      <c r="A14" s="36">
        <v>1</v>
      </c>
      <c r="B14" s="85" t="s">
        <v>97</v>
      </c>
      <c r="C14" s="85" t="s">
        <v>16</v>
      </c>
      <c r="D14" s="175">
        <f>E14+F14+J14</f>
        <v>9071.4</v>
      </c>
      <c r="E14" s="176">
        <v>2971.4</v>
      </c>
      <c r="F14" s="177">
        <v>3000</v>
      </c>
      <c r="G14" s="176"/>
      <c r="H14" s="176"/>
      <c r="I14" s="176"/>
      <c r="J14" s="176">
        <v>3100</v>
      </c>
      <c r="K14" s="85" t="s">
        <v>250</v>
      </c>
      <c r="L14" s="15"/>
    </row>
    <row r="15" spans="1:14" ht="47.25" hidden="1">
      <c r="A15" s="36">
        <v>2</v>
      </c>
      <c r="B15" s="86" t="s">
        <v>61</v>
      </c>
      <c r="C15" s="85" t="s">
        <v>16</v>
      </c>
      <c r="D15" s="175">
        <f>E15+F15+J15</f>
        <v>0</v>
      </c>
      <c r="E15" s="177">
        <v>0</v>
      </c>
      <c r="F15" s="176"/>
      <c r="G15" s="176"/>
      <c r="H15" s="176"/>
      <c r="I15" s="176"/>
      <c r="J15" s="176"/>
      <c r="K15" s="85" t="s">
        <v>53</v>
      </c>
      <c r="L15" s="15"/>
      <c r="N15" s="56">
        <v>441</v>
      </c>
    </row>
    <row r="16" spans="1:14" ht="54" customHeight="1" hidden="1">
      <c r="A16" s="36">
        <v>3</v>
      </c>
      <c r="B16" s="87" t="s">
        <v>62</v>
      </c>
      <c r="C16" s="178" t="s">
        <v>16</v>
      </c>
      <c r="D16" s="175">
        <f>E16+F16+J16</f>
        <v>0</v>
      </c>
      <c r="E16" s="179">
        <v>0</v>
      </c>
      <c r="F16" s="176"/>
      <c r="G16" s="176"/>
      <c r="H16" s="176"/>
      <c r="I16" s="176"/>
      <c r="J16" s="176"/>
      <c r="K16" s="85" t="s">
        <v>98</v>
      </c>
      <c r="L16" s="15"/>
      <c r="N16" s="56"/>
    </row>
    <row r="17" spans="1:14" ht="54" customHeight="1">
      <c r="A17" s="36">
        <v>2</v>
      </c>
      <c r="B17" s="180" t="s">
        <v>99</v>
      </c>
      <c r="C17" s="85" t="s">
        <v>16</v>
      </c>
      <c r="D17" s="175">
        <f>E17+F17+J17</f>
        <v>600</v>
      </c>
      <c r="E17" s="181">
        <v>200</v>
      </c>
      <c r="F17" s="181">
        <v>200</v>
      </c>
      <c r="G17" s="181">
        <v>100</v>
      </c>
      <c r="H17" s="181">
        <v>100</v>
      </c>
      <c r="I17" s="181">
        <v>100</v>
      </c>
      <c r="J17" s="181">
        <v>200</v>
      </c>
      <c r="K17" s="85" t="s">
        <v>32</v>
      </c>
      <c r="L17" s="15"/>
      <c r="N17" s="56"/>
    </row>
    <row r="18" spans="1:14" ht="78.75">
      <c r="A18" s="36">
        <v>3</v>
      </c>
      <c r="B18" s="180" t="s">
        <v>100</v>
      </c>
      <c r="C18" s="182" t="s">
        <v>16</v>
      </c>
      <c r="D18" s="280">
        <f>E18+F18+J18</f>
        <v>1210</v>
      </c>
      <c r="E18" s="181">
        <v>350</v>
      </c>
      <c r="F18" s="181">
        <v>400</v>
      </c>
      <c r="G18" s="181"/>
      <c r="H18" s="181"/>
      <c r="I18" s="181"/>
      <c r="J18" s="181">
        <v>460</v>
      </c>
      <c r="K18" s="182" t="s">
        <v>249</v>
      </c>
      <c r="L18" s="15"/>
      <c r="N18" s="56"/>
    </row>
    <row r="19" spans="1:14" ht="66.75" customHeight="1">
      <c r="A19" s="267">
        <v>4</v>
      </c>
      <c r="B19" s="268" t="s">
        <v>101</v>
      </c>
      <c r="C19" s="268" t="s">
        <v>16</v>
      </c>
      <c r="D19" s="280">
        <f>SUM(E19:J19)</f>
        <v>5700</v>
      </c>
      <c r="E19" s="181">
        <v>1900</v>
      </c>
      <c r="F19" s="181">
        <v>1900</v>
      </c>
      <c r="G19" s="181"/>
      <c r="H19" s="181"/>
      <c r="I19" s="181"/>
      <c r="J19" s="181">
        <v>1900</v>
      </c>
      <c r="K19" s="182" t="s">
        <v>102</v>
      </c>
      <c r="L19" s="15"/>
      <c r="N19" s="56"/>
    </row>
    <row r="20" spans="1:12" ht="32.25" customHeight="1">
      <c r="A20" s="88"/>
      <c r="B20" s="84" t="s">
        <v>5</v>
      </c>
      <c r="C20" s="182"/>
      <c r="D20" s="175">
        <f>E20+F20+J20</f>
        <v>16581.4</v>
      </c>
      <c r="E20" s="175">
        <f aca="true" t="shared" si="0" ref="E20:J20">E19+E18+E17+E14</f>
        <v>5421.4</v>
      </c>
      <c r="F20" s="175">
        <f t="shared" si="0"/>
        <v>5500</v>
      </c>
      <c r="G20" s="175">
        <f t="shared" si="0"/>
        <v>100</v>
      </c>
      <c r="H20" s="175">
        <f t="shared" si="0"/>
        <v>100</v>
      </c>
      <c r="I20" s="175">
        <f t="shared" si="0"/>
        <v>100</v>
      </c>
      <c r="J20" s="175">
        <f t="shared" si="0"/>
        <v>5660</v>
      </c>
      <c r="K20" s="85"/>
      <c r="L20" s="15"/>
    </row>
    <row r="21" spans="2:12" ht="15.75">
      <c r="B21" s="18"/>
      <c r="C21" s="183"/>
      <c r="D21" s="19"/>
      <c r="E21" s="19"/>
      <c r="F21" s="19"/>
      <c r="G21" s="19"/>
      <c r="H21" s="19"/>
      <c r="I21" s="19"/>
      <c r="J21" s="19"/>
      <c r="K21" s="184"/>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53"/>
      <c r="C25" s="54"/>
      <c r="E25" s="19"/>
      <c r="F25" s="19"/>
      <c r="G25" s="19"/>
      <c r="H25" s="19"/>
      <c r="I25" s="19"/>
      <c r="J25" s="19"/>
      <c r="K25" s="54"/>
      <c r="L25" s="15"/>
    </row>
    <row r="26" spans="2:12" ht="48" customHeight="1">
      <c r="B26" s="547" t="s">
        <v>18</v>
      </c>
      <c r="C26" s="547"/>
      <c r="D26" s="21"/>
      <c r="E26" s="22"/>
      <c r="F26" s="22"/>
      <c r="J26" s="23"/>
      <c r="K26" s="24" t="s">
        <v>7</v>
      </c>
      <c r="L26" s="23"/>
    </row>
    <row r="27" spans="2:12" ht="48" customHeight="1">
      <c r="B27" s="21"/>
      <c r="C27" s="21"/>
      <c r="D27" s="21"/>
      <c r="E27" s="22"/>
      <c r="F27" s="22"/>
      <c r="J27" s="23"/>
      <c r="K27" s="24"/>
      <c r="L27" s="23"/>
    </row>
    <row r="28" spans="2:11" ht="18.75">
      <c r="B28" s="501" t="s">
        <v>17</v>
      </c>
      <c r="C28" s="501"/>
      <c r="D28" s="25"/>
      <c r="E28" s="26"/>
      <c r="F28" s="26"/>
      <c r="G28" s="26"/>
      <c r="H28" s="26"/>
      <c r="I28" s="26"/>
      <c r="J28" s="15"/>
      <c r="K28" s="15"/>
    </row>
    <row r="29" spans="2:13" ht="15.75">
      <c r="B29" s="27" t="s">
        <v>10</v>
      </c>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19">
    <mergeCell ref="A11:A13"/>
    <mergeCell ref="B11:B13"/>
    <mergeCell ref="B26:C26"/>
    <mergeCell ref="J12:J13"/>
    <mergeCell ref="J1:K1"/>
    <mergeCell ref="J2:K2"/>
    <mergeCell ref="J7:K7"/>
    <mergeCell ref="B9:K9"/>
    <mergeCell ref="D10:H10"/>
    <mergeCell ref="B28:C28"/>
    <mergeCell ref="K11:K13"/>
    <mergeCell ref="E12:E13"/>
    <mergeCell ref="F12:F13"/>
    <mergeCell ref="G12:G13"/>
    <mergeCell ref="H12:H13"/>
    <mergeCell ref="C11:C13"/>
    <mergeCell ref="D11:D13"/>
    <mergeCell ref="E11:J11"/>
    <mergeCell ref="I12:I13"/>
  </mergeCells>
  <printOptions horizontalCentered="1"/>
  <pageMargins left="0" right="0" top="1.1811023622047245" bottom="0" header="0" footer="0"/>
  <pageSetup fitToHeight="1" fitToWidth="1"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0070C0"/>
  </sheetPr>
  <dimension ref="A1:M133"/>
  <sheetViews>
    <sheetView view="pageBreakPreview" zoomScale="74" zoomScaleSheetLayoutView="74" zoomScalePageLayoutView="0" workbookViewId="0" topLeftCell="A22">
      <selection activeCell="B33" sqref="B33:H35"/>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60" t="s">
        <v>460</v>
      </c>
      <c r="I1" s="60"/>
      <c r="J1" s="12"/>
      <c r="K1" s="12"/>
    </row>
    <row r="2" spans="8:11" ht="18.75">
      <c r="H2" s="60" t="s">
        <v>11</v>
      </c>
      <c r="I2" s="60"/>
      <c r="J2" s="12"/>
      <c r="K2" s="12"/>
    </row>
    <row r="3" spans="8:11" ht="18.75">
      <c r="H3" s="497" t="s">
        <v>181</v>
      </c>
      <c r="I3" s="497"/>
      <c r="J3" s="12"/>
      <c r="K3" s="12"/>
    </row>
    <row r="4" spans="8:11" ht="18.75">
      <c r="H4" s="497" t="s">
        <v>34</v>
      </c>
      <c r="I4" s="497"/>
      <c r="J4" s="12"/>
      <c r="K4" s="12"/>
    </row>
    <row r="5" spans="8:13" ht="18.75">
      <c r="H5" s="74" t="s">
        <v>8</v>
      </c>
      <c r="I5" s="74"/>
      <c r="J5" s="17"/>
      <c r="K5" s="17"/>
      <c r="L5" s="17"/>
      <c r="M5" s="17"/>
    </row>
    <row r="6" spans="2:11" ht="18.75">
      <c r="B6" s="15"/>
      <c r="C6" s="15"/>
      <c r="D6" s="15"/>
      <c r="H6" s="497" t="s">
        <v>264</v>
      </c>
      <c r="I6" s="497"/>
      <c r="J6" s="12"/>
      <c r="K6" s="12"/>
    </row>
    <row r="7" spans="2:13" ht="15.75" customHeight="1">
      <c r="B7" s="15"/>
      <c r="C7" s="15"/>
      <c r="D7" s="15"/>
      <c r="H7" s="498" t="s">
        <v>459</v>
      </c>
      <c r="I7" s="499"/>
      <c r="J7" s="17"/>
      <c r="K7" s="17"/>
      <c r="L7" s="17"/>
      <c r="M7" s="17"/>
    </row>
    <row r="8" spans="2:13" ht="15.75" customHeight="1">
      <c r="B8" s="15"/>
      <c r="C8" s="15"/>
      <c r="D8" s="15"/>
      <c r="H8" s="442" t="s">
        <v>490</v>
      </c>
      <c r="I8" s="57"/>
      <c r="J8" s="17"/>
      <c r="K8" s="17"/>
      <c r="L8" s="17"/>
      <c r="M8" s="17"/>
    </row>
    <row r="9" spans="2:9" ht="12" customHeight="1">
      <c r="B9" s="15"/>
      <c r="C9" s="15"/>
      <c r="D9" s="15"/>
      <c r="E9" s="15"/>
      <c r="F9" s="15"/>
      <c r="G9" s="15"/>
      <c r="H9" s="12"/>
      <c r="I9" s="12"/>
    </row>
    <row r="10" spans="2:9" ht="17.25" customHeight="1">
      <c r="B10" s="553" t="s">
        <v>245</v>
      </c>
      <c r="C10" s="553"/>
      <c r="D10" s="553"/>
      <c r="E10" s="553"/>
      <c r="F10" s="553"/>
      <c r="G10" s="553"/>
      <c r="H10" s="553"/>
      <c r="I10" s="15"/>
    </row>
    <row r="11" spans="2:9" ht="13.5" customHeight="1">
      <c r="B11" s="34"/>
      <c r="C11" s="34"/>
      <c r="D11" s="34"/>
      <c r="E11" s="34"/>
      <c r="F11" s="34"/>
      <c r="G11" s="34"/>
      <c r="H11" s="34"/>
      <c r="I11" s="15"/>
    </row>
    <row r="12" spans="1:9" ht="19.5" customHeight="1">
      <c r="A12" s="494" t="s">
        <v>33</v>
      </c>
      <c r="B12" s="494" t="s">
        <v>12</v>
      </c>
      <c r="C12" s="494" t="s">
        <v>13</v>
      </c>
      <c r="D12" s="494" t="s">
        <v>14</v>
      </c>
      <c r="E12" s="493" t="s">
        <v>9</v>
      </c>
      <c r="F12" s="493"/>
      <c r="G12" s="493"/>
      <c r="H12" s="493" t="s">
        <v>15</v>
      </c>
      <c r="I12" s="15"/>
    </row>
    <row r="13" spans="1:9" ht="15.75" customHeight="1">
      <c r="A13" s="496"/>
      <c r="B13" s="496"/>
      <c r="C13" s="496"/>
      <c r="D13" s="496"/>
      <c r="E13" s="466">
        <v>2018</v>
      </c>
      <c r="F13" s="466">
        <v>2019</v>
      </c>
      <c r="G13" s="466">
        <v>2020</v>
      </c>
      <c r="H13" s="493"/>
      <c r="I13" s="15"/>
    </row>
    <row r="14" spans="1:9" ht="29.25" customHeight="1">
      <c r="A14" s="495"/>
      <c r="B14" s="495"/>
      <c r="C14" s="495"/>
      <c r="D14" s="495"/>
      <c r="E14" s="468"/>
      <c r="F14" s="468"/>
      <c r="G14" s="468"/>
      <c r="H14" s="493"/>
      <c r="I14" s="15"/>
    </row>
    <row r="15" spans="1:9" ht="33.75" customHeight="1" hidden="1">
      <c r="A15" s="67">
        <v>1</v>
      </c>
      <c r="B15" s="62" t="s">
        <v>35</v>
      </c>
      <c r="C15" s="36" t="s">
        <v>16</v>
      </c>
      <c r="D15" s="75" t="e">
        <f>#REF!+E15+F15+G15</f>
        <v>#REF!</v>
      </c>
      <c r="E15" s="114"/>
      <c r="F15" s="114"/>
      <c r="G15" s="114"/>
      <c r="H15" s="36" t="s">
        <v>36</v>
      </c>
      <c r="I15" s="15"/>
    </row>
    <row r="16" spans="1:9" ht="37.5">
      <c r="A16" s="67">
        <v>1</v>
      </c>
      <c r="B16" s="189" t="s">
        <v>246</v>
      </c>
      <c r="C16" s="269" t="s">
        <v>16</v>
      </c>
      <c r="D16" s="281">
        <f aca="true" t="shared" si="0" ref="D16:D30">E16+F16+G16</f>
        <v>2083</v>
      </c>
      <c r="E16" s="282">
        <v>633</v>
      </c>
      <c r="F16" s="282">
        <v>700</v>
      </c>
      <c r="G16" s="282">
        <v>750</v>
      </c>
      <c r="H16" s="269" t="s">
        <v>69</v>
      </c>
      <c r="I16" s="15"/>
    </row>
    <row r="17" spans="1:9" ht="34.5" customHeight="1" hidden="1">
      <c r="A17" s="67">
        <f>A16+1</f>
        <v>2</v>
      </c>
      <c r="B17" s="189" t="s">
        <v>37</v>
      </c>
      <c r="C17" s="269" t="s">
        <v>16</v>
      </c>
      <c r="D17" s="281">
        <f t="shared" si="0"/>
        <v>0</v>
      </c>
      <c r="E17" s="282"/>
      <c r="F17" s="282"/>
      <c r="G17" s="282"/>
      <c r="H17" s="269" t="s">
        <v>36</v>
      </c>
      <c r="I17" s="15"/>
    </row>
    <row r="18" spans="1:9" ht="56.25">
      <c r="A18" s="67">
        <v>2</v>
      </c>
      <c r="B18" s="189" t="s">
        <v>80</v>
      </c>
      <c r="C18" s="269" t="s">
        <v>16</v>
      </c>
      <c r="D18" s="281">
        <f t="shared" si="0"/>
        <v>750</v>
      </c>
      <c r="E18" s="282">
        <v>200</v>
      </c>
      <c r="F18" s="282">
        <v>250</v>
      </c>
      <c r="G18" s="282">
        <v>300</v>
      </c>
      <c r="H18" s="269" t="s">
        <v>32</v>
      </c>
      <c r="I18" s="15"/>
    </row>
    <row r="19" spans="1:9" ht="37.5">
      <c r="A19" s="67">
        <v>3</v>
      </c>
      <c r="B19" s="189" t="s">
        <v>79</v>
      </c>
      <c r="C19" s="269" t="s">
        <v>16</v>
      </c>
      <c r="D19" s="281">
        <f t="shared" si="0"/>
        <v>215</v>
      </c>
      <c r="E19" s="282">
        <v>60</v>
      </c>
      <c r="F19" s="282">
        <v>75</v>
      </c>
      <c r="G19" s="282">
        <v>80</v>
      </c>
      <c r="H19" s="269" t="s">
        <v>32</v>
      </c>
      <c r="I19" s="15"/>
    </row>
    <row r="20" spans="1:9" ht="69.75" customHeight="1">
      <c r="A20" s="67">
        <v>4</v>
      </c>
      <c r="B20" s="266" t="s">
        <v>247</v>
      </c>
      <c r="C20" s="269" t="s">
        <v>16</v>
      </c>
      <c r="D20" s="283">
        <f t="shared" si="0"/>
        <v>18000</v>
      </c>
      <c r="E20" s="282">
        <v>5000</v>
      </c>
      <c r="F20" s="282">
        <v>6000</v>
      </c>
      <c r="G20" s="282">
        <v>7000</v>
      </c>
      <c r="H20" s="269" t="s">
        <v>32</v>
      </c>
      <c r="I20" s="15"/>
    </row>
    <row r="21" spans="1:9" ht="117.75" customHeight="1">
      <c r="A21" s="36">
        <v>5</v>
      </c>
      <c r="B21" s="189" t="s">
        <v>248</v>
      </c>
      <c r="C21" s="269" t="s">
        <v>16</v>
      </c>
      <c r="D21" s="281">
        <f t="shared" si="0"/>
        <v>35400</v>
      </c>
      <c r="E21" s="282">
        <v>11700</v>
      </c>
      <c r="F21" s="282">
        <v>11800</v>
      </c>
      <c r="G21" s="282">
        <v>11900</v>
      </c>
      <c r="H21" s="269" t="s">
        <v>323</v>
      </c>
      <c r="I21" s="15"/>
    </row>
    <row r="22" spans="1:9" ht="56.25">
      <c r="A22" s="36">
        <v>6</v>
      </c>
      <c r="B22" s="189" t="s">
        <v>81</v>
      </c>
      <c r="C22" s="269" t="s">
        <v>16</v>
      </c>
      <c r="D22" s="281">
        <f t="shared" si="0"/>
        <v>3112</v>
      </c>
      <c r="E22" s="282">
        <v>1762</v>
      </c>
      <c r="F22" s="282">
        <v>650</v>
      </c>
      <c r="G22" s="282">
        <v>700</v>
      </c>
      <c r="H22" s="269" t="s">
        <v>82</v>
      </c>
      <c r="I22" s="15"/>
    </row>
    <row r="23" spans="1:9" ht="18" customHeight="1" hidden="1">
      <c r="A23" s="36"/>
      <c r="B23" s="189" t="s">
        <v>38</v>
      </c>
      <c r="C23" s="284"/>
      <c r="D23" s="281">
        <f t="shared" si="0"/>
        <v>0</v>
      </c>
      <c r="E23" s="282"/>
      <c r="F23" s="282"/>
      <c r="G23" s="282"/>
      <c r="H23" s="269" t="s">
        <v>39</v>
      </c>
      <c r="I23" s="15"/>
    </row>
    <row r="24" spans="1:9" ht="20.25" customHeight="1" hidden="1">
      <c r="A24" s="36"/>
      <c r="B24" s="189" t="s">
        <v>40</v>
      </c>
      <c r="C24" s="284"/>
      <c r="D24" s="281">
        <f t="shared" si="0"/>
        <v>0</v>
      </c>
      <c r="E24" s="282"/>
      <c r="F24" s="282"/>
      <c r="G24" s="282"/>
      <c r="H24" s="269" t="s">
        <v>39</v>
      </c>
      <c r="I24" s="15"/>
    </row>
    <row r="25" spans="1:9" ht="21" customHeight="1" hidden="1">
      <c r="A25" s="36"/>
      <c r="B25" s="189" t="s">
        <v>41</v>
      </c>
      <c r="C25" s="284"/>
      <c r="D25" s="281">
        <f t="shared" si="0"/>
        <v>0</v>
      </c>
      <c r="E25" s="282"/>
      <c r="F25" s="282"/>
      <c r="G25" s="282"/>
      <c r="H25" s="269" t="s">
        <v>39</v>
      </c>
      <c r="I25" s="15"/>
    </row>
    <row r="26" spans="1:9" ht="30.75" customHeight="1" hidden="1">
      <c r="A26" s="36"/>
      <c r="B26" s="189" t="s">
        <v>42</v>
      </c>
      <c r="C26" s="269" t="s">
        <v>16</v>
      </c>
      <c r="D26" s="281">
        <f t="shared" si="0"/>
        <v>0</v>
      </c>
      <c r="E26" s="282"/>
      <c r="F26" s="282"/>
      <c r="G26" s="282"/>
      <c r="H26" s="269" t="s">
        <v>39</v>
      </c>
      <c r="I26" s="15"/>
    </row>
    <row r="27" spans="1:9" ht="18" customHeight="1" hidden="1">
      <c r="A27" s="36"/>
      <c r="B27" s="189" t="s">
        <v>43</v>
      </c>
      <c r="C27" s="269" t="s">
        <v>16</v>
      </c>
      <c r="D27" s="281">
        <f t="shared" si="0"/>
        <v>0</v>
      </c>
      <c r="E27" s="282"/>
      <c r="F27" s="282"/>
      <c r="G27" s="282"/>
      <c r="H27" s="269" t="s">
        <v>39</v>
      </c>
      <c r="I27" s="15"/>
    </row>
    <row r="28" spans="1:9" ht="37.5">
      <c r="A28" s="36">
        <v>7</v>
      </c>
      <c r="B28" s="189" t="s">
        <v>83</v>
      </c>
      <c r="C28" s="269" t="s">
        <v>16</v>
      </c>
      <c r="D28" s="281">
        <f t="shared" si="0"/>
        <v>390</v>
      </c>
      <c r="E28" s="282">
        <f>115+25</f>
        <v>140</v>
      </c>
      <c r="F28" s="282">
        <v>120</v>
      </c>
      <c r="G28" s="282">
        <v>130</v>
      </c>
      <c r="H28" s="269" t="s">
        <v>59</v>
      </c>
      <c r="I28" s="15"/>
    </row>
    <row r="29" spans="1:9" ht="56.25">
      <c r="A29" s="36">
        <v>8</v>
      </c>
      <c r="B29" s="189" t="s">
        <v>84</v>
      </c>
      <c r="C29" s="269" t="s">
        <v>16</v>
      </c>
      <c r="D29" s="281">
        <f t="shared" si="0"/>
        <v>1230</v>
      </c>
      <c r="E29" s="282">
        <v>405</v>
      </c>
      <c r="F29" s="282">
        <v>410</v>
      </c>
      <c r="G29" s="282">
        <v>415</v>
      </c>
      <c r="H29" s="269" t="s">
        <v>85</v>
      </c>
      <c r="I29" s="15"/>
    </row>
    <row r="30" spans="1:9" ht="37.5">
      <c r="A30" s="36">
        <v>9</v>
      </c>
      <c r="B30" s="189" t="s">
        <v>86</v>
      </c>
      <c r="C30" s="269" t="s">
        <v>16</v>
      </c>
      <c r="D30" s="281">
        <f t="shared" si="0"/>
        <v>750</v>
      </c>
      <c r="E30" s="282">
        <v>200</v>
      </c>
      <c r="F30" s="282">
        <v>250</v>
      </c>
      <c r="G30" s="282">
        <v>300</v>
      </c>
      <c r="H30" s="269" t="s">
        <v>32</v>
      </c>
      <c r="I30" s="15"/>
    </row>
    <row r="31" spans="1:9" ht="18.75">
      <c r="A31" s="78"/>
      <c r="B31" s="79" t="s">
        <v>5</v>
      </c>
      <c r="C31" s="79"/>
      <c r="D31" s="108">
        <f>D16+D18+D19+D20+D21+D22+D28+D29+D30</f>
        <v>61930</v>
      </c>
      <c r="E31" s="108">
        <f>E16+E18+E19+E20+E21+E22+E28+E29+E30</f>
        <v>20100</v>
      </c>
      <c r="F31" s="108">
        <f>F16+F18+F19+F20+F21+F22+F28+F29+F30</f>
        <v>20255</v>
      </c>
      <c r="G31" s="108">
        <f>G16+G18+G19+G20+G21+G22+G28+G29+G30</f>
        <v>21575</v>
      </c>
      <c r="H31" s="73"/>
      <c r="I31" s="15"/>
    </row>
    <row r="32" spans="2:9" ht="18.75">
      <c r="B32" s="285"/>
      <c r="C32" s="15"/>
      <c r="D32" s="15"/>
      <c r="E32" s="15"/>
      <c r="F32" s="15"/>
      <c r="G32" s="15"/>
      <c r="H32" s="15"/>
      <c r="I32" s="15"/>
    </row>
    <row r="33" spans="2:11" ht="73.5" customHeight="1">
      <c r="B33" s="616" t="s">
        <v>18</v>
      </c>
      <c r="C33" s="616"/>
      <c r="D33" s="453"/>
      <c r="E33" s="22"/>
      <c r="F33" s="22"/>
      <c r="G33" s="16"/>
      <c r="H33" s="272" t="s">
        <v>7</v>
      </c>
      <c r="J33" s="23"/>
      <c r="K33" s="24"/>
    </row>
    <row r="34" spans="2:11" ht="52.5" customHeight="1">
      <c r="B34" s="453"/>
      <c r="C34" s="453"/>
      <c r="D34" s="453"/>
      <c r="E34" s="22"/>
      <c r="F34" s="22"/>
      <c r="G34" s="16"/>
      <c r="H34" s="272"/>
      <c r="J34" s="23"/>
      <c r="K34" s="24"/>
    </row>
    <row r="35" spans="2:11" ht="18.75">
      <c r="B35" s="483" t="s">
        <v>17</v>
      </c>
      <c r="C35" s="483"/>
      <c r="D35" s="25"/>
      <c r="E35" s="26"/>
      <c r="F35" s="26"/>
      <c r="G35" s="26"/>
      <c r="H35" s="26"/>
      <c r="I35" s="26"/>
      <c r="J35" s="15"/>
      <c r="K35" s="15"/>
    </row>
    <row r="36" spans="2:11" ht="15.75">
      <c r="B36" s="27" t="s">
        <v>45</v>
      </c>
      <c r="C36" s="27"/>
      <c r="D36" s="26"/>
      <c r="E36" s="26"/>
      <c r="F36" s="26"/>
      <c r="G36" s="26"/>
      <c r="H36" s="26"/>
      <c r="I36" s="26"/>
      <c r="J36" s="15"/>
      <c r="K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sheetData>
  <sheetProtection/>
  <mergeCells count="16">
    <mergeCell ref="H3:I3"/>
    <mergeCell ref="H4:I4"/>
    <mergeCell ref="H6:I6"/>
    <mergeCell ref="H7:I7"/>
    <mergeCell ref="B10:H10"/>
    <mergeCell ref="A12:A14"/>
    <mergeCell ref="B12:B14"/>
    <mergeCell ref="C12:C14"/>
    <mergeCell ref="D12:D14"/>
    <mergeCell ref="E12:G12"/>
    <mergeCell ref="H12:H14"/>
    <mergeCell ref="E13:E14"/>
    <mergeCell ref="F13:F14"/>
    <mergeCell ref="G13:G14"/>
    <mergeCell ref="B33:C33"/>
    <mergeCell ref="B35:C35"/>
  </mergeCells>
  <printOptions horizontalCentered="1"/>
  <pageMargins left="0" right="0" top="1.1811023622047245" bottom="0" header="0" footer="0"/>
  <pageSetup fitToHeight="2"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O30"/>
  <sheetViews>
    <sheetView view="pageBreakPreview" zoomScale="82" zoomScaleSheetLayoutView="82" zoomScalePageLayoutView="0" workbookViewId="0" topLeftCell="A1">
      <selection activeCell="A28" sqref="A28:IV28"/>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558" t="s">
        <v>310</v>
      </c>
      <c r="K1" s="558"/>
      <c r="L1" s="2" t="s">
        <v>19</v>
      </c>
    </row>
    <row r="2" spans="2:12" ht="15.75">
      <c r="B2" s="1"/>
      <c r="C2" s="1"/>
      <c r="D2" s="1"/>
      <c r="E2" s="1"/>
      <c r="F2" s="1"/>
      <c r="G2" s="1"/>
      <c r="H2" s="1"/>
      <c r="I2" s="3" t="s">
        <v>11</v>
      </c>
      <c r="J2" s="551" t="s">
        <v>11</v>
      </c>
      <c r="K2" s="551"/>
      <c r="L2" s="3" t="s">
        <v>11</v>
      </c>
    </row>
    <row r="3" spans="2:12" ht="15.75">
      <c r="B3" s="1"/>
      <c r="C3" s="1"/>
      <c r="D3" s="1"/>
      <c r="E3" s="1"/>
      <c r="F3" s="1"/>
      <c r="G3" s="1"/>
      <c r="H3" s="1"/>
      <c r="I3" s="3" t="s">
        <v>20</v>
      </c>
      <c r="J3" s="3" t="s">
        <v>183</v>
      </c>
      <c r="K3" s="3"/>
      <c r="L3" s="3" t="s">
        <v>20</v>
      </c>
    </row>
    <row r="4" spans="2:12" ht="15.75">
      <c r="B4" s="1"/>
      <c r="C4" s="1"/>
      <c r="D4" s="1"/>
      <c r="E4" s="1"/>
      <c r="F4" s="1"/>
      <c r="G4" s="1"/>
      <c r="H4" s="1"/>
      <c r="I4" s="3" t="s">
        <v>21</v>
      </c>
      <c r="J4" s="3" t="s">
        <v>22</v>
      </c>
      <c r="K4" s="3"/>
      <c r="L4" s="3" t="s">
        <v>21</v>
      </c>
    </row>
    <row r="5" spans="2:12" ht="15.75">
      <c r="B5" s="1"/>
      <c r="C5" s="1"/>
      <c r="D5" s="1"/>
      <c r="E5" s="1"/>
      <c r="F5" s="1"/>
      <c r="G5" s="1"/>
      <c r="H5" s="1"/>
      <c r="I5" s="3" t="s">
        <v>23</v>
      </c>
      <c r="J5" s="3" t="s">
        <v>24</v>
      </c>
      <c r="K5" s="3"/>
      <c r="L5" s="3" t="s">
        <v>23</v>
      </c>
    </row>
    <row r="6" spans="2:12" ht="15.75">
      <c r="B6" s="1"/>
      <c r="C6" s="1"/>
      <c r="D6" s="1"/>
      <c r="E6" s="1"/>
      <c r="F6" s="1"/>
      <c r="G6" s="1"/>
      <c r="H6" s="9"/>
      <c r="I6" s="3" t="s">
        <v>25</v>
      </c>
      <c r="J6" s="3" t="s">
        <v>263</v>
      </c>
      <c r="K6" s="3"/>
      <c r="L6" s="3" t="s">
        <v>25</v>
      </c>
    </row>
    <row r="7" spans="2:15" ht="15.75" customHeight="1">
      <c r="B7" s="1"/>
      <c r="C7" s="1"/>
      <c r="D7" s="1"/>
      <c r="E7" s="1"/>
      <c r="F7" s="1"/>
      <c r="G7" s="1"/>
      <c r="H7" s="9"/>
      <c r="I7" s="3" t="s">
        <v>26</v>
      </c>
      <c r="J7" s="550" t="s">
        <v>342</v>
      </c>
      <c r="K7" s="551"/>
      <c r="L7" s="191"/>
      <c r="M7" s="191"/>
      <c r="N7" s="191"/>
      <c r="O7" s="191"/>
    </row>
    <row r="8" spans="2:12" ht="15.75">
      <c r="B8" s="1"/>
      <c r="C8" s="1"/>
      <c r="D8" s="1"/>
      <c r="E8" s="1"/>
      <c r="F8" s="1"/>
      <c r="G8" s="1"/>
      <c r="H8" s="1"/>
      <c r="I8" s="1"/>
      <c r="J8" s="1"/>
      <c r="K8" s="1"/>
      <c r="L8" s="1"/>
    </row>
    <row r="9" spans="2:12" ht="35.25" customHeight="1">
      <c r="B9" s="522" t="s">
        <v>243</v>
      </c>
      <c r="C9" s="522"/>
      <c r="D9" s="522"/>
      <c r="E9" s="522"/>
      <c r="F9" s="522"/>
      <c r="G9" s="522"/>
      <c r="H9" s="522"/>
      <c r="I9" s="522"/>
      <c r="J9" s="522"/>
      <c r="K9" s="522"/>
      <c r="L9" s="1"/>
    </row>
    <row r="10" spans="2:12" ht="15.75">
      <c r="B10" s="1"/>
      <c r="C10" s="1"/>
      <c r="D10" s="559"/>
      <c r="E10" s="559"/>
      <c r="F10" s="559"/>
      <c r="G10" s="559"/>
      <c r="H10" s="559"/>
      <c r="I10" s="1"/>
      <c r="J10" s="1"/>
      <c r="K10" s="1"/>
      <c r="L10" s="1"/>
    </row>
    <row r="11" spans="1:12" ht="15.75" customHeight="1">
      <c r="A11" s="556" t="s">
        <v>33</v>
      </c>
      <c r="B11" s="556" t="s">
        <v>12</v>
      </c>
      <c r="C11" s="556" t="s">
        <v>13</v>
      </c>
      <c r="D11" s="556" t="s">
        <v>14</v>
      </c>
      <c r="E11" s="561" t="s">
        <v>9</v>
      </c>
      <c r="F11" s="561"/>
      <c r="G11" s="561"/>
      <c r="H11" s="561"/>
      <c r="I11" s="561"/>
      <c r="J11" s="562"/>
      <c r="K11" s="555" t="s">
        <v>15</v>
      </c>
      <c r="L11" s="1"/>
    </row>
    <row r="12" spans="1:12" ht="15.75">
      <c r="A12" s="560"/>
      <c r="B12" s="560"/>
      <c r="C12" s="560"/>
      <c r="D12" s="560"/>
      <c r="E12" s="556">
        <v>2018</v>
      </c>
      <c r="F12" s="556">
        <v>2019</v>
      </c>
      <c r="G12" s="556" t="s">
        <v>28</v>
      </c>
      <c r="H12" s="556" t="s">
        <v>29</v>
      </c>
      <c r="I12" s="556" t="s">
        <v>30</v>
      </c>
      <c r="J12" s="555">
        <v>2020</v>
      </c>
      <c r="K12" s="555"/>
      <c r="L12" s="1"/>
    </row>
    <row r="13" spans="1:12" ht="15.75">
      <c r="A13" s="557"/>
      <c r="B13" s="557"/>
      <c r="C13" s="557"/>
      <c r="D13" s="557"/>
      <c r="E13" s="557"/>
      <c r="F13" s="557"/>
      <c r="G13" s="557"/>
      <c r="H13" s="557"/>
      <c r="I13" s="557"/>
      <c r="J13" s="555"/>
      <c r="K13" s="555"/>
      <c r="L13" s="1"/>
    </row>
    <row r="14" spans="1:12" ht="63">
      <c r="A14" s="48">
        <v>1</v>
      </c>
      <c r="B14" s="193" t="s">
        <v>319</v>
      </c>
      <c r="C14" s="193" t="s">
        <v>16</v>
      </c>
      <c r="D14" s="194">
        <f>E14+F14+J14</f>
        <v>3600</v>
      </c>
      <c r="E14" s="195">
        <v>1000</v>
      </c>
      <c r="F14" s="196">
        <v>1200</v>
      </c>
      <c r="G14" s="197"/>
      <c r="H14" s="197"/>
      <c r="I14" s="197"/>
      <c r="J14" s="197">
        <v>1400</v>
      </c>
      <c r="K14" s="193" t="s">
        <v>244</v>
      </c>
      <c r="L14" s="1"/>
    </row>
    <row r="15" spans="1:14" ht="47.25" hidden="1">
      <c r="A15" s="48">
        <v>2</v>
      </c>
      <c r="B15" s="198" t="s">
        <v>61</v>
      </c>
      <c r="C15" s="193" t="s">
        <v>16</v>
      </c>
      <c r="D15" s="194">
        <f>SUM(E15:J15)</f>
        <v>0</v>
      </c>
      <c r="E15" s="199">
        <v>0</v>
      </c>
      <c r="F15" s="197"/>
      <c r="G15" s="197"/>
      <c r="H15" s="197"/>
      <c r="I15" s="197"/>
      <c r="J15" s="197"/>
      <c r="K15" s="193" t="s">
        <v>53</v>
      </c>
      <c r="L15" s="1"/>
      <c r="N15" s="200">
        <v>441</v>
      </c>
    </row>
    <row r="16" spans="1:14" ht="54" customHeight="1" hidden="1">
      <c r="A16" s="48">
        <v>3</v>
      </c>
      <c r="B16" s="201" t="s">
        <v>62</v>
      </c>
      <c r="C16" s="202" t="s">
        <v>16</v>
      </c>
      <c r="D16" s="203">
        <f>SUM(E16:J16)</f>
        <v>0</v>
      </c>
      <c r="E16" s="204">
        <v>0</v>
      </c>
      <c r="F16" s="197"/>
      <c r="G16" s="197"/>
      <c r="H16" s="197"/>
      <c r="I16" s="197"/>
      <c r="J16" s="197"/>
      <c r="K16" s="193" t="s">
        <v>98</v>
      </c>
      <c r="L16" s="1"/>
      <c r="N16" s="200"/>
    </row>
    <row r="17" spans="1:12" ht="32.25" customHeight="1">
      <c r="A17" s="205"/>
      <c r="B17" s="192" t="s">
        <v>5</v>
      </c>
      <c r="C17" s="206"/>
      <c r="D17" s="194">
        <f>D14</f>
        <v>3600</v>
      </c>
      <c r="E17" s="194">
        <f aca="true" t="shared" si="0" ref="E17:J17">E14</f>
        <v>1000</v>
      </c>
      <c r="F17" s="194">
        <f t="shared" si="0"/>
        <v>1200</v>
      </c>
      <c r="G17" s="194">
        <f t="shared" si="0"/>
        <v>0</v>
      </c>
      <c r="H17" s="194">
        <f t="shared" si="0"/>
        <v>0</v>
      </c>
      <c r="I17" s="194">
        <f t="shared" si="0"/>
        <v>0</v>
      </c>
      <c r="J17" s="194">
        <f t="shared" si="0"/>
        <v>1400</v>
      </c>
      <c r="K17" s="207"/>
      <c r="L17" s="1"/>
    </row>
    <row r="18" spans="2:12" ht="15.75">
      <c r="B18" s="4"/>
      <c r="C18" s="4"/>
      <c r="D18" s="6"/>
      <c r="E18" s="6"/>
      <c r="F18" s="6"/>
      <c r="G18" s="6"/>
      <c r="H18" s="6"/>
      <c r="I18" s="6"/>
      <c r="J18" s="6"/>
      <c r="K18" s="43"/>
      <c r="L18" s="1"/>
    </row>
    <row r="19" spans="2:12" ht="15.75" hidden="1">
      <c r="B19" s="4"/>
      <c r="C19" s="4"/>
      <c r="D19" s="6"/>
      <c r="E19" s="6"/>
      <c r="F19" s="6"/>
      <c r="G19" s="6"/>
      <c r="H19" s="6"/>
      <c r="I19" s="6"/>
      <c r="J19" s="6"/>
      <c r="K19" s="43"/>
      <c r="L19" s="1"/>
    </row>
    <row r="20" spans="2:12" ht="18.75">
      <c r="B20" s="164"/>
      <c r="C20" s="165"/>
      <c r="E20" s="6"/>
      <c r="F20" s="6"/>
      <c r="G20" s="6"/>
      <c r="H20" s="6"/>
      <c r="I20" s="6"/>
      <c r="J20" s="6"/>
      <c r="K20" s="165"/>
      <c r="L20" s="1"/>
    </row>
    <row r="21" spans="2:12" ht="48" customHeight="1">
      <c r="B21" s="552" t="s">
        <v>18</v>
      </c>
      <c r="C21" s="552"/>
      <c r="D21" s="11"/>
      <c r="E21" s="8"/>
      <c r="F21" s="8"/>
      <c r="J21" s="49"/>
      <c r="K21" s="208" t="s">
        <v>7</v>
      </c>
      <c r="L21" s="49"/>
    </row>
    <row r="22" spans="2:12" ht="31.5" customHeight="1">
      <c r="B22" s="159"/>
      <c r="C22" s="159"/>
      <c r="D22" s="11"/>
      <c r="E22" s="8"/>
      <c r="F22" s="8"/>
      <c r="J22" s="49"/>
      <c r="K22" s="208"/>
      <c r="L22" s="49"/>
    </row>
    <row r="23" spans="2:12" ht="30.75" customHeight="1">
      <c r="B23" s="159"/>
      <c r="C23" s="159"/>
      <c r="D23" s="11"/>
      <c r="E23" s="8"/>
      <c r="F23" s="8"/>
      <c r="J23" s="49"/>
      <c r="K23" s="208"/>
      <c r="L23" s="49"/>
    </row>
    <row r="24" spans="2:11" ht="18.75">
      <c r="B24" s="554" t="s">
        <v>17</v>
      </c>
      <c r="C24" s="554"/>
      <c r="D24" s="50"/>
      <c r="E24" s="7"/>
      <c r="F24" s="7"/>
      <c r="G24" s="7"/>
      <c r="H24" s="7"/>
      <c r="I24" s="7"/>
      <c r="J24" s="1"/>
      <c r="K24" s="1"/>
    </row>
    <row r="25" spans="2:13" ht="15.75">
      <c r="B25" s="51" t="s">
        <v>10</v>
      </c>
      <c r="C25" s="51"/>
      <c r="D25" s="7"/>
      <c r="E25" s="7"/>
      <c r="F25" s="7"/>
      <c r="G25" s="7"/>
      <c r="H25" s="7"/>
      <c r="I25" s="7"/>
      <c r="J25" s="1"/>
      <c r="K25" s="1"/>
      <c r="M25" s="3"/>
    </row>
    <row r="26" spans="2:11" ht="15.75">
      <c r="B26" s="44"/>
      <c r="C26" s="10"/>
      <c r="D26" s="45"/>
      <c r="E26" s="7"/>
      <c r="F26" s="7"/>
      <c r="G26" s="7"/>
      <c r="H26" s="7"/>
      <c r="I26" s="7"/>
      <c r="J26" s="1"/>
      <c r="K26" s="1"/>
    </row>
    <row r="27" spans="3:10" ht="15.75">
      <c r="C27" s="45"/>
      <c r="D27" s="7"/>
      <c r="E27" s="7"/>
      <c r="F27" s="7"/>
      <c r="G27" s="7"/>
      <c r="H27" s="7"/>
      <c r="I27" s="7"/>
      <c r="J27" s="7"/>
    </row>
    <row r="28" spans="3:10" ht="15.75">
      <c r="C28" s="46"/>
      <c r="D28" s="7"/>
      <c r="E28" s="7"/>
      <c r="F28" s="7"/>
      <c r="G28" s="7"/>
      <c r="H28" s="7"/>
      <c r="I28" s="7"/>
      <c r="J28" s="7"/>
    </row>
    <row r="30" ht="12.75">
      <c r="H30" s="5"/>
    </row>
  </sheetData>
  <sheetProtection/>
  <mergeCells count="19">
    <mergeCell ref="J1:K1"/>
    <mergeCell ref="J2:K2"/>
    <mergeCell ref="J7:K7"/>
    <mergeCell ref="B9:K9"/>
    <mergeCell ref="D10:H10"/>
    <mergeCell ref="A11:A13"/>
    <mergeCell ref="B11:B13"/>
    <mergeCell ref="C11:C13"/>
    <mergeCell ref="D11:D13"/>
    <mergeCell ref="E11:J11"/>
    <mergeCell ref="B21:C21"/>
    <mergeCell ref="B24:C24"/>
    <mergeCell ref="K11:K13"/>
    <mergeCell ref="E12:E13"/>
    <mergeCell ref="F12:F13"/>
    <mergeCell ref="G12:G13"/>
    <mergeCell ref="H12:H13"/>
    <mergeCell ref="I12:I13"/>
    <mergeCell ref="J12:J13"/>
  </mergeCells>
  <printOptions horizontalCentered="1"/>
  <pageMargins left="0" right="0" top="1.3385826771653544" bottom="0" header="0" footer="0"/>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Eremenko</cp:lastModifiedBy>
  <cp:lastPrinted>2018-09-03T08:27:13Z</cp:lastPrinted>
  <dcterms:created xsi:type="dcterms:W3CDTF">1996-10-08T23:32:33Z</dcterms:created>
  <dcterms:modified xsi:type="dcterms:W3CDTF">2018-09-03T08:38:04Z</dcterms:modified>
  <cp:category/>
  <cp:version/>
  <cp:contentType/>
  <cp:contentStatus/>
</cp:coreProperties>
</file>