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85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(2)'!$A$1:$L$95</definedName>
  </definedNames>
  <calcPr fullCalcOnLoad="1"/>
</workbook>
</file>

<file path=xl/sharedStrings.xml><?xml version="1.0" encoding="utf-8"?>
<sst xmlns="http://schemas.openxmlformats.org/spreadsheetml/2006/main" count="246" uniqueCount="145">
  <si>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</si>
  <si>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</si>
  <si>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</si>
  <si>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</si>
  <si>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</si>
  <si>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</si>
  <si>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</si>
  <si>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</si>
  <si>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</si>
  <si>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</si>
  <si>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</si>
  <si>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</si>
  <si>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</si>
  <si>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</si>
  <si>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</si>
  <si>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</si>
  <si>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</si>
  <si>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</si>
  <si>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</si>
  <si>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</si>
  <si>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</si>
  <si>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</si>
  <si>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</si>
  <si>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</si>
  <si>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</si>
  <si>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</si>
  <si>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</si>
  <si>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</si>
  <si>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</si>
  <si>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</si>
  <si>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</si>
  <si>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</si>
  <si>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</si>
  <si>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</si>
  <si>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</si>
  <si>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</si>
  <si>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</si>
  <si>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</si>
  <si>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</si>
  <si>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</si>
  <si>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</si>
  <si>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</si>
  <si>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</si>
  <si>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</si>
  <si>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</si>
  <si>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</si>
  <si>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</si>
  <si>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</si>
  <si>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</si>
  <si>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</si>
  <si>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</si>
  <si>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</si>
  <si>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</si>
  <si>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</si>
  <si>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</si>
  <si>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</si>
  <si>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</si>
  <si>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</si>
  <si>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</si>
  <si>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</si>
  <si>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</si>
  <si>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</si>
  <si>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</si>
  <si>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</si>
  <si>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</si>
  <si>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</si>
  <si>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</si>
  <si>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</si>
  <si>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</si>
  <si>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</si>
  <si>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</si>
  <si>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</si>
  <si>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</si>
  <si>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</si>
  <si>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</si>
  <si>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</si>
  <si>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</si>
  <si>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</si>
  <si>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</si>
  <si>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2020 рік (прогноз)</t>
  </si>
  <si>
    <t>2021 рік (прогноз)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</si>
  <si>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</si>
  <si>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</si>
  <si>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</si>
  <si>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</si>
  <si>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</si>
  <si>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</si>
  <si>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</si>
  <si>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</si>
  <si>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</si>
  <si>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</si>
  <si>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</si>
  <si>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</si>
  <si>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</si>
  <si>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</si>
  <si>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</si>
  <si>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</si>
  <si>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</si>
  <si>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</si>
  <si>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</si>
  <si>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</si>
  <si>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</si>
  <si>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</si>
  <si>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</si>
  <si>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</si>
  <si>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</si>
  <si>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</si>
  <si>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</si>
  <si>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</si>
  <si>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</si>
  <si>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</si>
  <si>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</si>
  <si>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</si>
  <si>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</si>
  <si>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</si>
  <si>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</si>
  <si>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</si>
  <si>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</si>
  <si>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</si>
  <si>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</si>
  <si>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</si>
  <si>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</si>
  <si>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</si>
  <si>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</si>
  <si>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</si>
  <si>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</si>
  <si>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</si>
  <si>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</si>
  <si>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</si>
  <si>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КПКВК 0215061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</si>
  <si>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</si>
  <si>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</si>
  <si>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</si>
  <si>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</si>
  <si>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</si>
  <si>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</si>
  <si>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</si>
  <si>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</si>
  <si>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</si>
  <si>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</si>
  <si>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кошти  міського бюджету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</si>
  <si>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 (зі змінами)
від 13 листопада 2019 року № 5844-МР   
                                          </t>
  </si>
  <si>
    <t>Секретар Сумської міської ради</t>
  </si>
  <si>
    <t>А.В. Баранов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</si>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</sst>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BreakPreview" zoomScale="70" zoomScaleNormal="70" zoomScaleSheetLayoutView="70" zoomScalePageLayoutView="0" workbookViewId="0" topLeftCell="A1">
      <selection activeCell="H92" sqref="H92:I92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4" width="9.140625" style="26" customWidth="1"/>
    <col min="15" max="15" width="18.8515625" style="26" customWidth="1"/>
    <col min="16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0" t="s">
        <v>131</v>
      </c>
      <c r="J1" s="121"/>
      <c r="K1" s="121"/>
      <c r="L1" s="121"/>
      <c r="M1" s="45"/>
    </row>
    <row r="2" spans="1:13" ht="123.75" customHeight="1">
      <c r="A2" s="60"/>
      <c r="C2" s="55"/>
      <c r="D2" s="62"/>
      <c r="F2" s="7"/>
      <c r="G2" s="7"/>
      <c r="I2" s="134" t="s">
        <v>141</v>
      </c>
      <c r="J2" s="134"/>
      <c r="K2" s="134"/>
      <c r="L2" s="13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24" t="s">
        <v>122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3" t="s">
        <v>99</v>
      </c>
      <c r="B6" s="137" t="s">
        <v>2</v>
      </c>
      <c r="C6" s="107" t="s">
        <v>137</v>
      </c>
      <c r="D6" s="107"/>
      <c r="E6" s="107"/>
      <c r="F6" s="107" t="s">
        <v>79</v>
      </c>
      <c r="G6" s="107"/>
      <c r="H6" s="107"/>
      <c r="I6" s="123" t="s">
        <v>80</v>
      </c>
      <c r="J6" s="123"/>
      <c r="K6" s="123"/>
      <c r="L6" s="125" t="s">
        <v>11</v>
      </c>
    </row>
    <row r="7" spans="1:12" ht="30.75" customHeight="1">
      <c r="A7" s="123"/>
      <c r="B7" s="137"/>
      <c r="C7" s="107" t="s">
        <v>4</v>
      </c>
      <c r="D7" s="107" t="s">
        <v>12</v>
      </c>
      <c r="E7" s="107"/>
      <c r="F7" s="107" t="s">
        <v>4</v>
      </c>
      <c r="G7" s="107" t="s">
        <v>12</v>
      </c>
      <c r="H7" s="107"/>
      <c r="I7" s="107" t="s">
        <v>4</v>
      </c>
      <c r="J7" s="107" t="s">
        <v>12</v>
      </c>
      <c r="K7" s="107"/>
      <c r="L7" s="125"/>
    </row>
    <row r="8" spans="1:12" ht="45.75" customHeight="1">
      <c r="A8" s="123"/>
      <c r="B8" s="137"/>
      <c r="C8" s="107"/>
      <c r="D8" s="32" t="s">
        <v>0</v>
      </c>
      <c r="E8" s="32" t="s">
        <v>14</v>
      </c>
      <c r="F8" s="107"/>
      <c r="G8" s="32" t="s">
        <v>0</v>
      </c>
      <c r="H8" s="32" t="s">
        <v>19</v>
      </c>
      <c r="I8" s="107"/>
      <c r="J8" s="32" t="s">
        <v>0</v>
      </c>
      <c r="K8" s="31" t="s">
        <v>14</v>
      </c>
      <c r="L8" s="125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17" t="s">
        <v>9</v>
      </c>
      <c r="B10" s="22" t="s">
        <v>67</v>
      </c>
      <c r="C10" s="34">
        <f>C17+C31+C70+C62+C87+C51+C24</f>
        <v>58487248</v>
      </c>
      <c r="D10" s="34">
        <f>D17+D31+D70+D62+D87+D51+D24</f>
        <v>41945887</v>
      </c>
      <c r="E10" s="34">
        <f>E17+E31+E70+E62+E87+E51</f>
        <v>16541361</v>
      </c>
      <c r="F10" s="34">
        <f>F17+F31+F70+F62+F87+F51+F24</f>
        <v>58048682</v>
      </c>
      <c r="G10" s="34">
        <f>G17+G31+G70+G62+G87+G51+G24</f>
        <v>44364142</v>
      </c>
      <c r="H10" s="34">
        <f>H17+H31+H70+H62+H87+H51</f>
        <v>13684540</v>
      </c>
      <c r="I10" s="34">
        <f>I17+I31+I70+I62+I87+I51+I24</f>
        <v>56623042</v>
      </c>
      <c r="J10" s="34">
        <f>J17+J31+J70+J62+J87+J51+J24</f>
        <v>47387951</v>
      </c>
      <c r="K10" s="34">
        <f>K17+K31+K70+K62+K87+K51</f>
        <v>9235091</v>
      </c>
      <c r="L10" s="115"/>
      <c r="O10" s="62">
        <f>C10+F10+I10</f>
        <v>173158972</v>
      </c>
    </row>
    <row r="11" spans="1:15" ht="43.5" customHeight="1">
      <c r="A11" s="118"/>
      <c r="B11" s="21" t="s">
        <v>15</v>
      </c>
      <c r="C11" s="9">
        <f>D11+E11</f>
        <v>58205248</v>
      </c>
      <c r="D11" s="9">
        <f>D17+D31+D71+D62+D87+D24+D52</f>
        <v>41925887</v>
      </c>
      <c r="E11" s="9">
        <f>E32+E62+E71+E88+E52</f>
        <v>16279361</v>
      </c>
      <c r="F11" s="9">
        <f>F17+F31+F71+F62+F87+F51+F24</f>
        <v>57936332</v>
      </c>
      <c r="G11" s="9">
        <f>G17+G31+G71+G62+G87+G51+G24</f>
        <v>44364142</v>
      </c>
      <c r="H11" s="9">
        <f>H17+H31+H71+H62+H87+H51</f>
        <v>13572190</v>
      </c>
      <c r="I11" s="9">
        <f>I17+I31+I71+I62+I87+I51+I24</f>
        <v>56505072</v>
      </c>
      <c r="J11" s="9">
        <f>J17+J31+J71+J62+J87+J51+J24</f>
        <v>47387951</v>
      </c>
      <c r="K11" s="9">
        <f>K17+K31+K71+K62+K87+K51</f>
        <v>9117121</v>
      </c>
      <c r="L11" s="116"/>
      <c r="O11" s="62">
        <f>C11+F11+I11</f>
        <v>172646652</v>
      </c>
    </row>
    <row r="12" spans="1:15" ht="45.75" customHeight="1">
      <c r="A12" s="118"/>
      <c r="B12" s="21" t="s">
        <v>138</v>
      </c>
      <c r="C12" s="9">
        <v>120000</v>
      </c>
      <c r="D12" s="9">
        <v>20000</v>
      </c>
      <c r="E12" s="9">
        <v>100000</v>
      </c>
      <c r="F12" s="9"/>
      <c r="G12" s="9"/>
      <c r="H12" s="9"/>
      <c r="I12" s="9"/>
      <c r="J12" s="9"/>
      <c r="K12" s="9"/>
      <c r="L12" s="116"/>
      <c r="O12" s="62"/>
    </row>
    <row r="13" spans="1:15" ht="30" customHeight="1">
      <c r="A13" s="119"/>
      <c r="B13" s="21" t="s">
        <v>50</v>
      </c>
      <c r="C13" s="9">
        <f>E13</f>
        <v>162000</v>
      </c>
      <c r="D13" s="9"/>
      <c r="E13" s="9">
        <f>E72+E33</f>
        <v>162000</v>
      </c>
      <c r="F13" s="9">
        <f>F72</f>
        <v>112350</v>
      </c>
      <c r="G13" s="9"/>
      <c r="H13" s="9">
        <f>H72</f>
        <v>112350</v>
      </c>
      <c r="I13" s="9">
        <f>I72</f>
        <v>117970</v>
      </c>
      <c r="J13" s="9"/>
      <c r="K13" s="9">
        <f>K72</f>
        <v>117970</v>
      </c>
      <c r="L13" s="116"/>
      <c r="O13" s="62">
        <f>C13+F13+I13</f>
        <v>392320</v>
      </c>
    </row>
    <row r="14" spans="1:12" ht="56.25" customHeight="1">
      <c r="A14" s="126" t="s">
        <v>108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16"/>
    </row>
    <row r="15" spans="1:12" ht="24" customHeight="1">
      <c r="A15" s="112" t="s">
        <v>86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ht="19.5" customHeight="1">
      <c r="A16" s="109" t="s">
        <v>87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1:15" ht="45.75" customHeight="1">
      <c r="A17" s="64" t="s">
        <v>76</v>
      </c>
      <c r="B17" s="21" t="s">
        <v>5</v>
      </c>
      <c r="C17" s="9">
        <f>C18+C19+C20+C21</f>
        <v>1320000</v>
      </c>
      <c r="D17" s="9">
        <f>D18+D19+D20+D21</f>
        <v>1320000</v>
      </c>
      <c r="E17" s="9"/>
      <c r="F17" s="9">
        <f>F18+F19+F20+F21</f>
        <v>1621840</v>
      </c>
      <c r="G17" s="9">
        <f>G18+G19+G20+G21</f>
        <v>1621840</v>
      </c>
      <c r="H17" s="9"/>
      <c r="I17" s="9">
        <f>I18+I19+I20+I21</f>
        <v>1711042</v>
      </c>
      <c r="J17" s="9">
        <f>J18+J19+J20+J21</f>
        <v>1711042</v>
      </c>
      <c r="K17" s="9"/>
      <c r="L17" s="150" t="s">
        <v>84</v>
      </c>
      <c r="O17" s="62">
        <f>C17+F17+I17</f>
        <v>4652882</v>
      </c>
    </row>
    <row r="18" spans="1:15" ht="114" customHeight="1">
      <c r="A18" s="92" t="s">
        <v>132</v>
      </c>
      <c r="B18" s="21" t="s">
        <v>5</v>
      </c>
      <c r="C18" s="10">
        <f>D18</f>
        <v>201964</v>
      </c>
      <c r="D18" s="10">
        <f>251964-50000</f>
        <v>201964</v>
      </c>
      <c r="E18" s="10"/>
      <c r="F18" s="10">
        <f>G18</f>
        <v>268846</v>
      </c>
      <c r="G18" s="10">
        <v>268846</v>
      </c>
      <c r="H18" s="10"/>
      <c r="I18" s="10">
        <f>J18</f>
        <v>283633</v>
      </c>
      <c r="J18" s="10">
        <v>283633</v>
      </c>
      <c r="K18" s="11"/>
      <c r="L18" s="150"/>
      <c r="O18" s="62">
        <f>C18+F18+I18</f>
        <v>754443</v>
      </c>
    </row>
    <row r="19" spans="1:15" ht="54.75" customHeight="1">
      <c r="A19" s="94" t="s">
        <v>90</v>
      </c>
      <c r="B19" s="19"/>
      <c r="C19" s="10">
        <f>D19</f>
        <v>690903</v>
      </c>
      <c r="D19" s="10">
        <f>740903-50000</f>
        <v>690903</v>
      </c>
      <c r="E19" s="10"/>
      <c r="F19" s="10">
        <f>G19</f>
        <v>790544</v>
      </c>
      <c r="G19" s="10">
        <v>790544</v>
      </c>
      <c r="H19" s="10"/>
      <c r="I19" s="10">
        <f>J19</f>
        <v>834024</v>
      </c>
      <c r="J19" s="10">
        <v>834024</v>
      </c>
      <c r="K19" s="9"/>
      <c r="L19" s="150"/>
      <c r="O19" s="62">
        <f>C19+F19+I19</f>
        <v>2315471</v>
      </c>
    </row>
    <row r="20" spans="1:15" s="27" customFormat="1" ht="94.5" customHeight="1">
      <c r="A20" s="93" t="s">
        <v>133</v>
      </c>
      <c r="B20" s="19"/>
      <c r="C20" s="10">
        <f>D20</f>
        <v>218067</v>
      </c>
      <c r="D20" s="10">
        <v>218067</v>
      </c>
      <c r="E20" s="10"/>
      <c r="F20" s="10">
        <f>G20</f>
        <v>232677</v>
      </c>
      <c r="G20" s="10">
        <v>232677</v>
      </c>
      <c r="H20" s="10"/>
      <c r="I20" s="10">
        <f>J20</f>
        <v>245474</v>
      </c>
      <c r="J20" s="10">
        <v>245474</v>
      </c>
      <c r="K20" s="9"/>
      <c r="L20" s="150"/>
      <c r="O20" s="60">
        <f>C20+F20+I20</f>
        <v>696218</v>
      </c>
    </row>
    <row r="21" spans="1:15" s="27" customFormat="1" ht="108" customHeight="1">
      <c r="A21" s="93" t="s">
        <v>134</v>
      </c>
      <c r="B21" s="19"/>
      <c r="C21" s="10">
        <f>D21</f>
        <v>209066</v>
      </c>
      <c r="D21" s="10">
        <v>209066</v>
      </c>
      <c r="E21" s="10"/>
      <c r="F21" s="10">
        <f>G21</f>
        <v>329773</v>
      </c>
      <c r="G21" s="10">
        <v>329773</v>
      </c>
      <c r="H21" s="10"/>
      <c r="I21" s="10">
        <f>J21</f>
        <v>347911</v>
      </c>
      <c r="J21" s="10">
        <v>347911</v>
      </c>
      <c r="K21" s="9"/>
      <c r="L21" s="150"/>
      <c r="O21" s="60">
        <f>C21+F21+I21</f>
        <v>886750</v>
      </c>
    </row>
    <row r="22" spans="1:12" s="27" customFormat="1" ht="28.5" customHeight="1">
      <c r="A22" s="112" t="s">
        <v>89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</row>
    <row r="23" spans="1:12" s="27" customFormat="1" ht="30" customHeight="1">
      <c r="A23" s="109" t="s">
        <v>88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</row>
    <row r="24" spans="1:15" s="27" customFormat="1" ht="52.5" customHeight="1">
      <c r="A24" s="64" t="s">
        <v>77</v>
      </c>
      <c r="B24" s="21" t="s">
        <v>5</v>
      </c>
      <c r="C24" s="9">
        <f>C25+C26+C28+C27</f>
        <v>1680000</v>
      </c>
      <c r="D24" s="9">
        <f>D25+D26+D28+D27</f>
        <v>1680000</v>
      </c>
      <c r="E24" s="9"/>
      <c r="F24" s="9">
        <f>F25+F26+F28+F27</f>
        <v>1792560</v>
      </c>
      <c r="G24" s="9">
        <f>G25+G26+G28+G27</f>
        <v>1792560</v>
      </c>
      <c r="H24" s="9"/>
      <c r="I24" s="9">
        <f>I25+I26+I28+I27</f>
        <v>1891150</v>
      </c>
      <c r="J24" s="9">
        <f>J25+J26+J28+J27</f>
        <v>1891150</v>
      </c>
      <c r="K24" s="9"/>
      <c r="L24" s="138" t="s">
        <v>84</v>
      </c>
      <c r="O24" s="60">
        <f>C24+F24+I24</f>
        <v>5363710</v>
      </c>
    </row>
    <row r="25" spans="1:15" s="27" customFormat="1" ht="114" customHeight="1">
      <c r="A25" s="92" t="s">
        <v>135</v>
      </c>
      <c r="B25" s="21" t="s">
        <v>5</v>
      </c>
      <c r="C25" s="10">
        <f>D25</f>
        <v>343686</v>
      </c>
      <c r="D25" s="10">
        <v>343686</v>
      </c>
      <c r="E25" s="10"/>
      <c r="F25" s="10">
        <f>G25</f>
        <v>366713</v>
      </c>
      <c r="G25" s="10">
        <v>366713</v>
      </c>
      <c r="H25" s="10"/>
      <c r="I25" s="10">
        <f>J25</f>
        <v>386882</v>
      </c>
      <c r="J25" s="10">
        <v>386882</v>
      </c>
      <c r="K25" s="11"/>
      <c r="L25" s="138"/>
      <c r="O25" s="60">
        <f>C25+F25+I25</f>
        <v>1097281</v>
      </c>
    </row>
    <row r="26" spans="1:15" s="27" customFormat="1" ht="57" customHeight="1">
      <c r="A26" s="94" t="s">
        <v>91</v>
      </c>
      <c r="B26" s="19"/>
      <c r="C26" s="10">
        <f>D26</f>
        <v>773505</v>
      </c>
      <c r="D26" s="10">
        <v>773505</v>
      </c>
      <c r="E26" s="10"/>
      <c r="F26" s="10">
        <f>G26</f>
        <v>825330</v>
      </c>
      <c r="G26" s="10">
        <v>825330</v>
      </c>
      <c r="H26" s="10"/>
      <c r="I26" s="10">
        <f>J26</f>
        <v>870723</v>
      </c>
      <c r="J26" s="10">
        <v>870723</v>
      </c>
      <c r="K26" s="9"/>
      <c r="L26" s="138"/>
      <c r="O26" s="60">
        <f>C26+F26+I26</f>
        <v>2469558</v>
      </c>
    </row>
    <row r="27" spans="1:15" s="27" customFormat="1" ht="97.5" customHeight="1">
      <c r="A27" s="93" t="s">
        <v>123</v>
      </c>
      <c r="B27" s="19"/>
      <c r="C27" s="10">
        <f>D27</f>
        <v>236721</v>
      </c>
      <c r="D27" s="10">
        <v>236721</v>
      </c>
      <c r="E27" s="10"/>
      <c r="F27" s="10">
        <f>G27</f>
        <v>252581</v>
      </c>
      <c r="G27" s="10">
        <v>252581</v>
      </c>
      <c r="H27" s="10"/>
      <c r="I27" s="10">
        <f>J27</f>
        <v>266473</v>
      </c>
      <c r="J27" s="10">
        <v>266473</v>
      </c>
      <c r="K27" s="9"/>
      <c r="L27" s="138"/>
      <c r="O27" s="60">
        <f>C27+F27+I27</f>
        <v>755775</v>
      </c>
    </row>
    <row r="28" spans="1:15" s="27" customFormat="1" ht="111.75" customHeight="1">
      <c r="A28" s="93" t="s">
        <v>136</v>
      </c>
      <c r="B28" s="19"/>
      <c r="C28" s="10">
        <f>D28</f>
        <v>326088</v>
      </c>
      <c r="D28" s="10">
        <v>326088</v>
      </c>
      <c r="E28" s="10"/>
      <c r="F28" s="10">
        <f>G28</f>
        <v>347936</v>
      </c>
      <c r="G28" s="10">
        <v>347936</v>
      </c>
      <c r="H28" s="10"/>
      <c r="I28" s="10">
        <f>J28</f>
        <v>367072</v>
      </c>
      <c r="J28" s="10">
        <v>367072</v>
      </c>
      <c r="K28" s="9"/>
      <c r="L28" s="138"/>
      <c r="O28" s="60">
        <f>C28+F28+I28</f>
        <v>1041096</v>
      </c>
    </row>
    <row r="29" spans="1:12" s="27" customFormat="1" ht="27" customHeight="1">
      <c r="A29" s="112" t="s">
        <v>92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</row>
    <row r="30" spans="1:12" s="27" customFormat="1" ht="39.75" customHeight="1">
      <c r="A30" s="139" t="s">
        <v>100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40"/>
    </row>
    <row r="31" spans="1:15" s="27" customFormat="1" ht="37.5" customHeight="1">
      <c r="A31" s="104" t="s">
        <v>93</v>
      </c>
      <c r="B31" s="22" t="s">
        <v>67</v>
      </c>
      <c r="C31" s="9">
        <f>C32+C33</f>
        <v>18606391</v>
      </c>
      <c r="D31" s="9">
        <f>D32</f>
        <v>17387915</v>
      </c>
      <c r="E31" s="9">
        <f>E32+E33</f>
        <v>1218476</v>
      </c>
      <c r="F31" s="9">
        <f aca="true" t="shared" si="0" ref="F31:K31">F34+F36</f>
        <v>18882234</v>
      </c>
      <c r="G31" s="9">
        <f t="shared" si="0"/>
        <v>18281234</v>
      </c>
      <c r="H31" s="9">
        <f t="shared" si="0"/>
        <v>601000</v>
      </c>
      <c r="I31" s="9">
        <f t="shared" si="0"/>
        <v>20467707</v>
      </c>
      <c r="J31" s="9">
        <f t="shared" si="0"/>
        <v>19372707</v>
      </c>
      <c r="K31" s="9">
        <f t="shared" si="0"/>
        <v>1095000</v>
      </c>
      <c r="L31" s="138" t="s">
        <v>85</v>
      </c>
      <c r="O31" s="60">
        <f>C31+F31+I31</f>
        <v>57956332</v>
      </c>
    </row>
    <row r="32" spans="1:15" s="27" customFormat="1" ht="55.5" customHeight="1">
      <c r="A32" s="105"/>
      <c r="B32" s="21" t="s">
        <v>5</v>
      </c>
      <c r="C32" s="9">
        <f>C34+C36</f>
        <v>18551391</v>
      </c>
      <c r="D32" s="9">
        <f>D34+D36</f>
        <v>17387915</v>
      </c>
      <c r="E32" s="9">
        <f>E34+E36</f>
        <v>1163476</v>
      </c>
      <c r="F32" s="9">
        <f aca="true" t="shared" si="1" ref="F32:K32">F34+F35</f>
        <v>18882234</v>
      </c>
      <c r="G32" s="9">
        <f t="shared" si="1"/>
        <v>18281234</v>
      </c>
      <c r="H32" s="9">
        <f t="shared" si="1"/>
        <v>601000</v>
      </c>
      <c r="I32" s="9">
        <f t="shared" si="1"/>
        <v>20467707</v>
      </c>
      <c r="J32" s="9">
        <f t="shared" si="1"/>
        <v>19372707</v>
      </c>
      <c r="K32" s="9">
        <f t="shared" si="1"/>
        <v>1095000</v>
      </c>
      <c r="L32" s="138"/>
      <c r="O32" s="60"/>
    </row>
    <row r="33" spans="1:15" s="27" customFormat="1" ht="36.75" customHeight="1">
      <c r="A33" s="106"/>
      <c r="B33" s="21" t="s">
        <v>50</v>
      </c>
      <c r="C33" s="9">
        <f>C37</f>
        <v>55000</v>
      </c>
      <c r="D33" s="9"/>
      <c r="E33" s="9">
        <f>E37</f>
        <v>55000</v>
      </c>
      <c r="F33" s="9"/>
      <c r="G33" s="9"/>
      <c r="H33" s="9"/>
      <c r="I33" s="9"/>
      <c r="J33" s="9"/>
      <c r="K33" s="9"/>
      <c r="L33" s="138"/>
      <c r="O33" s="60"/>
    </row>
    <row r="34" spans="1:15" s="27" customFormat="1" ht="72" customHeight="1">
      <c r="A34" s="95" t="s">
        <v>107</v>
      </c>
      <c r="B34" s="21" t="s">
        <v>5</v>
      </c>
      <c r="C34" s="9">
        <v>3104520</v>
      </c>
      <c r="D34" s="9">
        <v>3014520</v>
      </c>
      <c r="E34" s="9">
        <v>90000</v>
      </c>
      <c r="F34" s="9">
        <f>G34+H34</f>
        <v>3276976</v>
      </c>
      <c r="G34" s="9">
        <v>3276976</v>
      </c>
      <c r="H34" s="99"/>
      <c r="I34" s="9">
        <f>J34+K34</f>
        <v>3511078</v>
      </c>
      <c r="J34" s="9">
        <v>3511078</v>
      </c>
      <c r="K34" s="99"/>
      <c r="L34" s="138"/>
      <c r="O34" s="60">
        <f>C34+F34+I34</f>
        <v>9892574</v>
      </c>
    </row>
    <row r="35" spans="1:15" s="27" customFormat="1" ht="30.75" customHeight="1">
      <c r="A35" s="141" t="s">
        <v>101</v>
      </c>
      <c r="B35" s="22" t="s">
        <v>67</v>
      </c>
      <c r="C35" s="9">
        <f>C36+C37</f>
        <v>15501871</v>
      </c>
      <c r="D35" s="9">
        <f>D36</f>
        <v>14373395</v>
      </c>
      <c r="E35" s="9">
        <f>E36+E37</f>
        <v>1128476</v>
      </c>
      <c r="F35" s="9">
        <f aca="true" t="shared" si="2" ref="F35:K35">F38+F46</f>
        <v>15605258</v>
      </c>
      <c r="G35" s="9">
        <f t="shared" si="2"/>
        <v>15004258</v>
      </c>
      <c r="H35" s="9">
        <f t="shared" si="2"/>
        <v>601000</v>
      </c>
      <c r="I35" s="9">
        <f t="shared" si="2"/>
        <v>16956629</v>
      </c>
      <c r="J35" s="9">
        <f t="shared" si="2"/>
        <v>15861629</v>
      </c>
      <c r="K35" s="9">
        <f t="shared" si="2"/>
        <v>1095000</v>
      </c>
      <c r="L35" s="138"/>
      <c r="O35" s="60"/>
    </row>
    <row r="36" spans="1:15" s="27" customFormat="1" ht="61.5" customHeight="1">
      <c r="A36" s="151"/>
      <c r="B36" s="21" t="s">
        <v>5</v>
      </c>
      <c r="C36" s="10">
        <f>C39+C46</f>
        <v>15446871</v>
      </c>
      <c r="D36" s="10">
        <f>D39+D46</f>
        <v>14373395</v>
      </c>
      <c r="E36" s="10">
        <f>E39+E46</f>
        <v>1073476</v>
      </c>
      <c r="F36" s="10">
        <f aca="true" t="shared" si="3" ref="F36:K36">F38+F46</f>
        <v>15605258</v>
      </c>
      <c r="G36" s="10">
        <f t="shared" si="3"/>
        <v>15004258</v>
      </c>
      <c r="H36" s="10">
        <f t="shared" si="3"/>
        <v>601000</v>
      </c>
      <c r="I36" s="10">
        <f t="shared" si="3"/>
        <v>16956629</v>
      </c>
      <c r="J36" s="10">
        <f t="shared" si="3"/>
        <v>15861629</v>
      </c>
      <c r="K36" s="10">
        <f t="shared" si="3"/>
        <v>1095000</v>
      </c>
      <c r="L36" s="138"/>
      <c r="O36" s="60">
        <f>C38+F38+I38</f>
        <v>30755508</v>
      </c>
    </row>
    <row r="37" spans="1:15" s="27" customFormat="1" ht="33" customHeight="1">
      <c r="A37" s="152"/>
      <c r="B37" s="21" t="s">
        <v>50</v>
      </c>
      <c r="C37" s="10">
        <f>C40</f>
        <v>55000</v>
      </c>
      <c r="D37" s="10"/>
      <c r="E37" s="10">
        <f>E40</f>
        <v>55000</v>
      </c>
      <c r="F37" s="10"/>
      <c r="G37" s="10"/>
      <c r="H37" s="10"/>
      <c r="I37" s="10"/>
      <c r="J37" s="10"/>
      <c r="K37" s="10"/>
      <c r="L37" s="138"/>
      <c r="O37" s="60"/>
    </row>
    <row r="38" spans="1:15" s="27" customFormat="1" ht="71.25" customHeight="1">
      <c r="A38" s="108" t="s">
        <v>74</v>
      </c>
      <c r="B38" s="22" t="s">
        <v>67</v>
      </c>
      <c r="C38" s="9">
        <f>C39+C40</f>
        <v>10001871</v>
      </c>
      <c r="D38" s="9">
        <f>D39</f>
        <v>9073395</v>
      </c>
      <c r="E38" s="9">
        <f>E39+E40</f>
        <v>928476</v>
      </c>
      <c r="F38" s="9">
        <f aca="true" t="shared" si="4" ref="F38:K38">F41+F42+F44</f>
        <v>9840258</v>
      </c>
      <c r="G38" s="9">
        <f t="shared" si="4"/>
        <v>9439258</v>
      </c>
      <c r="H38" s="9">
        <f t="shared" si="4"/>
        <v>401000</v>
      </c>
      <c r="I38" s="9">
        <f t="shared" si="4"/>
        <v>10913379</v>
      </c>
      <c r="J38" s="9">
        <f t="shared" si="4"/>
        <v>10018379</v>
      </c>
      <c r="K38" s="9">
        <f t="shared" si="4"/>
        <v>895000</v>
      </c>
      <c r="L38" s="138"/>
      <c r="O38" s="60">
        <f>C42+F42+I42</f>
        <v>14412137</v>
      </c>
    </row>
    <row r="39" spans="1:18" s="27" customFormat="1" ht="46.5" customHeight="1">
      <c r="A39" s="105"/>
      <c r="B39" s="21" t="s">
        <v>5</v>
      </c>
      <c r="C39" s="10">
        <f>C41++C42+C44</f>
        <v>9946871</v>
      </c>
      <c r="D39" s="10">
        <f>D41+D42+D44</f>
        <v>9073395</v>
      </c>
      <c r="E39" s="10">
        <f>E41+E42+E44</f>
        <v>873476</v>
      </c>
      <c r="F39" s="10">
        <f aca="true" t="shared" si="5" ref="F39:K39">F41+F42+F43</f>
        <v>9840258</v>
      </c>
      <c r="G39" s="10">
        <f t="shared" si="5"/>
        <v>9439258</v>
      </c>
      <c r="H39" s="10">
        <f t="shared" si="5"/>
        <v>401000</v>
      </c>
      <c r="I39" s="10">
        <f t="shared" si="5"/>
        <v>10913379</v>
      </c>
      <c r="J39" s="10">
        <f t="shared" si="5"/>
        <v>10018379</v>
      </c>
      <c r="K39" s="10">
        <f t="shared" si="5"/>
        <v>895000</v>
      </c>
      <c r="L39" s="138"/>
      <c r="R39" s="122"/>
    </row>
    <row r="40" spans="1:18" s="27" customFormat="1" ht="32.25" customHeight="1">
      <c r="A40" s="106"/>
      <c r="B40" s="21" t="s">
        <v>50</v>
      </c>
      <c r="C40" s="10">
        <f>C45</f>
        <v>55000</v>
      </c>
      <c r="D40" s="10"/>
      <c r="E40" s="10">
        <f>E45</f>
        <v>55000</v>
      </c>
      <c r="F40" s="10"/>
      <c r="G40" s="10"/>
      <c r="H40" s="10"/>
      <c r="I40" s="10"/>
      <c r="J40" s="10"/>
      <c r="K40" s="10"/>
      <c r="L40" s="138"/>
      <c r="R40" s="122"/>
    </row>
    <row r="41" spans="1:19" s="87" customFormat="1" ht="21" customHeight="1">
      <c r="A41" s="40" t="s">
        <v>38</v>
      </c>
      <c r="B41" s="19"/>
      <c r="C41" s="10">
        <f>D41+E41</f>
        <v>2356818</v>
      </c>
      <c r="D41" s="10">
        <v>2170408</v>
      </c>
      <c r="E41" s="10">
        <v>186410</v>
      </c>
      <c r="F41" s="10">
        <f>G41+H41</f>
        <v>2319957</v>
      </c>
      <c r="G41" s="10">
        <v>2199957</v>
      </c>
      <c r="H41" s="10">
        <v>120000</v>
      </c>
      <c r="I41" s="10">
        <f>J41+K41</f>
        <v>2418074</v>
      </c>
      <c r="J41" s="10">
        <v>2333074</v>
      </c>
      <c r="K41" s="10">
        <v>85000</v>
      </c>
      <c r="L41" s="138"/>
      <c r="O41" s="90">
        <f aca="true" t="shared" si="6" ref="O41:O48">C41+F41+I41</f>
        <v>7094849</v>
      </c>
      <c r="R41" s="122"/>
      <c r="S41" s="90">
        <f>C41+C42+C44</f>
        <v>9946871</v>
      </c>
    </row>
    <row r="42" spans="1:18" s="87" customFormat="1" ht="21" customHeight="1">
      <c r="A42" s="40" t="s">
        <v>81</v>
      </c>
      <c r="B42" s="19"/>
      <c r="C42" s="10">
        <f>D42+E42</f>
        <v>4718216</v>
      </c>
      <c r="D42" s="10">
        <v>4136150</v>
      </c>
      <c r="E42" s="10">
        <f>292066+290000</f>
        <v>582066</v>
      </c>
      <c r="F42" s="10">
        <f>G42+H42</f>
        <v>4475294</v>
      </c>
      <c r="G42" s="10">
        <v>4319294</v>
      </c>
      <c r="H42" s="10">
        <v>156000</v>
      </c>
      <c r="I42" s="10">
        <f>J42+K42</f>
        <v>5218627</v>
      </c>
      <c r="J42" s="10">
        <v>4618627</v>
      </c>
      <c r="K42" s="10">
        <v>600000</v>
      </c>
      <c r="L42" s="138"/>
      <c r="O42" s="90">
        <f t="shared" si="6"/>
        <v>14412137</v>
      </c>
      <c r="R42" s="122"/>
    </row>
    <row r="43" spans="1:18" s="87" customFormat="1" ht="21" customHeight="1">
      <c r="A43" s="108" t="s">
        <v>40</v>
      </c>
      <c r="B43" s="22" t="s">
        <v>67</v>
      </c>
      <c r="C43" s="10">
        <f>D43+E43</f>
        <v>2926837</v>
      </c>
      <c r="D43" s="10">
        <f>D44</f>
        <v>2766837</v>
      </c>
      <c r="E43" s="10">
        <f>E44+E45</f>
        <v>160000</v>
      </c>
      <c r="F43" s="10">
        <f aca="true" t="shared" si="7" ref="F43:K43">F44</f>
        <v>3045007</v>
      </c>
      <c r="G43" s="10">
        <f t="shared" si="7"/>
        <v>2920007</v>
      </c>
      <c r="H43" s="10">
        <f t="shared" si="7"/>
        <v>125000</v>
      </c>
      <c r="I43" s="10">
        <f t="shared" si="7"/>
        <v>3276678</v>
      </c>
      <c r="J43" s="10">
        <f t="shared" si="7"/>
        <v>3066678</v>
      </c>
      <c r="K43" s="10">
        <f t="shared" si="7"/>
        <v>210000</v>
      </c>
      <c r="L43" s="138"/>
      <c r="O43" s="90">
        <f>C43+F43+I43</f>
        <v>9248522</v>
      </c>
      <c r="R43" s="122"/>
    </row>
    <row r="44" spans="1:18" s="87" customFormat="1" ht="51.75" customHeight="1">
      <c r="A44" s="105"/>
      <c r="B44" s="21" t="s">
        <v>5</v>
      </c>
      <c r="C44" s="10">
        <f>D44+E44</f>
        <v>2871837</v>
      </c>
      <c r="D44" s="10">
        <v>2766837</v>
      </c>
      <c r="E44" s="10">
        <v>105000</v>
      </c>
      <c r="F44" s="10">
        <f>G44+H44</f>
        <v>3045007</v>
      </c>
      <c r="G44" s="102">
        <v>2920007</v>
      </c>
      <c r="H44" s="102">
        <v>125000</v>
      </c>
      <c r="I44" s="102">
        <f>J44+K44</f>
        <v>3276678</v>
      </c>
      <c r="J44" s="102">
        <v>3066678</v>
      </c>
      <c r="K44" s="10">
        <v>210000</v>
      </c>
      <c r="L44" s="138"/>
      <c r="O44" s="90">
        <f t="shared" si="6"/>
        <v>9193522</v>
      </c>
      <c r="R44" s="122"/>
    </row>
    <row r="45" spans="1:18" s="87" customFormat="1" ht="37.5" customHeight="1">
      <c r="A45" s="106"/>
      <c r="B45" s="21" t="s">
        <v>50</v>
      </c>
      <c r="C45" s="10">
        <f>E45</f>
        <v>55000</v>
      </c>
      <c r="D45" s="10"/>
      <c r="E45" s="10">
        <v>55000</v>
      </c>
      <c r="F45" s="10"/>
      <c r="G45" s="102"/>
      <c r="H45" s="102"/>
      <c r="I45" s="102"/>
      <c r="J45" s="102"/>
      <c r="K45" s="10"/>
      <c r="L45" s="138"/>
      <c r="O45" s="90"/>
      <c r="R45" s="122"/>
    </row>
    <row r="46" spans="1:18" s="27" customFormat="1" ht="47.25" customHeight="1">
      <c r="A46" s="40" t="s">
        <v>83</v>
      </c>
      <c r="B46" s="21"/>
      <c r="C46" s="9">
        <f aca="true" t="shared" si="8" ref="C46:K46">C47+C48</f>
        <v>5500000</v>
      </c>
      <c r="D46" s="9">
        <f t="shared" si="8"/>
        <v>5300000</v>
      </c>
      <c r="E46" s="9">
        <f t="shared" si="8"/>
        <v>200000</v>
      </c>
      <c r="F46" s="9">
        <f t="shared" si="8"/>
        <v>5765000</v>
      </c>
      <c r="G46" s="9">
        <f t="shared" si="8"/>
        <v>5565000</v>
      </c>
      <c r="H46" s="9">
        <f t="shared" si="8"/>
        <v>200000</v>
      </c>
      <c r="I46" s="9">
        <f t="shared" si="8"/>
        <v>6043250</v>
      </c>
      <c r="J46" s="9">
        <f t="shared" si="8"/>
        <v>5843250</v>
      </c>
      <c r="K46" s="9">
        <f t="shared" si="8"/>
        <v>200000</v>
      </c>
      <c r="L46" s="138"/>
      <c r="O46" s="60">
        <f t="shared" si="6"/>
        <v>17308250</v>
      </c>
      <c r="R46" s="122"/>
    </row>
    <row r="47" spans="1:18" s="87" customFormat="1" ht="22.5" customHeight="1">
      <c r="A47" s="40" t="s">
        <v>41</v>
      </c>
      <c r="B47" s="21"/>
      <c r="C47" s="10">
        <f>D47+E47</f>
        <v>1900000</v>
      </c>
      <c r="D47" s="10">
        <v>1800000</v>
      </c>
      <c r="E47" s="10">
        <v>100000</v>
      </c>
      <c r="F47" s="10">
        <f>G47+H47</f>
        <v>1990000</v>
      </c>
      <c r="G47" s="10">
        <v>1890000</v>
      </c>
      <c r="H47" s="10">
        <v>100000</v>
      </c>
      <c r="I47" s="10">
        <f>J47+K47</f>
        <v>2084500</v>
      </c>
      <c r="J47" s="10">
        <v>1984500</v>
      </c>
      <c r="K47" s="10">
        <v>100000</v>
      </c>
      <c r="L47" s="138"/>
      <c r="O47" s="90">
        <f t="shared" si="6"/>
        <v>5974500</v>
      </c>
      <c r="R47" s="122"/>
    </row>
    <row r="48" spans="1:18" s="87" customFormat="1" ht="22.5" customHeight="1">
      <c r="A48" s="40" t="s">
        <v>42</v>
      </c>
      <c r="B48" s="21"/>
      <c r="C48" s="10">
        <f>D48+E48</f>
        <v>3600000</v>
      </c>
      <c r="D48" s="10">
        <v>3500000</v>
      </c>
      <c r="E48" s="10">
        <v>100000</v>
      </c>
      <c r="F48" s="10">
        <f>G48+H48</f>
        <v>3775000</v>
      </c>
      <c r="G48" s="10">
        <v>3675000</v>
      </c>
      <c r="H48" s="10">
        <v>100000</v>
      </c>
      <c r="I48" s="10">
        <f>J48+K48</f>
        <v>3958750</v>
      </c>
      <c r="J48" s="10">
        <v>3858750</v>
      </c>
      <c r="K48" s="10">
        <v>100000</v>
      </c>
      <c r="L48" s="138"/>
      <c r="O48" s="90">
        <f t="shared" si="6"/>
        <v>11333750</v>
      </c>
      <c r="R48" s="122"/>
    </row>
    <row r="49" spans="1:18" s="87" customFormat="1" ht="22.5" customHeight="1">
      <c r="A49" s="112" t="s">
        <v>94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O49" s="90"/>
      <c r="R49" s="122"/>
    </row>
    <row r="50" spans="1:18" s="87" customFormat="1" ht="22.5" customHeight="1">
      <c r="A50" s="129" t="s">
        <v>30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O50" s="90"/>
      <c r="R50" s="122"/>
    </row>
    <row r="51" spans="1:18" s="87" customFormat="1" ht="57" customHeight="1">
      <c r="A51" s="104" t="s">
        <v>75</v>
      </c>
      <c r="B51" s="81" t="s">
        <v>139</v>
      </c>
      <c r="C51" s="80">
        <f>C54</f>
        <v>11767394</v>
      </c>
      <c r="D51" s="80">
        <f aca="true" t="shared" si="9" ref="D51:K51">D54</f>
        <v>10972899</v>
      </c>
      <c r="E51" s="80">
        <f t="shared" si="9"/>
        <v>794495</v>
      </c>
      <c r="F51" s="80">
        <f t="shared" si="9"/>
        <v>12567518</v>
      </c>
      <c r="G51" s="80">
        <f t="shared" si="9"/>
        <v>11862601</v>
      </c>
      <c r="H51" s="80">
        <f t="shared" si="9"/>
        <v>704917</v>
      </c>
      <c r="I51" s="80">
        <f t="shared" si="9"/>
        <v>13282908</v>
      </c>
      <c r="J51" s="80">
        <f t="shared" si="9"/>
        <v>12541100</v>
      </c>
      <c r="K51" s="80">
        <f t="shared" si="9"/>
        <v>741808</v>
      </c>
      <c r="L51" s="132" t="s">
        <v>84</v>
      </c>
      <c r="O51" s="90">
        <f>C51+F51+I51</f>
        <v>37617820</v>
      </c>
      <c r="R51" s="122"/>
    </row>
    <row r="52" spans="1:18" s="87" customFormat="1" ht="47.25" customHeight="1">
      <c r="A52" s="105"/>
      <c r="B52" s="79" t="s">
        <v>140</v>
      </c>
      <c r="C52" s="80">
        <v>11647394</v>
      </c>
      <c r="D52" s="80">
        <v>10952899</v>
      </c>
      <c r="E52" s="80">
        <v>694495</v>
      </c>
      <c r="F52" s="80">
        <f aca="true" t="shared" si="10" ref="F52:K52">F54</f>
        <v>12567518</v>
      </c>
      <c r="G52" s="80">
        <f t="shared" si="10"/>
        <v>11862601</v>
      </c>
      <c r="H52" s="80">
        <f t="shared" si="10"/>
        <v>704917</v>
      </c>
      <c r="I52" s="80">
        <f t="shared" si="10"/>
        <v>13282908</v>
      </c>
      <c r="J52" s="80">
        <f t="shared" si="10"/>
        <v>12541100</v>
      </c>
      <c r="K52" s="80">
        <f t="shared" si="10"/>
        <v>741808</v>
      </c>
      <c r="L52" s="116"/>
      <c r="O52" s="90"/>
      <c r="R52" s="122"/>
    </row>
    <row r="53" spans="1:18" s="87" customFormat="1" ht="42.75" customHeight="1">
      <c r="A53" s="106"/>
      <c r="B53" s="79" t="s">
        <v>138</v>
      </c>
      <c r="C53" s="80">
        <v>120000</v>
      </c>
      <c r="D53" s="80">
        <v>20000</v>
      </c>
      <c r="E53" s="80">
        <v>100000</v>
      </c>
      <c r="F53" s="80"/>
      <c r="G53" s="80"/>
      <c r="H53" s="80"/>
      <c r="I53" s="80"/>
      <c r="J53" s="80"/>
      <c r="K53" s="80"/>
      <c r="L53" s="116"/>
      <c r="O53" s="90"/>
      <c r="R53" s="122"/>
    </row>
    <row r="54" spans="1:18" s="87" customFormat="1" ht="84" customHeight="1">
      <c r="A54" s="95" t="s">
        <v>109</v>
      </c>
      <c r="B54" s="21" t="s">
        <v>5</v>
      </c>
      <c r="C54" s="10">
        <f>SUM(C55:C59)</f>
        <v>11767394</v>
      </c>
      <c r="D54" s="10">
        <f aca="true" t="shared" si="11" ref="D54:K54">SUM(D55:D59)</f>
        <v>10972899</v>
      </c>
      <c r="E54" s="10">
        <f t="shared" si="11"/>
        <v>794495</v>
      </c>
      <c r="F54" s="10">
        <f t="shared" si="11"/>
        <v>12567518</v>
      </c>
      <c r="G54" s="10">
        <f t="shared" si="11"/>
        <v>11862601</v>
      </c>
      <c r="H54" s="10">
        <f t="shared" si="11"/>
        <v>704917</v>
      </c>
      <c r="I54" s="10">
        <f t="shared" si="11"/>
        <v>13282908</v>
      </c>
      <c r="J54" s="10">
        <f t="shared" si="11"/>
        <v>12541100</v>
      </c>
      <c r="K54" s="10">
        <f t="shared" si="11"/>
        <v>741808</v>
      </c>
      <c r="L54" s="116"/>
      <c r="O54" s="90">
        <f aca="true" t="shared" si="12" ref="O54:O59">C54+F54+I54</f>
        <v>37617820</v>
      </c>
      <c r="R54" s="122"/>
    </row>
    <row r="55" spans="1:18" s="87" customFormat="1" ht="29.25" customHeight="1">
      <c r="A55" s="97" t="s">
        <v>114</v>
      </c>
      <c r="B55" s="21"/>
      <c r="C55" s="10">
        <f>D55+E55</f>
        <v>2773232</v>
      </c>
      <c r="D55" s="10">
        <f>2448737+20000</f>
        <v>2468737</v>
      </c>
      <c r="E55" s="10">
        <f>154495+30000+120000</f>
        <v>304495</v>
      </c>
      <c r="F55" s="10">
        <f>G55+H55</f>
        <v>2661055</v>
      </c>
      <c r="G55" s="10">
        <v>2633055</v>
      </c>
      <c r="H55" s="10">
        <v>28000</v>
      </c>
      <c r="I55" s="10">
        <f>J55+K55</f>
        <v>2825351</v>
      </c>
      <c r="J55" s="10">
        <v>2796911</v>
      </c>
      <c r="K55" s="53">
        <v>28440</v>
      </c>
      <c r="L55" s="116"/>
      <c r="O55" s="90">
        <f t="shared" si="12"/>
        <v>8259638</v>
      </c>
      <c r="R55" s="122"/>
    </row>
    <row r="56" spans="1:18" s="87" customFormat="1" ht="23.25" customHeight="1">
      <c r="A56" s="97" t="s">
        <v>110</v>
      </c>
      <c r="B56" s="21"/>
      <c r="C56" s="10">
        <f>D56+E56</f>
        <v>1758646</v>
      </c>
      <c r="D56" s="10">
        <v>1608646</v>
      </c>
      <c r="E56" s="10">
        <v>150000</v>
      </c>
      <c r="F56" s="10">
        <f>G56+H56</f>
        <v>1822855</v>
      </c>
      <c r="G56" s="10">
        <v>1738455</v>
      </c>
      <c r="H56" s="10">
        <v>84400</v>
      </c>
      <c r="I56" s="10">
        <f>J56+K56</f>
        <v>1871049</v>
      </c>
      <c r="J56" s="10">
        <v>1782831</v>
      </c>
      <c r="K56" s="53">
        <v>88218</v>
      </c>
      <c r="L56" s="116"/>
      <c r="O56" s="90">
        <f t="shared" si="12"/>
        <v>5452550</v>
      </c>
      <c r="R56" s="122"/>
    </row>
    <row r="57" spans="1:18" s="87" customFormat="1" ht="23.25" customHeight="1">
      <c r="A57" s="97" t="s">
        <v>111</v>
      </c>
      <c r="B57" s="21"/>
      <c r="C57" s="10">
        <f>D57+E57</f>
        <v>2183454</v>
      </c>
      <c r="D57" s="10">
        <v>2053454</v>
      </c>
      <c r="E57" s="10">
        <v>130000</v>
      </c>
      <c r="F57" s="10">
        <f>G57+H57</f>
        <v>2251763</v>
      </c>
      <c r="G57" s="10">
        <v>2231263</v>
      </c>
      <c r="H57" s="10">
        <v>20500</v>
      </c>
      <c r="I57" s="10">
        <f>J57+K57</f>
        <v>2380569</v>
      </c>
      <c r="J57" s="10">
        <v>2360069</v>
      </c>
      <c r="K57" s="53">
        <v>20500</v>
      </c>
      <c r="L57" s="116"/>
      <c r="O57" s="90">
        <f t="shared" si="12"/>
        <v>6815786</v>
      </c>
      <c r="R57" s="122"/>
    </row>
    <row r="58" spans="1:18" s="87" customFormat="1" ht="32.25" customHeight="1">
      <c r="A58" s="97" t="s">
        <v>112</v>
      </c>
      <c r="B58" s="21"/>
      <c r="C58" s="10">
        <f>D58+E58</f>
        <v>2892062</v>
      </c>
      <c r="D58" s="10">
        <v>2762062</v>
      </c>
      <c r="E58" s="10">
        <v>130000</v>
      </c>
      <c r="F58" s="10">
        <f>G58+H58</f>
        <v>3408588</v>
      </c>
      <c r="G58" s="10">
        <v>2967828</v>
      </c>
      <c r="H58" s="10">
        <v>440760</v>
      </c>
      <c r="I58" s="10">
        <f>J58+K58</f>
        <v>3595749</v>
      </c>
      <c r="J58" s="10">
        <v>3154989</v>
      </c>
      <c r="K58" s="53">
        <v>440760</v>
      </c>
      <c r="L58" s="116"/>
      <c r="O58" s="90">
        <f t="shared" si="12"/>
        <v>9896399</v>
      </c>
      <c r="R58" s="122"/>
    </row>
    <row r="59" spans="1:18" s="87" customFormat="1" ht="32.25" customHeight="1">
      <c r="A59" s="97" t="s">
        <v>113</v>
      </c>
      <c r="B59" s="21"/>
      <c r="C59" s="10">
        <f>D59+E59</f>
        <v>2160000</v>
      </c>
      <c r="D59" s="10">
        <v>2080000</v>
      </c>
      <c r="E59" s="10">
        <f>130000-50000</f>
        <v>80000</v>
      </c>
      <c r="F59" s="10">
        <f>G59+H59</f>
        <v>2423257</v>
      </c>
      <c r="G59" s="10">
        <v>2292000</v>
      </c>
      <c r="H59" s="10">
        <v>131257</v>
      </c>
      <c r="I59" s="10">
        <f>J59+K59</f>
        <v>2610190</v>
      </c>
      <c r="J59" s="10">
        <v>2446300</v>
      </c>
      <c r="K59" s="53">
        <v>163890</v>
      </c>
      <c r="L59" s="133"/>
      <c r="O59" s="90">
        <f t="shared" si="12"/>
        <v>7193447</v>
      </c>
      <c r="R59" s="122"/>
    </row>
    <row r="60" spans="1:18" s="87" customFormat="1" ht="29.25" customHeight="1">
      <c r="A60" s="144" t="s">
        <v>102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O60" s="90"/>
      <c r="R60" s="122"/>
    </row>
    <row r="61" spans="1:18" s="87" customFormat="1" ht="27.75" customHeight="1">
      <c r="A61" s="129" t="s">
        <v>49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O61" s="90"/>
      <c r="R61" s="122"/>
    </row>
    <row r="62" spans="1:18" s="87" customFormat="1" ht="56.25" customHeight="1">
      <c r="A62" s="76" t="s">
        <v>95</v>
      </c>
      <c r="B62" s="79" t="s">
        <v>5</v>
      </c>
      <c r="C62" s="80">
        <f>C63</f>
        <v>4662515</v>
      </c>
      <c r="D62" s="80">
        <f>D63</f>
        <v>3741125</v>
      </c>
      <c r="E62" s="80">
        <f aca="true" t="shared" si="13" ref="E62:K62">E63</f>
        <v>921390</v>
      </c>
      <c r="F62" s="80">
        <f t="shared" si="13"/>
        <v>3695636</v>
      </c>
      <c r="G62" s="80">
        <f t="shared" si="13"/>
        <v>3429363</v>
      </c>
      <c r="H62" s="80">
        <f t="shared" si="13"/>
        <v>266273</v>
      </c>
      <c r="I62" s="80">
        <f t="shared" si="13"/>
        <v>3931027</v>
      </c>
      <c r="J62" s="80">
        <f t="shared" si="13"/>
        <v>3650714</v>
      </c>
      <c r="K62" s="80">
        <f t="shared" si="13"/>
        <v>280313</v>
      </c>
      <c r="L62" s="132" t="s">
        <v>84</v>
      </c>
      <c r="O62" s="90">
        <f aca="true" t="shared" si="14" ref="O62:O67">C62+F62+I62</f>
        <v>12289178</v>
      </c>
      <c r="R62" s="122"/>
    </row>
    <row r="63" spans="1:18" s="87" customFormat="1" ht="73.5" customHeight="1">
      <c r="A63" s="101" t="s">
        <v>128</v>
      </c>
      <c r="B63" s="79" t="s">
        <v>5</v>
      </c>
      <c r="C63" s="73">
        <f>SUM(C64:C67)</f>
        <v>4662515</v>
      </c>
      <c r="D63" s="73">
        <f>SUM(D64:D67)</f>
        <v>3741125</v>
      </c>
      <c r="E63" s="73">
        <f aca="true" t="shared" si="15" ref="E63:K63">SUM(E64:E67)</f>
        <v>921390</v>
      </c>
      <c r="F63" s="73">
        <f t="shared" si="15"/>
        <v>3695636</v>
      </c>
      <c r="G63" s="73">
        <f t="shared" si="15"/>
        <v>3429363</v>
      </c>
      <c r="H63" s="73">
        <f t="shared" si="15"/>
        <v>266273</v>
      </c>
      <c r="I63" s="73">
        <f t="shared" si="15"/>
        <v>3931027</v>
      </c>
      <c r="J63" s="73">
        <f t="shared" si="15"/>
        <v>3650714</v>
      </c>
      <c r="K63" s="73">
        <f t="shared" si="15"/>
        <v>280313</v>
      </c>
      <c r="L63" s="116"/>
      <c r="O63" s="90">
        <f t="shared" si="14"/>
        <v>12289178</v>
      </c>
      <c r="R63" s="122"/>
    </row>
    <row r="64" spans="1:18" s="87" customFormat="1" ht="82.5" customHeight="1">
      <c r="A64" s="95" t="s">
        <v>129</v>
      </c>
      <c r="B64" s="21" t="s">
        <v>5</v>
      </c>
      <c r="C64" s="10">
        <f>D64+E64</f>
        <v>3550434</v>
      </c>
      <c r="D64" s="10">
        <f>3029044+100000</f>
        <v>3129044</v>
      </c>
      <c r="E64" s="102">
        <f>250390+171000</f>
        <v>421390</v>
      </c>
      <c r="F64" s="102">
        <f>G64+H64</f>
        <v>3370875</v>
      </c>
      <c r="G64" s="102">
        <v>3104602</v>
      </c>
      <c r="H64" s="102">
        <f>266273</f>
        <v>266273</v>
      </c>
      <c r="I64" s="102">
        <f>J64+K64</f>
        <v>3589139</v>
      </c>
      <c r="J64" s="102">
        <v>3308826</v>
      </c>
      <c r="K64" s="102">
        <f>280313</f>
        <v>280313</v>
      </c>
      <c r="L64" s="116"/>
      <c r="O64" s="90">
        <f t="shared" si="14"/>
        <v>10510448</v>
      </c>
      <c r="R64" s="122"/>
    </row>
    <row r="65" spans="1:18" s="87" customFormat="1" ht="57.75" customHeight="1">
      <c r="A65" s="97" t="s">
        <v>115</v>
      </c>
      <c r="B65" s="21" t="s">
        <v>5</v>
      </c>
      <c r="C65" s="10">
        <f>D65+E65</f>
        <v>93230</v>
      </c>
      <c r="D65" s="10">
        <f>79680+9150+3000+1400</f>
        <v>93230</v>
      </c>
      <c r="E65" s="102"/>
      <c r="F65" s="102">
        <f>G65+H65</f>
        <v>99477</v>
      </c>
      <c r="G65" s="102">
        <f>85019+9763+3201+1494</f>
        <v>99477</v>
      </c>
      <c r="H65" s="102"/>
      <c r="I65" s="102">
        <f>J65+K65</f>
        <v>104948</v>
      </c>
      <c r="J65" s="102">
        <f>89695+10300+3377+1576</f>
        <v>104948</v>
      </c>
      <c r="K65" s="103"/>
      <c r="L65" s="116"/>
      <c r="O65" s="90">
        <f t="shared" si="14"/>
        <v>297655</v>
      </c>
      <c r="R65" s="122"/>
    </row>
    <row r="66" spans="1:18" s="87" customFormat="1" ht="60" customHeight="1">
      <c r="A66" s="95" t="s">
        <v>116</v>
      </c>
      <c r="B66" s="21" t="s">
        <v>5</v>
      </c>
      <c r="C66" s="10">
        <f>D66+E66</f>
        <v>208851</v>
      </c>
      <c r="D66" s="10">
        <v>208851</v>
      </c>
      <c r="E66" s="102"/>
      <c r="F66" s="102">
        <f>G66+H66</f>
        <v>225284</v>
      </c>
      <c r="G66" s="102">
        <f>49247+176037</f>
        <v>225284</v>
      </c>
      <c r="H66" s="102"/>
      <c r="I66" s="102">
        <f>J66+K66</f>
        <v>236940</v>
      </c>
      <c r="J66" s="102">
        <f>186424+50516</f>
        <v>236940</v>
      </c>
      <c r="K66" s="103"/>
      <c r="L66" s="116"/>
      <c r="O66" s="90">
        <f t="shared" si="14"/>
        <v>671075</v>
      </c>
      <c r="R66" s="122"/>
    </row>
    <row r="67" spans="1:18" s="87" customFormat="1" ht="62.25" customHeight="1">
      <c r="A67" s="95" t="s">
        <v>117</v>
      </c>
      <c r="B67" s="21" t="s">
        <v>5</v>
      </c>
      <c r="C67" s="10">
        <f>D67+E67</f>
        <v>810000</v>
      </c>
      <c r="D67" s="10">
        <v>310000</v>
      </c>
      <c r="E67" s="102">
        <v>500000</v>
      </c>
      <c r="F67" s="102">
        <f>G67+H67</f>
        <v>0</v>
      </c>
      <c r="G67" s="102">
        <v>0</v>
      </c>
      <c r="H67" s="102"/>
      <c r="I67" s="102">
        <f>J67+K67</f>
        <v>0</v>
      </c>
      <c r="J67" s="102">
        <v>0</v>
      </c>
      <c r="K67" s="102"/>
      <c r="L67" s="133"/>
      <c r="O67" s="90">
        <f t="shared" si="14"/>
        <v>810000</v>
      </c>
      <c r="R67" s="122"/>
    </row>
    <row r="68" spans="1:18" s="27" customFormat="1" ht="27" customHeight="1">
      <c r="A68" s="147" t="s">
        <v>103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R68" s="122"/>
    </row>
    <row r="69" spans="1:18" s="27" customFormat="1" ht="26.25" customHeight="1">
      <c r="A69" s="139" t="s">
        <v>104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40"/>
      <c r="R69" s="122"/>
    </row>
    <row r="70" spans="1:18" s="27" customFormat="1" ht="22.5" customHeight="1">
      <c r="A70" s="158" t="s">
        <v>96</v>
      </c>
      <c r="B70" s="22" t="s">
        <v>67</v>
      </c>
      <c r="C70" s="9">
        <f>C73+C76+C83+C82+C84</f>
        <v>6950948</v>
      </c>
      <c r="D70" s="9">
        <f>D73+D76+D83+D82+D84</f>
        <v>6843948</v>
      </c>
      <c r="E70" s="9">
        <f>E73+E76+E83</f>
        <v>107000</v>
      </c>
      <c r="F70" s="9">
        <f>F73+F76+F83+F82+F84</f>
        <v>7488894</v>
      </c>
      <c r="G70" s="9">
        <f>G73+G76+G83+G82+G84</f>
        <v>7376544</v>
      </c>
      <c r="H70" s="9">
        <f>H73+H76+H83</f>
        <v>112350</v>
      </c>
      <c r="I70" s="9">
        <f>I73+I76+I83+I82+I84</f>
        <v>8339208</v>
      </c>
      <c r="J70" s="9">
        <f>J73+J76+J83+J82+J84</f>
        <v>8221238</v>
      </c>
      <c r="K70" s="9">
        <f>K73+K76+K83</f>
        <v>117970</v>
      </c>
      <c r="L70" s="115" t="s">
        <v>84</v>
      </c>
      <c r="O70" s="60">
        <f aca="true" t="shared" si="16" ref="O70:O83">C70+F70+I70</f>
        <v>22779050</v>
      </c>
      <c r="R70" s="122"/>
    </row>
    <row r="71" spans="1:18" s="27" customFormat="1" ht="44.25" customHeight="1">
      <c r="A71" s="158"/>
      <c r="B71" s="21" t="s">
        <v>5</v>
      </c>
      <c r="C71" s="9">
        <f>C73+C77+C83+C82+C84</f>
        <v>6843948</v>
      </c>
      <c r="D71" s="9">
        <f>D73+D77+D83+D82+D84</f>
        <v>6843948</v>
      </c>
      <c r="E71" s="9">
        <f>E73+E77+E83</f>
        <v>0</v>
      </c>
      <c r="F71" s="9">
        <f>F73+F77+F83+F82+F84</f>
        <v>7376544</v>
      </c>
      <c r="G71" s="9">
        <f>G73+G77+G83+G82+G84</f>
        <v>7376544</v>
      </c>
      <c r="H71" s="9">
        <f>H73+H77+H83</f>
        <v>0</v>
      </c>
      <c r="I71" s="9">
        <f>I73+I77+I83+I82+I84</f>
        <v>8221238</v>
      </c>
      <c r="J71" s="9">
        <f>J73+J77+J83+J82+J84</f>
        <v>8221238</v>
      </c>
      <c r="K71" s="9">
        <f>K73+K77+K83</f>
        <v>0</v>
      </c>
      <c r="L71" s="153"/>
      <c r="O71" s="60">
        <f t="shared" si="16"/>
        <v>22441730</v>
      </c>
      <c r="R71" s="122"/>
    </row>
    <row r="72" spans="1:18" s="27" customFormat="1" ht="33" customHeight="1">
      <c r="A72" s="158"/>
      <c r="B72" s="21" t="s">
        <v>50</v>
      </c>
      <c r="C72" s="9">
        <f>C78</f>
        <v>107000</v>
      </c>
      <c r="D72" s="9"/>
      <c r="E72" s="9">
        <f aca="true" t="shared" si="17" ref="E72:K72">E78</f>
        <v>107000</v>
      </c>
      <c r="F72" s="9">
        <f t="shared" si="17"/>
        <v>112350</v>
      </c>
      <c r="G72" s="9"/>
      <c r="H72" s="9">
        <f t="shared" si="17"/>
        <v>112350</v>
      </c>
      <c r="I72" s="9">
        <f t="shared" si="17"/>
        <v>117970</v>
      </c>
      <c r="J72" s="9"/>
      <c r="K72" s="9">
        <f t="shared" si="17"/>
        <v>117970</v>
      </c>
      <c r="L72" s="153"/>
      <c r="O72" s="60">
        <f t="shared" si="16"/>
        <v>337320</v>
      </c>
      <c r="R72" s="66"/>
    </row>
    <row r="73" spans="1:15" s="27" customFormat="1" ht="97.5" customHeight="1">
      <c r="A73" s="95" t="s">
        <v>124</v>
      </c>
      <c r="B73" s="21" t="s">
        <v>5</v>
      </c>
      <c r="C73" s="10">
        <f>D73+E73</f>
        <v>4014480</v>
      </c>
      <c r="D73" s="10">
        <f>D74+D75</f>
        <v>4014480</v>
      </c>
      <c r="E73" s="10"/>
      <c r="F73" s="10">
        <f>F74+F75</f>
        <v>4172851</v>
      </c>
      <c r="G73" s="10">
        <f>G74+G75</f>
        <v>4172851</v>
      </c>
      <c r="H73" s="10"/>
      <c r="I73" s="10">
        <f>I74+I75</f>
        <v>4445714</v>
      </c>
      <c r="J73" s="10">
        <f>J74+J75</f>
        <v>4445714</v>
      </c>
      <c r="K73" s="9"/>
      <c r="L73" s="153"/>
      <c r="O73" s="60">
        <f t="shared" si="16"/>
        <v>12633045</v>
      </c>
    </row>
    <row r="74" spans="1:15" s="27" customFormat="1" ht="52.5" customHeight="1">
      <c r="A74" s="100" t="s">
        <v>127</v>
      </c>
      <c r="B74" s="21" t="s">
        <v>5</v>
      </c>
      <c r="C74" s="10">
        <f>D74+E74</f>
        <v>2591604</v>
      </c>
      <c r="D74" s="70">
        <f>2441604+150000</f>
        <v>2591604</v>
      </c>
      <c r="E74" s="70"/>
      <c r="F74" s="10">
        <f>G74+H74</f>
        <v>2654642</v>
      </c>
      <c r="G74" s="70">
        <v>2654642</v>
      </c>
      <c r="H74" s="70"/>
      <c r="I74" s="10">
        <f>J74+K74</f>
        <v>2844004</v>
      </c>
      <c r="J74" s="70">
        <v>2844004</v>
      </c>
      <c r="K74" s="70"/>
      <c r="L74" s="153"/>
      <c r="O74" s="60">
        <f>C74+F74+I74</f>
        <v>8090250</v>
      </c>
    </row>
    <row r="75" spans="1:15" s="27" customFormat="1" ht="67.5" customHeight="1">
      <c r="A75" s="96" t="s">
        <v>119</v>
      </c>
      <c r="B75" s="21" t="s">
        <v>5</v>
      </c>
      <c r="C75" s="10">
        <f>D75+E75</f>
        <v>1422876</v>
      </c>
      <c r="D75" s="70">
        <f>1351180+71696</f>
        <v>1422876</v>
      </c>
      <c r="E75" s="70"/>
      <c r="F75" s="10">
        <f>G75+H75</f>
        <v>1518209</v>
      </c>
      <c r="G75" s="70">
        <f>1441709+76500</f>
        <v>1518209</v>
      </c>
      <c r="H75" s="70"/>
      <c r="I75" s="10">
        <f>J75+K75</f>
        <v>1601710</v>
      </c>
      <c r="J75" s="70">
        <f>1521003+80707</f>
        <v>1601710</v>
      </c>
      <c r="K75" s="70"/>
      <c r="L75" s="153"/>
      <c r="O75" s="60">
        <f>C75+F75+I75</f>
        <v>4542795</v>
      </c>
    </row>
    <row r="76" spans="1:15" s="27" customFormat="1" ht="28.5" customHeight="1">
      <c r="A76" s="141" t="s">
        <v>118</v>
      </c>
      <c r="B76" s="22" t="s">
        <v>67</v>
      </c>
      <c r="C76" s="98">
        <f>C77+C78</f>
        <v>2183220</v>
      </c>
      <c r="D76" s="98">
        <f>D77+D78</f>
        <v>2076220</v>
      </c>
      <c r="E76" s="98">
        <f>E77+E78</f>
        <v>107000</v>
      </c>
      <c r="F76" s="98">
        <f aca="true" t="shared" si="18" ref="F76:K76">F77+F78</f>
        <v>2510667</v>
      </c>
      <c r="G76" s="98">
        <f t="shared" si="18"/>
        <v>2398317</v>
      </c>
      <c r="H76" s="98">
        <f t="shared" si="18"/>
        <v>112350</v>
      </c>
      <c r="I76" s="98">
        <f t="shared" si="18"/>
        <v>3042038</v>
      </c>
      <c r="J76" s="98">
        <f t="shared" si="18"/>
        <v>2924068</v>
      </c>
      <c r="K76" s="98">
        <f t="shared" si="18"/>
        <v>117970</v>
      </c>
      <c r="L76" s="153"/>
      <c r="O76" s="60">
        <f t="shared" si="16"/>
        <v>7735925</v>
      </c>
    </row>
    <row r="77" spans="1:15" s="27" customFormat="1" ht="48.75" customHeight="1">
      <c r="A77" s="142"/>
      <c r="B77" s="21" t="s">
        <v>5</v>
      </c>
      <c r="C77" s="9">
        <f>C79+C81</f>
        <v>2076220</v>
      </c>
      <c r="D77" s="9">
        <f>D79+D81</f>
        <v>2076220</v>
      </c>
      <c r="E77" s="9"/>
      <c r="F77" s="9">
        <f>F79+F81</f>
        <v>2398317</v>
      </c>
      <c r="G77" s="9">
        <f>G79+G81</f>
        <v>2398317</v>
      </c>
      <c r="H77" s="9"/>
      <c r="I77" s="9">
        <f>I79+I81</f>
        <v>2924068</v>
      </c>
      <c r="J77" s="9">
        <f>J79+J81</f>
        <v>2924068</v>
      </c>
      <c r="K77" s="9"/>
      <c r="L77" s="153"/>
      <c r="O77" s="60">
        <f t="shared" si="16"/>
        <v>7398605</v>
      </c>
    </row>
    <row r="78" spans="1:15" s="27" customFormat="1" ht="30.75" customHeight="1">
      <c r="A78" s="143"/>
      <c r="B78" s="21" t="s">
        <v>50</v>
      </c>
      <c r="C78" s="9">
        <f>E78</f>
        <v>107000</v>
      </c>
      <c r="D78" s="9"/>
      <c r="E78" s="9">
        <f>E80</f>
        <v>107000</v>
      </c>
      <c r="F78" s="9">
        <f>H78</f>
        <v>112350</v>
      </c>
      <c r="G78" s="9"/>
      <c r="H78" s="9">
        <f>H80</f>
        <v>112350</v>
      </c>
      <c r="I78" s="9">
        <f>K78</f>
        <v>117970</v>
      </c>
      <c r="J78" s="9"/>
      <c r="K78" s="9">
        <f>K80</f>
        <v>117970</v>
      </c>
      <c r="L78" s="153"/>
      <c r="O78" s="60">
        <f t="shared" si="16"/>
        <v>337320</v>
      </c>
    </row>
    <row r="79" spans="1:15" s="27" customFormat="1" ht="54" customHeight="1">
      <c r="A79" s="155" t="s">
        <v>120</v>
      </c>
      <c r="B79" s="21" t="s">
        <v>5</v>
      </c>
      <c r="C79" s="10">
        <f>D79</f>
        <v>1762740</v>
      </c>
      <c r="D79" s="10">
        <f>1912740-150000</f>
        <v>1762740</v>
      </c>
      <c r="E79" s="10"/>
      <c r="F79" s="10">
        <f>G79+H79</f>
        <v>2063834</v>
      </c>
      <c r="G79" s="10">
        <v>2063834</v>
      </c>
      <c r="H79" s="10"/>
      <c r="I79" s="10">
        <f>J79+K79</f>
        <v>2566607</v>
      </c>
      <c r="J79" s="10">
        <v>2566607</v>
      </c>
      <c r="K79" s="10"/>
      <c r="L79" s="153"/>
      <c r="O79" s="60">
        <f t="shared" si="16"/>
        <v>6393181</v>
      </c>
    </row>
    <row r="80" spans="1:15" s="27" customFormat="1" ht="31.5">
      <c r="A80" s="156"/>
      <c r="B80" s="21" t="s">
        <v>50</v>
      </c>
      <c r="C80" s="10">
        <f>E80</f>
        <v>107000</v>
      </c>
      <c r="D80" s="10"/>
      <c r="E80" s="10">
        <v>107000</v>
      </c>
      <c r="F80" s="10">
        <f>G80+H80</f>
        <v>112350</v>
      </c>
      <c r="G80" s="10"/>
      <c r="H80" s="10">
        <v>112350</v>
      </c>
      <c r="I80" s="10">
        <f>J80+K80</f>
        <v>117970</v>
      </c>
      <c r="J80" s="10"/>
      <c r="K80" s="10">
        <v>117970</v>
      </c>
      <c r="L80" s="153"/>
      <c r="O80" s="60"/>
    </row>
    <row r="81" spans="1:15" s="27" customFormat="1" ht="48" customHeight="1">
      <c r="A81" s="95" t="s">
        <v>125</v>
      </c>
      <c r="B81" s="21" t="s">
        <v>5</v>
      </c>
      <c r="C81" s="10">
        <f>D81+E81</f>
        <v>313480</v>
      </c>
      <c r="D81" s="10">
        <v>313480</v>
      </c>
      <c r="E81" s="10"/>
      <c r="F81" s="10">
        <f>G81+H81</f>
        <v>334483</v>
      </c>
      <c r="G81" s="10">
        <v>334483</v>
      </c>
      <c r="H81" s="10"/>
      <c r="I81" s="10">
        <f>J81+K81</f>
        <v>357461</v>
      </c>
      <c r="J81" s="10">
        <v>357461</v>
      </c>
      <c r="K81" s="10"/>
      <c r="L81" s="153"/>
      <c r="O81" s="60">
        <f t="shared" si="16"/>
        <v>1005424</v>
      </c>
    </row>
    <row r="82" spans="1:15" s="27" customFormat="1" ht="99.75" customHeight="1">
      <c r="A82" s="95" t="s">
        <v>121</v>
      </c>
      <c r="B82" s="21" t="s">
        <v>5</v>
      </c>
      <c r="C82" s="9">
        <v>553248</v>
      </c>
      <c r="D82" s="9">
        <v>553248</v>
      </c>
      <c r="E82" s="9"/>
      <c r="F82" s="9">
        <f>G82</f>
        <v>605376</v>
      </c>
      <c r="G82" s="9">
        <v>605376</v>
      </c>
      <c r="H82" s="9"/>
      <c r="I82" s="9">
        <f>J82</f>
        <v>651456</v>
      </c>
      <c r="J82" s="9">
        <v>651456</v>
      </c>
      <c r="K82" s="10"/>
      <c r="L82" s="153"/>
      <c r="O82" s="60">
        <f>C82+F82+I82</f>
        <v>1810080</v>
      </c>
    </row>
    <row r="83" spans="1:15" s="27" customFormat="1" ht="69" customHeight="1">
      <c r="A83" s="95" t="s">
        <v>105</v>
      </c>
      <c r="B83" s="21" t="s">
        <v>5</v>
      </c>
      <c r="C83" s="9">
        <v>50000</v>
      </c>
      <c r="D83" s="9">
        <v>50000</v>
      </c>
      <c r="E83" s="9"/>
      <c r="F83" s="9">
        <v>50000</v>
      </c>
      <c r="G83" s="9">
        <v>50000</v>
      </c>
      <c r="H83" s="9"/>
      <c r="I83" s="9">
        <v>50000</v>
      </c>
      <c r="J83" s="9">
        <v>50000</v>
      </c>
      <c r="K83" s="10"/>
      <c r="L83" s="153"/>
      <c r="O83" s="60">
        <f t="shared" si="16"/>
        <v>150000</v>
      </c>
    </row>
    <row r="84" spans="1:15" s="27" customFormat="1" ht="69" customHeight="1">
      <c r="A84" s="95" t="s">
        <v>130</v>
      </c>
      <c r="B84" s="21" t="s">
        <v>5</v>
      </c>
      <c r="C84" s="9">
        <f>D84</f>
        <v>150000</v>
      </c>
      <c r="D84" s="9">
        <v>150000</v>
      </c>
      <c r="E84" s="9"/>
      <c r="F84" s="9">
        <f>G84</f>
        <v>150000</v>
      </c>
      <c r="G84" s="9">
        <v>150000</v>
      </c>
      <c r="H84" s="9"/>
      <c r="I84" s="9">
        <f>J84</f>
        <v>150000</v>
      </c>
      <c r="J84" s="9">
        <v>150000</v>
      </c>
      <c r="K84" s="10"/>
      <c r="L84" s="154"/>
      <c r="O84" s="60"/>
    </row>
    <row r="85" spans="1:12" ht="24" customHeight="1">
      <c r="A85" s="144" t="s">
        <v>98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6"/>
    </row>
    <row r="86" spans="1:12" ht="24" customHeight="1">
      <c r="A86" s="139" t="s">
        <v>13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40"/>
    </row>
    <row r="87" spans="1:15" ht="47.25" customHeight="1">
      <c r="A87" s="63" t="s">
        <v>97</v>
      </c>
      <c r="B87" s="21" t="s">
        <v>5</v>
      </c>
      <c r="C87" s="9">
        <f>C89+C90</f>
        <v>13500000</v>
      </c>
      <c r="D87" s="9"/>
      <c r="E87" s="9">
        <f>E89+E90</f>
        <v>13500000</v>
      </c>
      <c r="F87" s="9">
        <f aca="true" t="shared" si="19" ref="F87:K87">F89+F90</f>
        <v>12000000</v>
      </c>
      <c r="G87" s="9"/>
      <c r="H87" s="9">
        <f t="shared" si="19"/>
        <v>12000000</v>
      </c>
      <c r="I87" s="9">
        <f t="shared" si="19"/>
        <v>7000000</v>
      </c>
      <c r="J87" s="9"/>
      <c r="K87" s="9">
        <f t="shared" si="19"/>
        <v>7000000</v>
      </c>
      <c r="L87" s="138" t="s">
        <v>36</v>
      </c>
      <c r="O87" s="62">
        <f>C87+F87+I87</f>
        <v>32500000</v>
      </c>
    </row>
    <row r="88" spans="1:12" ht="69" customHeight="1">
      <c r="A88" s="95" t="s">
        <v>106</v>
      </c>
      <c r="B88" s="21" t="s">
        <v>5</v>
      </c>
      <c r="C88" s="73">
        <f>C87</f>
        <v>13500000</v>
      </c>
      <c r="D88" s="73"/>
      <c r="E88" s="73">
        <f>E87</f>
        <v>13500000</v>
      </c>
      <c r="F88" s="73">
        <f aca="true" t="shared" si="20" ref="F88:K88">F87</f>
        <v>12000000</v>
      </c>
      <c r="G88" s="73"/>
      <c r="H88" s="73">
        <f t="shared" si="20"/>
        <v>12000000</v>
      </c>
      <c r="I88" s="73">
        <f t="shared" si="20"/>
        <v>7000000</v>
      </c>
      <c r="J88" s="73"/>
      <c r="K88" s="73">
        <f t="shared" si="20"/>
        <v>7000000</v>
      </c>
      <c r="L88" s="138"/>
    </row>
    <row r="89" spans="1:15" ht="32.25" customHeight="1">
      <c r="A89" s="14" t="s">
        <v>78</v>
      </c>
      <c r="B89" s="21"/>
      <c r="C89" s="10">
        <f>E89</f>
        <v>9500000</v>
      </c>
      <c r="D89" s="10"/>
      <c r="E89" s="10">
        <v>9500000</v>
      </c>
      <c r="F89" s="10">
        <v>10000000</v>
      </c>
      <c r="G89" s="10"/>
      <c r="H89" s="10">
        <v>10000000</v>
      </c>
      <c r="I89" s="10">
        <v>5000000</v>
      </c>
      <c r="J89" s="10"/>
      <c r="K89" s="10">
        <v>5000000</v>
      </c>
      <c r="L89" s="138"/>
      <c r="O89" s="62">
        <f>C89+F89+I89</f>
        <v>24500000</v>
      </c>
    </row>
    <row r="90" spans="1:15" ht="31.5">
      <c r="A90" s="14" t="s">
        <v>82</v>
      </c>
      <c r="B90" s="89"/>
      <c r="C90" s="73">
        <v>4000000</v>
      </c>
      <c r="D90" s="73"/>
      <c r="E90" s="73">
        <v>4000000</v>
      </c>
      <c r="F90" s="73">
        <v>2000000</v>
      </c>
      <c r="G90" s="73"/>
      <c r="H90" s="73">
        <v>2000000</v>
      </c>
      <c r="I90" s="73">
        <v>2000000</v>
      </c>
      <c r="J90" s="73"/>
      <c r="K90" s="73">
        <v>2000000</v>
      </c>
      <c r="L90" s="138"/>
      <c r="O90" s="62">
        <f>C90+F90+I90</f>
        <v>8000000</v>
      </c>
    </row>
    <row r="91" spans="1:12" ht="33.75" customHeight="1">
      <c r="A91" s="51"/>
      <c r="B91" s="28"/>
      <c r="C91" s="5"/>
      <c r="D91" s="5"/>
      <c r="E91" s="5"/>
      <c r="F91" s="5"/>
      <c r="G91" s="5"/>
      <c r="H91" s="5"/>
      <c r="I91" s="5"/>
      <c r="J91" s="5"/>
      <c r="K91" s="5"/>
      <c r="L91" s="52"/>
    </row>
    <row r="92" spans="1:12" ht="63" customHeight="1">
      <c r="A92" s="43" t="s">
        <v>142</v>
      </c>
      <c r="B92" s="28"/>
      <c r="C92" s="5"/>
      <c r="D92" s="5"/>
      <c r="E92" s="5"/>
      <c r="F92" s="5"/>
      <c r="G92" s="5"/>
      <c r="H92" s="157" t="s">
        <v>143</v>
      </c>
      <c r="I92" s="157"/>
      <c r="J92" s="1"/>
      <c r="K92" s="12"/>
      <c r="L92" s="26"/>
    </row>
    <row r="93" spans="1:12" ht="21" customHeight="1">
      <c r="A93" s="43" t="s">
        <v>144</v>
      </c>
      <c r="B93" s="28"/>
      <c r="C93" s="5"/>
      <c r="D93" s="5"/>
      <c r="E93" s="5"/>
      <c r="F93" s="5"/>
      <c r="G93" s="5"/>
      <c r="H93" s="1"/>
      <c r="I93" s="5"/>
      <c r="J93" s="1"/>
      <c r="K93" s="12"/>
      <c r="L93" s="26"/>
    </row>
    <row r="94" spans="1:12" ht="18.75">
      <c r="A94" s="136" t="s">
        <v>126</v>
      </c>
      <c r="B94" s="136"/>
      <c r="C94" s="136"/>
      <c r="D94" s="136"/>
      <c r="E94" s="136"/>
      <c r="F94" s="1"/>
      <c r="G94" s="2"/>
      <c r="H94" s="1"/>
      <c r="I94" s="1"/>
      <c r="J94" s="13"/>
      <c r="K94" s="6"/>
      <c r="L94" s="26"/>
    </row>
    <row r="95" spans="1:11" ht="24" customHeight="1">
      <c r="A95" s="43"/>
      <c r="B95" s="28"/>
      <c r="C95" s="5"/>
      <c r="D95" s="5"/>
      <c r="E95" s="5"/>
      <c r="F95" s="5"/>
      <c r="G95" s="5"/>
      <c r="H95" s="1"/>
      <c r="I95" s="5"/>
      <c r="J95" s="5"/>
      <c r="K95" s="12"/>
    </row>
    <row r="96" spans="1:11" ht="18.75" customHeight="1">
      <c r="A96" s="136"/>
      <c r="B96" s="136"/>
      <c r="C96" s="136"/>
      <c r="D96" s="136"/>
      <c r="E96" s="136"/>
      <c r="F96" s="1"/>
      <c r="G96" s="2"/>
      <c r="H96" s="1"/>
      <c r="I96" s="1"/>
      <c r="J96" s="1"/>
      <c r="K96" s="12"/>
    </row>
    <row r="97" spans="1:11" ht="18.75" customHeight="1">
      <c r="A97" s="48"/>
      <c r="B97" s="48"/>
      <c r="C97" s="48"/>
      <c r="D97" s="48"/>
      <c r="E97" s="48"/>
      <c r="F97" s="1"/>
      <c r="G97" s="2"/>
      <c r="H97" s="1"/>
      <c r="I97" s="1"/>
      <c r="J97" s="1"/>
      <c r="K97" s="12"/>
    </row>
    <row r="98" spans="1:11" ht="18.75">
      <c r="A98" s="16"/>
      <c r="B98" s="23"/>
      <c r="C98" s="4"/>
      <c r="D98" s="3"/>
      <c r="E98" s="1"/>
      <c r="F98" s="3"/>
      <c r="G98" s="2"/>
      <c r="H98" s="1"/>
      <c r="I98" s="3"/>
      <c r="J98" s="1"/>
      <c r="K98" s="12"/>
    </row>
    <row r="99" spans="1:11" ht="18.75">
      <c r="A99" s="16"/>
      <c r="B99" s="23"/>
      <c r="C99" s="4"/>
      <c r="D99" s="3"/>
      <c r="E99" s="1"/>
      <c r="F99" s="3"/>
      <c r="G99" s="2"/>
      <c r="H99" s="1"/>
      <c r="I99" s="3"/>
      <c r="J99" s="1"/>
      <c r="K99" s="12"/>
    </row>
    <row r="100" spans="1:11" ht="18.75">
      <c r="A100" s="136"/>
      <c r="B100" s="136"/>
      <c r="C100" s="1"/>
      <c r="D100" s="1"/>
      <c r="E100" s="3"/>
      <c r="F100" s="2"/>
      <c r="G100" s="1"/>
      <c r="H100" s="1"/>
      <c r="I100" s="1"/>
      <c r="J100" s="1"/>
      <c r="K100" s="12"/>
    </row>
    <row r="101" spans="3:11" ht="18.75">
      <c r="C101" s="13"/>
      <c r="D101" s="13"/>
      <c r="E101" s="1"/>
      <c r="F101" s="13"/>
      <c r="G101" s="13"/>
      <c r="H101" s="13"/>
      <c r="I101" s="13"/>
      <c r="J101" s="13"/>
      <c r="K101" s="6"/>
    </row>
    <row r="102" spans="1:11" ht="18.75">
      <c r="A102" s="135"/>
      <c r="B102" s="135"/>
      <c r="C102" s="13"/>
      <c r="D102" s="13"/>
      <c r="E102" s="13"/>
      <c r="F102" s="13"/>
      <c r="G102" s="13"/>
      <c r="H102" s="13"/>
      <c r="I102" s="13"/>
      <c r="J102" s="13"/>
      <c r="K102" s="6"/>
    </row>
    <row r="103" spans="1:9" ht="18">
      <c r="A103" s="17"/>
      <c r="B103" s="24"/>
      <c r="E103" s="13"/>
      <c r="F103" s="13"/>
      <c r="G103" s="13"/>
      <c r="H103" s="13"/>
      <c r="I103" s="13"/>
    </row>
    <row r="104" spans="1:9" ht="18.75">
      <c r="A104" s="18"/>
      <c r="B104" s="25"/>
      <c r="F104" s="13"/>
      <c r="G104" s="13"/>
      <c r="H104" s="13"/>
      <c r="I104" s="13"/>
    </row>
    <row r="105" spans="6:10" ht="18">
      <c r="F105" s="13"/>
      <c r="G105" s="13">
        <f>1797926+60000</f>
        <v>1857926</v>
      </c>
      <c r="H105" s="13">
        <f>1887393+30000</f>
        <v>1917393</v>
      </c>
      <c r="I105" s="13">
        <f>1982746+30000</f>
        <v>2012746</v>
      </c>
      <c r="J105" s="13">
        <f>G105+H105+I105</f>
        <v>5788065</v>
      </c>
    </row>
    <row r="106" spans="6:10" ht="18">
      <c r="F106" s="13"/>
      <c r="G106" s="13">
        <f>1266127+60000</f>
        <v>1326127</v>
      </c>
      <c r="H106" s="13">
        <f>1329494+30000</f>
        <v>1359494</v>
      </c>
      <c r="I106" s="13">
        <f>1396031+30000</f>
        <v>1426031</v>
      </c>
      <c r="J106" s="13">
        <f>G106+H106+I106</f>
        <v>4111652</v>
      </c>
    </row>
    <row r="107" spans="6:10" ht="18">
      <c r="F107" s="13"/>
      <c r="G107" s="13">
        <f>2186939+60000</f>
        <v>2246939</v>
      </c>
      <c r="H107" s="13">
        <f>2296286+30000</f>
        <v>2326286</v>
      </c>
      <c r="I107" s="13">
        <f>2411100+30000</f>
        <v>2441100</v>
      </c>
      <c r="J107" s="13">
        <f>G107+H107+I107</f>
        <v>7014325</v>
      </c>
    </row>
    <row r="108" spans="7:10" ht="18">
      <c r="G108" s="13">
        <f>1722942+60000</f>
        <v>1782942</v>
      </c>
      <c r="H108" s="13">
        <f>1809089+30000</f>
        <v>1839089</v>
      </c>
      <c r="I108" s="13">
        <f>1899543+30000</f>
        <v>1929543</v>
      </c>
      <c r="J108" s="13">
        <f>G108+H108+I108</f>
        <v>5551574</v>
      </c>
    </row>
    <row r="109" spans="7:10" ht="18">
      <c r="G109" s="13">
        <f>1618430+60000</f>
        <v>1678430</v>
      </c>
      <c r="H109" s="13">
        <f>1699350+30000</f>
        <v>1729350</v>
      </c>
      <c r="I109" s="13">
        <f>1784318+30000</f>
        <v>1814318</v>
      </c>
      <c r="J109" s="13">
        <f>G109+H109+I109</f>
        <v>5222098</v>
      </c>
    </row>
    <row r="110" spans="7:10" ht="15.75">
      <c r="G110" s="91">
        <f>SUM(G105:G109)</f>
        <v>8892364</v>
      </c>
      <c r="H110" s="91">
        <f>SUM(H105:H109)</f>
        <v>9171612</v>
      </c>
      <c r="I110" s="91">
        <f>SUM(I105:I109)</f>
        <v>9623738</v>
      </c>
      <c r="J110" s="91">
        <f>SUM(J105:J109)</f>
        <v>27687714</v>
      </c>
    </row>
  </sheetData>
  <sheetProtection/>
  <mergeCells count="53">
    <mergeCell ref="L70:L84"/>
    <mergeCell ref="A86:L86"/>
    <mergeCell ref="A79:A80"/>
    <mergeCell ref="A85:L85"/>
    <mergeCell ref="A94:E94"/>
    <mergeCell ref="H92:I92"/>
    <mergeCell ref="A70:A72"/>
    <mergeCell ref="L17:L21"/>
    <mergeCell ref="A30:L30"/>
    <mergeCell ref="A29:L29"/>
    <mergeCell ref="L31:L48"/>
    <mergeCell ref="A43:A45"/>
    <mergeCell ref="A35:A37"/>
    <mergeCell ref="A69:L69"/>
    <mergeCell ref="C6:E6"/>
    <mergeCell ref="L87:L90"/>
    <mergeCell ref="A49:L49"/>
    <mergeCell ref="A50:L50"/>
    <mergeCell ref="A76:A78"/>
    <mergeCell ref="L51:L59"/>
    <mergeCell ref="A60:L60"/>
    <mergeCell ref="A68:L68"/>
    <mergeCell ref="A16:L16"/>
    <mergeCell ref="A61:L61"/>
    <mergeCell ref="L62:L67"/>
    <mergeCell ref="I2:L2"/>
    <mergeCell ref="A102:B102"/>
    <mergeCell ref="A100:B100"/>
    <mergeCell ref="A96:E96"/>
    <mergeCell ref="A6:A8"/>
    <mergeCell ref="B6:B8"/>
    <mergeCell ref="I7:I8"/>
    <mergeCell ref="L24:L28"/>
    <mergeCell ref="I1:L1"/>
    <mergeCell ref="R39:R71"/>
    <mergeCell ref="I6:K6"/>
    <mergeCell ref="A4:L4"/>
    <mergeCell ref="L6:L8"/>
    <mergeCell ref="J7:K7"/>
    <mergeCell ref="A14:K14"/>
    <mergeCell ref="F6:H6"/>
    <mergeCell ref="D7:E7"/>
    <mergeCell ref="G7:H7"/>
    <mergeCell ref="A51:A53"/>
    <mergeCell ref="F7:F8"/>
    <mergeCell ref="A38:A40"/>
    <mergeCell ref="A31:A33"/>
    <mergeCell ref="A23:L23"/>
    <mergeCell ref="A22:L22"/>
    <mergeCell ref="L10:L14"/>
    <mergeCell ref="A10:A13"/>
    <mergeCell ref="C7:C8"/>
    <mergeCell ref="A15:L15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9" r:id="rId1"/>
  <rowBreaks count="7" manualBreakCount="7">
    <brk id="18" max="11" man="1"/>
    <brk id="27" max="11" man="1"/>
    <brk id="42" max="11" man="1"/>
    <brk id="59" max="11" man="1"/>
    <brk id="73" max="11" man="1"/>
    <brk id="84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0" t="s">
        <v>22</v>
      </c>
      <c r="J1" s="121"/>
      <c r="K1" s="121"/>
      <c r="L1" s="121"/>
      <c r="M1" s="45"/>
    </row>
    <row r="2" spans="1:13" ht="45" customHeight="1">
      <c r="A2" s="60"/>
      <c r="C2" s="55"/>
      <c r="D2" s="62"/>
      <c r="F2" s="7"/>
      <c r="G2" s="7"/>
      <c r="I2" s="168" t="s">
        <v>26</v>
      </c>
      <c r="J2" s="168"/>
      <c r="K2" s="168"/>
      <c r="L2" s="16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4" t="s">
        <v>23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3" t="s">
        <v>3</v>
      </c>
      <c r="B6" s="137" t="s">
        <v>2</v>
      </c>
      <c r="C6" s="107" t="s">
        <v>27</v>
      </c>
      <c r="D6" s="107"/>
      <c r="E6" s="107"/>
      <c r="F6" s="107" t="s">
        <v>20</v>
      </c>
      <c r="G6" s="107"/>
      <c r="H6" s="107"/>
      <c r="I6" s="123" t="s">
        <v>21</v>
      </c>
      <c r="J6" s="123"/>
      <c r="K6" s="123"/>
      <c r="L6" s="125" t="s">
        <v>11</v>
      </c>
    </row>
    <row r="7" spans="1:12" ht="30.75" customHeight="1">
      <c r="A7" s="123"/>
      <c r="B7" s="137"/>
      <c r="C7" s="107" t="s">
        <v>4</v>
      </c>
      <c r="D7" s="107" t="s">
        <v>12</v>
      </c>
      <c r="E7" s="107"/>
      <c r="F7" s="107" t="s">
        <v>4</v>
      </c>
      <c r="G7" s="107" t="s">
        <v>12</v>
      </c>
      <c r="H7" s="107"/>
      <c r="I7" s="107" t="s">
        <v>4</v>
      </c>
      <c r="J7" s="107" t="s">
        <v>12</v>
      </c>
      <c r="K7" s="107"/>
      <c r="L7" s="125"/>
    </row>
    <row r="8" spans="1:12" ht="45.75" customHeight="1">
      <c r="A8" s="123"/>
      <c r="B8" s="137"/>
      <c r="C8" s="107"/>
      <c r="D8" s="32" t="s">
        <v>0</v>
      </c>
      <c r="E8" s="32" t="s">
        <v>14</v>
      </c>
      <c r="F8" s="107"/>
      <c r="G8" s="32" t="s">
        <v>0</v>
      </c>
      <c r="H8" s="32" t="s">
        <v>19</v>
      </c>
      <c r="I8" s="107"/>
      <c r="J8" s="32" t="s">
        <v>0</v>
      </c>
      <c r="K8" s="31" t="s">
        <v>14</v>
      </c>
      <c r="L8" s="125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7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8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9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61" t="s">
        <v>37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  <c r="L13" s="46"/>
    </row>
    <row r="14" spans="1:12" ht="24" customHeight="1">
      <c r="A14" s="112" t="s">
        <v>46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37" t="s">
        <v>57</v>
      </c>
    </row>
    <row r="15" spans="1:12" ht="19.5" customHeight="1">
      <c r="A15" s="110" t="s">
        <v>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12" t="s">
        <v>53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4"/>
      <c r="L20" s="37" t="s">
        <v>58</v>
      </c>
    </row>
    <row r="21" spans="1:12" s="27" customFormat="1" ht="22.5" customHeight="1">
      <c r="A21" s="130" t="s">
        <v>30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8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8"/>
      <c r="R26" s="122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8"/>
      <c r="R27" s="122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8"/>
      <c r="R28" s="122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2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2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2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2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2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2"/>
    </row>
    <row r="35" spans="1:18" s="27" customFormat="1" ht="27" customHeight="1">
      <c r="A35" s="144" t="s">
        <v>31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68"/>
      <c r="R35" s="122"/>
    </row>
    <row r="36" spans="1:18" s="27" customFormat="1" ht="26.25" customHeight="1">
      <c r="A36" s="130" t="s">
        <v>69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77"/>
      <c r="R36" s="122"/>
    </row>
    <row r="37" spans="1:18" s="27" customFormat="1" ht="22.5" customHeight="1">
      <c r="A37" s="118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2"/>
    </row>
    <row r="38" spans="1:18" s="27" customFormat="1" ht="44.25" customHeight="1">
      <c r="A38" s="118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6" t="s">
        <v>59</v>
      </c>
      <c r="R38" s="122"/>
    </row>
    <row r="39" spans="1:18" s="27" customFormat="1" ht="33" customHeight="1">
      <c r="A39" s="119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65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55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59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32" t="s">
        <v>33</v>
      </c>
    </row>
    <row r="43" spans="1:12" s="27" customFormat="1" ht="31.5" customHeight="1">
      <c r="A43" s="160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65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44" t="s">
        <v>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35"/>
    </row>
    <row r="46" spans="1:12" s="27" customFormat="1" ht="24.75" customHeight="1">
      <c r="A46" s="130" t="s">
        <v>49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44" t="s">
        <v>51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37"/>
    </row>
    <row r="50" spans="1:12" ht="24" customHeight="1">
      <c r="A50" s="130" t="s">
        <v>30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44" t="s">
        <v>52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64" t="s">
        <v>36</v>
      </c>
    </row>
    <row r="59" spans="1:12" ht="24" customHeight="1">
      <c r="A59" s="130" t="s">
        <v>13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64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64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64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6"/>
      <c r="B68" s="136"/>
      <c r="C68" s="136"/>
      <c r="D68" s="136"/>
      <c r="E68" s="136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6"/>
      <c r="B72" s="136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5"/>
      <c r="B74" s="135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2019-09-23T12:39:07Z</cp:lastPrinted>
  <dcterms:created xsi:type="dcterms:W3CDTF">1996-10-08T23:32:33Z</dcterms:created>
  <dcterms:modified xsi:type="dcterms:W3CDTF">2019-11-15T08:17:17Z</dcterms:modified>
  <cp:category/>
  <cp:version/>
  <cp:contentType/>
  <cp:contentStatus/>
</cp:coreProperties>
</file>