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(2)'!$A$1:$L$122</definedName>
  </definedNames>
  <calcPr fullCalcOnLoad="1"/>
</workbook>
</file>

<file path=xl/sharedStrings.xml><?xml version="1.0" encoding="utf-8"?>
<sst xmlns="http://schemas.openxmlformats.org/spreadsheetml/2006/main" count="263" uniqueCount="148">
  <si>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</si>
  <si>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</si>
  <si>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</si>
  <si>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</si>
  <si>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</si>
  <si>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</si>
  <si>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</si>
  <si>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</si>
  <si>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</si>
  <si>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</si>
  <si>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</si>
  <si>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</si>
  <si>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</si>
  <si>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</si>
  <si>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</si>
  <si>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</si>
  <si>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</si>
  <si>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</si>
  <si>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</si>
  <si>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</si>
  <si>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</si>
  <si>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</si>
  <si>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</si>
  <si>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</si>
  <si>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</si>
  <si>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</si>
  <si>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</si>
  <si>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</si>
  <si>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</si>
  <si>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</si>
  <si>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</si>
  <si>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</si>
  <si>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</si>
  <si>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</si>
  <si>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</si>
  <si>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</si>
  <si>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</si>
  <si>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</si>
  <si>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</si>
  <si>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</si>
  <si>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</si>
  <si>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</si>
  <si>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</si>
  <si>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</si>
  <si>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</si>
  <si>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</si>
  <si>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</si>
  <si>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</si>
  <si>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</si>
  <si>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</si>
  <si>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</si>
  <si>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</si>
  <si>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</si>
  <si>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</si>
  <si>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</si>
  <si>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</si>
  <si>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</si>
  <si>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</si>
  <si>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</si>
  <si>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</si>
  <si>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</si>
  <si>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</si>
  <si>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</si>
  <si>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</si>
  <si>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</si>
  <si>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</si>
  <si>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</si>
  <si>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</si>
  <si>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</si>
  <si>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</si>
  <si>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</si>
  <si>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</si>
  <si>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</si>
  <si>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</si>
  <si>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</si>
  <si>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</si>
  <si>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</si>
  <si>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</si>
  <si>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</si>
  <si>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2021 рік (прогноз)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</si>
  <si>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</si>
  <si>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</si>
  <si>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</si>
  <si>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</si>
  <si>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</si>
  <si>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</si>
  <si>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</si>
  <si>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</si>
  <si>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</si>
  <si>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</si>
  <si>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</si>
  <si>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</si>
  <si>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</si>
  <si>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</si>
  <si>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</si>
  <si>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</si>
  <si>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</si>
  <si>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</si>
  <si>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</si>
  <si>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</si>
  <si>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</si>
  <si>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</si>
  <si>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</si>
  <si>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</si>
  <si>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</si>
  <si>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</si>
  <si>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</si>
  <si>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</si>
  <si>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</si>
  <si>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</si>
  <si>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</si>
  <si>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</si>
  <si>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</si>
  <si>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</si>
  <si>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</si>
  <si>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</si>
  <si>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</si>
  <si>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</si>
  <si>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</si>
  <si>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</si>
  <si>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</si>
  <si>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</si>
  <si>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</si>
  <si>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</si>
  <si>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</si>
  <si>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</si>
  <si>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</si>
  <si>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</si>
  <si>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</si>
  <si>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</si>
  <si>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</si>
  <si>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</si>
  <si>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Сумський міський голова</t>
  </si>
  <si>
    <t>О.М. Лисенко</t>
  </si>
  <si>
    <t>кошти обласного бюджету</t>
  </si>
  <si>
    <t>Разом в т.ч.:</t>
  </si>
  <si>
    <t>кошти  міського бюджету</t>
  </si>
  <si>
    <t>бюджет ОТГ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</si>
  <si>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</si>
  <si>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</si>
  <si>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</si>
  <si>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</si>
  <si>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</si>
  <si>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t>Виконавець: Обравіт Є.О.</t>
  </si>
  <si>
    <t>2020 рік (проект)</t>
  </si>
  <si>
    <t>у тому числі кошти  бюджету ОТГ</t>
  </si>
  <si>
    <t>у тому числі кошти бюджету ОТГ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</si>
  <si>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 (зі змінами)
від  18 грудня 2019 року  № 6103-МР  
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</si>
</sst>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5" fillId="33" borderId="0" xfId="0" applyNumberFormat="1" applyFont="1" applyFill="1" applyAlignment="1">
      <alignment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1" fillId="0" borderId="0" xfId="0" applyFont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view="pageBreakPreview" zoomScale="70" zoomScaleNormal="70" zoomScaleSheetLayoutView="70" zoomScalePageLayoutView="0" workbookViewId="0" topLeftCell="A1">
      <selection activeCell="O10" sqref="O10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55" t="s">
        <v>125</v>
      </c>
      <c r="J1" s="156"/>
      <c r="K1" s="156"/>
      <c r="L1" s="156"/>
      <c r="M1" s="45"/>
    </row>
    <row r="2" spans="1:13" ht="123.75" customHeight="1">
      <c r="A2" s="60"/>
      <c r="C2" s="55"/>
      <c r="D2" s="62"/>
      <c r="F2" s="7"/>
      <c r="G2" s="7"/>
      <c r="I2" s="157" t="s">
        <v>147</v>
      </c>
      <c r="J2" s="157"/>
      <c r="K2" s="157"/>
      <c r="L2" s="15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58" t="s">
        <v>118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52" t="s">
        <v>98</v>
      </c>
      <c r="B6" s="153" t="s">
        <v>2</v>
      </c>
      <c r="C6" s="136" t="s">
        <v>131</v>
      </c>
      <c r="D6" s="136"/>
      <c r="E6" s="136"/>
      <c r="F6" s="136" t="s">
        <v>144</v>
      </c>
      <c r="G6" s="136"/>
      <c r="H6" s="136"/>
      <c r="I6" s="152" t="s">
        <v>79</v>
      </c>
      <c r="J6" s="152"/>
      <c r="K6" s="152"/>
      <c r="L6" s="159" t="s">
        <v>11</v>
      </c>
    </row>
    <row r="7" spans="1:12" ht="30.75" customHeight="1">
      <c r="A7" s="152"/>
      <c r="B7" s="153"/>
      <c r="C7" s="136" t="s">
        <v>4</v>
      </c>
      <c r="D7" s="136" t="s">
        <v>12</v>
      </c>
      <c r="E7" s="136"/>
      <c r="F7" s="136" t="s">
        <v>4</v>
      </c>
      <c r="G7" s="136" t="s">
        <v>146</v>
      </c>
      <c r="H7" s="136"/>
      <c r="I7" s="136" t="s">
        <v>4</v>
      </c>
      <c r="J7" s="136" t="s">
        <v>145</v>
      </c>
      <c r="K7" s="136"/>
      <c r="L7" s="159"/>
    </row>
    <row r="8" spans="1:12" ht="45.75" customHeight="1">
      <c r="A8" s="152"/>
      <c r="B8" s="153"/>
      <c r="C8" s="136"/>
      <c r="D8" s="32" t="s">
        <v>0</v>
      </c>
      <c r="E8" s="32" t="s">
        <v>14</v>
      </c>
      <c r="F8" s="136"/>
      <c r="G8" s="32" t="s">
        <v>0</v>
      </c>
      <c r="H8" s="32" t="s">
        <v>19</v>
      </c>
      <c r="I8" s="136"/>
      <c r="J8" s="32" t="s">
        <v>0</v>
      </c>
      <c r="K8" s="31" t="s">
        <v>14</v>
      </c>
      <c r="L8" s="15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66" t="s">
        <v>9</v>
      </c>
      <c r="B10" s="22" t="s">
        <v>135</v>
      </c>
      <c r="C10" s="34">
        <f>C18+C27+C37+C65+C77+C86+C111</f>
        <v>58497248</v>
      </c>
      <c r="D10" s="34">
        <f>D18+D27+D37+D65+D77+D86</f>
        <v>41955887</v>
      </c>
      <c r="E10" s="34">
        <f>E37+E65+E77+E86+E111</f>
        <v>16541361</v>
      </c>
      <c r="F10" s="34">
        <f>G10+H10</f>
        <v>60623739</v>
      </c>
      <c r="G10" s="34">
        <f>G18+G27+G37+G65+G77+G86</f>
        <v>47395199</v>
      </c>
      <c r="H10" s="34">
        <f>H37+H65+H77+H86+H111</f>
        <v>13228540</v>
      </c>
      <c r="I10" s="34">
        <f>J10+K10</f>
        <v>59899720</v>
      </c>
      <c r="J10" s="34">
        <f>J18+J27+J37+J65+J77+J86</f>
        <v>50454629</v>
      </c>
      <c r="K10" s="34">
        <f>K37+K65+K77+K86+K111</f>
        <v>9445091</v>
      </c>
      <c r="L10" s="132"/>
      <c r="O10" s="62">
        <f>C10+F10+I10</f>
        <v>179020707</v>
      </c>
    </row>
    <row r="11" spans="1:15" ht="43.5" customHeight="1">
      <c r="A11" s="167"/>
      <c r="B11" s="21" t="s">
        <v>15</v>
      </c>
      <c r="C11" s="9">
        <f>C18+C28+C38+C66+C78+C87+C112</f>
        <v>58180248</v>
      </c>
      <c r="D11" s="9">
        <f>D18+D28+D38+D66+D78+D87+D112</f>
        <v>41925887</v>
      </c>
      <c r="E11" s="9">
        <f>E18+E28+E38+E66+E78+E87+E112</f>
        <v>16254361</v>
      </c>
      <c r="F11" s="9"/>
      <c r="G11" s="9"/>
      <c r="H11" s="9"/>
      <c r="I11" s="9"/>
      <c r="J11" s="9"/>
      <c r="K11" s="9"/>
      <c r="L11" s="138"/>
      <c r="O11" s="62">
        <f>C11+F11+I11</f>
        <v>58180248</v>
      </c>
    </row>
    <row r="12" spans="1:15" ht="26.25" customHeight="1">
      <c r="A12" s="167"/>
      <c r="B12" s="21" t="s">
        <v>137</v>
      </c>
      <c r="C12" s="9"/>
      <c r="D12" s="9"/>
      <c r="E12" s="9"/>
      <c r="F12" s="9">
        <f>G12+H12</f>
        <v>60511389</v>
      </c>
      <c r="G12" s="9">
        <f>G20+G29+G39+G67+G79+G88</f>
        <v>47395199</v>
      </c>
      <c r="H12" s="9">
        <f>H39+H67+H79+H113</f>
        <v>13116190</v>
      </c>
      <c r="I12" s="9">
        <f>J12+K12</f>
        <v>59781750</v>
      </c>
      <c r="J12" s="9">
        <f>J20+J29+J39+J67+J79+J88</f>
        <v>50454629</v>
      </c>
      <c r="K12" s="9">
        <f>K39+K67+K79+K113</f>
        <v>9327121</v>
      </c>
      <c r="L12" s="138"/>
      <c r="O12" s="62">
        <f>F12+I12</f>
        <v>120293139</v>
      </c>
    </row>
    <row r="13" spans="1:15" ht="45.75" customHeight="1">
      <c r="A13" s="167"/>
      <c r="B13" s="21" t="s">
        <v>134</v>
      </c>
      <c r="C13" s="9">
        <f>C30+C68</f>
        <v>130000</v>
      </c>
      <c r="D13" s="9">
        <f>D30+D68</f>
        <v>30000</v>
      </c>
      <c r="E13" s="9">
        <f>E30+E68</f>
        <v>100000</v>
      </c>
      <c r="F13" s="9"/>
      <c r="G13" s="9"/>
      <c r="H13" s="9"/>
      <c r="I13" s="9"/>
      <c r="J13" s="9"/>
      <c r="K13" s="9"/>
      <c r="L13" s="138"/>
      <c r="O13" s="62"/>
    </row>
    <row r="14" spans="1:15" ht="30" customHeight="1">
      <c r="A14" s="168"/>
      <c r="B14" s="21" t="s">
        <v>50</v>
      </c>
      <c r="C14" s="9">
        <f>C40+C89</f>
        <v>187000</v>
      </c>
      <c r="D14" s="9"/>
      <c r="E14" s="9">
        <f>E40+E89</f>
        <v>187000</v>
      </c>
      <c r="F14" s="9">
        <f>H14</f>
        <v>112350</v>
      </c>
      <c r="G14" s="9"/>
      <c r="H14" s="9">
        <f>H89</f>
        <v>112350</v>
      </c>
      <c r="I14" s="9">
        <f>K14</f>
        <v>117970</v>
      </c>
      <c r="J14" s="9"/>
      <c r="K14" s="9">
        <f>K89</f>
        <v>117970</v>
      </c>
      <c r="L14" s="138"/>
      <c r="O14" s="62">
        <f>C14+F14+I14</f>
        <v>417320</v>
      </c>
    </row>
    <row r="15" spans="1:12" ht="56.25" customHeight="1">
      <c r="A15" s="160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/>
      <c r="L15" s="138"/>
    </row>
    <row r="16" spans="1:12" ht="24" customHeight="1">
      <c r="A16" s="146" t="s">
        <v>85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12" ht="19.5" customHeight="1">
      <c r="A17" s="163" t="s">
        <v>86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5" ht="45.75" customHeight="1">
      <c r="A18" s="112" t="s">
        <v>76</v>
      </c>
      <c r="B18" s="22" t="s">
        <v>135</v>
      </c>
      <c r="C18" s="9">
        <f>C21+C22+C23+C24</f>
        <v>1320000</v>
      </c>
      <c r="D18" s="9">
        <f>D21+D22+D23+D24</f>
        <v>1320000</v>
      </c>
      <c r="E18" s="9"/>
      <c r="F18" s="9">
        <f>F20</f>
        <v>1621840</v>
      </c>
      <c r="G18" s="9">
        <f>G20</f>
        <v>1621840</v>
      </c>
      <c r="H18" s="9"/>
      <c r="I18" s="9">
        <f>I20</f>
        <v>1711042</v>
      </c>
      <c r="J18" s="9">
        <f>J20</f>
        <v>1711042</v>
      </c>
      <c r="K18" s="9"/>
      <c r="L18" s="154" t="s">
        <v>83</v>
      </c>
      <c r="O18" s="62">
        <f>C18+F18+I18</f>
        <v>4652882</v>
      </c>
    </row>
    <row r="19" spans="1:15" ht="45.75" customHeight="1">
      <c r="A19" s="141"/>
      <c r="B19" s="21" t="s">
        <v>5</v>
      </c>
      <c r="C19" s="9">
        <v>1320000</v>
      </c>
      <c r="D19" s="9">
        <v>1320000</v>
      </c>
      <c r="E19" s="9"/>
      <c r="F19" s="9"/>
      <c r="G19" s="9"/>
      <c r="H19" s="9"/>
      <c r="I19" s="9"/>
      <c r="J19" s="9"/>
      <c r="K19" s="9"/>
      <c r="L19" s="154"/>
      <c r="O19" s="62"/>
    </row>
    <row r="20" spans="1:15" ht="27" customHeight="1">
      <c r="A20" s="114"/>
      <c r="B20" s="21" t="s">
        <v>137</v>
      </c>
      <c r="C20" s="9"/>
      <c r="D20" s="9"/>
      <c r="E20" s="9"/>
      <c r="F20" s="9">
        <f>F21+F22+F23+F24</f>
        <v>1621840</v>
      </c>
      <c r="G20" s="9">
        <f>G21+G22+G23+G24</f>
        <v>1621840</v>
      </c>
      <c r="H20" s="9"/>
      <c r="I20" s="9">
        <f>I21+I22+I23+I24</f>
        <v>1711042</v>
      </c>
      <c r="J20" s="9">
        <f>J21+J22+J23+J24</f>
        <v>1711042</v>
      </c>
      <c r="K20" s="9"/>
      <c r="L20" s="154"/>
      <c r="O20" s="62">
        <f>F20+I20</f>
        <v>3332882</v>
      </c>
    </row>
    <row r="21" spans="1:15" ht="114" customHeight="1">
      <c r="A21" s="92" t="s">
        <v>126</v>
      </c>
      <c r="B21" s="21"/>
      <c r="C21" s="10">
        <f>D21</f>
        <v>201964</v>
      </c>
      <c r="D21" s="10">
        <f>251964-50000</f>
        <v>201964</v>
      </c>
      <c r="E21" s="10"/>
      <c r="F21" s="10">
        <f>G21</f>
        <v>268846</v>
      </c>
      <c r="G21" s="10">
        <v>268846</v>
      </c>
      <c r="H21" s="10"/>
      <c r="I21" s="10">
        <f>J21</f>
        <v>283633</v>
      </c>
      <c r="J21" s="10">
        <v>283633</v>
      </c>
      <c r="K21" s="11"/>
      <c r="L21" s="154"/>
      <c r="N21" s="62">
        <f>F21+I21</f>
        <v>552479</v>
      </c>
      <c r="O21" s="62">
        <f>C21+F21+I21</f>
        <v>754443</v>
      </c>
    </row>
    <row r="22" spans="1:15" ht="54.75" customHeight="1">
      <c r="A22" s="94" t="s">
        <v>89</v>
      </c>
      <c r="B22" s="19"/>
      <c r="C22" s="10">
        <f>D22</f>
        <v>690903</v>
      </c>
      <c r="D22" s="10">
        <f>740903-50000</f>
        <v>690903</v>
      </c>
      <c r="E22" s="10"/>
      <c r="F22" s="10">
        <f>G22</f>
        <v>790544</v>
      </c>
      <c r="G22" s="10">
        <v>790544</v>
      </c>
      <c r="H22" s="10"/>
      <c r="I22" s="10">
        <f>J22</f>
        <v>834024</v>
      </c>
      <c r="J22" s="10">
        <v>834024</v>
      </c>
      <c r="K22" s="9"/>
      <c r="L22" s="154"/>
      <c r="N22" s="62">
        <f aca="true" t="shared" si="0" ref="N22:N62">F22+I22</f>
        <v>1624568</v>
      </c>
      <c r="O22" s="62">
        <f>C22+F22+I22</f>
        <v>2315471</v>
      </c>
    </row>
    <row r="23" spans="1:15" s="27" customFormat="1" ht="94.5" customHeight="1">
      <c r="A23" s="93" t="s">
        <v>127</v>
      </c>
      <c r="B23" s="19"/>
      <c r="C23" s="10">
        <f>D23</f>
        <v>218067</v>
      </c>
      <c r="D23" s="10">
        <v>218067</v>
      </c>
      <c r="E23" s="10"/>
      <c r="F23" s="10">
        <f>G23</f>
        <v>232677</v>
      </c>
      <c r="G23" s="10">
        <v>232677</v>
      </c>
      <c r="H23" s="10"/>
      <c r="I23" s="10">
        <f>J23</f>
        <v>245474</v>
      </c>
      <c r="J23" s="10">
        <v>245474</v>
      </c>
      <c r="K23" s="9"/>
      <c r="L23" s="154"/>
      <c r="N23" s="62">
        <f t="shared" si="0"/>
        <v>478151</v>
      </c>
      <c r="O23" s="60">
        <f>C23+F23+I23</f>
        <v>696218</v>
      </c>
    </row>
    <row r="24" spans="1:15" s="27" customFormat="1" ht="108" customHeight="1">
      <c r="A24" s="93" t="s">
        <v>128</v>
      </c>
      <c r="B24" s="19"/>
      <c r="C24" s="10">
        <f>D24</f>
        <v>209066</v>
      </c>
      <c r="D24" s="10">
        <v>209066</v>
      </c>
      <c r="E24" s="10"/>
      <c r="F24" s="10">
        <f>G24</f>
        <v>329773</v>
      </c>
      <c r="G24" s="10">
        <v>329773</v>
      </c>
      <c r="H24" s="10"/>
      <c r="I24" s="10">
        <f>J24</f>
        <v>347911</v>
      </c>
      <c r="J24" s="10">
        <v>347911</v>
      </c>
      <c r="K24" s="9"/>
      <c r="L24" s="154"/>
      <c r="N24" s="62">
        <f t="shared" si="0"/>
        <v>677684</v>
      </c>
      <c r="O24" s="60">
        <f>C24+F24+I24</f>
        <v>886750</v>
      </c>
    </row>
    <row r="25" spans="1:14" s="27" customFormat="1" ht="28.5" customHeight="1">
      <c r="A25" s="146" t="s">
        <v>88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N25" s="62">
        <f t="shared" si="0"/>
        <v>0</v>
      </c>
    </row>
    <row r="26" spans="1:14" s="27" customFormat="1" ht="30" customHeight="1">
      <c r="A26" s="163" t="s">
        <v>87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  <c r="N26" s="62">
        <f t="shared" si="0"/>
        <v>0</v>
      </c>
    </row>
    <row r="27" spans="1:15" s="27" customFormat="1" ht="35.25" customHeight="1">
      <c r="A27" s="112" t="s">
        <v>77</v>
      </c>
      <c r="B27" s="22" t="s">
        <v>135</v>
      </c>
      <c r="C27" s="9">
        <f>D27</f>
        <v>1685000</v>
      </c>
      <c r="D27" s="9">
        <f>D28+D30</f>
        <v>1685000</v>
      </c>
      <c r="E27" s="9"/>
      <c r="F27" s="9">
        <f>G27</f>
        <v>2292000</v>
      </c>
      <c r="G27" s="9">
        <f>G29</f>
        <v>2292000</v>
      </c>
      <c r="H27" s="9"/>
      <c r="I27" s="9">
        <f>J27</f>
        <v>1891150</v>
      </c>
      <c r="J27" s="9">
        <f>J29</f>
        <v>1891150</v>
      </c>
      <c r="K27" s="9"/>
      <c r="L27" s="126" t="s">
        <v>83</v>
      </c>
      <c r="N27" s="62">
        <f t="shared" si="0"/>
        <v>4183150</v>
      </c>
      <c r="O27" s="60">
        <f>C27+F27+I27</f>
        <v>5868150</v>
      </c>
    </row>
    <row r="28" spans="1:15" s="27" customFormat="1" ht="52.5" customHeight="1">
      <c r="A28" s="141"/>
      <c r="B28" s="21" t="s">
        <v>5</v>
      </c>
      <c r="C28" s="9">
        <f>D28</f>
        <v>1680000</v>
      </c>
      <c r="D28" s="9">
        <v>1680000</v>
      </c>
      <c r="E28" s="9"/>
      <c r="F28" s="9"/>
      <c r="G28" s="9"/>
      <c r="H28" s="9"/>
      <c r="I28" s="9"/>
      <c r="J28" s="9"/>
      <c r="K28" s="9"/>
      <c r="L28" s="126"/>
      <c r="N28" s="62">
        <f t="shared" si="0"/>
        <v>0</v>
      </c>
      <c r="O28" s="60"/>
    </row>
    <row r="29" spans="1:15" s="27" customFormat="1" ht="31.5" customHeight="1">
      <c r="A29" s="113"/>
      <c r="B29" s="21" t="s">
        <v>137</v>
      </c>
      <c r="C29" s="9"/>
      <c r="D29" s="9"/>
      <c r="E29" s="9"/>
      <c r="F29" s="9">
        <f>F31+F32+F33+F34</f>
        <v>2292000</v>
      </c>
      <c r="G29" s="9">
        <f>G31+G32+G33+G34</f>
        <v>2292000</v>
      </c>
      <c r="H29" s="9"/>
      <c r="I29" s="9">
        <f>I31+I32+I33+I34</f>
        <v>1891150</v>
      </c>
      <c r="J29" s="9">
        <f>J31+J32+J33+J34</f>
        <v>1891150</v>
      </c>
      <c r="K29" s="9"/>
      <c r="L29" s="126"/>
      <c r="N29" s="62">
        <f t="shared" si="0"/>
        <v>4183150</v>
      </c>
      <c r="O29" s="60"/>
    </row>
    <row r="30" spans="1:15" s="27" customFormat="1" ht="31.5" customHeight="1">
      <c r="A30" s="114"/>
      <c r="B30" s="21" t="s">
        <v>138</v>
      </c>
      <c r="C30" s="9">
        <f>D30</f>
        <v>5000</v>
      </c>
      <c r="D30" s="9">
        <v>5000</v>
      </c>
      <c r="E30" s="9"/>
      <c r="F30" s="9"/>
      <c r="G30" s="9"/>
      <c r="H30" s="9"/>
      <c r="I30" s="9"/>
      <c r="J30" s="9"/>
      <c r="K30" s="9"/>
      <c r="L30" s="126"/>
      <c r="N30" s="62">
        <f t="shared" si="0"/>
        <v>0</v>
      </c>
      <c r="O30" s="60"/>
    </row>
    <row r="31" spans="1:15" s="27" customFormat="1" ht="114" customHeight="1">
      <c r="A31" s="92" t="s">
        <v>129</v>
      </c>
      <c r="B31" s="21"/>
      <c r="C31" s="10">
        <f>D31</f>
        <v>248686</v>
      </c>
      <c r="D31" s="10">
        <v>248686</v>
      </c>
      <c r="E31" s="10"/>
      <c r="F31" s="10">
        <v>167000</v>
      </c>
      <c r="G31" s="10">
        <v>167000</v>
      </c>
      <c r="H31" s="10"/>
      <c r="I31" s="10">
        <f>J31</f>
        <v>386882</v>
      </c>
      <c r="J31" s="10">
        <v>386882</v>
      </c>
      <c r="K31" s="11"/>
      <c r="L31" s="126"/>
      <c r="N31" s="62">
        <f t="shared" si="0"/>
        <v>553882</v>
      </c>
      <c r="O31" s="60">
        <f>C31+F31+I31</f>
        <v>802568</v>
      </c>
    </row>
    <row r="32" spans="1:15" s="27" customFormat="1" ht="57" customHeight="1">
      <c r="A32" s="94" t="s">
        <v>90</v>
      </c>
      <c r="B32" s="19"/>
      <c r="C32" s="10">
        <f>D32</f>
        <v>773505</v>
      </c>
      <c r="D32" s="10">
        <v>773505</v>
      </c>
      <c r="E32" s="10"/>
      <c r="F32" s="10">
        <v>660000</v>
      </c>
      <c r="G32" s="10">
        <v>660000</v>
      </c>
      <c r="H32" s="10"/>
      <c r="I32" s="10">
        <f>J32</f>
        <v>870723</v>
      </c>
      <c r="J32" s="10">
        <v>870723</v>
      </c>
      <c r="K32" s="9"/>
      <c r="L32" s="126"/>
      <c r="N32" s="62">
        <f t="shared" si="0"/>
        <v>1530723</v>
      </c>
      <c r="O32" s="60">
        <f>C32+F32+I32</f>
        <v>2304228</v>
      </c>
    </row>
    <row r="33" spans="1:15" s="27" customFormat="1" ht="97.5" customHeight="1">
      <c r="A33" s="93" t="s">
        <v>119</v>
      </c>
      <c r="B33" s="19"/>
      <c r="C33" s="10">
        <f>D33</f>
        <v>336721</v>
      </c>
      <c r="D33" s="10">
        <v>336721</v>
      </c>
      <c r="E33" s="10"/>
      <c r="F33" s="10">
        <v>1017000</v>
      </c>
      <c r="G33" s="10">
        <v>1017000</v>
      </c>
      <c r="H33" s="10"/>
      <c r="I33" s="10">
        <f>J33</f>
        <v>266473</v>
      </c>
      <c r="J33" s="10">
        <v>266473</v>
      </c>
      <c r="K33" s="9"/>
      <c r="L33" s="126"/>
      <c r="N33" s="62">
        <f t="shared" si="0"/>
        <v>1283473</v>
      </c>
      <c r="O33" s="60">
        <f>C33+F33+I33</f>
        <v>1620194</v>
      </c>
    </row>
    <row r="34" spans="1:15" s="27" customFormat="1" ht="111.75" customHeight="1">
      <c r="A34" s="93" t="s">
        <v>130</v>
      </c>
      <c r="B34" s="19"/>
      <c r="C34" s="10">
        <f>D34</f>
        <v>326088</v>
      </c>
      <c r="D34" s="10">
        <v>326088</v>
      </c>
      <c r="E34" s="10"/>
      <c r="F34" s="10">
        <f>G34</f>
        <v>448000</v>
      </c>
      <c r="G34" s="10">
        <v>448000</v>
      </c>
      <c r="H34" s="10"/>
      <c r="I34" s="10">
        <f>J34</f>
        <v>367072</v>
      </c>
      <c r="J34" s="10">
        <v>367072</v>
      </c>
      <c r="K34" s="9"/>
      <c r="L34" s="126"/>
      <c r="N34" s="62">
        <f t="shared" si="0"/>
        <v>815072</v>
      </c>
      <c r="O34" s="60">
        <f>C34+F34+I34</f>
        <v>1141160</v>
      </c>
    </row>
    <row r="35" spans="1:14" s="27" customFormat="1" ht="27" customHeight="1">
      <c r="A35" s="146" t="s">
        <v>91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N35" s="62">
        <f t="shared" si="0"/>
        <v>0</v>
      </c>
    </row>
    <row r="36" spans="1:14" s="27" customFormat="1" ht="39.75" customHeight="1">
      <c r="A36" s="120" t="s">
        <v>99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N36" s="62">
        <f t="shared" si="0"/>
        <v>0</v>
      </c>
    </row>
    <row r="37" spans="1:15" s="27" customFormat="1" ht="37.5" customHeight="1">
      <c r="A37" s="112" t="s">
        <v>92</v>
      </c>
      <c r="B37" s="22" t="s">
        <v>135</v>
      </c>
      <c r="C37" s="9">
        <f>C38+C40</f>
        <v>18606391</v>
      </c>
      <c r="D37" s="9">
        <f>D38</f>
        <v>17387915</v>
      </c>
      <c r="E37" s="9">
        <f>E38+E40</f>
        <v>1218476</v>
      </c>
      <c r="F37" s="9">
        <f aca="true" t="shared" si="1" ref="F37:K37">F39</f>
        <v>21057851</v>
      </c>
      <c r="G37" s="9">
        <f t="shared" si="1"/>
        <v>20162851</v>
      </c>
      <c r="H37" s="9">
        <f t="shared" si="1"/>
        <v>895000</v>
      </c>
      <c r="I37" s="9">
        <f t="shared" si="1"/>
        <v>23744385</v>
      </c>
      <c r="J37" s="9">
        <f t="shared" si="1"/>
        <v>22439385</v>
      </c>
      <c r="K37" s="9">
        <f t="shared" si="1"/>
        <v>1305000</v>
      </c>
      <c r="L37" s="126" t="s">
        <v>84</v>
      </c>
      <c r="N37" s="62">
        <f>F37+I37</f>
        <v>44802236</v>
      </c>
      <c r="O37" s="60">
        <f>C37+F37+I37</f>
        <v>63408627</v>
      </c>
    </row>
    <row r="38" spans="1:15" s="27" customFormat="1" ht="55.5" customHeight="1">
      <c r="A38" s="113"/>
      <c r="B38" s="21" t="s">
        <v>5</v>
      </c>
      <c r="C38" s="9">
        <f>C41+C44</f>
        <v>18526391</v>
      </c>
      <c r="D38" s="9">
        <f>D41+D44</f>
        <v>17387915</v>
      </c>
      <c r="E38" s="9">
        <f>E41+E44</f>
        <v>1138476</v>
      </c>
      <c r="F38" s="9"/>
      <c r="G38" s="9"/>
      <c r="H38" s="9"/>
      <c r="I38" s="9"/>
      <c r="J38" s="9"/>
      <c r="K38" s="9"/>
      <c r="L38" s="126"/>
      <c r="N38" s="62"/>
      <c r="O38" s="60"/>
    </row>
    <row r="39" spans="1:15" s="27" customFormat="1" ht="26.25" customHeight="1">
      <c r="A39" s="113"/>
      <c r="B39" s="21" t="s">
        <v>137</v>
      </c>
      <c r="C39" s="9"/>
      <c r="D39" s="9"/>
      <c r="E39" s="9"/>
      <c r="F39" s="9">
        <f aca="true" t="shared" si="2" ref="F39:K39">F41+F43+F42</f>
        <v>21057851</v>
      </c>
      <c r="G39" s="9">
        <f t="shared" si="2"/>
        <v>20162851</v>
      </c>
      <c r="H39" s="9">
        <f t="shared" si="2"/>
        <v>895000</v>
      </c>
      <c r="I39" s="9">
        <f t="shared" si="2"/>
        <v>23744385</v>
      </c>
      <c r="J39" s="9">
        <f t="shared" si="2"/>
        <v>22439385</v>
      </c>
      <c r="K39" s="9">
        <f t="shared" si="2"/>
        <v>1305000</v>
      </c>
      <c r="L39" s="126"/>
      <c r="N39" s="62">
        <f t="shared" si="0"/>
        <v>44802236</v>
      </c>
      <c r="O39" s="60"/>
    </row>
    <row r="40" spans="1:15" s="27" customFormat="1" ht="36.75" customHeight="1">
      <c r="A40" s="114"/>
      <c r="B40" s="21" t="s">
        <v>50</v>
      </c>
      <c r="C40" s="9">
        <f>C46</f>
        <v>80000</v>
      </c>
      <c r="D40" s="9"/>
      <c r="E40" s="9">
        <f>E46</f>
        <v>80000</v>
      </c>
      <c r="F40" s="9"/>
      <c r="G40" s="9"/>
      <c r="H40" s="9"/>
      <c r="I40" s="9"/>
      <c r="J40" s="9"/>
      <c r="K40" s="9"/>
      <c r="L40" s="126"/>
      <c r="N40" s="62">
        <f t="shared" si="0"/>
        <v>0</v>
      </c>
      <c r="O40" s="60"/>
    </row>
    <row r="41" spans="1:15" s="27" customFormat="1" ht="56.25" customHeight="1">
      <c r="A41" s="115" t="s">
        <v>106</v>
      </c>
      <c r="B41" s="21" t="s">
        <v>5</v>
      </c>
      <c r="C41" s="9">
        <v>3104520</v>
      </c>
      <c r="D41" s="9">
        <v>3014520</v>
      </c>
      <c r="E41" s="9">
        <v>90000</v>
      </c>
      <c r="F41" s="9"/>
      <c r="G41" s="9"/>
      <c r="H41" s="99"/>
      <c r="I41" s="9"/>
      <c r="J41" s="9"/>
      <c r="K41" s="99"/>
      <c r="L41" s="126"/>
      <c r="N41" s="62">
        <f t="shared" si="0"/>
        <v>0</v>
      </c>
      <c r="O41" s="60">
        <f>C41+F41+I41</f>
        <v>3104520</v>
      </c>
    </row>
    <row r="42" spans="1:16" s="27" customFormat="1" ht="35.25" customHeight="1">
      <c r="A42" s="116"/>
      <c r="B42" s="21" t="s">
        <v>137</v>
      </c>
      <c r="C42" s="9"/>
      <c r="D42" s="9"/>
      <c r="E42" s="9"/>
      <c r="F42" s="9">
        <f>G42+H42</f>
        <v>3458600</v>
      </c>
      <c r="G42" s="9">
        <v>3458600</v>
      </c>
      <c r="H42" s="99"/>
      <c r="I42" s="9">
        <f>J42+K42</f>
        <v>3511078</v>
      </c>
      <c r="J42" s="9">
        <v>3511078</v>
      </c>
      <c r="K42" s="99"/>
      <c r="L42" s="126"/>
      <c r="N42" s="62">
        <f t="shared" si="0"/>
        <v>6969678</v>
      </c>
      <c r="O42" s="60"/>
      <c r="P42" s="60"/>
    </row>
    <row r="43" spans="1:15" s="27" customFormat="1" ht="30.75" customHeight="1">
      <c r="A43" s="115" t="s">
        <v>100</v>
      </c>
      <c r="B43" s="22" t="s">
        <v>135</v>
      </c>
      <c r="C43" s="9">
        <f>C44+C46</f>
        <v>15501871</v>
      </c>
      <c r="D43" s="9">
        <f>D44</f>
        <v>14373395</v>
      </c>
      <c r="E43" s="9">
        <f>E44+E46</f>
        <v>1128476</v>
      </c>
      <c r="F43" s="9">
        <f>F47+F60</f>
        <v>17599251</v>
      </c>
      <c r="G43" s="9">
        <f>G47+G60</f>
        <v>16704251</v>
      </c>
      <c r="H43" s="9">
        <f>H47+H60</f>
        <v>895000</v>
      </c>
      <c r="I43" s="9">
        <f>I47+I60+I56</f>
        <v>20233307</v>
      </c>
      <c r="J43" s="9">
        <f>J47+J60+J56</f>
        <v>18928307</v>
      </c>
      <c r="K43" s="9">
        <f>K47+K60+K56</f>
        <v>1305000</v>
      </c>
      <c r="L43" s="126"/>
      <c r="N43" s="62">
        <f>F43+I43</f>
        <v>37832558</v>
      </c>
      <c r="O43" s="60">
        <f>C43+F43+I43</f>
        <v>53334429</v>
      </c>
    </row>
    <row r="44" spans="1:15" s="27" customFormat="1" ht="61.5" customHeight="1">
      <c r="A44" s="140"/>
      <c r="B44" s="21" t="s">
        <v>5</v>
      </c>
      <c r="C44" s="10">
        <f>D44+E44</f>
        <v>15421871</v>
      </c>
      <c r="D44" s="10">
        <f>D48+D60</f>
        <v>14373395</v>
      </c>
      <c r="E44" s="10">
        <f>E48+E60</f>
        <v>1048476</v>
      </c>
      <c r="F44" s="10"/>
      <c r="G44" s="10"/>
      <c r="H44" s="10"/>
      <c r="I44" s="10"/>
      <c r="J44" s="10"/>
      <c r="K44" s="10"/>
      <c r="L44" s="126"/>
      <c r="N44" s="62">
        <f t="shared" si="0"/>
        <v>0</v>
      </c>
      <c r="O44" s="60">
        <f>C47+F47+I47</f>
        <v>31749501</v>
      </c>
    </row>
    <row r="45" spans="1:15" s="27" customFormat="1" ht="29.25" customHeight="1">
      <c r="A45" s="140"/>
      <c r="B45" s="21" t="s">
        <v>137</v>
      </c>
      <c r="C45" s="10"/>
      <c r="D45" s="10"/>
      <c r="E45" s="10"/>
      <c r="F45" s="10">
        <f aca="true" t="shared" si="3" ref="F45:K45">F43</f>
        <v>17599251</v>
      </c>
      <c r="G45" s="10">
        <f t="shared" si="3"/>
        <v>16704251</v>
      </c>
      <c r="H45" s="10">
        <f t="shared" si="3"/>
        <v>895000</v>
      </c>
      <c r="I45" s="10">
        <f t="shared" si="3"/>
        <v>20233307</v>
      </c>
      <c r="J45" s="10">
        <f t="shared" si="3"/>
        <v>18928307</v>
      </c>
      <c r="K45" s="10">
        <f t="shared" si="3"/>
        <v>1305000</v>
      </c>
      <c r="L45" s="126"/>
      <c r="N45" s="62">
        <f t="shared" si="0"/>
        <v>37832558</v>
      </c>
      <c r="O45" s="60"/>
    </row>
    <row r="46" spans="1:15" s="27" customFormat="1" ht="33" customHeight="1">
      <c r="A46" s="116"/>
      <c r="B46" s="21" t="s">
        <v>50</v>
      </c>
      <c r="C46" s="10">
        <f>C50</f>
        <v>80000</v>
      </c>
      <c r="D46" s="10"/>
      <c r="E46" s="10">
        <f>E50</f>
        <v>80000</v>
      </c>
      <c r="F46" s="10"/>
      <c r="G46" s="10"/>
      <c r="H46" s="10"/>
      <c r="I46" s="10"/>
      <c r="J46" s="10"/>
      <c r="K46" s="10"/>
      <c r="L46" s="126"/>
      <c r="N46" s="62">
        <f t="shared" si="0"/>
        <v>0</v>
      </c>
      <c r="O46" s="60"/>
    </row>
    <row r="47" spans="1:15" s="27" customFormat="1" ht="71.25" customHeight="1">
      <c r="A47" s="135" t="s">
        <v>74</v>
      </c>
      <c r="B47" s="22" t="s">
        <v>135</v>
      </c>
      <c r="C47" s="9">
        <f>C48+C50</f>
        <v>10001871</v>
      </c>
      <c r="D47" s="9">
        <f>D48</f>
        <v>9073395</v>
      </c>
      <c r="E47" s="9">
        <f>E48+E50</f>
        <v>928476</v>
      </c>
      <c r="F47" s="9">
        <f>F51+F55+F58</f>
        <v>10834251</v>
      </c>
      <c r="G47" s="9">
        <f>G49</f>
        <v>9939251</v>
      </c>
      <c r="H47" s="9">
        <f>H49</f>
        <v>895000</v>
      </c>
      <c r="I47" s="9">
        <f>I49</f>
        <v>10913379</v>
      </c>
      <c r="J47" s="9">
        <f>J49</f>
        <v>10018379</v>
      </c>
      <c r="K47" s="9">
        <f>K49</f>
        <v>895000</v>
      </c>
      <c r="L47" s="126"/>
      <c r="N47" s="62">
        <f>F47+I47</f>
        <v>21747630</v>
      </c>
      <c r="O47" s="60">
        <f>C47+F47+I47</f>
        <v>31749501</v>
      </c>
    </row>
    <row r="48" spans="1:18" s="27" customFormat="1" ht="46.5" customHeight="1">
      <c r="A48" s="113"/>
      <c r="B48" s="21" t="s">
        <v>5</v>
      </c>
      <c r="C48" s="10">
        <f>C52+C55+C57</f>
        <v>9921871</v>
      </c>
      <c r="D48" s="10">
        <f>D51+D55+D57</f>
        <v>9073395</v>
      </c>
      <c r="E48" s="10">
        <f>E52+E57+E55</f>
        <v>848476</v>
      </c>
      <c r="F48" s="10"/>
      <c r="G48" s="10"/>
      <c r="H48" s="10"/>
      <c r="I48" s="10"/>
      <c r="J48" s="10"/>
      <c r="K48" s="10"/>
      <c r="L48" s="126"/>
      <c r="N48" s="62">
        <f t="shared" si="0"/>
        <v>0</v>
      </c>
      <c r="R48" s="121"/>
    </row>
    <row r="49" spans="1:18" s="27" customFormat="1" ht="28.5" customHeight="1">
      <c r="A49" s="113"/>
      <c r="B49" s="21" t="s">
        <v>137</v>
      </c>
      <c r="C49" s="10"/>
      <c r="D49" s="10"/>
      <c r="E49" s="10"/>
      <c r="F49" s="10">
        <f aca="true" t="shared" si="4" ref="F49:K49">F51+F55+F56</f>
        <v>10834251</v>
      </c>
      <c r="G49" s="10">
        <f t="shared" si="4"/>
        <v>9939251</v>
      </c>
      <c r="H49" s="10">
        <f t="shared" si="4"/>
        <v>895000</v>
      </c>
      <c r="I49" s="10">
        <f t="shared" si="4"/>
        <v>10913379</v>
      </c>
      <c r="J49" s="10">
        <f t="shared" si="4"/>
        <v>10018379</v>
      </c>
      <c r="K49" s="10">
        <f t="shared" si="4"/>
        <v>895000</v>
      </c>
      <c r="L49" s="126"/>
      <c r="N49" s="62">
        <f t="shared" si="0"/>
        <v>21747630</v>
      </c>
      <c r="R49" s="121"/>
    </row>
    <row r="50" spans="1:18" s="27" customFormat="1" ht="32.25" customHeight="1">
      <c r="A50" s="114"/>
      <c r="B50" s="21" t="s">
        <v>50</v>
      </c>
      <c r="C50" s="10">
        <f>C59+C54</f>
        <v>80000</v>
      </c>
      <c r="D50" s="10"/>
      <c r="E50" s="10">
        <f>E59+E54</f>
        <v>80000</v>
      </c>
      <c r="F50" s="10"/>
      <c r="G50" s="10"/>
      <c r="H50" s="10"/>
      <c r="I50" s="10"/>
      <c r="J50" s="10"/>
      <c r="K50" s="10"/>
      <c r="L50" s="126"/>
      <c r="N50" s="62">
        <f t="shared" si="0"/>
        <v>0</v>
      </c>
      <c r="R50" s="121"/>
    </row>
    <row r="51" spans="1:19" s="104" customFormat="1" ht="39" customHeight="1">
      <c r="A51" s="130" t="s">
        <v>38</v>
      </c>
      <c r="B51" s="22" t="s">
        <v>135</v>
      </c>
      <c r="C51" s="10">
        <f>D51+E51</f>
        <v>2356818</v>
      </c>
      <c r="D51" s="10">
        <v>2170408</v>
      </c>
      <c r="E51" s="10">
        <v>186410</v>
      </c>
      <c r="F51" s="10">
        <f>G51+H51</f>
        <v>2399957</v>
      </c>
      <c r="G51" s="10">
        <f>2299957-20000</f>
        <v>2279957</v>
      </c>
      <c r="H51" s="10">
        <v>120000</v>
      </c>
      <c r="I51" s="10">
        <f>J51+K51</f>
        <v>2418074</v>
      </c>
      <c r="J51" s="10">
        <v>2333074</v>
      </c>
      <c r="K51" s="10">
        <v>85000</v>
      </c>
      <c r="L51" s="126"/>
      <c r="N51" s="62">
        <f t="shared" si="0"/>
        <v>4818031</v>
      </c>
      <c r="O51" s="105">
        <f>C51+F51+I51</f>
        <v>7174849</v>
      </c>
      <c r="R51" s="121"/>
      <c r="S51" s="105">
        <f>C51+C55+C57</f>
        <v>9946871</v>
      </c>
    </row>
    <row r="52" spans="1:19" s="104" customFormat="1" ht="48" customHeight="1">
      <c r="A52" s="113"/>
      <c r="B52" s="21" t="s">
        <v>5</v>
      </c>
      <c r="C52" s="10">
        <v>2331818</v>
      </c>
      <c r="D52" s="10">
        <f>D51</f>
        <v>2170408</v>
      </c>
      <c r="E52" s="10">
        <v>161410</v>
      </c>
      <c r="F52" s="10"/>
      <c r="G52" s="10"/>
      <c r="H52" s="10"/>
      <c r="I52" s="10"/>
      <c r="J52" s="10"/>
      <c r="K52" s="10"/>
      <c r="L52" s="126"/>
      <c r="N52" s="62">
        <f t="shared" si="0"/>
        <v>0</v>
      </c>
      <c r="O52" s="105"/>
      <c r="R52" s="121"/>
      <c r="S52" s="105"/>
    </row>
    <row r="53" spans="1:19" s="104" customFormat="1" ht="21" customHeight="1">
      <c r="A53" s="113"/>
      <c r="B53" s="21" t="s">
        <v>137</v>
      </c>
      <c r="C53" s="10"/>
      <c r="D53" s="10"/>
      <c r="E53" s="10"/>
      <c r="F53" s="10">
        <f aca="true" t="shared" si="5" ref="F53:K53">F51</f>
        <v>2399957</v>
      </c>
      <c r="G53" s="10">
        <f t="shared" si="5"/>
        <v>2279957</v>
      </c>
      <c r="H53" s="10">
        <f t="shared" si="5"/>
        <v>120000</v>
      </c>
      <c r="I53" s="10">
        <f t="shared" si="5"/>
        <v>2418074</v>
      </c>
      <c r="J53" s="10">
        <f t="shared" si="5"/>
        <v>2333074</v>
      </c>
      <c r="K53" s="10">
        <f t="shared" si="5"/>
        <v>85000</v>
      </c>
      <c r="L53" s="126"/>
      <c r="N53" s="62">
        <f t="shared" si="0"/>
        <v>4818031</v>
      </c>
      <c r="O53" s="105"/>
      <c r="R53" s="121"/>
      <c r="S53" s="105"/>
    </row>
    <row r="54" spans="1:19" s="104" customFormat="1" ht="33.75" customHeight="1">
      <c r="A54" s="114"/>
      <c r="B54" s="21" t="s">
        <v>50</v>
      </c>
      <c r="C54" s="10">
        <v>25000</v>
      </c>
      <c r="D54" s="10"/>
      <c r="E54" s="10">
        <v>25000</v>
      </c>
      <c r="F54" s="10"/>
      <c r="G54" s="10"/>
      <c r="H54" s="10"/>
      <c r="I54" s="10"/>
      <c r="J54" s="10"/>
      <c r="K54" s="10"/>
      <c r="L54" s="126"/>
      <c r="N54" s="62">
        <f t="shared" si="0"/>
        <v>0</v>
      </c>
      <c r="O54" s="105"/>
      <c r="R54" s="121"/>
      <c r="S54" s="105"/>
    </row>
    <row r="55" spans="1:18" s="87" customFormat="1" ht="21" customHeight="1">
      <c r="A55" s="40" t="s">
        <v>80</v>
      </c>
      <c r="B55" s="19"/>
      <c r="C55" s="10">
        <f>D55+E55</f>
        <v>4718216</v>
      </c>
      <c r="D55" s="10">
        <v>4136150</v>
      </c>
      <c r="E55" s="10">
        <f>292066+290000</f>
        <v>582066</v>
      </c>
      <c r="F55" s="10">
        <f>G55+H55</f>
        <v>5149294</v>
      </c>
      <c r="G55" s="10">
        <f>4519294-20000</f>
        <v>4499294</v>
      </c>
      <c r="H55" s="10">
        <f>500000+150000</f>
        <v>650000</v>
      </c>
      <c r="I55" s="10">
        <f>J55+K55</f>
        <v>5218627</v>
      </c>
      <c r="J55" s="10">
        <v>4618627</v>
      </c>
      <c r="K55" s="10">
        <v>600000</v>
      </c>
      <c r="L55" s="126"/>
      <c r="N55" s="62">
        <f t="shared" si="0"/>
        <v>10367921</v>
      </c>
      <c r="O55" s="90">
        <f>C55+F55+I55</f>
        <v>15086137</v>
      </c>
      <c r="R55" s="121"/>
    </row>
    <row r="56" spans="1:18" s="87" customFormat="1" ht="31.5" customHeight="1">
      <c r="A56" s="135" t="s">
        <v>40</v>
      </c>
      <c r="B56" s="22" t="s">
        <v>135</v>
      </c>
      <c r="C56" s="10">
        <f>D56+E56</f>
        <v>2926837</v>
      </c>
      <c r="D56" s="10">
        <f>D57</f>
        <v>2766837</v>
      </c>
      <c r="E56" s="10">
        <f>E57+E59</f>
        <v>160000</v>
      </c>
      <c r="F56" s="10">
        <f aca="true" t="shared" si="6" ref="F56:K56">F58</f>
        <v>3285000</v>
      </c>
      <c r="G56" s="10">
        <f t="shared" si="6"/>
        <v>3160000</v>
      </c>
      <c r="H56" s="10">
        <f t="shared" si="6"/>
        <v>125000</v>
      </c>
      <c r="I56" s="107">
        <f t="shared" si="6"/>
        <v>3276678</v>
      </c>
      <c r="J56" s="10">
        <f t="shared" si="6"/>
        <v>3066678</v>
      </c>
      <c r="K56" s="10">
        <f t="shared" si="6"/>
        <v>210000</v>
      </c>
      <c r="L56" s="126"/>
      <c r="N56" s="62">
        <f t="shared" si="0"/>
        <v>6561678</v>
      </c>
      <c r="O56" s="106">
        <f>C56+F56+I56</f>
        <v>9488515</v>
      </c>
      <c r="R56" s="121"/>
    </row>
    <row r="57" spans="1:18" s="87" customFormat="1" ht="51.75" customHeight="1">
      <c r="A57" s="113"/>
      <c r="B57" s="21" t="s">
        <v>5</v>
      </c>
      <c r="C57" s="10">
        <f>D57+E57</f>
        <v>2871837</v>
      </c>
      <c r="D57" s="10">
        <v>2766837</v>
      </c>
      <c r="E57" s="10">
        <v>105000</v>
      </c>
      <c r="F57" s="10"/>
      <c r="G57" s="102"/>
      <c r="H57" s="102"/>
      <c r="I57" s="102"/>
      <c r="J57" s="102"/>
      <c r="K57" s="10"/>
      <c r="L57" s="126"/>
      <c r="N57" s="62">
        <f t="shared" si="0"/>
        <v>0</v>
      </c>
      <c r="O57" s="90">
        <f>C57+F57+I57</f>
        <v>2871837</v>
      </c>
      <c r="R57" s="121"/>
    </row>
    <row r="58" spans="1:18" s="87" customFormat="1" ht="28.5" customHeight="1">
      <c r="A58" s="113"/>
      <c r="B58" s="21" t="s">
        <v>137</v>
      </c>
      <c r="C58" s="10"/>
      <c r="D58" s="10"/>
      <c r="E58" s="10"/>
      <c r="F58" s="10">
        <f>G58+H58</f>
        <v>3285000</v>
      </c>
      <c r="G58" s="102">
        <f>3120000+40000</f>
        <v>3160000</v>
      </c>
      <c r="H58" s="102">
        <v>125000</v>
      </c>
      <c r="I58" s="102">
        <f>J58+K58</f>
        <v>3276678</v>
      </c>
      <c r="J58" s="102">
        <v>3066678</v>
      </c>
      <c r="K58" s="10">
        <v>210000</v>
      </c>
      <c r="L58" s="126"/>
      <c r="N58" s="62">
        <f t="shared" si="0"/>
        <v>6561678</v>
      </c>
      <c r="O58" s="90"/>
      <c r="R58" s="121"/>
    </row>
    <row r="59" spans="1:18" s="87" customFormat="1" ht="37.5" customHeight="1">
      <c r="A59" s="114"/>
      <c r="B59" s="21" t="s">
        <v>50</v>
      </c>
      <c r="C59" s="10">
        <f>E59</f>
        <v>55000</v>
      </c>
      <c r="D59" s="10"/>
      <c r="E59" s="10">
        <v>55000</v>
      </c>
      <c r="F59" s="10"/>
      <c r="G59" s="102"/>
      <c r="H59" s="102"/>
      <c r="I59" s="102"/>
      <c r="J59" s="102"/>
      <c r="K59" s="10"/>
      <c r="L59" s="126"/>
      <c r="N59" s="62">
        <f t="shared" si="0"/>
        <v>0</v>
      </c>
      <c r="O59" s="90"/>
      <c r="R59" s="121"/>
    </row>
    <row r="60" spans="1:18" s="27" customFormat="1" ht="47.25" customHeight="1">
      <c r="A60" s="40" t="s">
        <v>82</v>
      </c>
      <c r="B60" s="21"/>
      <c r="C60" s="9">
        <f aca="true" t="shared" si="7" ref="C60:K60">C61+C62</f>
        <v>5500000</v>
      </c>
      <c r="D60" s="9">
        <f t="shared" si="7"/>
        <v>5300000</v>
      </c>
      <c r="E60" s="9">
        <f t="shared" si="7"/>
        <v>200000</v>
      </c>
      <c r="F60" s="9">
        <f t="shared" si="7"/>
        <v>6765000</v>
      </c>
      <c r="G60" s="9">
        <f t="shared" si="7"/>
        <v>6765000</v>
      </c>
      <c r="H60" s="9"/>
      <c r="I60" s="9">
        <f t="shared" si="7"/>
        <v>6043250</v>
      </c>
      <c r="J60" s="9">
        <f t="shared" si="7"/>
        <v>5843250</v>
      </c>
      <c r="K60" s="9">
        <f t="shared" si="7"/>
        <v>200000</v>
      </c>
      <c r="L60" s="126"/>
      <c r="N60" s="62">
        <f t="shared" si="0"/>
        <v>12808250</v>
      </c>
      <c r="O60" s="60">
        <f>C60+F60+I60</f>
        <v>18308250</v>
      </c>
      <c r="R60" s="121"/>
    </row>
    <row r="61" spans="1:18" s="87" customFormat="1" ht="22.5" customHeight="1">
      <c r="A61" s="40" t="s">
        <v>41</v>
      </c>
      <c r="B61" s="21"/>
      <c r="C61" s="10">
        <f>D61+E61</f>
        <v>1900000</v>
      </c>
      <c r="D61" s="10">
        <v>1800000</v>
      </c>
      <c r="E61" s="10">
        <v>100000</v>
      </c>
      <c r="F61" s="10">
        <f>G61+H61</f>
        <v>2390000</v>
      </c>
      <c r="G61" s="10">
        <v>2390000</v>
      </c>
      <c r="H61" s="10"/>
      <c r="I61" s="10">
        <f>J61+K61</f>
        <v>2084500</v>
      </c>
      <c r="J61" s="10">
        <v>1984500</v>
      </c>
      <c r="K61" s="10">
        <v>100000</v>
      </c>
      <c r="L61" s="126"/>
      <c r="N61" s="62">
        <f t="shared" si="0"/>
        <v>4474500</v>
      </c>
      <c r="O61" s="90">
        <f>C61+F61+I61</f>
        <v>6374500</v>
      </c>
      <c r="R61" s="121"/>
    </row>
    <row r="62" spans="1:18" s="87" customFormat="1" ht="22.5" customHeight="1">
      <c r="A62" s="40" t="s">
        <v>42</v>
      </c>
      <c r="B62" s="21"/>
      <c r="C62" s="10">
        <f>D62+E62</f>
        <v>3600000</v>
      </c>
      <c r="D62" s="10">
        <v>3500000</v>
      </c>
      <c r="E62" s="10">
        <v>100000</v>
      </c>
      <c r="F62" s="10">
        <f>G62+H62</f>
        <v>4375000</v>
      </c>
      <c r="G62" s="10">
        <v>4375000</v>
      </c>
      <c r="H62" s="10"/>
      <c r="I62" s="10">
        <f>J62+K62</f>
        <v>3958750</v>
      </c>
      <c r="J62" s="10">
        <v>3858750</v>
      </c>
      <c r="K62" s="10">
        <v>100000</v>
      </c>
      <c r="L62" s="126"/>
      <c r="N62" s="62">
        <f t="shared" si="0"/>
        <v>8333750</v>
      </c>
      <c r="O62" s="90">
        <f>C62+F62+I62</f>
        <v>11933750</v>
      </c>
      <c r="R62" s="121"/>
    </row>
    <row r="63" spans="1:18" s="87" customFormat="1" ht="22.5" customHeight="1">
      <c r="A63" s="146" t="s">
        <v>93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  <c r="O63" s="90"/>
      <c r="R63" s="121"/>
    </row>
    <row r="64" spans="1:18" s="87" customFormat="1" ht="22.5" customHeight="1">
      <c r="A64" s="127" t="s">
        <v>30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  <c r="O64" s="90"/>
      <c r="R64" s="121"/>
    </row>
    <row r="65" spans="1:18" s="87" customFormat="1" ht="57" customHeight="1">
      <c r="A65" s="112" t="s">
        <v>75</v>
      </c>
      <c r="B65" s="81" t="s">
        <v>135</v>
      </c>
      <c r="C65" s="80">
        <f>C69</f>
        <v>11772394</v>
      </c>
      <c r="D65" s="80">
        <f aca="true" t="shared" si="8" ref="D65:K65">D69</f>
        <v>10977899</v>
      </c>
      <c r="E65" s="80">
        <f t="shared" si="8"/>
        <v>794495</v>
      </c>
      <c r="F65" s="80">
        <f t="shared" si="8"/>
        <v>12567518</v>
      </c>
      <c r="G65" s="80">
        <f t="shared" si="8"/>
        <v>12012601</v>
      </c>
      <c r="H65" s="80">
        <f t="shared" si="8"/>
        <v>554917</v>
      </c>
      <c r="I65" s="80">
        <f t="shared" si="8"/>
        <v>13282908</v>
      </c>
      <c r="J65" s="80">
        <f t="shared" si="8"/>
        <v>12541100</v>
      </c>
      <c r="K65" s="80">
        <f t="shared" si="8"/>
        <v>741808</v>
      </c>
      <c r="L65" s="137" t="s">
        <v>83</v>
      </c>
      <c r="O65" s="90">
        <f>C65+F65+I65</f>
        <v>37622820</v>
      </c>
      <c r="R65" s="121"/>
    </row>
    <row r="66" spans="1:18" s="87" customFormat="1" ht="47.25" customHeight="1">
      <c r="A66" s="113"/>
      <c r="B66" s="79" t="s">
        <v>136</v>
      </c>
      <c r="C66" s="80">
        <v>11647394</v>
      </c>
      <c r="D66" s="80">
        <v>10952899</v>
      </c>
      <c r="E66" s="80">
        <v>694495</v>
      </c>
      <c r="F66" s="80"/>
      <c r="G66" s="80"/>
      <c r="H66" s="80"/>
      <c r="I66" s="80"/>
      <c r="J66" s="80"/>
      <c r="K66" s="80"/>
      <c r="L66" s="138"/>
      <c r="O66" s="90"/>
      <c r="R66" s="121"/>
    </row>
    <row r="67" spans="1:18" s="87" customFormat="1" ht="24" customHeight="1">
      <c r="A67" s="113"/>
      <c r="B67" s="79" t="s">
        <v>137</v>
      </c>
      <c r="C67" s="80"/>
      <c r="D67" s="80"/>
      <c r="E67" s="80"/>
      <c r="F67" s="80">
        <f aca="true" t="shared" si="9" ref="F67:K67">F69</f>
        <v>12567518</v>
      </c>
      <c r="G67" s="80">
        <f t="shared" si="9"/>
        <v>12012601</v>
      </c>
      <c r="H67" s="80">
        <f t="shared" si="9"/>
        <v>554917</v>
      </c>
      <c r="I67" s="80">
        <f t="shared" si="9"/>
        <v>13282908</v>
      </c>
      <c r="J67" s="80">
        <f t="shared" si="9"/>
        <v>12541100</v>
      </c>
      <c r="K67" s="80">
        <f t="shared" si="9"/>
        <v>741808</v>
      </c>
      <c r="L67" s="138"/>
      <c r="O67" s="90">
        <f>F67+I67</f>
        <v>25850426</v>
      </c>
      <c r="R67" s="121"/>
    </row>
    <row r="68" spans="1:18" s="87" customFormat="1" ht="49.5" customHeight="1">
      <c r="A68" s="114"/>
      <c r="B68" s="79" t="s">
        <v>134</v>
      </c>
      <c r="C68" s="80">
        <f>D68+E68</f>
        <v>125000</v>
      </c>
      <c r="D68" s="80">
        <v>25000</v>
      </c>
      <c r="E68" s="80">
        <v>100000</v>
      </c>
      <c r="F68" s="80"/>
      <c r="G68" s="80"/>
      <c r="H68" s="80"/>
      <c r="I68" s="80"/>
      <c r="J68" s="80"/>
      <c r="K68" s="80"/>
      <c r="L68" s="138"/>
      <c r="O68" s="90"/>
      <c r="R68" s="121"/>
    </row>
    <row r="69" spans="1:18" s="87" customFormat="1" ht="84" customHeight="1">
      <c r="A69" s="95" t="s">
        <v>108</v>
      </c>
      <c r="B69" s="21"/>
      <c r="C69" s="10">
        <f>SUM(C70:C74)</f>
        <v>11772394</v>
      </c>
      <c r="D69" s="10">
        <f aca="true" t="shared" si="10" ref="D69:K69">SUM(D70:D74)</f>
        <v>10977899</v>
      </c>
      <c r="E69" s="10">
        <f t="shared" si="10"/>
        <v>794495</v>
      </c>
      <c r="F69" s="10">
        <f t="shared" si="10"/>
        <v>12567518</v>
      </c>
      <c r="G69" s="10">
        <f t="shared" si="10"/>
        <v>12012601</v>
      </c>
      <c r="H69" s="10">
        <f t="shared" si="10"/>
        <v>554917</v>
      </c>
      <c r="I69" s="10">
        <f t="shared" si="10"/>
        <v>13282908</v>
      </c>
      <c r="J69" s="10">
        <f t="shared" si="10"/>
        <v>12541100</v>
      </c>
      <c r="K69" s="10">
        <f t="shared" si="10"/>
        <v>741808</v>
      </c>
      <c r="L69" s="138"/>
      <c r="O69" s="90">
        <f aca="true" t="shared" si="11" ref="O69:O74">C69+F69+I69</f>
        <v>37622820</v>
      </c>
      <c r="R69" s="121"/>
    </row>
    <row r="70" spans="1:18" s="87" customFormat="1" ht="29.25" customHeight="1">
      <c r="A70" s="97" t="s">
        <v>113</v>
      </c>
      <c r="B70" s="21"/>
      <c r="C70" s="10">
        <f>D70+E70</f>
        <v>2778232</v>
      </c>
      <c r="D70" s="10">
        <f>2448737+25000</f>
        <v>2473737</v>
      </c>
      <c r="E70" s="10">
        <f>154495+30000+120000</f>
        <v>304495</v>
      </c>
      <c r="F70" s="10">
        <f>G70+H70</f>
        <v>2661055</v>
      </c>
      <c r="G70" s="10">
        <v>2633055</v>
      </c>
      <c r="H70" s="10">
        <v>28000</v>
      </c>
      <c r="I70" s="10">
        <f>J70+K70</f>
        <v>2825351</v>
      </c>
      <c r="J70" s="10">
        <v>2796911</v>
      </c>
      <c r="K70" s="53">
        <v>28440</v>
      </c>
      <c r="L70" s="138"/>
      <c r="N70" s="90">
        <f>F70+I70</f>
        <v>5486406</v>
      </c>
      <c r="O70" s="90">
        <f>C70+F70+I70</f>
        <v>8264638</v>
      </c>
      <c r="R70" s="121"/>
    </row>
    <row r="71" spans="1:18" s="87" customFormat="1" ht="23.25" customHeight="1">
      <c r="A71" s="97" t="s">
        <v>109</v>
      </c>
      <c r="B71" s="21"/>
      <c r="C71" s="10">
        <f>D71+E71</f>
        <v>1758646</v>
      </c>
      <c r="D71" s="10">
        <v>1608646</v>
      </c>
      <c r="E71" s="10">
        <v>150000</v>
      </c>
      <c r="F71" s="10">
        <f>G71+H71</f>
        <v>1822855</v>
      </c>
      <c r="G71" s="10">
        <v>1738455</v>
      </c>
      <c r="H71" s="10">
        <v>84400</v>
      </c>
      <c r="I71" s="10">
        <f>J71+K71</f>
        <v>1871049</v>
      </c>
      <c r="J71" s="10">
        <v>1782831</v>
      </c>
      <c r="K71" s="53">
        <v>88218</v>
      </c>
      <c r="L71" s="138"/>
      <c r="N71" s="90">
        <f>F71+I71</f>
        <v>3693904</v>
      </c>
      <c r="O71" s="90">
        <f t="shared" si="11"/>
        <v>5452550</v>
      </c>
      <c r="R71" s="121"/>
    </row>
    <row r="72" spans="1:18" s="87" customFormat="1" ht="23.25" customHeight="1">
      <c r="A72" s="97" t="s">
        <v>110</v>
      </c>
      <c r="B72" s="21"/>
      <c r="C72" s="10">
        <f>D72+E72</f>
        <v>2183454</v>
      </c>
      <c r="D72" s="10">
        <v>2053454</v>
      </c>
      <c r="E72" s="10">
        <v>130000</v>
      </c>
      <c r="F72" s="10">
        <f>G72+H72</f>
        <v>2501763</v>
      </c>
      <c r="G72" s="10">
        <v>2381263</v>
      </c>
      <c r="H72" s="10">
        <v>120500</v>
      </c>
      <c r="I72" s="10">
        <f>J72+K72</f>
        <v>2380569</v>
      </c>
      <c r="J72" s="10">
        <v>2360069</v>
      </c>
      <c r="K72" s="53">
        <v>20500</v>
      </c>
      <c r="L72" s="138"/>
      <c r="N72" s="90">
        <f>F72+I72</f>
        <v>4882332</v>
      </c>
      <c r="O72" s="90">
        <f t="shared" si="11"/>
        <v>7065786</v>
      </c>
      <c r="R72" s="121"/>
    </row>
    <row r="73" spans="1:18" s="87" customFormat="1" ht="32.25" customHeight="1">
      <c r="A73" s="97" t="s">
        <v>111</v>
      </c>
      <c r="B73" s="21"/>
      <c r="C73" s="10">
        <f>D73+E73</f>
        <v>2892062</v>
      </c>
      <c r="D73" s="10">
        <v>2762062</v>
      </c>
      <c r="E73" s="10">
        <v>130000</v>
      </c>
      <c r="F73" s="10">
        <f>G73+H73</f>
        <v>3158588</v>
      </c>
      <c r="G73" s="10">
        <v>2967828</v>
      </c>
      <c r="H73" s="10">
        <f>340760-150000</f>
        <v>190760</v>
      </c>
      <c r="I73" s="10">
        <f>J73+K73</f>
        <v>3595749</v>
      </c>
      <c r="J73" s="10">
        <v>3154989</v>
      </c>
      <c r="K73" s="53">
        <v>440760</v>
      </c>
      <c r="L73" s="138"/>
      <c r="N73" s="90">
        <f>F73+I73</f>
        <v>6754337</v>
      </c>
      <c r="O73" s="90">
        <f t="shared" si="11"/>
        <v>9646399</v>
      </c>
      <c r="R73" s="121"/>
    </row>
    <row r="74" spans="1:18" s="87" customFormat="1" ht="32.25" customHeight="1">
      <c r="A74" s="97" t="s">
        <v>112</v>
      </c>
      <c r="B74" s="21"/>
      <c r="C74" s="10">
        <f>D74+E74</f>
        <v>2160000</v>
      </c>
      <c r="D74" s="10">
        <v>2080000</v>
      </c>
      <c r="E74" s="10">
        <f>130000-50000</f>
        <v>80000</v>
      </c>
      <c r="F74" s="10">
        <f>G74+H74</f>
        <v>2423257</v>
      </c>
      <c r="G74" s="10">
        <v>2292000</v>
      </c>
      <c r="H74" s="10">
        <v>131257</v>
      </c>
      <c r="I74" s="10">
        <f>J74+K74</f>
        <v>2610190</v>
      </c>
      <c r="J74" s="10">
        <v>2446300</v>
      </c>
      <c r="K74" s="53">
        <v>163890</v>
      </c>
      <c r="L74" s="139"/>
      <c r="N74" s="90">
        <f>F74+I74</f>
        <v>5033447</v>
      </c>
      <c r="O74" s="90">
        <f t="shared" si="11"/>
        <v>7193447</v>
      </c>
      <c r="R74" s="121"/>
    </row>
    <row r="75" spans="1:18" s="87" customFormat="1" ht="29.25" customHeight="1">
      <c r="A75" s="123" t="s">
        <v>101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5"/>
      <c r="O75" s="90"/>
      <c r="R75" s="121"/>
    </row>
    <row r="76" spans="1:18" s="87" customFormat="1" ht="27.75" customHeight="1">
      <c r="A76" s="127" t="s">
        <v>49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O76" s="90"/>
      <c r="R76" s="121"/>
    </row>
    <row r="77" spans="1:18" s="87" customFormat="1" ht="56.25" customHeight="1">
      <c r="A77" s="117" t="s">
        <v>94</v>
      </c>
      <c r="B77" s="81" t="s">
        <v>135</v>
      </c>
      <c r="C77" s="80">
        <f>D77+E77</f>
        <v>4662515</v>
      </c>
      <c r="D77" s="80">
        <f>D78</f>
        <v>3741125</v>
      </c>
      <c r="E77" s="80">
        <f>E78</f>
        <v>921390</v>
      </c>
      <c r="F77" s="80">
        <f aca="true" t="shared" si="12" ref="F77:K77">F79</f>
        <v>5095636</v>
      </c>
      <c r="G77" s="80">
        <f t="shared" si="12"/>
        <v>3929363</v>
      </c>
      <c r="H77" s="80">
        <f t="shared" si="12"/>
        <v>1166273</v>
      </c>
      <c r="I77" s="80">
        <f t="shared" si="12"/>
        <v>3931027</v>
      </c>
      <c r="J77" s="80">
        <f t="shared" si="12"/>
        <v>3650714</v>
      </c>
      <c r="K77" s="80">
        <f t="shared" si="12"/>
        <v>280313</v>
      </c>
      <c r="L77" s="137" t="s">
        <v>83</v>
      </c>
      <c r="O77" s="90">
        <f>C77+F77+I77</f>
        <v>13689178</v>
      </c>
      <c r="R77" s="121"/>
    </row>
    <row r="78" spans="1:18" s="87" customFormat="1" ht="56.25" customHeight="1">
      <c r="A78" s="131"/>
      <c r="B78" s="79" t="s">
        <v>5</v>
      </c>
      <c r="C78" s="80">
        <f>D78+E78</f>
        <v>4662515</v>
      </c>
      <c r="D78" s="80">
        <f>D80</f>
        <v>3741125</v>
      </c>
      <c r="E78" s="80">
        <f>E80</f>
        <v>921390</v>
      </c>
      <c r="F78" s="80"/>
      <c r="G78" s="80"/>
      <c r="H78" s="80"/>
      <c r="I78" s="80"/>
      <c r="J78" s="80"/>
      <c r="K78" s="80"/>
      <c r="L78" s="138"/>
      <c r="O78" s="90"/>
      <c r="R78" s="121"/>
    </row>
    <row r="79" spans="1:18" s="87" customFormat="1" ht="27.75" customHeight="1">
      <c r="A79" s="119"/>
      <c r="B79" s="79" t="s">
        <v>137</v>
      </c>
      <c r="C79" s="80"/>
      <c r="D79" s="80"/>
      <c r="E79" s="80"/>
      <c r="F79" s="80">
        <f aca="true" t="shared" si="13" ref="F79:K79">F80</f>
        <v>5095636</v>
      </c>
      <c r="G79" s="80">
        <f t="shared" si="13"/>
        <v>3929363</v>
      </c>
      <c r="H79" s="80">
        <f t="shared" si="13"/>
        <v>1166273</v>
      </c>
      <c r="I79" s="80">
        <f t="shared" si="13"/>
        <v>3931027</v>
      </c>
      <c r="J79" s="80">
        <f t="shared" si="13"/>
        <v>3650714</v>
      </c>
      <c r="K79" s="80">
        <f t="shared" si="13"/>
        <v>280313</v>
      </c>
      <c r="L79" s="138"/>
      <c r="O79" s="90">
        <f>F79+I79</f>
        <v>9026663</v>
      </c>
      <c r="R79" s="121"/>
    </row>
    <row r="80" spans="1:18" s="87" customFormat="1" ht="73.5" customHeight="1">
      <c r="A80" s="101" t="s">
        <v>141</v>
      </c>
      <c r="B80" s="79"/>
      <c r="C80" s="73">
        <f aca="true" t="shared" si="14" ref="C80:K80">SUM(C81:C83)</f>
        <v>4662515</v>
      </c>
      <c r="D80" s="73">
        <f t="shared" si="14"/>
        <v>3741125</v>
      </c>
      <c r="E80" s="73">
        <f t="shared" si="14"/>
        <v>921390</v>
      </c>
      <c r="F80" s="73">
        <f t="shared" si="14"/>
        <v>5095636</v>
      </c>
      <c r="G80" s="73">
        <f t="shared" si="14"/>
        <v>3929363</v>
      </c>
      <c r="H80" s="73">
        <f t="shared" si="14"/>
        <v>1166273</v>
      </c>
      <c r="I80" s="73">
        <f t="shared" si="14"/>
        <v>3931027</v>
      </c>
      <c r="J80" s="73">
        <f t="shared" si="14"/>
        <v>3650714</v>
      </c>
      <c r="K80" s="73">
        <f t="shared" si="14"/>
        <v>280313</v>
      </c>
      <c r="L80" s="138"/>
      <c r="O80" s="90">
        <f>C80+F80+I80</f>
        <v>13689178</v>
      </c>
      <c r="R80" s="121"/>
    </row>
    <row r="81" spans="1:18" s="87" customFormat="1" ht="82.5" customHeight="1">
      <c r="A81" s="95" t="s">
        <v>140</v>
      </c>
      <c r="B81" s="21"/>
      <c r="C81" s="10">
        <f>D81+E81</f>
        <v>3759285</v>
      </c>
      <c r="D81" s="10">
        <f>3029044+100000+208851</f>
        <v>3337895</v>
      </c>
      <c r="E81" s="102">
        <f>250390+171000</f>
        <v>421390</v>
      </c>
      <c r="F81" s="102">
        <f>G81+H81</f>
        <v>4096159</v>
      </c>
      <c r="G81" s="102">
        <f>3104602+225284+500000</f>
        <v>3829886</v>
      </c>
      <c r="H81" s="102">
        <f>266273</f>
        <v>266273</v>
      </c>
      <c r="I81" s="102">
        <f>J81+K81</f>
        <v>3826079</v>
      </c>
      <c r="J81" s="102">
        <f>3308826+236940</f>
        <v>3545766</v>
      </c>
      <c r="K81" s="102">
        <f>280313</f>
        <v>280313</v>
      </c>
      <c r="L81" s="138"/>
      <c r="N81" s="90">
        <f>F81+I81</f>
        <v>7922238</v>
      </c>
      <c r="O81" s="90">
        <f>C81+F81+I81</f>
        <v>11681523</v>
      </c>
      <c r="R81" s="121"/>
    </row>
    <row r="82" spans="1:18" s="87" customFormat="1" ht="57.75" customHeight="1">
      <c r="A82" s="97" t="s">
        <v>114</v>
      </c>
      <c r="B82" s="21"/>
      <c r="C82" s="10">
        <f>D82+E82</f>
        <v>93230</v>
      </c>
      <c r="D82" s="10">
        <f>79680+9150+3000+1400</f>
        <v>93230</v>
      </c>
      <c r="E82" s="102"/>
      <c r="F82" s="102">
        <f>G82+H82</f>
        <v>99477</v>
      </c>
      <c r="G82" s="102">
        <f>85019+9763+3201+1494</f>
        <v>99477</v>
      </c>
      <c r="H82" s="102"/>
      <c r="I82" s="102">
        <f>J82+K82</f>
        <v>104948</v>
      </c>
      <c r="J82" s="102">
        <f>89695+10300+3377+1576</f>
        <v>104948</v>
      </c>
      <c r="K82" s="103"/>
      <c r="L82" s="138"/>
      <c r="N82" s="90">
        <f>F82+I82</f>
        <v>204425</v>
      </c>
      <c r="O82" s="90">
        <f>C82+F82+I82</f>
        <v>297655</v>
      </c>
      <c r="R82" s="121"/>
    </row>
    <row r="83" spans="1:18" s="87" customFormat="1" ht="62.25" customHeight="1">
      <c r="A83" s="95" t="s">
        <v>139</v>
      </c>
      <c r="B83" s="21"/>
      <c r="C83" s="10">
        <f>D83+E83</f>
        <v>810000</v>
      </c>
      <c r="D83" s="10">
        <v>310000</v>
      </c>
      <c r="E83" s="102">
        <v>500000</v>
      </c>
      <c r="F83" s="102">
        <v>900000</v>
      </c>
      <c r="G83" s="102"/>
      <c r="H83" s="102">
        <v>900000</v>
      </c>
      <c r="I83" s="102"/>
      <c r="J83" s="102"/>
      <c r="K83" s="102"/>
      <c r="L83" s="139"/>
      <c r="N83" s="90">
        <f>F83+I83</f>
        <v>900000</v>
      </c>
      <c r="O83" s="90">
        <f>C83+F83+I83</f>
        <v>1710000</v>
      </c>
      <c r="R83" s="121"/>
    </row>
    <row r="84" spans="1:18" s="27" customFormat="1" ht="27" customHeight="1">
      <c r="A84" s="143" t="s">
        <v>102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5"/>
      <c r="R84" s="121"/>
    </row>
    <row r="85" spans="1:18" s="27" customFormat="1" ht="26.25" customHeight="1">
      <c r="A85" s="120" t="s">
        <v>103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2"/>
      <c r="R85" s="121"/>
    </row>
    <row r="86" spans="1:18" s="27" customFormat="1" ht="37.5" customHeight="1">
      <c r="A86" s="111" t="s">
        <v>95</v>
      </c>
      <c r="B86" s="22" t="s">
        <v>135</v>
      </c>
      <c r="C86" s="9">
        <f>C91+C95+C105+C103+C107</f>
        <v>6950948</v>
      </c>
      <c r="D86" s="9">
        <f>D91+D95+D105+D103+D107</f>
        <v>6843948</v>
      </c>
      <c r="E86" s="9">
        <f>E92+E95+E105</f>
        <v>107000</v>
      </c>
      <c r="F86" s="9">
        <f aca="true" t="shared" si="15" ref="F86:K86">F88+F89</f>
        <v>7488894</v>
      </c>
      <c r="G86" s="9">
        <f t="shared" si="15"/>
        <v>7376544</v>
      </c>
      <c r="H86" s="9">
        <f t="shared" si="15"/>
        <v>112350</v>
      </c>
      <c r="I86" s="9">
        <f t="shared" si="15"/>
        <v>8339208</v>
      </c>
      <c r="J86" s="9">
        <f t="shared" si="15"/>
        <v>8221238</v>
      </c>
      <c r="K86" s="9">
        <f t="shared" si="15"/>
        <v>117970</v>
      </c>
      <c r="L86" s="132" t="s">
        <v>83</v>
      </c>
      <c r="O86" s="60">
        <f>C86+F86+I86</f>
        <v>22779050</v>
      </c>
      <c r="R86" s="121"/>
    </row>
    <row r="87" spans="1:18" s="27" customFormat="1" ht="44.25" customHeight="1">
      <c r="A87" s="111"/>
      <c r="B87" s="21" t="s">
        <v>5</v>
      </c>
      <c r="C87" s="9">
        <f>C91+C96+C105+C103+C107</f>
        <v>6843948</v>
      </c>
      <c r="D87" s="9">
        <f>D91+D96+D105+D103+D107</f>
        <v>6843948</v>
      </c>
      <c r="E87" s="9"/>
      <c r="F87" s="9"/>
      <c r="G87" s="9"/>
      <c r="H87" s="9"/>
      <c r="I87" s="9"/>
      <c r="J87" s="9"/>
      <c r="K87" s="9"/>
      <c r="L87" s="133"/>
      <c r="O87" s="60">
        <f>C87+F87+I87</f>
        <v>6843948</v>
      </c>
      <c r="R87" s="121"/>
    </row>
    <row r="88" spans="1:18" s="27" customFormat="1" ht="30" customHeight="1">
      <c r="A88" s="111"/>
      <c r="B88" s="21" t="s">
        <v>137</v>
      </c>
      <c r="C88" s="9"/>
      <c r="D88" s="9"/>
      <c r="E88" s="9"/>
      <c r="F88" s="9">
        <f>F92+F97+F104+F106+F108</f>
        <v>7376544</v>
      </c>
      <c r="G88" s="9">
        <f>G92+G97+G104+G106+G108</f>
        <v>7376544</v>
      </c>
      <c r="H88" s="9"/>
      <c r="I88" s="9">
        <f>I92+I97+I104+I106+I108</f>
        <v>8221238</v>
      </c>
      <c r="J88" s="9">
        <f>J92+J97+J104+J106+J108</f>
        <v>8221238</v>
      </c>
      <c r="K88" s="9"/>
      <c r="L88" s="133"/>
      <c r="O88" s="60"/>
      <c r="R88" s="66"/>
    </row>
    <row r="89" spans="1:18" s="27" customFormat="1" ht="33" customHeight="1">
      <c r="A89" s="111"/>
      <c r="B89" s="21" t="s">
        <v>50</v>
      </c>
      <c r="C89" s="9">
        <f>C98</f>
        <v>107000</v>
      </c>
      <c r="D89" s="9"/>
      <c r="E89" s="9">
        <f aca="true" t="shared" si="16" ref="E89:K89">E98</f>
        <v>107000</v>
      </c>
      <c r="F89" s="9">
        <f t="shared" si="16"/>
        <v>112350</v>
      </c>
      <c r="G89" s="9"/>
      <c r="H89" s="9">
        <f t="shared" si="16"/>
        <v>112350</v>
      </c>
      <c r="I89" s="9">
        <f t="shared" si="16"/>
        <v>117970</v>
      </c>
      <c r="J89" s="9"/>
      <c r="K89" s="9">
        <f t="shared" si="16"/>
        <v>117970</v>
      </c>
      <c r="L89" s="133"/>
      <c r="O89" s="60">
        <f>C89+F89+I89</f>
        <v>337320</v>
      </c>
      <c r="R89" s="66"/>
    </row>
    <row r="90" spans="1:18" s="27" customFormat="1" ht="33" customHeight="1">
      <c r="A90" s="47"/>
      <c r="B90" s="22" t="s">
        <v>135</v>
      </c>
      <c r="C90" s="9"/>
      <c r="D90" s="9"/>
      <c r="E90" s="9"/>
      <c r="F90" s="9"/>
      <c r="G90" s="9"/>
      <c r="H90" s="9"/>
      <c r="I90" s="9"/>
      <c r="J90" s="9"/>
      <c r="K90" s="9"/>
      <c r="L90" s="133"/>
      <c r="O90" s="60"/>
      <c r="R90" s="66"/>
    </row>
    <row r="91" spans="1:18" s="27" customFormat="1" ht="51" customHeight="1">
      <c r="A91" s="115" t="s">
        <v>120</v>
      </c>
      <c r="B91" s="21" t="s">
        <v>5</v>
      </c>
      <c r="C91" s="9">
        <v>4014480</v>
      </c>
      <c r="D91" s="9">
        <v>4014480</v>
      </c>
      <c r="E91" s="9"/>
      <c r="F91" s="9"/>
      <c r="G91" s="9"/>
      <c r="H91" s="9"/>
      <c r="I91" s="9"/>
      <c r="J91" s="9"/>
      <c r="K91" s="9"/>
      <c r="L91" s="133"/>
      <c r="O91" s="60">
        <f>C91+F92+I92</f>
        <v>12633045</v>
      </c>
      <c r="R91" s="66"/>
    </row>
    <row r="92" spans="1:15" s="27" customFormat="1" ht="50.25" customHeight="1">
      <c r="A92" s="114"/>
      <c r="B92" s="21" t="s">
        <v>137</v>
      </c>
      <c r="C92" s="10"/>
      <c r="D92" s="10"/>
      <c r="E92" s="10"/>
      <c r="F92" s="10">
        <f>F93+F94</f>
        <v>4172851</v>
      </c>
      <c r="G92" s="10">
        <f>G93+G94</f>
        <v>4172851</v>
      </c>
      <c r="H92" s="10"/>
      <c r="I92" s="10">
        <f>I93+I94</f>
        <v>4445714</v>
      </c>
      <c r="J92" s="10">
        <f>J93+J94</f>
        <v>4445714</v>
      </c>
      <c r="K92" s="9"/>
      <c r="L92" s="133"/>
      <c r="N92" s="60">
        <f>F92+I92</f>
        <v>8618565</v>
      </c>
      <c r="O92" s="60">
        <f>C92+F92+I92</f>
        <v>8618565</v>
      </c>
    </row>
    <row r="93" spans="1:15" s="27" customFormat="1" ht="52.5" customHeight="1">
      <c r="A93" s="100" t="s">
        <v>123</v>
      </c>
      <c r="B93" s="21"/>
      <c r="C93" s="10">
        <f>D93+E93</f>
        <v>2591604</v>
      </c>
      <c r="D93" s="70">
        <f>2441604+150000</f>
        <v>2591604</v>
      </c>
      <c r="E93" s="70"/>
      <c r="F93" s="10">
        <f>G93+H93</f>
        <v>2800000</v>
      </c>
      <c r="G93" s="70">
        <v>2800000</v>
      </c>
      <c r="H93" s="70"/>
      <c r="I93" s="10">
        <f>J93+K93</f>
        <v>2844004</v>
      </c>
      <c r="J93" s="70">
        <v>2844004</v>
      </c>
      <c r="K93" s="70"/>
      <c r="L93" s="133"/>
      <c r="N93" s="60">
        <f>F93+I93</f>
        <v>5644004</v>
      </c>
      <c r="O93" s="60">
        <f>C93+F93+I93</f>
        <v>8235608</v>
      </c>
    </row>
    <row r="94" spans="1:15" s="27" customFormat="1" ht="67.5" customHeight="1">
      <c r="A94" s="96" t="s">
        <v>116</v>
      </c>
      <c r="B94" s="21"/>
      <c r="C94" s="10">
        <f>D94+E94</f>
        <v>1422876</v>
      </c>
      <c r="D94" s="70">
        <f>1351180+71696</f>
        <v>1422876</v>
      </c>
      <c r="E94" s="70"/>
      <c r="F94" s="10">
        <f>G94+H94</f>
        <v>1372851</v>
      </c>
      <c r="G94" s="70">
        <v>1372851</v>
      </c>
      <c r="H94" s="70"/>
      <c r="I94" s="10">
        <f>J94+K94</f>
        <v>1601710</v>
      </c>
      <c r="J94" s="70">
        <f>1521003+80707</f>
        <v>1601710</v>
      </c>
      <c r="K94" s="70"/>
      <c r="L94" s="133"/>
      <c r="N94" s="60">
        <f>F94+I94</f>
        <v>2974561</v>
      </c>
      <c r="O94" s="60">
        <f>C94+F94+I94</f>
        <v>4397437</v>
      </c>
    </row>
    <row r="95" spans="1:15" s="27" customFormat="1" ht="28.5" customHeight="1">
      <c r="A95" s="115" t="s">
        <v>115</v>
      </c>
      <c r="B95" s="22" t="s">
        <v>135</v>
      </c>
      <c r="C95" s="98">
        <f>C96+C98</f>
        <v>2183220</v>
      </c>
      <c r="D95" s="98">
        <f>D96+D98</f>
        <v>2076220</v>
      </c>
      <c r="E95" s="98">
        <f>E96+E98</f>
        <v>107000</v>
      </c>
      <c r="F95" s="98">
        <f aca="true" t="shared" si="17" ref="F95:K95">F96+F98+F97</f>
        <v>2510667</v>
      </c>
      <c r="G95" s="98">
        <f t="shared" si="17"/>
        <v>2398317</v>
      </c>
      <c r="H95" s="98">
        <f t="shared" si="17"/>
        <v>112350</v>
      </c>
      <c r="I95" s="98">
        <f t="shared" si="17"/>
        <v>3042038</v>
      </c>
      <c r="J95" s="98">
        <f t="shared" si="17"/>
        <v>2924068</v>
      </c>
      <c r="K95" s="98">
        <f t="shared" si="17"/>
        <v>117970</v>
      </c>
      <c r="L95" s="133"/>
      <c r="O95" s="60">
        <f>C95+F95+I95</f>
        <v>7735925</v>
      </c>
    </row>
    <row r="96" spans="1:15" s="27" customFormat="1" ht="48.75" customHeight="1">
      <c r="A96" s="149"/>
      <c r="B96" s="21" t="s">
        <v>5</v>
      </c>
      <c r="C96" s="9">
        <f>C99+C102</f>
        <v>2076220</v>
      </c>
      <c r="D96" s="9">
        <f>D99+D102</f>
        <v>2076220</v>
      </c>
      <c r="E96" s="9"/>
      <c r="F96" s="9"/>
      <c r="G96" s="9"/>
      <c r="H96" s="9"/>
      <c r="I96" s="9"/>
      <c r="J96" s="9"/>
      <c r="K96" s="9"/>
      <c r="L96" s="133"/>
      <c r="O96" s="60">
        <f>C96+F96+I96</f>
        <v>2076220</v>
      </c>
    </row>
    <row r="97" spans="1:15" s="27" customFormat="1" ht="33" customHeight="1">
      <c r="A97" s="149"/>
      <c r="B97" s="21" t="s">
        <v>137</v>
      </c>
      <c r="C97" s="9"/>
      <c r="D97" s="9"/>
      <c r="E97" s="9"/>
      <c r="F97" s="9">
        <f>F100+F102</f>
        <v>2398317</v>
      </c>
      <c r="G97" s="9">
        <f>G100+G102</f>
        <v>2398317</v>
      </c>
      <c r="H97" s="9"/>
      <c r="I97" s="9">
        <f>I100+I102</f>
        <v>2924068</v>
      </c>
      <c r="J97" s="9">
        <f>J100+J102</f>
        <v>2924068</v>
      </c>
      <c r="K97" s="9"/>
      <c r="L97" s="133"/>
      <c r="O97" s="60"/>
    </row>
    <row r="98" spans="1:15" s="27" customFormat="1" ht="30.75" customHeight="1">
      <c r="A98" s="150"/>
      <c r="B98" s="21" t="s">
        <v>50</v>
      </c>
      <c r="C98" s="9">
        <f>E98</f>
        <v>107000</v>
      </c>
      <c r="D98" s="9"/>
      <c r="E98" s="9">
        <f>E101</f>
        <v>107000</v>
      </c>
      <c r="F98" s="9">
        <f>H98</f>
        <v>112350</v>
      </c>
      <c r="G98" s="9"/>
      <c r="H98" s="9">
        <f>H101</f>
        <v>112350</v>
      </c>
      <c r="I98" s="9">
        <f>K98</f>
        <v>117970</v>
      </c>
      <c r="J98" s="9"/>
      <c r="K98" s="9">
        <f>K101</f>
        <v>117970</v>
      </c>
      <c r="L98" s="133"/>
      <c r="O98" s="60">
        <f>C98+F98+I98</f>
        <v>337320</v>
      </c>
    </row>
    <row r="99" spans="1:15" s="27" customFormat="1" ht="54" customHeight="1">
      <c r="A99" s="117" t="s">
        <v>142</v>
      </c>
      <c r="B99" s="21" t="s">
        <v>5</v>
      </c>
      <c r="C99" s="10">
        <f>D99</f>
        <v>1762740</v>
      </c>
      <c r="D99" s="10">
        <f>1912740-150000</f>
        <v>1762740</v>
      </c>
      <c r="E99" s="10"/>
      <c r="F99" s="54"/>
      <c r="G99" s="54"/>
      <c r="H99" s="54"/>
      <c r="I99" s="54"/>
      <c r="J99" s="54"/>
      <c r="K99" s="10"/>
      <c r="L99" s="133"/>
      <c r="N99" s="60">
        <f>F100+I100</f>
        <v>4630441</v>
      </c>
      <c r="O99" s="60">
        <f>C99+F100+I100</f>
        <v>6393181</v>
      </c>
    </row>
    <row r="100" spans="1:15" s="27" customFormat="1" ht="54" customHeight="1">
      <c r="A100" s="131"/>
      <c r="B100" s="21" t="s">
        <v>137</v>
      </c>
      <c r="C100" s="10"/>
      <c r="D100" s="10"/>
      <c r="E100" s="10"/>
      <c r="F100" s="10">
        <f>G100+H100</f>
        <v>2063834</v>
      </c>
      <c r="G100" s="10">
        <v>2063834</v>
      </c>
      <c r="H100" s="10"/>
      <c r="I100" s="10">
        <f>J100+K99</f>
        <v>2566607</v>
      </c>
      <c r="J100" s="10">
        <v>2566607</v>
      </c>
      <c r="K100" s="10"/>
      <c r="L100" s="133"/>
      <c r="N100" s="60"/>
      <c r="O100" s="60"/>
    </row>
    <row r="101" spans="1:15" s="27" customFormat="1" ht="31.5">
      <c r="A101" s="142"/>
      <c r="B101" s="21" t="s">
        <v>50</v>
      </c>
      <c r="C101" s="10">
        <f>E101</f>
        <v>107000</v>
      </c>
      <c r="D101" s="10"/>
      <c r="E101" s="10">
        <v>107000</v>
      </c>
      <c r="F101" s="10">
        <f>G101+H101</f>
        <v>112350</v>
      </c>
      <c r="G101" s="10"/>
      <c r="H101" s="10">
        <v>112350</v>
      </c>
      <c r="I101" s="10">
        <f>J101+K101</f>
        <v>117970</v>
      </c>
      <c r="J101" s="10"/>
      <c r="K101" s="10">
        <v>117970</v>
      </c>
      <c r="L101" s="133"/>
      <c r="N101" s="60">
        <f>C101+F101+I101</f>
        <v>337320</v>
      </c>
      <c r="O101" s="60"/>
    </row>
    <row r="102" spans="1:15" s="27" customFormat="1" ht="48" customHeight="1">
      <c r="A102" s="95" t="s">
        <v>121</v>
      </c>
      <c r="B102" s="21"/>
      <c r="C102" s="10">
        <f>D102+E102</f>
        <v>313480</v>
      </c>
      <c r="D102" s="10">
        <v>313480</v>
      </c>
      <c r="E102" s="10"/>
      <c r="F102" s="10">
        <f>G102+H102</f>
        <v>334483</v>
      </c>
      <c r="G102" s="10">
        <v>334483</v>
      </c>
      <c r="H102" s="10"/>
      <c r="I102" s="10">
        <f>J102+K102</f>
        <v>357461</v>
      </c>
      <c r="J102" s="10">
        <v>357461</v>
      </c>
      <c r="K102" s="10"/>
      <c r="L102" s="133"/>
      <c r="N102" s="60">
        <f aca="true" t="shared" si="18" ref="N102:N117">C102+F102+I102</f>
        <v>1005424</v>
      </c>
      <c r="O102" s="60">
        <f>C102+F102+I102</f>
        <v>1005424</v>
      </c>
    </row>
    <row r="103" spans="1:15" s="27" customFormat="1" ht="51.75" customHeight="1">
      <c r="A103" s="115" t="s">
        <v>117</v>
      </c>
      <c r="B103" s="21" t="s">
        <v>5</v>
      </c>
      <c r="C103" s="9">
        <v>553248</v>
      </c>
      <c r="D103" s="9">
        <v>553248</v>
      </c>
      <c r="E103" s="9"/>
      <c r="F103" s="9"/>
      <c r="G103" s="9"/>
      <c r="H103" s="9"/>
      <c r="I103" s="9"/>
      <c r="J103" s="9"/>
      <c r="K103" s="10"/>
      <c r="L103" s="133"/>
      <c r="N103" s="60">
        <f t="shared" si="18"/>
        <v>553248</v>
      </c>
      <c r="O103" s="60">
        <f>C103+F103+I103</f>
        <v>553248</v>
      </c>
    </row>
    <row r="104" spans="1:15" s="27" customFormat="1" ht="42" customHeight="1">
      <c r="A104" s="116"/>
      <c r="B104" s="21" t="s">
        <v>137</v>
      </c>
      <c r="C104" s="9"/>
      <c r="D104" s="9"/>
      <c r="E104" s="9"/>
      <c r="F104" s="9">
        <v>605376</v>
      </c>
      <c r="G104" s="9">
        <v>605376</v>
      </c>
      <c r="H104" s="9"/>
      <c r="I104" s="9">
        <v>651456</v>
      </c>
      <c r="J104" s="9">
        <v>651456</v>
      </c>
      <c r="K104" s="10"/>
      <c r="L104" s="133"/>
      <c r="N104" s="60">
        <f t="shared" si="18"/>
        <v>1256832</v>
      </c>
      <c r="O104" s="60"/>
    </row>
    <row r="105" spans="1:15" s="27" customFormat="1" ht="54.75" customHeight="1">
      <c r="A105" s="115" t="s">
        <v>104</v>
      </c>
      <c r="B105" s="21" t="s">
        <v>5</v>
      </c>
      <c r="C105" s="9">
        <v>50000</v>
      </c>
      <c r="D105" s="9">
        <v>50000</v>
      </c>
      <c r="E105" s="9"/>
      <c r="F105" s="9"/>
      <c r="G105" s="9"/>
      <c r="H105" s="9"/>
      <c r="I105" s="9"/>
      <c r="J105" s="9"/>
      <c r="K105" s="10"/>
      <c r="L105" s="133"/>
      <c r="N105" s="60">
        <f t="shared" si="18"/>
        <v>50000</v>
      </c>
      <c r="O105" s="60">
        <f>C105+F105+I105</f>
        <v>50000</v>
      </c>
    </row>
    <row r="106" spans="1:15" s="27" customFormat="1" ht="36.75" customHeight="1">
      <c r="A106" s="116"/>
      <c r="B106" s="21" t="s">
        <v>137</v>
      </c>
      <c r="C106" s="9"/>
      <c r="D106" s="9"/>
      <c r="E106" s="9"/>
      <c r="F106" s="9">
        <v>50000</v>
      </c>
      <c r="G106" s="9">
        <v>50000</v>
      </c>
      <c r="H106" s="9"/>
      <c r="I106" s="9">
        <v>50000</v>
      </c>
      <c r="J106" s="9">
        <v>50000</v>
      </c>
      <c r="K106" s="10"/>
      <c r="L106" s="133"/>
      <c r="N106" s="60">
        <f t="shared" si="18"/>
        <v>100000</v>
      </c>
      <c r="O106" s="60"/>
    </row>
    <row r="107" spans="1:15" s="27" customFormat="1" ht="51.75" customHeight="1">
      <c r="A107" s="115" t="s">
        <v>124</v>
      </c>
      <c r="B107" s="21" t="s">
        <v>5</v>
      </c>
      <c r="C107" s="9">
        <f>D107</f>
        <v>150000</v>
      </c>
      <c r="D107" s="9">
        <v>150000</v>
      </c>
      <c r="E107" s="9"/>
      <c r="F107" s="9"/>
      <c r="G107" s="9"/>
      <c r="H107" s="9"/>
      <c r="I107" s="9"/>
      <c r="J107" s="9"/>
      <c r="K107" s="10"/>
      <c r="L107" s="134"/>
      <c r="N107" s="60">
        <f t="shared" si="18"/>
        <v>150000</v>
      </c>
      <c r="O107" s="60"/>
    </row>
    <row r="108" spans="1:15" s="27" customFormat="1" ht="28.5" customHeight="1">
      <c r="A108" s="116"/>
      <c r="B108" s="21" t="s">
        <v>137</v>
      </c>
      <c r="C108" s="9"/>
      <c r="D108" s="9"/>
      <c r="E108" s="9"/>
      <c r="F108" s="9">
        <v>150000</v>
      </c>
      <c r="G108" s="9">
        <v>150000</v>
      </c>
      <c r="H108" s="9"/>
      <c r="I108" s="9">
        <v>150000</v>
      </c>
      <c r="J108" s="9">
        <v>150000</v>
      </c>
      <c r="K108" s="10"/>
      <c r="L108" s="38"/>
      <c r="N108" s="60">
        <f t="shared" si="18"/>
        <v>300000</v>
      </c>
      <c r="O108" s="60"/>
    </row>
    <row r="109" spans="1:14" ht="24" customHeight="1">
      <c r="A109" s="123" t="s">
        <v>97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5"/>
      <c r="N109" s="60">
        <f t="shared" si="18"/>
        <v>0</v>
      </c>
    </row>
    <row r="110" spans="1:14" ht="24" customHeight="1">
      <c r="A110" s="120" t="s">
        <v>13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2"/>
      <c r="N110" s="60">
        <f t="shared" si="18"/>
        <v>0</v>
      </c>
    </row>
    <row r="111" spans="1:15" ht="47.25" customHeight="1">
      <c r="A111" s="117" t="s">
        <v>96</v>
      </c>
      <c r="B111" s="22" t="s">
        <v>135</v>
      </c>
      <c r="C111" s="9">
        <f>C116+C117</f>
        <v>13500000</v>
      </c>
      <c r="D111" s="9"/>
      <c r="E111" s="9">
        <f>E116+E117</f>
        <v>13500000</v>
      </c>
      <c r="F111" s="9">
        <f aca="true" t="shared" si="19" ref="F111:K111">F116+F117</f>
        <v>10500000</v>
      </c>
      <c r="G111" s="9"/>
      <c r="H111" s="9">
        <f t="shared" si="19"/>
        <v>10500000</v>
      </c>
      <c r="I111" s="9">
        <f t="shared" si="19"/>
        <v>7000000</v>
      </c>
      <c r="J111" s="9"/>
      <c r="K111" s="9">
        <f t="shared" si="19"/>
        <v>7000000</v>
      </c>
      <c r="L111" s="126" t="s">
        <v>36</v>
      </c>
      <c r="N111" s="60">
        <f t="shared" si="18"/>
        <v>31000000</v>
      </c>
      <c r="O111" s="62">
        <f>C111+F111+I111</f>
        <v>31000000</v>
      </c>
    </row>
    <row r="112" spans="1:15" ht="48" customHeight="1">
      <c r="A112" s="118"/>
      <c r="B112" s="21" t="s">
        <v>5</v>
      </c>
      <c r="C112" s="73">
        <f>C114</f>
        <v>13500000</v>
      </c>
      <c r="D112" s="73"/>
      <c r="E112" s="73">
        <v>13500000</v>
      </c>
      <c r="F112" s="80"/>
      <c r="G112" s="80"/>
      <c r="H112" s="80"/>
      <c r="I112" s="80"/>
      <c r="J112" s="80"/>
      <c r="K112" s="80"/>
      <c r="L112" s="126"/>
      <c r="N112" s="60">
        <f t="shared" si="18"/>
        <v>13500000</v>
      </c>
      <c r="O112" s="62"/>
    </row>
    <row r="113" spans="1:15" ht="27.75" customHeight="1">
      <c r="A113" s="119"/>
      <c r="B113" s="21" t="s">
        <v>137</v>
      </c>
      <c r="C113" s="80"/>
      <c r="D113" s="80"/>
      <c r="E113" s="80"/>
      <c r="F113" s="80">
        <f>H113</f>
        <v>10500000</v>
      </c>
      <c r="G113" s="80"/>
      <c r="H113" s="80">
        <f>H111</f>
        <v>10500000</v>
      </c>
      <c r="I113" s="80">
        <f>I111</f>
        <v>7000000</v>
      </c>
      <c r="J113" s="80"/>
      <c r="K113" s="80">
        <f>K111</f>
        <v>7000000</v>
      </c>
      <c r="L113" s="126"/>
      <c r="N113" s="60">
        <f t="shared" si="18"/>
        <v>17500000</v>
      </c>
      <c r="O113" s="62"/>
    </row>
    <row r="114" spans="1:14" ht="51.75" customHeight="1">
      <c r="A114" s="115" t="s">
        <v>105</v>
      </c>
      <c r="B114" s="21" t="s">
        <v>5</v>
      </c>
      <c r="C114" s="73">
        <f>C111</f>
        <v>13500000</v>
      </c>
      <c r="D114" s="73"/>
      <c r="E114" s="73">
        <f>E111</f>
        <v>13500000</v>
      </c>
      <c r="F114" s="73"/>
      <c r="G114" s="73"/>
      <c r="H114" s="73"/>
      <c r="I114" s="73"/>
      <c r="J114" s="73"/>
      <c r="K114" s="73"/>
      <c r="L114" s="126"/>
      <c r="N114" s="60">
        <f t="shared" si="18"/>
        <v>13500000</v>
      </c>
    </row>
    <row r="115" spans="1:14" ht="27" customHeight="1">
      <c r="A115" s="116"/>
      <c r="B115" s="21" t="s">
        <v>137</v>
      </c>
      <c r="C115" s="73"/>
      <c r="D115" s="73"/>
      <c r="E115" s="73"/>
      <c r="F115" s="73">
        <f>H115</f>
        <v>10500000</v>
      </c>
      <c r="G115" s="73"/>
      <c r="H115" s="73">
        <f>H116+H117</f>
        <v>10500000</v>
      </c>
      <c r="I115" s="73">
        <v>7000000</v>
      </c>
      <c r="J115" s="73"/>
      <c r="K115" s="73">
        <v>7000000</v>
      </c>
      <c r="L115" s="126"/>
      <c r="N115" s="60">
        <f t="shared" si="18"/>
        <v>17500000</v>
      </c>
    </row>
    <row r="116" spans="1:15" ht="32.25" customHeight="1">
      <c r="A116" s="14" t="s">
        <v>78</v>
      </c>
      <c r="B116" s="21"/>
      <c r="C116" s="10">
        <f>E116</f>
        <v>9500000</v>
      </c>
      <c r="D116" s="10"/>
      <c r="E116" s="10">
        <v>9500000</v>
      </c>
      <c r="F116" s="10">
        <v>10000000</v>
      </c>
      <c r="G116" s="10"/>
      <c r="H116" s="10">
        <v>10000000</v>
      </c>
      <c r="I116" s="10">
        <v>5000000</v>
      </c>
      <c r="J116" s="10"/>
      <c r="K116" s="10">
        <v>5000000</v>
      </c>
      <c r="L116" s="126"/>
      <c r="N116" s="60">
        <f t="shared" si="18"/>
        <v>24500000</v>
      </c>
      <c r="O116" s="62">
        <f>C116+F116+I116</f>
        <v>24500000</v>
      </c>
    </row>
    <row r="117" spans="1:15" ht="31.5">
      <c r="A117" s="14" t="s">
        <v>81</v>
      </c>
      <c r="B117" s="89"/>
      <c r="C117" s="73">
        <v>4000000</v>
      </c>
      <c r="D117" s="73"/>
      <c r="E117" s="73">
        <v>4000000</v>
      </c>
      <c r="F117" s="73">
        <f>H117</f>
        <v>500000</v>
      </c>
      <c r="G117" s="73"/>
      <c r="H117" s="73">
        <f>500000</f>
        <v>500000</v>
      </c>
      <c r="I117" s="73">
        <v>2000000</v>
      </c>
      <c r="J117" s="73"/>
      <c r="K117" s="73">
        <v>2000000</v>
      </c>
      <c r="L117" s="126"/>
      <c r="N117" s="60">
        <f t="shared" si="18"/>
        <v>6500000</v>
      </c>
      <c r="O117" s="62">
        <f>C117+F117+I117</f>
        <v>6500000</v>
      </c>
    </row>
    <row r="118" spans="1:12" ht="33.75" customHeight="1">
      <c r="A118" s="51"/>
      <c r="B118" s="28"/>
      <c r="C118" s="5"/>
      <c r="D118" s="5"/>
      <c r="E118" s="5"/>
      <c r="F118" s="5"/>
      <c r="G118" s="5"/>
      <c r="H118" s="5"/>
      <c r="I118" s="5"/>
      <c r="J118" s="5"/>
      <c r="K118" s="5"/>
      <c r="L118" s="52"/>
    </row>
    <row r="119" spans="1:12" ht="99.75" customHeight="1">
      <c r="A119" s="43" t="s">
        <v>132</v>
      </c>
      <c r="B119" s="28"/>
      <c r="C119" s="5"/>
      <c r="D119" s="5"/>
      <c r="E119" s="5"/>
      <c r="F119" s="5"/>
      <c r="G119" s="5"/>
      <c r="H119" s="108" t="s">
        <v>133</v>
      </c>
      <c r="I119" s="108"/>
      <c r="J119" s="109"/>
      <c r="K119" s="109"/>
      <c r="L119" s="109"/>
    </row>
    <row r="120" spans="1:12" ht="21" customHeight="1">
      <c r="A120" s="43" t="s">
        <v>143</v>
      </c>
      <c r="B120" s="28"/>
      <c r="C120" s="5"/>
      <c r="D120" s="5"/>
      <c r="E120" s="5"/>
      <c r="F120" s="5"/>
      <c r="G120" s="5"/>
      <c r="H120" s="1"/>
      <c r="I120" s="5"/>
      <c r="J120" s="1"/>
      <c r="K120" s="12"/>
      <c r="L120" s="26"/>
    </row>
    <row r="121" spans="1:12" ht="18.75">
      <c r="A121" s="110" t="s">
        <v>122</v>
      </c>
      <c r="B121" s="110"/>
      <c r="C121" s="110"/>
      <c r="D121" s="110"/>
      <c r="E121" s="110"/>
      <c r="F121" s="1"/>
      <c r="G121" s="2"/>
      <c r="H121" s="1"/>
      <c r="I121" s="1"/>
      <c r="J121" s="13"/>
      <c r="K121" s="6"/>
      <c r="L121" s="26"/>
    </row>
    <row r="122" spans="1:11" ht="24" customHeight="1">
      <c r="A122" s="43"/>
      <c r="B122" s="28"/>
      <c r="C122" s="5"/>
      <c r="D122" s="5"/>
      <c r="E122" s="5"/>
      <c r="F122" s="5"/>
      <c r="G122" s="5"/>
      <c r="H122" s="1"/>
      <c r="I122" s="5"/>
      <c r="J122" s="5"/>
      <c r="K122" s="12"/>
    </row>
    <row r="123" spans="1:11" ht="18.75" customHeight="1">
      <c r="A123" s="110"/>
      <c r="B123" s="110"/>
      <c r="C123" s="110"/>
      <c r="D123" s="110"/>
      <c r="E123" s="110"/>
      <c r="F123" s="1"/>
      <c r="G123" s="2"/>
      <c r="H123" s="1"/>
      <c r="I123" s="1"/>
      <c r="J123" s="1"/>
      <c r="K123" s="12"/>
    </row>
    <row r="124" spans="1:11" ht="18.75" customHeight="1">
      <c r="A124" s="48"/>
      <c r="B124" s="48"/>
      <c r="C124" s="48"/>
      <c r="D124" s="48"/>
      <c r="E124" s="48"/>
      <c r="F124" s="1"/>
      <c r="G124" s="2"/>
      <c r="H124" s="1"/>
      <c r="I124" s="1"/>
      <c r="J124" s="1"/>
      <c r="K124" s="12"/>
    </row>
    <row r="125" spans="1:11" ht="18.75">
      <c r="A125" s="16"/>
      <c r="B125" s="23"/>
      <c r="C125" s="4"/>
      <c r="D125" s="3"/>
      <c r="E125" s="1"/>
      <c r="F125" s="3"/>
      <c r="G125" s="2"/>
      <c r="H125" s="1"/>
      <c r="I125" s="3"/>
      <c r="J125" s="1"/>
      <c r="K125" s="12"/>
    </row>
    <row r="126" spans="1:11" ht="18.75">
      <c r="A126" s="16"/>
      <c r="B126" s="23"/>
      <c r="C126" s="4"/>
      <c r="D126" s="3"/>
      <c r="E126" s="1"/>
      <c r="F126" s="3"/>
      <c r="G126" s="2"/>
      <c r="H126" s="1"/>
      <c r="I126" s="3"/>
      <c r="J126" s="1"/>
      <c r="K126" s="12"/>
    </row>
    <row r="127" spans="1:11" ht="18.75">
      <c r="A127" s="110"/>
      <c r="B127" s="110"/>
      <c r="C127" s="1"/>
      <c r="D127" s="1"/>
      <c r="E127" s="3"/>
      <c r="F127" s="2"/>
      <c r="G127" s="1"/>
      <c r="H127" s="1"/>
      <c r="I127" s="1"/>
      <c r="J127" s="1"/>
      <c r="K127" s="12"/>
    </row>
    <row r="128" spans="3:11" ht="18.75">
      <c r="C128" s="13"/>
      <c r="D128" s="13"/>
      <c r="E128" s="1"/>
      <c r="F128" s="13"/>
      <c r="G128" s="13"/>
      <c r="H128" s="13"/>
      <c r="I128" s="13"/>
      <c r="J128" s="13"/>
      <c r="K128" s="6"/>
    </row>
    <row r="129" spans="1:11" ht="18.75">
      <c r="A129" s="151"/>
      <c r="B129" s="151"/>
      <c r="C129" s="13"/>
      <c r="D129" s="13"/>
      <c r="E129" s="13"/>
      <c r="F129" s="13"/>
      <c r="G129" s="13"/>
      <c r="H129" s="13"/>
      <c r="I129" s="13"/>
      <c r="J129" s="13"/>
      <c r="K129" s="6"/>
    </row>
    <row r="130" spans="1:9" ht="18">
      <c r="A130" s="17"/>
      <c r="B130" s="24"/>
      <c r="E130" s="13"/>
      <c r="F130" s="13"/>
      <c r="G130" s="13"/>
      <c r="H130" s="13"/>
      <c r="I130" s="13"/>
    </row>
    <row r="131" spans="1:9" ht="18.75">
      <c r="A131" s="18"/>
      <c r="B131" s="25"/>
      <c r="F131" s="13"/>
      <c r="G131" s="13"/>
      <c r="H131" s="13"/>
      <c r="I131" s="13"/>
    </row>
    <row r="132" spans="6:10" ht="18">
      <c r="F132" s="13"/>
      <c r="G132" s="13">
        <f>1797926+60000</f>
        <v>1857926</v>
      </c>
      <c r="H132" s="13">
        <f>1887393+30000</f>
        <v>1917393</v>
      </c>
      <c r="I132" s="13">
        <f>1982746+30000</f>
        <v>2012746</v>
      </c>
      <c r="J132" s="13">
        <f>G132+H132+I132</f>
        <v>5788065</v>
      </c>
    </row>
    <row r="133" spans="6:10" ht="18">
      <c r="F133" s="13"/>
      <c r="G133" s="13">
        <f>1266127+60000</f>
        <v>1326127</v>
      </c>
      <c r="H133" s="13">
        <f>1329494+30000</f>
        <v>1359494</v>
      </c>
      <c r="I133" s="13">
        <f>1396031+30000</f>
        <v>1426031</v>
      </c>
      <c r="J133" s="13">
        <f>G133+H133+I133</f>
        <v>4111652</v>
      </c>
    </row>
    <row r="134" spans="6:10" ht="18">
      <c r="F134" s="13"/>
      <c r="G134" s="13">
        <f>2186939+60000</f>
        <v>2246939</v>
      </c>
      <c r="H134" s="13">
        <f>2296286+30000</f>
        <v>2326286</v>
      </c>
      <c r="I134" s="13">
        <f>2411100+30000</f>
        <v>2441100</v>
      </c>
      <c r="J134" s="13">
        <f>G134+H134+I134</f>
        <v>7014325</v>
      </c>
    </row>
    <row r="135" spans="7:10" ht="18">
      <c r="G135" s="13">
        <f>1722942+60000</f>
        <v>1782942</v>
      </c>
      <c r="H135" s="13">
        <f>1809089+30000</f>
        <v>1839089</v>
      </c>
      <c r="I135" s="13">
        <f>1899543+30000</f>
        <v>1929543</v>
      </c>
      <c r="J135" s="13">
        <f>G135+H135+I135</f>
        <v>5551574</v>
      </c>
    </row>
    <row r="136" spans="7:10" ht="18">
      <c r="G136" s="13">
        <f>1618430+60000</f>
        <v>1678430</v>
      </c>
      <c r="H136" s="13">
        <f>1699350+30000</f>
        <v>1729350</v>
      </c>
      <c r="I136" s="13">
        <f>1784318+30000</f>
        <v>1814318</v>
      </c>
      <c r="J136" s="13">
        <f>G136+H136+I136</f>
        <v>5222098</v>
      </c>
    </row>
    <row r="137" spans="7:10" ht="15.75">
      <c r="G137" s="91">
        <f>SUM(G132:G136)</f>
        <v>8892364</v>
      </c>
      <c r="H137" s="91">
        <f>SUM(H132:H136)</f>
        <v>9171612</v>
      </c>
      <c r="I137" s="91">
        <f>SUM(I132:I136)</f>
        <v>9623738</v>
      </c>
      <c r="J137" s="91">
        <f>SUM(J132:J136)</f>
        <v>27687714</v>
      </c>
    </row>
  </sheetData>
  <sheetProtection/>
  <mergeCells count="64">
    <mergeCell ref="A26:L26"/>
    <mergeCell ref="A25:L25"/>
    <mergeCell ref="L10:L15"/>
    <mergeCell ref="A10:A14"/>
    <mergeCell ref="C7:C8"/>
    <mergeCell ref="A17:L17"/>
    <mergeCell ref="I7:I8"/>
    <mergeCell ref="I1:L1"/>
    <mergeCell ref="I2:L2"/>
    <mergeCell ref="R48:R87"/>
    <mergeCell ref="I6:K6"/>
    <mergeCell ref="A4:L4"/>
    <mergeCell ref="L6:L8"/>
    <mergeCell ref="J7:K7"/>
    <mergeCell ref="A15:K15"/>
    <mergeCell ref="A35:L35"/>
    <mergeCell ref="L37:L62"/>
    <mergeCell ref="A129:B129"/>
    <mergeCell ref="A127:B127"/>
    <mergeCell ref="A123:E123"/>
    <mergeCell ref="A6:A8"/>
    <mergeCell ref="B6:B8"/>
    <mergeCell ref="A16:L16"/>
    <mergeCell ref="L18:L24"/>
    <mergeCell ref="G7:H7"/>
    <mergeCell ref="C6:E6"/>
    <mergeCell ref="F7:F8"/>
    <mergeCell ref="L111:L117"/>
    <mergeCell ref="A63:L63"/>
    <mergeCell ref="A64:L64"/>
    <mergeCell ref="A95:A98"/>
    <mergeCell ref="L65:L74"/>
    <mergeCell ref="A75:L75"/>
    <mergeCell ref="A107:A108"/>
    <mergeCell ref="F6:H6"/>
    <mergeCell ref="D7:E7"/>
    <mergeCell ref="L77:L83"/>
    <mergeCell ref="A43:A46"/>
    <mergeCell ref="A18:A20"/>
    <mergeCell ref="A99:A101"/>
    <mergeCell ref="A41:A42"/>
    <mergeCell ref="A85:L85"/>
    <mergeCell ref="A84:L84"/>
    <mergeCell ref="A27:A30"/>
    <mergeCell ref="L27:L34"/>
    <mergeCell ref="A76:L76"/>
    <mergeCell ref="A36:L36"/>
    <mergeCell ref="A51:A54"/>
    <mergeCell ref="A77:A79"/>
    <mergeCell ref="A91:A92"/>
    <mergeCell ref="L86:L107"/>
    <mergeCell ref="A56:A59"/>
    <mergeCell ref="A47:A50"/>
    <mergeCell ref="A37:A40"/>
    <mergeCell ref="H119:L119"/>
    <mergeCell ref="A121:E121"/>
    <mergeCell ref="A86:A89"/>
    <mergeCell ref="A65:A68"/>
    <mergeCell ref="A103:A104"/>
    <mergeCell ref="A105:A106"/>
    <mergeCell ref="A111:A113"/>
    <mergeCell ref="A114:A115"/>
    <mergeCell ref="A110:L110"/>
    <mergeCell ref="A109:L109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8" manualBreakCount="8">
    <brk id="20" max="11" man="1"/>
    <brk id="31" max="11" man="1"/>
    <brk id="42" max="11" man="1"/>
    <brk id="62" max="11" man="1"/>
    <brk id="79" max="11" man="1"/>
    <brk id="92" max="11" man="1"/>
    <brk id="108" max="11" man="1"/>
    <brk id="1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55" t="s">
        <v>22</v>
      </c>
      <c r="J1" s="156"/>
      <c r="K1" s="156"/>
      <c r="L1" s="156"/>
      <c r="M1" s="45"/>
    </row>
    <row r="2" spans="1:13" ht="45" customHeight="1">
      <c r="A2" s="60"/>
      <c r="C2" s="55"/>
      <c r="D2" s="62"/>
      <c r="F2" s="7"/>
      <c r="G2" s="7"/>
      <c r="I2" s="172" t="s">
        <v>26</v>
      </c>
      <c r="J2" s="172"/>
      <c r="K2" s="172"/>
      <c r="L2" s="17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58" t="s">
        <v>23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52" t="s">
        <v>3</v>
      </c>
      <c r="B6" s="153" t="s">
        <v>2</v>
      </c>
      <c r="C6" s="136" t="s">
        <v>27</v>
      </c>
      <c r="D6" s="136"/>
      <c r="E6" s="136"/>
      <c r="F6" s="136" t="s">
        <v>20</v>
      </c>
      <c r="G6" s="136"/>
      <c r="H6" s="136"/>
      <c r="I6" s="152" t="s">
        <v>21</v>
      </c>
      <c r="J6" s="152"/>
      <c r="K6" s="152"/>
      <c r="L6" s="159" t="s">
        <v>11</v>
      </c>
    </row>
    <row r="7" spans="1:12" ht="30.75" customHeight="1">
      <c r="A7" s="152"/>
      <c r="B7" s="153"/>
      <c r="C7" s="136" t="s">
        <v>4</v>
      </c>
      <c r="D7" s="136" t="s">
        <v>12</v>
      </c>
      <c r="E7" s="136"/>
      <c r="F7" s="136" t="s">
        <v>4</v>
      </c>
      <c r="G7" s="136" t="s">
        <v>12</v>
      </c>
      <c r="H7" s="136"/>
      <c r="I7" s="136" t="s">
        <v>4</v>
      </c>
      <c r="J7" s="136" t="s">
        <v>12</v>
      </c>
      <c r="K7" s="136"/>
      <c r="L7" s="159"/>
    </row>
    <row r="8" spans="1:12" ht="45.75" customHeight="1">
      <c r="A8" s="152"/>
      <c r="B8" s="153"/>
      <c r="C8" s="136"/>
      <c r="D8" s="32" t="s">
        <v>0</v>
      </c>
      <c r="E8" s="32" t="s">
        <v>14</v>
      </c>
      <c r="F8" s="136"/>
      <c r="G8" s="32" t="s">
        <v>0</v>
      </c>
      <c r="H8" s="32" t="s">
        <v>19</v>
      </c>
      <c r="I8" s="136"/>
      <c r="J8" s="32" t="s">
        <v>0</v>
      </c>
      <c r="K8" s="31" t="s">
        <v>14</v>
      </c>
      <c r="L8" s="15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66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67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6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76" t="s">
        <v>37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8"/>
      <c r="L13" s="46"/>
    </row>
    <row r="14" spans="1:12" ht="24" customHeight="1">
      <c r="A14" s="146" t="s">
        <v>46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8"/>
      <c r="L14" s="37" t="s">
        <v>57</v>
      </c>
    </row>
    <row r="15" spans="1:12" ht="19.5" customHeight="1">
      <c r="A15" s="164" t="s">
        <v>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6" t="s">
        <v>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37" t="s">
        <v>58</v>
      </c>
    </row>
    <row r="21" spans="1:12" s="27" customFormat="1" ht="22.5" customHeight="1">
      <c r="A21" s="128" t="s">
        <v>30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2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26"/>
      <c r="R26" s="121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26"/>
      <c r="R27" s="121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26"/>
      <c r="R28" s="121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1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1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1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1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1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1"/>
    </row>
    <row r="35" spans="1:18" s="27" customFormat="1" ht="27" customHeight="1">
      <c r="A35" s="123" t="s">
        <v>31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  <c r="L35" s="68"/>
      <c r="R35" s="121"/>
    </row>
    <row r="36" spans="1:18" s="27" customFormat="1" ht="26.25" customHeight="1">
      <c r="A36" s="128" t="s">
        <v>69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77"/>
      <c r="R36" s="121"/>
    </row>
    <row r="37" spans="1:18" s="27" customFormat="1" ht="22.5" customHeight="1">
      <c r="A37" s="167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1"/>
    </row>
    <row r="38" spans="1:18" s="27" customFormat="1" ht="44.25" customHeight="1">
      <c r="A38" s="167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9" t="s">
        <v>59</v>
      </c>
      <c r="R38" s="121"/>
    </row>
    <row r="39" spans="1:18" s="27" customFormat="1" ht="33" customHeight="1">
      <c r="A39" s="16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70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1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74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37" t="s">
        <v>33</v>
      </c>
    </row>
    <row r="43" spans="1:12" s="27" customFormat="1" ht="31.5" customHeight="1">
      <c r="A43" s="175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70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23" t="s">
        <v>62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L45" s="35"/>
    </row>
    <row r="46" spans="1:12" s="27" customFormat="1" ht="24.75" customHeight="1">
      <c r="A46" s="128" t="s">
        <v>49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23" t="s">
        <v>51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37"/>
    </row>
    <row r="50" spans="1:12" ht="24" customHeight="1">
      <c r="A50" s="128" t="s">
        <v>30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23" t="s">
        <v>52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73" t="s">
        <v>36</v>
      </c>
    </row>
    <row r="59" spans="1:12" ht="24" customHeight="1">
      <c r="A59" s="128" t="s">
        <v>13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7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7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7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10"/>
      <c r="B68" s="110"/>
      <c r="C68" s="110"/>
      <c r="D68" s="110"/>
      <c r="E68" s="110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10"/>
      <c r="B72" s="110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51"/>
      <c r="B74" s="151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2019-12-19T10:10:34Z</cp:lastPrinted>
  <dcterms:created xsi:type="dcterms:W3CDTF">1996-10-08T23:32:33Z</dcterms:created>
  <dcterms:modified xsi:type="dcterms:W3CDTF">2019-12-21T09:30:56Z</dcterms:modified>
  <cp:category/>
  <cp:version/>
  <cp:contentType/>
  <cp:contentStatus/>
</cp:coreProperties>
</file>