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680" windowWidth="9300" windowHeight="3075" tabRatio="0" activeTab="1"/>
  </bookViews>
  <sheets>
    <sheet name="Диаграмма1" sheetId="1" r:id="rId1"/>
    <sheet name="Sheet1" sheetId="2" r:id="rId2"/>
  </sheets>
  <definedNames>
    <definedName name="_xlnm.Print_Area" localSheetId="1">'Sheet1'!$A$1:$P$690</definedName>
  </definedNames>
  <calcPr fullCalcOnLoad="1"/>
</workbook>
</file>

<file path=xl/sharedStrings.xml><?xml version="1.0" encoding="utf-8"?>
<sst xmlns="http://schemas.openxmlformats.org/spreadsheetml/2006/main" count="698" uniqueCount="455">
  <si>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</si>
  <si>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</si>
  <si>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</si>
  <si>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</si>
  <si>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</si>
  <si>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</si>
  <si>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</si>
  <si>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</si>
  <si>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</si>
  <si>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</si>
  <si>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</si>
  <si>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</si>
  <si>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</si>
  <si>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</si>
  <si>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</si>
  <si>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</si>
  <si>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</si>
  <si>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</si>
  <si>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</si>
  <si>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</si>
  <si>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</si>
  <si>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</si>
  <si>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</si>
  <si>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</si>
  <si>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</si>
  <si>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</si>
  <si>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</si>
  <si>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</si>
  <si>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</si>
  <si>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</si>
  <si>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</si>
  <si>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</si>
  <si>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</si>
  <si>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</si>
  <si>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</si>
  <si>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</si>
  <si>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</si>
  <si>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</si>
  <si>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</si>
  <si>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</si>
  <si>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</si>
  <si>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</si>
  <si>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</si>
  <si>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</si>
  <si>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</si>
  <si>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</si>
  <si>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</si>
  <si>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</si>
  <si>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</si>
  <si>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</si>
  <si>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</si>
  <si>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</si>
  <si>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</si>
  <si>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</si>
  <si>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</si>
  <si>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комунального господарства міста Суми 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</si>
  <si>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</si>
  <si>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</si>
  <si>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</si>
  <si>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</si>
  <si>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</si>
  <si>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</si>
  <si>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</si>
  <si>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</si>
  <si>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</si>
  <si>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</si>
  <si>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</si>
  <si>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</si>
  <si>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</si>
  <si>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</si>
  <si>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</si>
  <si>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</si>
  <si>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</si>
  <si>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</si>
  <si>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</si>
  <si>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</si>
  <si>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</si>
  <si>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</si>
  <si>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</si>
  <si>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</si>
  <si>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</si>
  <si>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</si>
  <si>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</si>
  <si>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</si>
  <si>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</si>
  <si>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</si>
  <si>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</si>
  <si>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</si>
  <si>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</si>
  <si>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</si>
  <si>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</si>
  <si>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</si>
  <si>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</si>
  <si>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</si>
  <si>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</si>
  <si>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</si>
  <si>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</si>
  <si>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</si>
  <si>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</si>
  <si>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</si>
  <si>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</si>
  <si>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</si>
  <si>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</si>
  <si>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</si>
  <si>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</si>
  <si>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</si>
  <si>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</si>
  <si>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</si>
  <si>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</si>
  <si>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</si>
  <si>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</si>
  <si>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</si>
  <si>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</si>
  <si>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</si>
  <si>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</si>
  <si>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</si>
  <si>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</si>
  <si>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</si>
  <si>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</si>
  <si>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</si>
  <si>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</si>
  <si>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</si>
  <si>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</si>
  <si>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</si>
  <si>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</si>
  <si>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</si>
  <si>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</si>
  <si>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</si>
  <si>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</si>
  <si>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</si>
  <si>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</si>
  <si>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</si>
  <si>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</si>
  <si>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</si>
  <si>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</si>
  <si>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</si>
  <si>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</si>
  <si>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</si>
  <si>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</si>
  <si>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</si>
  <si>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</si>
  <si>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</si>
  <si>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</si>
  <si>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</si>
  <si>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</si>
  <si>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</si>
  <si>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</si>
  <si>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</si>
  <si>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</si>
  <si>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</si>
  <si>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</si>
  <si>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</si>
  <si>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</si>
  <si>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</si>
  <si>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</si>
  <si>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</si>
  <si>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</si>
  <si>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</si>
  <si>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</si>
  <si>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</si>
  <si>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</si>
  <si>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</si>
  <si>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</si>
  <si>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</si>
  <si>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</si>
  <si>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</si>
  <si>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</si>
  <si>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</si>
  <si>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</si>
  <si>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</si>
  <si>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</si>
  <si>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</si>
  <si>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</si>
  <si>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</si>
  <si>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</si>
  <si>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</si>
  <si>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</si>
  <si>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</si>
  <si>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</si>
  <si>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</si>
  <si>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</si>
  <si>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</si>
  <si>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</si>
  <si>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</si>
  <si>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</si>
  <si>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</si>
  <si>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</si>
  <si>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</si>
  <si>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</si>
  <si>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</si>
  <si>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</si>
  <si>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</si>
  <si>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</si>
  <si>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</si>
  <si>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</si>
  <si>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</si>
  <si>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</si>
  <si>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</si>
  <si>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</si>
  <si>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</si>
  <si>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</si>
  <si>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</si>
  <si>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</si>
  <si>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</si>
  <si>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</si>
  <si>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</si>
  <si>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</si>
  <si>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</si>
  <si>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</si>
  <si>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</si>
  <si>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</si>
  <si>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</si>
  <si>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</si>
  <si>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</si>
  <si>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</si>
  <si>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</si>
  <si>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</si>
  <si>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</si>
  <si>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</si>
  <si>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</si>
  <si>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</si>
  <si>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</si>
  <si>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</si>
  <si>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</si>
  <si>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</si>
  <si>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</si>
  <si>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</si>
  <si>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</si>
  <si>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</si>
  <si>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</si>
  <si>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</si>
  <si>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</si>
  <si>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</si>
  <si>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</si>
  <si>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</si>
  <si>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</si>
  <si>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</si>
  <si>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</si>
  <si>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</si>
  <si>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</si>
  <si>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</si>
  <si>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</si>
  <si>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</si>
  <si>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</si>
  <si>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</si>
  <si>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</si>
  <si>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</si>
  <si>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</si>
  <si>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</si>
  <si>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</si>
  <si>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</si>
  <si>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</si>
  <si>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</si>
  <si>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</si>
  <si>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</si>
  <si>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</si>
  <si>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</si>
  <si>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</si>
  <si>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</si>
  <si>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</si>
  <si>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</si>
  <si>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</si>
  <si>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</si>
  <si>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</si>
  <si>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</si>
  <si>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</si>
  <si>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</si>
  <si>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</si>
  <si>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</si>
  <si>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</si>
  <si>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</si>
  <si>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</si>
  <si>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</si>
  <si>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</si>
  <si>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</si>
  <si>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</si>
  <si>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</si>
  <si>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</si>
  <si>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</si>
  <si>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«Про внесення змін до  Комплексної цільової </t>
  </si>
  <si>
    <t xml:space="preserve">на 2018 - 2020 роки, затвердженої рішенням Сумської 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</si>
  <si>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</si>
  <si>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</si>
  <si>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</si>
  <si>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</si>
  <si>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</si>
  <si>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</si>
  <si>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</si>
  <si>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</si>
  <si>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</si>
  <si>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</si>
  <si>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</si>
  <si>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</si>
  <si>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</si>
  <si>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</si>
  <si>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</si>
  <si>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</si>
  <si>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</si>
  <si>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</si>
  <si>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</si>
  <si>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</si>
  <si>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</si>
  <si>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</si>
  <si>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</si>
  <si>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</si>
  <si>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</si>
  <si>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</si>
  <si>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</si>
  <si>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</si>
  <si>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</si>
  <si>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</si>
  <si>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</si>
  <si>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</si>
  <si>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</si>
  <si>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</si>
  <si>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</si>
  <si>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</si>
  <si>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</si>
  <si>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</si>
  <si>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</si>
  <si>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</si>
  <si>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</si>
  <si>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</si>
  <si>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</si>
  <si>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</si>
  <si>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</si>
  <si>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</si>
  <si>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</si>
  <si>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</si>
  <si>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</si>
  <si>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</si>
  <si>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</si>
  <si>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</si>
  <si>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</si>
  <si>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</si>
  <si>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</si>
  <si>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</si>
  <si>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</si>
  <si>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</si>
  <si>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</si>
  <si>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</si>
  <si>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</si>
  <si>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</si>
  <si>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</si>
  <si>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</si>
  <si>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</si>
  <si>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</si>
  <si>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</si>
  <si>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</si>
  <si>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</si>
  <si>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</si>
  <si>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</si>
  <si>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</si>
  <si>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</si>
  <si>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</si>
  <si>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КПКВК 6011,7691,7363</t>
  </si>
  <si>
    <t>Субвенція на капітальний ремонт житлового фонду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</si>
  <si>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</si>
  <si>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</si>
  <si>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>КПКВК 7310, 7330,7340,7363</t>
  </si>
  <si>
    <t>Субвенція на будівництво та реконструкцію обєктів</t>
  </si>
  <si>
    <t>КПКВК  6090, 7691, 7370</t>
  </si>
  <si>
    <t xml:space="preserve">    Мета:  Проведення архітектурних та містобудівних конкурсів</t>
  </si>
  <si>
    <t xml:space="preserve">    Показник: обсяг видатків на фінансування конкурсів, грн.</t>
  </si>
  <si>
    <t xml:space="preserve">    Показник: загальна кількість конкурсів, од. </t>
  </si>
  <si>
    <t xml:space="preserve">    Показник: середня вартість проведення одного конкурсу, грн.</t>
  </si>
  <si>
    <t>КПКВК 7370</t>
  </si>
  <si>
    <t>Співфінансування на капітальний ремонт житлового фонду</t>
  </si>
  <si>
    <t>Субвенція з Державного бюджету на реконструкцію хлорного господарства на очисних спорудах м. Суми з переведенням на гіпохлорит натрію</t>
  </si>
  <si>
    <t xml:space="preserve">  Завдання: 3.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</si>
  <si>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4. Забезпечення проведення ремонту мостів і шляхопроводів по місту</t>
  </si>
  <si>
    <t xml:space="preserve">  Завдання: 5.  Забезпечення проведення утримання вулично-дорожньої мережі та штучних споруд</t>
  </si>
  <si>
    <t xml:space="preserve">  Завдання: 6.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</si>
  <si>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Завдання: 7. Забезпечення проведення капітального ремонту проїздів, велосіпедних доріжок,  внутрішньоквартальних проїзних доріг та тротуарів</t>
  </si>
  <si>
    <t xml:space="preserve">  Завдання: 8. Забезпечення проведення обстеження об'єктів транспортної інфраструктури</t>
  </si>
  <si>
    <t xml:space="preserve">  Завдання: 9. Реконструкція  об'єктів транспортної інфраструктури</t>
  </si>
  <si>
    <t xml:space="preserve">  Завдання: 10.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</si>
  <si>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11. Забезпечення функціонування мереж зовнішнього освітлення </t>
  </si>
  <si>
    <t xml:space="preserve">  Завдання: 12. Збереження та утримання на належному рівні зеленої зони міста Суми та поліпшення його екологічних умов </t>
  </si>
  <si>
    <t xml:space="preserve">  Завдання: 13. Забезпечення відтворення зелених насаджен за рахунок цільового фонду (7691)</t>
  </si>
  <si>
    <t xml:space="preserve">  Завдання: 14.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</si>
  <si>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15. Забезпечення санітарної очистки території</t>
  </si>
  <si>
    <t xml:space="preserve">  Завдання: 16. Поточний ремонт та утримання в належному стані об'єктів благоустрою</t>
  </si>
  <si>
    <t xml:space="preserve">  Завдання: 17. Забезпечення сприятливих умов для співіснування людей та тварин</t>
  </si>
  <si>
    <t xml:space="preserve">  Завдання: 18. Капітальний ремонт об'єктів та елементів благоустрою </t>
  </si>
  <si>
    <t xml:space="preserve">  Завдання: 19. 1 Проведення капітального ремонту житлових будинків</t>
  </si>
  <si>
    <t xml:space="preserve">  Завдання: 19.2. Проведення капітального ремонту житлових будинків об'єднань співвласників багатоквартирних будинків</t>
  </si>
  <si>
    <t xml:space="preserve">  Завдання: 19.3.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</si>
  <si>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19.4. Співфінансування капітального ремонту житлових будинків (40%/60%) за рахунок цільвого фонду (7691)</t>
  </si>
  <si>
    <t xml:space="preserve">  Завдання: 20. Забезпечення святкового оформлення міста та ремонт</t>
  </si>
  <si>
    <t xml:space="preserve">  Завдання: 21. Придбання та монтаж покажчиків вулиць, інформаційних дошок про втрачені об’єкти архітектури у місті </t>
  </si>
  <si>
    <t>Показник: площа газонів які планується створити і відновити по місту, га</t>
  </si>
  <si>
    <t>Показник: середні витрати на створення та відновлення газонів по місту,грн.</t>
  </si>
  <si>
    <t xml:space="preserve"> Показник: кількість дерев, що потребують висадженню, од.</t>
  </si>
  <si>
    <t xml:space="preserve">    Показник: обсяг видатків на придбання та виготовлення рекламних матеріалів до святкових та урочистих подій, грн</t>
  </si>
  <si>
    <t>Показник: обсяг видатків на придбання та виготовлення рекламних матеріалів соціального характеру, грн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</si>
  <si>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</si>
  <si>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>Субвенція на капітальний ремонт обєктів благоустрою</t>
  </si>
  <si>
    <t>Співфінансування на капітальний ремонт обєктів благоустрою</t>
  </si>
  <si>
    <t xml:space="preserve"> Завдання: 22. Здійснення просвітницької діяльності серед населення міста Суми щодо змін законодавства України у сфері житлово-комунальних послуг, переваги ОСББ тощо</t>
  </si>
  <si>
    <t xml:space="preserve">    Показник: кількість інформаційних видань</t>
  </si>
  <si>
    <t xml:space="preserve">    Показник: середня вартість одного видання, грн.</t>
  </si>
  <si>
    <t xml:space="preserve">    Показник: загальна сума видавничих матеріалів, од.</t>
  </si>
  <si>
    <t xml:space="preserve">    Показник: кількість , од.</t>
  </si>
  <si>
    <t>Показник: видатки Послуги з утримання в належному стані об'єктів благоустрою міста Суми (утримання зупинок громадського транспорту)</t>
  </si>
  <si>
    <t>Показник: кількістьпаспортів по проведенню паспортизації вулично-дорожньої мережі</t>
  </si>
  <si>
    <t xml:space="preserve">  Завдання: 23. Придбання та виготовлення  рекламних матеріалів соціального характеру, рекламних матеріалів до святкових та урочистих подій</t>
  </si>
  <si>
    <t xml:space="preserve">  Завдання: 24. Демонтаж  рекламних засобів, розміщених самовільно та з порушенням порядку розміщення зовнішньої реклами</t>
  </si>
  <si>
    <t xml:space="preserve">  Завдання: 25.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</si>
  <si>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26.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</si>
  <si>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27. Забезпечення постачання природного газу монументу "Вічна Слава"</t>
  </si>
  <si>
    <t xml:space="preserve">  Завдання: 29. Проведення архітектурних та містобудівних конкурсів (з подальшим визначенням, з числа поданих, кращого найбільш оригінального проекта  для подальшої реалізації) </t>
  </si>
  <si>
    <t xml:space="preserve">  Завдання: 30. Забезпечення функціонування об'єктів житлово-комунального господарства</t>
  </si>
  <si>
    <t xml:space="preserve">  Завдання: 31. Забезпечення охорони  водозаборів  та очисних споруд, охорона КНС за адресою по вул. Привокзальна,4/13, фінансова підтримка (оплата заборгованності по електроенергії)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</si>
  <si>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</si>
  <si>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</si>
  <si>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 xml:space="preserve">  Завдання: 33. Вимоги пожежної безпеки</t>
  </si>
  <si>
    <t>Завдання: 34. Придбання водопровідних та каналізаційних люків</t>
  </si>
  <si>
    <t>Завдання: 35. Проведення капітального та поточного ремонту колекторів та каналізаційних мереж, технічне обслуговуавння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</si>
  <si>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</si>
  <si>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</si>
  <si>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</si>
  <si>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</si>
  <si>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</si>
  <si>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</si>
  <si>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 xml:space="preserve">  Завдання: 28.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лічильників, Послуги з розробки науково-технічної продукції внесення змін до проекту розміщення зупинок громадського транспорту на вулично-дорожній мережі м.Суми</t>
  </si>
  <si>
    <t>Показник: кількість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од</t>
  </si>
  <si>
    <t>Показник: середня вартість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грн.</t>
  </si>
  <si>
    <t>КПКВК 6090, 7691</t>
  </si>
  <si>
    <t>Завдання: 42. Будівництво мереж водопроводу та водовідведення в мікрорайонах приватної забудови міста</t>
  </si>
  <si>
    <t>Завдання: 43. Поточний ремонт водогону в дитячому парку "Казка" м.Суми</t>
  </si>
  <si>
    <t xml:space="preserve">  Завдання: 31.1 Забезпечення охорони  водозаборів  та очисних споруд, охорона КНС за адресою по вул. Привокзальна,4/13,  Послуги з технічного обслуговування електрообладнання каналізаційно-насосної станції за адресою м.Суми вул.Привокзальна ,4/13,  постачання електричної енергії ,  підключення електричного кабелю від КНС по вул.Привокзальна, 4/13</t>
  </si>
  <si>
    <t>Завдання: 44. Впровадження енергозберігаючих заходів</t>
  </si>
  <si>
    <t>Завдання: 44.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</si>
  <si>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44.2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</si>
  <si>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45. Забезпечення зміцнення матеріально-технічної бази підприємств комунальної форми власності</t>
  </si>
  <si>
    <t xml:space="preserve">  Завдання: 46. Створення сприятливих умов проживання населення та забезпечення надання життєво необхідних послуг</t>
  </si>
  <si>
    <t xml:space="preserve"> Завдання: 47. Встановлення вузлів  комерційного обліку </t>
  </si>
  <si>
    <t xml:space="preserve">  Завдання: 48. Забезпечення надійного та безперебійного функціонування житлово-експлуатаційного господарства</t>
  </si>
  <si>
    <t xml:space="preserve">  Завдання: 49. Організація та проведення громадських робіт</t>
  </si>
  <si>
    <t xml:space="preserve">  Завдання: 50.Заходи з будівництва, реставрації  та реконструкції</t>
  </si>
  <si>
    <t xml:space="preserve">  Завдання: 51.Здійснення заходів із землеустрою </t>
  </si>
  <si>
    <t xml:space="preserve">  Завдання: 53. Повернення бюджетних позичок на поворотній основі</t>
  </si>
  <si>
    <t xml:space="preserve">  Завдання: 52. Повернення бюджетних позичок на поворотній основі</t>
  </si>
  <si>
    <t xml:space="preserve">  Завдання: 54. Надання бюджетних позичок на поворотній основі</t>
  </si>
  <si>
    <t xml:space="preserve"> КПКВК 6030, 7691, 7462, 7363, 7442</t>
  </si>
  <si>
    <t>2018 рік  (план)</t>
  </si>
  <si>
    <t>2019 рік  (план)</t>
  </si>
  <si>
    <t>2020 рік  (прогноз)</t>
  </si>
  <si>
    <t>міської ради від 21 грудня 2017 року № 2913-МР" (нова редакція)</t>
  </si>
  <si>
    <t>Додаток 23</t>
  </si>
  <si>
    <t xml:space="preserve">Сумський міський голова </t>
  </si>
  <si>
    <t>О.М. Лисенко</t>
  </si>
  <si>
    <t>Виконавець: Павленко В.І.</t>
  </si>
  <si>
    <t xml:space="preserve">від 19 червня 2019 року № 5223-МР 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</si>
</sst>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56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07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left" vertical="top" wrapText="1"/>
    </xf>
    <xf numFmtId="4" fontId="11" fillId="0" borderId="18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8630767"/>
        <c:axId val="10568040"/>
      </c:barChart>
      <c:catAx>
        <c:axId val="8630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68040"/>
        <c:crosses val="autoZero"/>
        <c:auto val="1"/>
        <c:lblOffset val="100"/>
        <c:tickLblSkip val="1"/>
        <c:noMultiLvlLbl val="0"/>
      </c:catAx>
      <c:valAx>
        <c:axId val="10568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30767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G787"/>
  <sheetViews>
    <sheetView tabSelected="1" view="pageBreakPreview" zoomScaleNormal="85" zoomScaleSheetLayoutView="100" workbookViewId="0" topLeftCell="A684">
      <selection activeCell="A2" sqref="A2:P690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24" style="26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8" width="17.33203125" style="25" customWidth="1"/>
    <col min="19" max="235" width="10.33203125" style="25" customWidth="1"/>
    <col min="236" max="16384" width="9.33203125" style="53" customWidth="1"/>
  </cols>
  <sheetData>
    <row r="1" ht="11.25" hidden="1"/>
    <row r="2" spans="1:16" ht="18.75">
      <c r="A2" s="112"/>
      <c r="B2" s="112"/>
      <c r="C2" s="112"/>
      <c r="D2" s="118"/>
      <c r="E2" s="118"/>
      <c r="F2" s="118"/>
      <c r="G2" s="118"/>
      <c r="H2" s="118"/>
      <c r="I2" s="118"/>
      <c r="J2" s="163" t="s">
        <v>450</v>
      </c>
      <c r="K2" s="163"/>
      <c r="L2" s="163"/>
      <c r="M2" s="108"/>
      <c r="N2" s="108"/>
      <c r="O2" s="108"/>
      <c r="P2" s="108"/>
    </row>
    <row r="3" spans="1:16" ht="14.25" customHeight="1">
      <c r="A3" s="112"/>
      <c r="B3" s="112"/>
      <c r="C3" s="112"/>
      <c r="D3" s="118"/>
      <c r="E3" s="118"/>
      <c r="F3" s="118"/>
      <c r="G3" s="118"/>
      <c r="H3" s="118"/>
      <c r="I3" s="118"/>
      <c r="J3" s="108" t="s">
        <v>350</v>
      </c>
      <c r="K3" s="108"/>
      <c r="L3" s="108"/>
      <c r="M3" s="108"/>
      <c r="N3" s="108"/>
      <c r="O3" s="108"/>
      <c r="P3" s="108"/>
    </row>
    <row r="4" spans="1:16" ht="14.25" customHeight="1">
      <c r="A4" s="112"/>
      <c r="B4" s="112"/>
      <c r="C4" s="112"/>
      <c r="D4" s="118"/>
      <c r="E4" s="118"/>
      <c r="F4" s="118"/>
      <c r="G4" s="118"/>
      <c r="H4" s="118"/>
      <c r="I4" s="118"/>
      <c r="J4" s="108" t="s">
        <v>279</v>
      </c>
      <c r="K4" s="108"/>
      <c r="L4" s="108"/>
      <c r="M4" s="108"/>
      <c r="N4" s="108"/>
      <c r="O4" s="108"/>
      <c r="P4" s="108"/>
    </row>
    <row r="5" spans="1:16" ht="13.5" customHeight="1">
      <c r="A5" s="120"/>
      <c r="B5" s="120"/>
      <c r="C5" s="120"/>
      <c r="D5" s="121"/>
      <c r="E5" s="121"/>
      <c r="F5" s="121"/>
      <c r="G5" s="121"/>
      <c r="H5" s="121"/>
      <c r="I5" s="121"/>
      <c r="J5" s="108" t="s">
        <v>42</v>
      </c>
      <c r="K5" s="108"/>
      <c r="L5" s="108"/>
      <c r="M5" s="108"/>
      <c r="N5" s="108"/>
      <c r="O5" s="108"/>
      <c r="P5" s="108"/>
    </row>
    <row r="6" spans="1:16" ht="14.25" customHeight="1">
      <c r="A6" s="120"/>
      <c r="B6" s="120"/>
      <c r="C6" s="120"/>
      <c r="D6" s="121"/>
      <c r="E6" s="121"/>
      <c r="F6" s="121"/>
      <c r="G6" s="121"/>
      <c r="H6" s="121"/>
      <c r="I6" s="121"/>
      <c r="J6" s="108" t="s">
        <v>55</v>
      </c>
      <c r="K6" s="108"/>
      <c r="L6" s="108"/>
      <c r="M6" s="108"/>
      <c r="N6" s="108"/>
      <c r="O6" s="108"/>
      <c r="P6" s="108"/>
    </row>
    <row r="7" spans="1:16" ht="14.25" customHeight="1">
      <c r="A7" s="120"/>
      <c r="B7" s="120"/>
      <c r="C7" s="120"/>
      <c r="D7" s="121"/>
      <c r="E7" s="121"/>
      <c r="F7" s="121"/>
      <c r="G7" s="121"/>
      <c r="H7" s="121"/>
      <c r="I7" s="121"/>
      <c r="J7" s="108" t="s">
        <v>280</v>
      </c>
      <c r="K7" s="108"/>
      <c r="L7" s="108"/>
      <c r="M7" s="108"/>
      <c r="N7" s="108"/>
      <c r="O7" s="108"/>
      <c r="P7" s="108"/>
    </row>
    <row r="8" spans="1:16" ht="18.75" customHeight="1">
      <c r="A8" s="120"/>
      <c r="B8" s="120"/>
      <c r="C8" s="120"/>
      <c r="D8" s="121"/>
      <c r="E8" s="121"/>
      <c r="F8" s="121"/>
      <c r="G8" s="121"/>
      <c r="H8" s="121"/>
      <c r="I8" s="121"/>
      <c r="J8" s="161" t="s">
        <v>449</v>
      </c>
      <c r="K8" s="161"/>
      <c r="L8" s="161"/>
      <c r="M8" s="161"/>
      <c r="N8" s="161"/>
      <c r="O8" s="161"/>
      <c r="P8" s="161"/>
    </row>
    <row r="9" spans="1:16" ht="18" customHeight="1">
      <c r="A9" s="120"/>
      <c r="B9" s="120"/>
      <c r="C9" s="120"/>
      <c r="D9" s="121"/>
      <c r="E9" s="121"/>
      <c r="F9" s="121"/>
      <c r="G9" s="121"/>
      <c r="H9" s="121"/>
      <c r="I9" s="121"/>
      <c r="J9" s="108" t="s">
        <v>454</v>
      </c>
      <c r="K9" s="108"/>
      <c r="L9" s="108"/>
      <c r="M9" s="108"/>
      <c r="N9" s="108"/>
      <c r="O9" s="108"/>
      <c r="P9" s="108"/>
    </row>
    <row r="10" spans="1:17" ht="12.75" customHeight="1">
      <c r="A10" s="120"/>
      <c r="B10" s="120"/>
      <c r="C10" s="120"/>
      <c r="D10" s="121"/>
      <c r="E10" s="121"/>
      <c r="F10" s="121"/>
      <c r="G10" s="121"/>
      <c r="H10" s="121"/>
      <c r="I10" s="121"/>
      <c r="J10" s="118"/>
      <c r="K10" s="118"/>
      <c r="L10" s="118"/>
      <c r="M10" s="118"/>
      <c r="N10" s="119"/>
      <c r="O10" s="119"/>
      <c r="P10" s="119"/>
      <c r="Q10" s="28"/>
    </row>
    <row r="11" spans="1:16" ht="10.5" customHeight="1">
      <c r="A11" s="120"/>
      <c r="B11" s="120"/>
      <c r="C11" s="120"/>
      <c r="D11" s="121"/>
      <c r="E11" s="121"/>
      <c r="F11" s="121"/>
      <c r="G11" s="121"/>
      <c r="H11" s="121"/>
      <c r="I11" s="121"/>
      <c r="J11" s="118"/>
      <c r="K11" s="118"/>
      <c r="L11" s="118"/>
      <c r="M11" s="118"/>
      <c r="N11" s="118"/>
      <c r="O11" s="118"/>
      <c r="P11" s="118"/>
    </row>
    <row r="12" spans="1:16" ht="39.75" customHeight="1">
      <c r="A12" s="164" t="s">
        <v>273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</row>
    <row r="13" spans="1:16" ht="16.5" customHeight="1">
      <c r="A13" s="122"/>
      <c r="B13" s="122"/>
      <c r="C13" s="122"/>
      <c r="D13" s="123"/>
      <c r="E13" s="123"/>
      <c r="F13" s="162" t="s">
        <v>274</v>
      </c>
      <c r="G13" s="162"/>
      <c r="H13" s="123"/>
      <c r="I13" s="123"/>
      <c r="J13" s="118"/>
      <c r="K13" s="123"/>
      <c r="L13" s="118"/>
      <c r="M13" s="118"/>
      <c r="N13" s="118"/>
      <c r="O13" s="118"/>
      <c r="P13" s="158" t="s">
        <v>39</v>
      </c>
    </row>
    <row r="14" spans="1:241" ht="11.25" customHeight="1">
      <c r="A14" s="176"/>
      <c r="B14" s="176" t="s">
        <v>34</v>
      </c>
      <c r="C14" s="176" t="s">
        <v>35</v>
      </c>
      <c r="D14" s="166" t="s">
        <v>446</v>
      </c>
      <c r="E14" s="167"/>
      <c r="F14" s="168"/>
      <c r="G14" s="173" t="s">
        <v>447</v>
      </c>
      <c r="H14" s="173"/>
      <c r="I14" s="173"/>
      <c r="J14" s="173"/>
      <c r="K14" s="33"/>
      <c r="L14" s="33"/>
      <c r="M14" s="33"/>
      <c r="N14" s="166" t="s">
        <v>448</v>
      </c>
      <c r="O14" s="167"/>
      <c r="P14" s="168"/>
      <c r="IB14" s="25"/>
      <c r="IC14" s="25"/>
      <c r="ID14" s="25"/>
      <c r="IE14" s="25"/>
      <c r="IF14" s="25"/>
      <c r="IG14" s="25"/>
    </row>
    <row r="15" spans="1:241" ht="12" customHeight="1">
      <c r="A15" s="177"/>
      <c r="B15" s="177"/>
      <c r="C15" s="177"/>
      <c r="D15" s="169" t="s">
        <v>36</v>
      </c>
      <c r="E15" s="170"/>
      <c r="F15" s="171" t="s">
        <v>26</v>
      </c>
      <c r="G15" s="175" t="s">
        <v>36</v>
      </c>
      <c r="H15" s="175"/>
      <c r="I15" s="175"/>
      <c r="J15" s="173" t="s">
        <v>26</v>
      </c>
      <c r="K15" s="166" t="s">
        <v>25</v>
      </c>
      <c r="L15" s="167"/>
      <c r="M15" s="168"/>
      <c r="N15" s="169" t="s">
        <v>36</v>
      </c>
      <c r="O15" s="170"/>
      <c r="P15" s="171" t="s">
        <v>26</v>
      </c>
      <c r="IB15" s="25"/>
      <c r="IC15" s="25"/>
      <c r="ID15" s="25"/>
      <c r="IE15" s="25"/>
      <c r="IF15" s="25"/>
      <c r="IG15" s="25"/>
    </row>
    <row r="16" spans="1:241" ht="24.75" customHeight="1">
      <c r="A16" s="178"/>
      <c r="B16" s="178"/>
      <c r="C16" s="178"/>
      <c r="D16" s="33" t="s">
        <v>0</v>
      </c>
      <c r="E16" s="33" t="s">
        <v>1</v>
      </c>
      <c r="F16" s="172"/>
      <c r="G16" s="33" t="s">
        <v>0</v>
      </c>
      <c r="H16" s="33" t="s">
        <v>1</v>
      </c>
      <c r="I16" s="33" t="s">
        <v>186</v>
      </c>
      <c r="J16" s="173"/>
      <c r="K16" s="33" t="s">
        <v>0</v>
      </c>
      <c r="L16" s="33" t="s">
        <v>1</v>
      </c>
      <c r="M16" s="33" t="s">
        <v>26</v>
      </c>
      <c r="N16" s="33" t="s">
        <v>0</v>
      </c>
      <c r="O16" s="33" t="s">
        <v>1</v>
      </c>
      <c r="P16" s="172"/>
      <c r="IB16" s="25"/>
      <c r="IC16" s="25"/>
      <c r="ID16" s="25"/>
      <c r="IE16" s="25"/>
      <c r="IF16" s="25"/>
      <c r="IG16" s="25"/>
    </row>
    <row r="17" spans="1:241" s="116" customFormat="1" ht="12.75">
      <c r="A17" s="124">
        <v>1</v>
      </c>
      <c r="B17" s="124"/>
      <c r="C17" s="124"/>
      <c r="D17" s="124" t="s">
        <v>2</v>
      </c>
      <c r="E17" s="124" t="s">
        <v>3</v>
      </c>
      <c r="F17" s="124">
        <v>7</v>
      </c>
      <c r="G17" s="124">
        <v>8</v>
      </c>
      <c r="H17" s="124">
        <v>9</v>
      </c>
      <c r="I17" s="124">
        <v>10</v>
      </c>
      <c r="J17" s="124">
        <v>11</v>
      </c>
      <c r="K17" s="124">
        <v>12</v>
      </c>
      <c r="L17" s="124">
        <v>13</v>
      </c>
      <c r="M17" s="124">
        <v>14</v>
      </c>
      <c r="N17" s="124">
        <v>12</v>
      </c>
      <c r="O17" s="124">
        <v>13</v>
      </c>
      <c r="P17" s="124">
        <v>14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</row>
    <row r="18" spans="1:16" s="25" customFormat="1" ht="28.5" customHeight="1">
      <c r="A18" s="32" t="s">
        <v>47</v>
      </c>
      <c r="B18" s="32"/>
      <c r="C18" s="32"/>
      <c r="D18" s="33">
        <f>SUM(D23)+D298+D337+D456+D465+D569+D587+D596+D605+D615+D625+D633+D646+D655+D673</f>
        <v>157231200.00291747</v>
      </c>
      <c r="E18" s="33">
        <f>SUM(E23)+E298+E337+E456+E465+E569+E587+E596+E605+E615+E625+E633+E646+E655+E673</f>
        <v>490457807.999755</v>
      </c>
      <c r="F18" s="33">
        <f>SUM(D18:E18)</f>
        <v>647689008.0026724</v>
      </c>
      <c r="G18" s="33">
        <f>SUM(G23)+G298+G337+G456+G465+G569+G587+G596+G605+G615+G625+G633+G646+G655+G673</f>
        <v>314161500.40164477</v>
      </c>
      <c r="H18" s="33">
        <f>SUM(H23)+H298+H337+H456+H465+H569+H587+H596+H605+H615+H625+H633+H646+H655+H664+H673</f>
        <v>390002510.94646204</v>
      </c>
      <c r="I18" s="33" t="e">
        <f>SUM(I23)+I298+I337+I456+I465+I569+I587+I596+I605+I615+I625+I633+I646+I655+I673</f>
        <v>#REF!</v>
      </c>
      <c r="J18" s="33">
        <f>SUM(G18)+H18</f>
        <v>704164011.3481069</v>
      </c>
      <c r="K18" s="33" t="e">
        <f aca="true" t="shared" si="0" ref="K18:P18">SUM(K23)+K298+K337+K456+K465+K569+K587+K596+K605+K615+K625+K633+K646+K655+K673</f>
        <v>#REF!</v>
      </c>
      <c r="L18" s="33" t="e">
        <f t="shared" si="0"/>
        <v>#REF!</v>
      </c>
      <c r="M18" s="33" t="e">
        <f t="shared" si="0"/>
        <v>#REF!</v>
      </c>
      <c r="N18" s="33">
        <f t="shared" si="0"/>
        <v>142134000.00307232</v>
      </c>
      <c r="O18" s="33">
        <f t="shared" si="0"/>
        <v>286060000.000365</v>
      </c>
      <c r="P18" s="33">
        <f t="shared" si="0"/>
        <v>428194000.0034373</v>
      </c>
    </row>
    <row r="19" spans="1:16" s="25" customFormat="1" ht="41.25" customHeight="1">
      <c r="A19" s="32" t="s">
        <v>41</v>
      </c>
      <c r="B19" s="32"/>
      <c r="C19" s="32"/>
      <c r="D19" s="33">
        <f>D24</f>
        <v>124999999.9999491</v>
      </c>
      <c r="E19" s="33">
        <f>E24</f>
        <v>191899944.43989998</v>
      </c>
      <c r="F19" s="33">
        <f>F24</f>
        <v>316899944.4398491</v>
      </c>
      <c r="G19" s="33">
        <f>G24</f>
        <v>9041700.003999999</v>
      </c>
      <c r="H19" s="33">
        <f>H24</f>
        <v>208302479.99964452</v>
      </c>
      <c r="I19" s="33">
        <f aca="true" t="shared" si="1" ref="I19:P19">I24</f>
        <v>-2000000</v>
      </c>
      <c r="J19" s="33">
        <f>SUM(G19)+H19</f>
        <v>217344180.00364453</v>
      </c>
      <c r="K19" s="33">
        <f t="shared" si="1"/>
        <v>-2000000</v>
      </c>
      <c r="L19" s="33">
        <f t="shared" si="1"/>
        <v>-2000000</v>
      </c>
      <c r="M19" s="33">
        <f t="shared" si="1"/>
        <v>-2000000</v>
      </c>
      <c r="N19" s="33">
        <f t="shared" si="1"/>
        <v>146552499.99986666</v>
      </c>
      <c r="O19" s="33">
        <f t="shared" si="1"/>
        <v>175862999.99910063</v>
      </c>
      <c r="P19" s="33">
        <f t="shared" si="1"/>
        <v>322415499.9989673</v>
      </c>
    </row>
    <row r="20" spans="1:17" ht="40.5" customHeight="1">
      <c r="A20" s="32" t="s">
        <v>188</v>
      </c>
      <c r="B20" s="32"/>
      <c r="C20" s="32"/>
      <c r="D20" s="33">
        <f>D338-0.006</f>
        <v>462379.99700000003</v>
      </c>
      <c r="E20" s="33">
        <f>E338</f>
        <v>692840</v>
      </c>
      <c r="F20" s="33">
        <f>F338</f>
        <v>1155220.003</v>
      </c>
      <c r="G20" s="33">
        <f>G338</f>
        <v>435255</v>
      </c>
      <c r="H20" s="33">
        <f>H338</f>
        <v>742600</v>
      </c>
      <c r="I20" s="33">
        <f>I338</f>
        <v>0</v>
      </c>
      <c r="J20" s="33">
        <f>SUM(G20)+H20</f>
        <v>1177855</v>
      </c>
      <c r="K20" s="33">
        <f aca="true" t="shared" si="2" ref="K20:Q20">K338</f>
        <v>0</v>
      </c>
      <c r="L20" s="33">
        <f t="shared" si="2"/>
        <v>0</v>
      </c>
      <c r="M20" s="33">
        <f t="shared" si="2"/>
        <v>0</v>
      </c>
      <c r="N20" s="33">
        <f t="shared" si="2"/>
        <v>352520</v>
      </c>
      <c r="O20" s="33">
        <f t="shared" si="2"/>
        <v>787532</v>
      </c>
      <c r="P20" s="33">
        <f t="shared" si="2"/>
        <v>1140052</v>
      </c>
      <c r="Q20" s="33">
        <f t="shared" si="2"/>
        <v>0</v>
      </c>
    </row>
    <row r="21" spans="1:17" ht="20.25" customHeight="1">
      <c r="A21" s="32" t="s">
        <v>138</v>
      </c>
      <c r="B21" s="32"/>
      <c r="C21" s="32"/>
      <c r="D21" s="33">
        <f>D18+D19+D20</f>
        <v>282693579.99986655</v>
      </c>
      <c r="E21" s="33">
        <f aca="true" t="shared" si="3" ref="E21:Q21">E18+E19+E20</f>
        <v>683050592.4396551</v>
      </c>
      <c r="F21" s="33">
        <f t="shared" si="3"/>
        <v>965744172.4455216</v>
      </c>
      <c r="G21" s="33">
        <f>G18+G19+G20</f>
        <v>323638455.4056448</v>
      </c>
      <c r="H21" s="33">
        <f>H18+H19+H20</f>
        <v>599047590.9461066</v>
      </c>
      <c r="I21" s="33" t="e">
        <f t="shared" si="3"/>
        <v>#REF!</v>
      </c>
      <c r="J21" s="33">
        <f>J18+J19+J20</f>
        <v>922686046.3517513</v>
      </c>
      <c r="K21" s="33" t="e">
        <f t="shared" si="3"/>
        <v>#REF!</v>
      </c>
      <c r="L21" s="33" t="e">
        <f t="shared" si="3"/>
        <v>#REF!</v>
      </c>
      <c r="M21" s="33" t="e">
        <f t="shared" si="3"/>
        <v>#REF!</v>
      </c>
      <c r="N21" s="33">
        <f t="shared" si="3"/>
        <v>289039020.002939</v>
      </c>
      <c r="O21" s="33">
        <f t="shared" si="3"/>
        <v>462710531.99946564</v>
      </c>
      <c r="P21" s="33">
        <f t="shared" si="3"/>
        <v>751749552.0024046</v>
      </c>
      <c r="Q21" s="33">
        <f t="shared" si="3"/>
        <v>0</v>
      </c>
    </row>
    <row r="22" spans="1:235" s="139" customFormat="1" ht="30.75" customHeight="1">
      <c r="A22" s="140" t="s">
        <v>445</v>
      </c>
      <c r="B22" s="141"/>
      <c r="C22" s="141"/>
      <c r="D22" s="142">
        <f>D23+D24</f>
        <v>242045100.0028672</v>
      </c>
      <c r="E22" s="142">
        <f>E23+E24</f>
        <v>290485527.43965495</v>
      </c>
      <c r="F22" s="142">
        <f>F23+F24</f>
        <v>532530627.44252217</v>
      </c>
      <c r="G22" s="142">
        <f aca="true" t="shared" si="4" ref="G22:P22">G23+G24</f>
        <v>264069200.0056448</v>
      </c>
      <c r="H22" s="142">
        <f>H23+H24</f>
        <v>326442510.9486065</v>
      </c>
      <c r="I22" s="142">
        <f t="shared" si="4"/>
        <v>-2000000</v>
      </c>
      <c r="J22" s="142">
        <f>J23+J24</f>
        <v>590511710.9542513</v>
      </c>
      <c r="K22" s="142" t="e">
        <f t="shared" si="4"/>
        <v>#REF!</v>
      </c>
      <c r="L22" s="142" t="e">
        <f t="shared" si="4"/>
        <v>#REF!</v>
      </c>
      <c r="M22" s="142" t="e">
        <f t="shared" si="4"/>
        <v>#REF!</v>
      </c>
      <c r="N22" s="142">
        <f t="shared" si="4"/>
        <v>273011500.0008893</v>
      </c>
      <c r="O22" s="142">
        <f>O23+O24</f>
        <v>287682999.9974656</v>
      </c>
      <c r="P22" s="142">
        <f t="shared" si="4"/>
        <v>560694499.9983549</v>
      </c>
      <c r="Q22" s="143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</row>
    <row r="23" spans="1:235" s="139" customFormat="1" ht="15" customHeight="1">
      <c r="A23" s="144" t="s">
        <v>60</v>
      </c>
      <c r="B23" s="144"/>
      <c r="C23" s="144"/>
      <c r="D23" s="142">
        <f>SUM(D48)+D76+(D91*D94)+D98+D141+D167+D221+D245+D268+D289+D281+2000000</f>
        <v>117045100.0029181</v>
      </c>
      <c r="E23" s="142">
        <f>SUM(E48)+E76+(E91*E94)+E98+E141+E167+E221+E245+E268+E289+E281</f>
        <v>98585582.999755</v>
      </c>
      <c r="F23" s="142">
        <f>D23+E23</f>
        <v>215630683.0026731</v>
      </c>
      <c r="G23" s="142">
        <f>SUM(G48)+G76+(G91*G94)+G98+G141+G167+G221+G245+G268+G289+G281+G34+G57</f>
        <v>255027500.0016448</v>
      </c>
      <c r="H23" s="142">
        <f>SUM(H48)+H76+(H91*H94)+H98+H141+H167+H221+H245+H268+H289+H281</f>
        <v>118140030.948962</v>
      </c>
      <c r="I23" s="142">
        <f>I48+I76+I85+I98+I141+I167+I221+I245+I268+I281+I289</f>
        <v>0</v>
      </c>
      <c r="J23" s="142">
        <f>G23+H23</f>
        <v>373167530.9506068</v>
      </c>
      <c r="K23" s="142" t="e">
        <f>K48+K76+K85+K98+K141+K167+K221+K245+K268+K281+K289</f>
        <v>#REF!</v>
      </c>
      <c r="L23" s="142" t="e">
        <f>L48+L76+L85+L98+L141+L167+L221+L245+L268+L281+L289</f>
        <v>#REF!</v>
      </c>
      <c r="M23" s="142" t="e">
        <f>M48+M76+M85+M98+M141+M167+M221+M245+M268+M281+M289</f>
        <v>#REF!</v>
      </c>
      <c r="N23" s="142">
        <f>SUM(N48)+N76+(N91*N94)+N98+N141+N167+N221+N245+N268+N289+N281</f>
        <v>126459000.00102262</v>
      </c>
      <c r="O23" s="142">
        <f>SUM(O48)+O76+(O91*O94)+O98+O141+O167+O221+O245+O268+O289+O214+O281</f>
        <v>111819999.99836501</v>
      </c>
      <c r="P23" s="142">
        <f>N23+O23</f>
        <v>238278999.99938762</v>
      </c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</row>
    <row r="24" spans="1:235" s="139" customFormat="1" ht="28.5" customHeight="1">
      <c r="A24" s="144" t="s">
        <v>61</v>
      </c>
      <c r="B24" s="144"/>
      <c r="C24" s="144"/>
      <c r="D24" s="142">
        <f>SUM(D25)+D34+D57+D112-2000000</f>
        <v>124999999.9999491</v>
      </c>
      <c r="E24" s="142">
        <f>SUM(E25)+E34+E57+E112+(E90*E93)+E43</f>
        <v>191899944.43989998</v>
      </c>
      <c r="F24" s="142">
        <f>SUM(D24)+E24</f>
        <v>316899944.4398491</v>
      </c>
      <c r="G24" s="142">
        <f>SUM(G25)+G112</f>
        <v>9041700.003999999</v>
      </c>
      <c r="H24" s="142">
        <f>SUM(H25)+H34+H43+H57+H112+(H90*H93)+H105</f>
        <v>208302479.99964452</v>
      </c>
      <c r="I24" s="142">
        <f>I25+I34+I57+I105+I112-2000000</f>
        <v>-2000000</v>
      </c>
      <c r="J24" s="142">
        <f>G24+H24</f>
        <v>217344180.00364453</v>
      </c>
      <c r="K24" s="142">
        <f>K25+K34+K57+K105+K112-2000000</f>
        <v>-2000000</v>
      </c>
      <c r="L24" s="142">
        <f>L25+L34+L57+L105+L112-2000000</f>
        <v>-2000000</v>
      </c>
      <c r="M24" s="142">
        <f>M25+M34+M57+M105+M112-2000000</f>
        <v>-2000000</v>
      </c>
      <c r="N24" s="142">
        <f>SUM(N25)+N34+N57+N112</f>
        <v>146552499.99986666</v>
      </c>
      <c r="O24" s="142">
        <f>SUM(O25)+O34+O57+O112+(O90*O93)</f>
        <v>175862999.99910063</v>
      </c>
      <c r="P24" s="142">
        <f>N24+O24</f>
        <v>322415499.9989673</v>
      </c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</row>
    <row r="25" spans="1:235" s="39" customFormat="1" ht="33.75">
      <c r="A25" s="34" t="s">
        <v>29</v>
      </c>
      <c r="B25" s="35"/>
      <c r="C25" s="35"/>
      <c r="D25" s="36"/>
      <c r="E25" s="36">
        <f>E31*E29+73455.56-73455.56</f>
        <v>49999944.44</v>
      </c>
      <c r="F25" s="36">
        <f>SUM(D25)+E25</f>
        <v>49999944.44</v>
      </c>
      <c r="G25" s="36"/>
      <c r="H25" s="36">
        <f>H29*H31</f>
        <v>55743999.9999828</v>
      </c>
      <c r="I25" s="36"/>
      <c r="J25" s="36">
        <f>H25</f>
        <v>55743999.9999828</v>
      </c>
      <c r="K25" s="36"/>
      <c r="L25" s="36"/>
      <c r="M25" s="36"/>
      <c r="N25" s="36"/>
      <c r="O25" s="36">
        <f>(O31*O29)</f>
        <v>58620999.99996351</v>
      </c>
      <c r="P25" s="36">
        <f>(P31*P29)</f>
        <v>58620999.99996351</v>
      </c>
      <c r="Q25" s="38"/>
      <c r="R25" s="11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</row>
    <row r="26" spans="1:16" ht="11.25">
      <c r="A26" s="5" t="s">
        <v>4</v>
      </c>
      <c r="B26" s="37"/>
      <c r="C26" s="37"/>
      <c r="D26" s="36"/>
      <c r="E26" s="36"/>
      <c r="F26" s="36"/>
      <c r="G26" s="36"/>
      <c r="H26" s="36"/>
      <c r="I26" s="36"/>
      <c r="J26" s="36"/>
      <c r="K26" s="7"/>
      <c r="L26" s="7"/>
      <c r="M26" s="7"/>
      <c r="N26" s="36"/>
      <c r="O26" s="36"/>
      <c r="P26" s="36"/>
    </row>
    <row r="27" spans="1:16" ht="27" customHeight="1">
      <c r="A27" s="8" t="s">
        <v>9</v>
      </c>
      <c r="B27" s="6"/>
      <c r="C27" s="6"/>
      <c r="D27" s="7"/>
      <c r="E27" s="7">
        <v>270000</v>
      </c>
      <c r="F27" s="7">
        <f>E27</f>
        <v>270000</v>
      </c>
      <c r="G27" s="7">
        <f>F25+F34+F48+F57+F76+F85+F98+F105+F112</f>
        <v>326499944.4408291</v>
      </c>
      <c r="H27" s="7">
        <v>270000</v>
      </c>
      <c r="I27" s="7"/>
      <c r="J27" s="7">
        <f>H27</f>
        <v>270000</v>
      </c>
      <c r="K27" s="7"/>
      <c r="L27" s="7"/>
      <c r="M27" s="7"/>
      <c r="N27" s="7"/>
      <c r="O27" s="7">
        <v>270000</v>
      </c>
      <c r="P27" s="7">
        <f>O27</f>
        <v>270000</v>
      </c>
    </row>
    <row r="28" spans="1:16" ht="11.25">
      <c r="A28" s="5" t="s">
        <v>5</v>
      </c>
      <c r="B28" s="37"/>
      <c r="C28" s="37"/>
      <c r="D28" s="7"/>
      <c r="E28" s="36"/>
      <c r="F28" s="36"/>
      <c r="G28" s="7"/>
      <c r="H28" s="36"/>
      <c r="I28" s="36"/>
      <c r="J28" s="36"/>
      <c r="K28" s="7"/>
      <c r="L28" s="7"/>
      <c r="M28" s="7"/>
      <c r="N28" s="7"/>
      <c r="O28" s="36"/>
      <c r="P28" s="36"/>
    </row>
    <row r="29" spans="1:16" ht="22.5">
      <c r="A29" s="8" t="s">
        <v>12</v>
      </c>
      <c r="B29" s="6"/>
      <c r="C29" s="6"/>
      <c r="D29" s="7"/>
      <c r="E29" s="7">
        <v>44444</v>
      </c>
      <c r="F29" s="7">
        <f>E29</f>
        <v>44444</v>
      </c>
      <c r="G29" s="7"/>
      <c r="H29" s="7">
        <v>44452.9505582</v>
      </c>
      <c r="I29" s="7"/>
      <c r="J29" s="7">
        <f>H29</f>
        <v>44452.9505582</v>
      </c>
      <c r="K29" s="7"/>
      <c r="L29" s="7"/>
      <c r="M29" s="7"/>
      <c r="N29" s="7"/>
      <c r="O29" s="7">
        <v>44443.5178165</v>
      </c>
      <c r="P29" s="7">
        <f>O29</f>
        <v>44443.5178165</v>
      </c>
    </row>
    <row r="30" spans="1:16" ht="11.25">
      <c r="A30" s="5" t="s">
        <v>7</v>
      </c>
      <c r="B30" s="37"/>
      <c r="C30" s="37"/>
      <c r="D30" s="7"/>
      <c r="E30" s="36"/>
      <c r="F30" s="36"/>
      <c r="G30" s="7"/>
      <c r="H30" s="36"/>
      <c r="I30" s="36"/>
      <c r="J30" s="36"/>
      <c r="K30" s="7"/>
      <c r="L30" s="7"/>
      <c r="M30" s="7"/>
      <c r="N30" s="7"/>
      <c r="O30" s="36"/>
      <c r="P30" s="36"/>
    </row>
    <row r="31" spans="1:16" ht="22.5">
      <c r="A31" s="8" t="s">
        <v>17</v>
      </c>
      <c r="B31" s="6"/>
      <c r="C31" s="6"/>
      <c r="D31" s="7"/>
      <c r="E31" s="7">
        <v>1125.01</v>
      </c>
      <c r="F31" s="7">
        <f>E31</f>
        <v>1125.01</v>
      </c>
      <c r="G31" s="7"/>
      <c r="H31" s="7">
        <v>1254</v>
      </c>
      <c r="I31" s="7"/>
      <c r="J31" s="7">
        <f>H31</f>
        <v>1254</v>
      </c>
      <c r="K31" s="7"/>
      <c r="L31" s="7"/>
      <c r="M31" s="7"/>
      <c r="N31" s="7"/>
      <c r="O31" s="7">
        <v>1319</v>
      </c>
      <c r="P31" s="7">
        <f>O31</f>
        <v>1319</v>
      </c>
    </row>
    <row r="32" spans="1:16" ht="11.25">
      <c r="A32" s="5" t="s">
        <v>6</v>
      </c>
      <c r="B32" s="37"/>
      <c r="C32" s="37"/>
      <c r="D32" s="7"/>
      <c r="E32" s="36"/>
      <c r="F32" s="36"/>
      <c r="G32" s="7"/>
      <c r="H32" s="36"/>
      <c r="I32" s="36"/>
      <c r="J32" s="36"/>
      <c r="K32" s="7"/>
      <c r="L32" s="7"/>
      <c r="M32" s="7"/>
      <c r="N32" s="7"/>
      <c r="O32" s="36"/>
      <c r="P32" s="36"/>
    </row>
    <row r="33" spans="1:16" ht="22.5">
      <c r="A33" s="8" t="s">
        <v>23</v>
      </c>
      <c r="B33" s="6"/>
      <c r="C33" s="6"/>
      <c r="D33" s="7"/>
      <c r="E33" s="7">
        <f>E29/E27*100</f>
        <v>16.46074074074074</v>
      </c>
      <c r="F33" s="7">
        <f>F29/F27*100</f>
        <v>16.46074074074074</v>
      </c>
      <c r="G33" s="7"/>
      <c r="H33" s="7">
        <v>0</v>
      </c>
      <c r="I33" s="7"/>
      <c r="J33" s="7">
        <f>J29/J27*100</f>
        <v>16.464055762296294</v>
      </c>
      <c r="K33" s="7"/>
      <c r="L33" s="7"/>
      <c r="M33" s="7"/>
      <c r="N33" s="7"/>
      <c r="O33" s="7">
        <v>0</v>
      </c>
      <c r="P33" s="7">
        <f>P29/P27*100</f>
        <v>16.46056215425926</v>
      </c>
    </row>
    <row r="34" spans="1:235" s="134" customFormat="1" ht="35.25" customHeight="1">
      <c r="A34" s="130" t="s">
        <v>56</v>
      </c>
      <c r="B34" s="131"/>
      <c r="C34" s="131"/>
      <c r="D34" s="132">
        <f>D40*D38</f>
        <v>77889999.99998794</v>
      </c>
      <c r="E34" s="132"/>
      <c r="F34" s="132">
        <f>F40*F38</f>
        <v>77889999.99998794</v>
      </c>
      <c r="G34" s="132">
        <f>G38*G40</f>
        <v>86837999.99996285</v>
      </c>
      <c r="H34" s="132"/>
      <c r="I34" s="132"/>
      <c r="J34" s="132">
        <f>G34</f>
        <v>86837999.99996285</v>
      </c>
      <c r="K34" s="132"/>
      <c r="L34" s="132"/>
      <c r="M34" s="132"/>
      <c r="N34" s="132">
        <f>N38*N40</f>
        <v>91319799.99991322</v>
      </c>
      <c r="O34" s="132"/>
      <c r="P34" s="132">
        <f>N34</f>
        <v>91319799.99991322</v>
      </c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</row>
    <row r="35" spans="1:16" ht="11.25">
      <c r="A35" s="5" t="s">
        <v>4</v>
      </c>
      <c r="B35" s="37"/>
      <c r="C35" s="3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22.5">
      <c r="A36" s="8" t="s">
        <v>10</v>
      </c>
      <c r="B36" s="6"/>
      <c r="C36" s="6"/>
      <c r="D36" s="7">
        <v>292000</v>
      </c>
      <c r="E36" s="7"/>
      <c r="F36" s="7">
        <f>D36</f>
        <v>292000</v>
      </c>
      <c r="G36" s="7">
        <v>292000</v>
      </c>
      <c r="H36" s="7"/>
      <c r="I36" s="7"/>
      <c r="J36" s="7">
        <f>G36</f>
        <v>292000</v>
      </c>
      <c r="K36" s="7"/>
      <c r="L36" s="7"/>
      <c r="M36" s="7"/>
      <c r="N36" s="7">
        <v>300000</v>
      </c>
      <c r="O36" s="7"/>
      <c r="P36" s="7">
        <f>N36</f>
        <v>300000</v>
      </c>
    </row>
    <row r="37" spans="1:16" ht="11.25">
      <c r="A37" s="5" t="s">
        <v>5</v>
      </c>
      <c r="B37" s="37"/>
      <c r="C37" s="3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22.5">
      <c r="A38" s="8" t="s">
        <v>11</v>
      </c>
      <c r="B38" s="6"/>
      <c r="C38" s="6"/>
      <c r="D38" s="7">
        <v>119831</v>
      </c>
      <c r="E38" s="7"/>
      <c r="F38" s="7">
        <f>D38</f>
        <v>119831</v>
      </c>
      <c r="G38" s="7">
        <v>119777</v>
      </c>
      <c r="H38" s="7"/>
      <c r="I38" s="7"/>
      <c r="J38" s="7">
        <f>G38</f>
        <v>119777</v>
      </c>
      <c r="K38" s="7"/>
      <c r="L38" s="7"/>
      <c r="M38" s="7"/>
      <c r="N38" s="7">
        <v>119842</v>
      </c>
      <c r="O38" s="7"/>
      <c r="P38" s="7">
        <f>N38</f>
        <v>119842</v>
      </c>
    </row>
    <row r="39" spans="1:16" ht="11.25">
      <c r="A39" s="5" t="s">
        <v>7</v>
      </c>
      <c r="B39" s="37"/>
      <c r="C39" s="3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24" customHeight="1">
      <c r="A40" s="8" t="s">
        <v>20</v>
      </c>
      <c r="B40" s="6"/>
      <c r="C40" s="6"/>
      <c r="D40" s="7">
        <v>649.998748237</v>
      </c>
      <c r="E40" s="7"/>
      <c r="F40" s="7">
        <f>D40</f>
        <v>649.998748237</v>
      </c>
      <c r="G40" s="7">
        <v>724.997286624</v>
      </c>
      <c r="H40" s="7"/>
      <c r="I40" s="7"/>
      <c r="J40" s="7">
        <f>G40</f>
        <v>724.997286624</v>
      </c>
      <c r="K40" s="7"/>
      <c r="L40" s="7"/>
      <c r="M40" s="7"/>
      <c r="N40" s="7">
        <v>762.001635486</v>
      </c>
      <c r="O40" s="7"/>
      <c r="P40" s="7">
        <f>N40</f>
        <v>762.001635486</v>
      </c>
    </row>
    <row r="41" spans="1:16" ht="11.25">
      <c r="A41" s="5" t="s">
        <v>6</v>
      </c>
      <c r="B41" s="37"/>
      <c r="C41" s="3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21.75" customHeight="1">
      <c r="A42" s="8" t="s">
        <v>22</v>
      </c>
      <c r="B42" s="6"/>
      <c r="C42" s="6"/>
      <c r="D42" s="7">
        <f aca="true" t="shared" si="5" ref="D42:J42">D38/D36*100</f>
        <v>41.03801369863014</v>
      </c>
      <c r="E42" s="7"/>
      <c r="F42" s="7">
        <f t="shared" si="5"/>
        <v>41.03801369863014</v>
      </c>
      <c r="G42" s="7">
        <f>G38/G36*100</f>
        <v>41.019520547945206</v>
      </c>
      <c r="H42" s="7"/>
      <c r="I42" s="7"/>
      <c r="J42" s="7">
        <f t="shared" si="5"/>
        <v>41.019520547945206</v>
      </c>
      <c r="K42" s="7"/>
      <c r="L42" s="7"/>
      <c r="M42" s="7"/>
      <c r="N42" s="7">
        <f>N38/N36*100</f>
        <v>39.94733333333333</v>
      </c>
      <c r="O42" s="7"/>
      <c r="P42" s="7">
        <f>P38/P36*100</f>
        <v>39.94733333333333</v>
      </c>
    </row>
    <row r="43" spans="1:16" ht="33.75" customHeight="1">
      <c r="A43" s="34" t="s">
        <v>369</v>
      </c>
      <c r="B43" s="6"/>
      <c r="C43" s="6"/>
      <c r="D43" s="7"/>
      <c r="E43" s="7">
        <v>41900000</v>
      </c>
      <c r="F43" s="7">
        <f>D43+E43</f>
        <v>41900000</v>
      </c>
      <c r="G43" s="7"/>
      <c r="H43" s="7">
        <v>41000000</v>
      </c>
      <c r="I43" s="7"/>
      <c r="J43" s="7">
        <f>H43</f>
        <v>41000000</v>
      </c>
      <c r="K43" s="7"/>
      <c r="L43" s="7"/>
      <c r="M43" s="7"/>
      <c r="N43" s="7"/>
      <c r="O43" s="7"/>
      <c r="P43" s="7"/>
    </row>
    <row r="44" spans="1:235" s="52" customFormat="1" ht="21.75" customHeight="1">
      <c r="A44" s="5" t="s">
        <v>5</v>
      </c>
      <c r="B44" s="37"/>
      <c r="C44" s="37"/>
      <c r="D44" s="30"/>
      <c r="E44" s="30"/>
      <c r="F44" s="30"/>
      <c r="G44" s="30"/>
      <c r="H44" s="30"/>
      <c r="I44" s="30"/>
      <c r="J44" s="7"/>
      <c r="K44" s="30"/>
      <c r="L44" s="30"/>
      <c r="M44" s="30"/>
      <c r="N44" s="30"/>
      <c r="O44" s="30"/>
      <c r="P44" s="30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</row>
    <row r="45" spans="1:16" ht="21.75" customHeight="1">
      <c r="A45" s="8" t="s">
        <v>11</v>
      </c>
      <c r="B45" s="6"/>
      <c r="C45" s="6"/>
      <c r="D45" s="7"/>
      <c r="E45" s="7">
        <f>SUM(E43)/E47</f>
        <v>64461.53846153846</v>
      </c>
      <c r="F45" s="7">
        <f>SUM(F43)/F47</f>
        <v>64461.53846153846</v>
      </c>
      <c r="G45" s="7"/>
      <c r="H45" s="7">
        <v>63076.92</v>
      </c>
      <c r="I45" s="7"/>
      <c r="J45" s="7">
        <f>H45</f>
        <v>63076.92</v>
      </c>
      <c r="K45" s="7"/>
      <c r="L45" s="7"/>
      <c r="M45" s="7"/>
      <c r="N45" s="7"/>
      <c r="O45" s="7"/>
      <c r="P45" s="7"/>
    </row>
    <row r="46" spans="1:235" s="52" customFormat="1" ht="21.75" customHeight="1">
      <c r="A46" s="5" t="s">
        <v>7</v>
      </c>
      <c r="B46" s="37"/>
      <c r="C46" s="37"/>
      <c r="D46" s="30"/>
      <c r="E46" s="30"/>
      <c r="F46" s="30"/>
      <c r="G46" s="30"/>
      <c r="H46" s="30"/>
      <c r="I46" s="30"/>
      <c r="J46" s="7"/>
      <c r="K46" s="30"/>
      <c r="L46" s="30"/>
      <c r="M46" s="30"/>
      <c r="N46" s="30"/>
      <c r="O46" s="30"/>
      <c r="P46" s="30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</row>
    <row r="47" spans="1:16" ht="21.75" customHeight="1">
      <c r="A47" s="8" t="s">
        <v>20</v>
      </c>
      <c r="B47" s="6"/>
      <c r="C47" s="6"/>
      <c r="D47" s="7"/>
      <c r="E47" s="7">
        <v>650</v>
      </c>
      <c r="F47" s="7">
        <f>SUM(E47)</f>
        <v>650</v>
      </c>
      <c r="G47" s="7"/>
      <c r="H47" s="7">
        <v>650</v>
      </c>
      <c r="I47" s="7"/>
      <c r="J47" s="7">
        <f>H47</f>
        <v>650</v>
      </c>
      <c r="K47" s="7"/>
      <c r="L47" s="7"/>
      <c r="M47" s="7"/>
      <c r="N47" s="7"/>
      <c r="O47" s="7"/>
      <c r="P47" s="7"/>
    </row>
    <row r="48" spans="1:235" s="39" customFormat="1" ht="27" customHeight="1">
      <c r="A48" s="34" t="s">
        <v>370</v>
      </c>
      <c r="B48" s="35"/>
      <c r="C48" s="35"/>
      <c r="D48" s="36">
        <f>D54*D52</f>
        <v>800000.001</v>
      </c>
      <c r="E48" s="36">
        <v>17300000</v>
      </c>
      <c r="F48" s="36">
        <f>E48+D48</f>
        <v>18100000.001</v>
      </c>
      <c r="G48" s="36">
        <f>G52*G54</f>
        <v>2000000</v>
      </c>
      <c r="H48" s="36">
        <f>H52*H54</f>
        <v>16100000.199000001</v>
      </c>
      <c r="I48" s="36"/>
      <c r="J48" s="36">
        <f>G48+H48</f>
        <v>18100000.199</v>
      </c>
      <c r="K48" s="36"/>
      <c r="L48" s="36"/>
      <c r="M48" s="36"/>
      <c r="N48" s="36">
        <f>N52*N54</f>
        <v>450000</v>
      </c>
      <c r="O48" s="36">
        <f>O52*O54</f>
        <v>14550000</v>
      </c>
      <c r="P48" s="36">
        <f>O48+N48</f>
        <v>15000000</v>
      </c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</row>
    <row r="49" spans="1:16" ht="11.25">
      <c r="A49" s="5" t="s">
        <v>4</v>
      </c>
      <c r="B49" s="37"/>
      <c r="C49" s="37"/>
      <c r="D49" s="7"/>
      <c r="E49" s="7"/>
      <c r="F49" s="7">
        <f aca="true" t="shared" si="6" ref="F49:F55">E49+D49</f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22.5">
      <c r="A50" s="8" t="s">
        <v>204</v>
      </c>
      <c r="B50" s="6"/>
      <c r="C50" s="6"/>
      <c r="D50" s="7">
        <v>3</v>
      </c>
      <c r="E50" s="7">
        <v>4</v>
      </c>
      <c r="F50" s="7">
        <f t="shared" si="6"/>
        <v>7</v>
      </c>
      <c r="G50" s="7">
        <v>4</v>
      </c>
      <c r="H50" s="7">
        <v>3</v>
      </c>
      <c r="I50" s="7"/>
      <c r="J50" s="7">
        <f>G50+H50</f>
        <v>7</v>
      </c>
      <c r="K50" s="7"/>
      <c r="L50" s="7"/>
      <c r="M50" s="7"/>
      <c r="N50" s="7">
        <v>1</v>
      </c>
      <c r="O50" s="7">
        <v>2</v>
      </c>
      <c r="P50" s="7">
        <f>O50+N50</f>
        <v>3</v>
      </c>
    </row>
    <row r="51" spans="1:16" ht="11.25">
      <c r="A51" s="5" t="s">
        <v>5</v>
      </c>
      <c r="B51" s="37"/>
      <c r="C51" s="37"/>
      <c r="D51" s="7"/>
      <c r="E51" s="7"/>
      <c r="F51" s="7">
        <f t="shared" si="6"/>
        <v>0</v>
      </c>
      <c r="G51" s="7"/>
      <c r="H51" s="7"/>
      <c r="I51" s="7"/>
      <c r="J51" s="7">
        <f>G51+H51</f>
        <v>0</v>
      </c>
      <c r="K51" s="7"/>
      <c r="L51" s="7"/>
      <c r="M51" s="7"/>
      <c r="N51" s="7"/>
      <c r="O51" s="7"/>
      <c r="P51" s="7"/>
    </row>
    <row r="52" spans="1:16" ht="22.5">
      <c r="A52" s="8" t="s">
        <v>205</v>
      </c>
      <c r="B52" s="6"/>
      <c r="C52" s="6"/>
      <c r="D52" s="7">
        <v>3</v>
      </c>
      <c r="E52" s="7">
        <v>3</v>
      </c>
      <c r="F52" s="7">
        <f t="shared" si="6"/>
        <v>6</v>
      </c>
      <c r="G52" s="7">
        <v>4</v>
      </c>
      <c r="H52" s="7">
        <v>3</v>
      </c>
      <c r="I52" s="7"/>
      <c r="J52" s="7">
        <f>G52+H52</f>
        <v>7</v>
      </c>
      <c r="K52" s="7"/>
      <c r="L52" s="7"/>
      <c r="M52" s="7"/>
      <c r="N52" s="7">
        <v>1</v>
      </c>
      <c r="O52" s="7">
        <v>1</v>
      </c>
      <c r="P52" s="7">
        <f>O52+N52</f>
        <v>2</v>
      </c>
    </row>
    <row r="53" spans="1:16" ht="11.25">
      <c r="A53" s="5" t="s">
        <v>7</v>
      </c>
      <c r="B53" s="37"/>
      <c r="C53" s="37"/>
      <c r="D53" s="7"/>
      <c r="E53" s="7"/>
      <c r="F53" s="7">
        <f t="shared" si="6"/>
        <v>0</v>
      </c>
      <c r="G53" s="7"/>
      <c r="H53" s="7"/>
      <c r="I53" s="7"/>
      <c r="J53" s="7">
        <f>G53+H53</f>
        <v>0</v>
      </c>
      <c r="K53" s="7"/>
      <c r="L53" s="7"/>
      <c r="M53" s="7"/>
      <c r="N53" s="7"/>
      <c r="O53" s="7"/>
      <c r="P53" s="7"/>
    </row>
    <row r="54" spans="1:16" ht="22.5">
      <c r="A54" s="8" t="s">
        <v>190</v>
      </c>
      <c r="B54" s="6"/>
      <c r="C54" s="6"/>
      <c r="D54" s="7">
        <v>266666.667</v>
      </c>
      <c r="E54" s="7">
        <v>5766666.67</v>
      </c>
      <c r="F54" s="7">
        <f>E54+D54</f>
        <v>6033333.337</v>
      </c>
      <c r="G54" s="7">
        <v>500000</v>
      </c>
      <c r="H54" s="7">
        <v>5366666.733</v>
      </c>
      <c r="I54" s="7"/>
      <c r="J54" s="7">
        <f>G54+H54</f>
        <v>5866666.733</v>
      </c>
      <c r="K54" s="7"/>
      <c r="L54" s="7"/>
      <c r="M54" s="7"/>
      <c r="N54" s="7">
        <v>450000</v>
      </c>
      <c r="O54" s="7">
        <v>14550000</v>
      </c>
      <c r="P54" s="7">
        <f>N54</f>
        <v>450000</v>
      </c>
    </row>
    <row r="55" spans="1:16" ht="11.25">
      <c r="A55" s="5" t="s">
        <v>6</v>
      </c>
      <c r="B55" s="37"/>
      <c r="C55" s="37"/>
      <c r="D55" s="7"/>
      <c r="E55" s="7"/>
      <c r="F55" s="7">
        <f t="shared" si="6"/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21.75" customHeight="1">
      <c r="A56" s="8" t="s">
        <v>206</v>
      </c>
      <c r="B56" s="6"/>
      <c r="C56" s="6"/>
      <c r="D56" s="7">
        <f>D52/D50*100</f>
        <v>100</v>
      </c>
      <c r="E56" s="7">
        <f>E52/E50*100</f>
        <v>75</v>
      </c>
      <c r="F56" s="36"/>
      <c r="G56" s="7">
        <f>G52/G50</f>
        <v>1</v>
      </c>
      <c r="H56" s="7">
        <f>H52/H50</f>
        <v>1</v>
      </c>
      <c r="I56" s="7"/>
      <c r="J56" s="7">
        <f>J52/J50*100</f>
        <v>100</v>
      </c>
      <c r="K56" s="7"/>
      <c r="L56" s="7"/>
      <c r="M56" s="7"/>
      <c r="N56" s="7">
        <f>N52/N50*100</f>
        <v>100</v>
      </c>
      <c r="O56" s="7">
        <f>O52/O50*100</f>
        <v>50</v>
      </c>
      <c r="P56" s="7">
        <f>P52/P50*100</f>
        <v>66.66666666666666</v>
      </c>
    </row>
    <row r="57" spans="1:235" s="39" customFormat="1" ht="29.25" customHeight="1">
      <c r="A57" s="34" t="s">
        <v>371</v>
      </c>
      <c r="B57" s="35"/>
      <c r="C57" s="35"/>
      <c r="D57" s="36">
        <f>(D61*D63)+2000000</f>
        <v>40999999.999961145</v>
      </c>
      <c r="E57" s="36"/>
      <c r="F57" s="36">
        <f>(F61*F63)+(F67*F71)-544</f>
        <v>40999999.999961145</v>
      </c>
      <c r="G57" s="36">
        <f>G61*G63+G69*G71</f>
        <v>45680299.99663542</v>
      </c>
      <c r="H57" s="36"/>
      <c r="I57" s="36"/>
      <c r="J57" s="36">
        <f>G57</f>
        <v>45680299.99663542</v>
      </c>
      <c r="K57" s="36"/>
      <c r="L57" s="36"/>
      <c r="M57" s="36"/>
      <c r="N57" s="36">
        <f>N61*N63</f>
        <v>45724399.99995345</v>
      </c>
      <c r="O57" s="36"/>
      <c r="P57" s="36">
        <f>N57</f>
        <v>45724399.99995345</v>
      </c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</row>
    <row r="58" spans="1:16" ht="11.25">
      <c r="A58" s="5" t="s">
        <v>4</v>
      </c>
      <c r="B58" s="37"/>
      <c r="C58" s="3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22.5">
      <c r="A59" s="8" t="s">
        <v>51</v>
      </c>
      <c r="B59" s="6"/>
      <c r="C59" s="6"/>
      <c r="D59" s="7">
        <v>3372600</v>
      </c>
      <c r="E59" s="7"/>
      <c r="F59" s="7">
        <f>D59</f>
        <v>3372600</v>
      </c>
      <c r="G59" s="7">
        <v>3372600</v>
      </c>
      <c r="H59" s="7"/>
      <c r="I59" s="7"/>
      <c r="J59" s="7">
        <f>G59</f>
        <v>3372600</v>
      </c>
      <c r="K59" s="7"/>
      <c r="L59" s="7"/>
      <c r="M59" s="7"/>
      <c r="N59" s="7">
        <v>3372600</v>
      </c>
      <c r="O59" s="7"/>
      <c r="P59" s="7">
        <f>N59</f>
        <v>3372600</v>
      </c>
    </row>
    <row r="60" spans="1:16" ht="11.25">
      <c r="A60" s="5" t="s">
        <v>5</v>
      </c>
      <c r="B60" s="37"/>
      <c r="C60" s="3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21.75" customHeight="1">
      <c r="A61" s="8" t="s">
        <v>52</v>
      </c>
      <c r="B61" s="6"/>
      <c r="C61" s="6"/>
      <c r="D61" s="7">
        <v>1310344.8</v>
      </c>
      <c r="E61" s="7"/>
      <c r="F61" s="7">
        <f>D61</f>
        <v>1310344.8</v>
      </c>
      <c r="G61" s="7">
        <v>1310344.8</v>
      </c>
      <c r="H61" s="7"/>
      <c r="I61" s="7"/>
      <c r="J61" s="7">
        <f>G61</f>
        <v>1310344.8</v>
      </c>
      <c r="K61" s="7">
        <f>H61</f>
        <v>0</v>
      </c>
      <c r="L61" s="7">
        <f>I61</f>
        <v>0</v>
      </c>
      <c r="M61" s="7">
        <f>J61</f>
        <v>1310344.8</v>
      </c>
      <c r="N61" s="7">
        <v>1310344.8</v>
      </c>
      <c r="O61" s="7"/>
      <c r="P61" s="7">
        <f>N61</f>
        <v>1310344.8</v>
      </c>
    </row>
    <row r="62" spans="1:16" ht="11.25">
      <c r="A62" s="5" t="s">
        <v>7</v>
      </c>
      <c r="B62" s="37"/>
      <c r="C62" s="3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21.75" customHeight="1">
      <c r="A63" s="8" t="s">
        <v>18</v>
      </c>
      <c r="B63" s="6"/>
      <c r="C63" s="6"/>
      <c r="D63" s="7">
        <v>29.7631585213</v>
      </c>
      <c r="E63" s="7"/>
      <c r="F63" s="7">
        <f>D63</f>
        <v>29.7631585213</v>
      </c>
      <c r="G63" s="7">
        <v>33.33284739</v>
      </c>
      <c r="H63" s="7"/>
      <c r="I63" s="7"/>
      <c r="J63" s="7">
        <f>G63</f>
        <v>33.33284739</v>
      </c>
      <c r="K63" s="7"/>
      <c r="L63" s="7"/>
      <c r="M63" s="7"/>
      <c r="N63" s="7">
        <v>34.8949375767</v>
      </c>
      <c r="O63" s="7"/>
      <c r="P63" s="7">
        <f>N63</f>
        <v>34.8949375767</v>
      </c>
    </row>
    <row r="64" spans="1:16" ht="11.25">
      <c r="A64" s="5" t="s">
        <v>6</v>
      </c>
      <c r="B64" s="37"/>
      <c r="C64" s="3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34.5" customHeight="1">
      <c r="A65" s="8" t="s">
        <v>53</v>
      </c>
      <c r="B65" s="6"/>
      <c r="C65" s="6"/>
      <c r="D65" s="7">
        <f>D61/D59*100</f>
        <v>38.852659669098024</v>
      </c>
      <c r="E65" s="7"/>
      <c r="F65" s="7">
        <f>F61/F59*100</f>
        <v>38.852659669098024</v>
      </c>
      <c r="G65" s="7">
        <f>G61/G59*100</f>
        <v>38.852659669098024</v>
      </c>
      <c r="H65" s="7"/>
      <c r="I65" s="7"/>
      <c r="J65" s="7">
        <f>J61/J59*100</f>
        <v>38.852659669098024</v>
      </c>
      <c r="K65" s="7"/>
      <c r="L65" s="7"/>
      <c r="M65" s="7"/>
      <c r="N65" s="7">
        <f>N61/N59*100</f>
        <v>38.852659669098024</v>
      </c>
      <c r="O65" s="7"/>
      <c r="P65" s="7">
        <f>P61/P59*100</f>
        <v>38.852659669098024</v>
      </c>
    </row>
    <row r="66" spans="1:16" ht="11.25">
      <c r="A66" s="5" t="s">
        <v>4</v>
      </c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45">
      <c r="A67" s="8" t="s">
        <v>276</v>
      </c>
      <c r="B67" s="6"/>
      <c r="C67" s="6"/>
      <c r="D67" s="7">
        <v>446550</v>
      </c>
      <c r="E67" s="7"/>
      <c r="F67" s="7">
        <v>446550</v>
      </c>
      <c r="G67" s="7">
        <v>446550</v>
      </c>
      <c r="H67" s="7"/>
      <c r="I67" s="7"/>
      <c r="J67" s="7">
        <v>446550</v>
      </c>
      <c r="K67" s="7"/>
      <c r="L67" s="7"/>
      <c r="M67" s="7"/>
      <c r="N67" s="7">
        <v>446550</v>
      </c>
      <c r="O67" s="7"/>
      <c r="P67" s="7">
        <v>446550</v>
      </c>
    </row>
    <row r="68" spans="1:16" ht="11.25">
      <c r="A68" s="5" t="s">
        <v>5</v>
      </c>
      <c r="B68" s="6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45">
      <c r="A69" s="8" t="s">
        <v>275</v>
      </c>
      <c r="B69" s="6"/>
      <c r="C69" s="6"/>
      <c r="D69" s="7">
        <v>446550</v>
      </c>
      <c r="E69" s="7"/>
      <c r="F69" s="7">
        <v>446550</v>
      </c>
      <c r="G69" s="7">
        <v>446550</v>
      </c>
      <c r="H69" s="7"/>
      <c r="I69" s="7"/>
      <c r="J69" s="7">
        <v>446550</v>
      </c>
      <c r="K69" s="7"/>
      <c r="L69" s="7"/>
      <c r="M69" s="7"/>
      <c r="N69" s="7"/>
      <c r="O69" s="7"/>
      <c r="P69" s="7"/>
    </row>
    <row r="70" spans="1:16" ht="11.25">
      <c r="A70" s="5" t="s">
        <v>7</v>
      </c>
      <c r="B70" s="6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22.5">
      <c r="A71" s="8" t="s">
        <v>18</v>
      </c>
      <c r="B71" s="6"/>
      <c r="C71" s="6"/>
      <c r="D71" s="7">
        <v>4.48</v>
      </c>
      <c r="E71" s="7"/>
      <c r="F71" s="7">
        <v>4.48</v>
      </c>
      <c r="G71" s="7">
        <v>4.4849999999</v>
      </c>
      <c r="H71" s="7"/>
      <c r="I71" s="7"/>
      <c r="J71" s="7">
        <v>4.48</v>
      </c>
      <c r="K71" s="7"/>
      <c r="L71" s="7"/>
      <c r="M71" s="7"/>
      <c r="N71" s="7"/>
      <c r="O71" s="7"/>
      <c r="P71" s="7"/>
    </row>
    <row r="72" spans="1:16" ht="11.25">
      <c r="A72" s="5" t="s">
        <v>6</v>
      </c>
      <c r="B72" s="6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31.5" customHeight="1">
      <c r="A73" s="8" t="s">
        <v>53</v>
      </c>
      <c r="B73" s="6"/>
      <c r="C73" s="6"/>
      <c r="D73" s="7">
        <v>100</v>
      </c>
      <c r="E73" s="7"/>
      <c r="F73" s="7">
        <v>100</v>
      </c>
      <c r="G73" s="7">
        <v>100</v>
      </c>
      <c r="H73" s="7"/>
      <c r="I73" s="7"/>
      <c r="J73" s="7">
        <v>100</v>
      </c>
      <c r="K73" s="7"/>
      <c r="L73" s="7"/>
      <c r="M73" s="7"/>
      <c r="N73" s="7"/>
      <c r="O73" s="7"/>
      <c r="P73" s="7"/>
    </row>
    <row r="74" spans="1:16" ht="1.5" customHeight="1">
      <c r="A74" s="8"/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1.25">
      <c r="A75" s="8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235" s="39" customFormat="1" ht="46.5" customHeight="1">
      <c r="A76" s="34" t="s">
        <v>372</v>
      </c>
      <c r="B76" s="35"/>
      <c r="C76" s="35"/>
      <c r="D76" s="36">
        <f>(D80*D82)</f>
        <v>5999999.99998</v>
      </c>
      <c r="E76" s="36"/>
      <c r="F76" s="36">
        <f>(F82*F80)</f>
        <v>5999999.99998</v>
      </c>
      <c r="G76" s="36">
        <f>(G82*G80)-0.01</f>
        <v>5799999.99875</v>
      </c>
      <c r="H76" s="36"/>
      <c r="I76" s="36"/>
      <c r="J76" s="36">
        <f>G76+H76</f>
        <v>5799999.99875</v>
      </c>
      <c r="K76" s="36"/>
      <c r="L76" s="36"/>
      <c r="M76" s="36"/>
      <c r="N76" s="36">
        <f>(N80*N82)</f>
        <v>9999999.99975</v>
      </c>
      <c r="O76" s="36"/>
      <c r="P76" s="36">
        <f>N76</f>
        <v>9999999.99975</v>
      </c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</row>
    <row r="77" spans="1:16" ht="11.25">
      <c r="A77" s="5" t="s">
        <v>4</v>
      </c>
      <c r="B77" s="37"/>
      <c r="C77" s="3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33" customHeight="1">
      <c r="A78" s="8" t="s">
        <v>230</v>
      </c>
      <c r="B78" s="6"/>
      <c r="C78" s="6"/>
      <c r="D78" s="7">
        <f>D76</f>
        <v>5999999.99998</v>
      </c>
      <c r="E78" s="7"/>
      <c r="F78" s="7">
        <f>D78</f>
        <v>5999999.99998</v>
      </c>
      <c r="G78" s="7">
        <f>G76</f>
        <v>5799999.99875</v>
      </c>
      <c r="H78" s="7"/>
      <c r="I78" s="7"/>
      <c r="J78" s="7">
        <f>G78</f>
        <v>5799999.99875</v>
      </c>
      <c r="K78" s="7"/>
      <c r="L78" s="7"/>
      <c r="M78" s="7"/>
      <c r="N78" s="7">
        <f>N76</f>
        <v>9999999.99975</v>
      </c>
      <c r="O78" s="7"/>
      <c r="P78" s="7">
        <f>N78</f>
        <v>9999999.99975</v>
      </c>
    </row>
    <row r="79" spans="1:16" ht="11.25">
      <c r="A79" s="5" t="s">
        <v>5</v>
      </c>
      <c r="B79" s="37"/>
      <c r="C79" s="3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34.5" customHeight="1">
      <c r="A80" s="8" t="s">
        <v>57</v>
      </c>
      <c r="B80" s="6"/>
      <c r="C80" s="6"/>
      <c r="D80" s="7">
        <v>8571.4285714</v>
      </c>
      <c r="E80" s="7"/>
      <c r="F80" s="7">
        <f>D80</f>
        <v>8571.4285714</v>
      </c>
      <c r="G80" s="7">
        <v>7733.333345</v>
      </c>
      <c r="H80" s="7"/>
      <c r="I80" s="7"/>
      <c r="J80" s="7">
        <f>G80</f>
        <v>7733.333345</v>
      </c>
      <c r="K80" s="7"/>
      <c r="L80" s="7"/>
      <c r="M80" s="7"/>
      <c r="N80" s="7">
        <v>13333.333333</v>
      </c>
      <c r="O80" s="7"/>
      <c r="P80" s="7">
        <f>N80</f>
        <v>13333.333333</v>
      </c>
    </row>
    <row r="81" spans="1:16" ht="11.25">
      <c r="A81" s="5" t="s">
        <v>7</v>
      </c>
      <c r="B81" s="37"/>
      <c r="C81" s="3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33.75">
      <c r="A82" s="8" t="s">
        <v>58</v>
      </c>
      <c r="B82" s="6"/>
      <c r="C82" s="6"/>
      <c r="D82" s="7">
        <v>700</v>
      </c>
      <c r="E82" s="7"/>
      <c r="F82" s="7">
        <f>D82</f>
        <v>700</v>
      </c>
      <c r="G82" s="7">
        <v>750</v>
      </c>
      <c r="H82" s="7"/>
      <c r="I82" s="7"/>
      <c r="J82" s="7">
        <f>G82</f>
        <v>750</v>
      </c>
      <c r="K82" s="7"/>
      <c r="L82" s="7"/>
      <c r="M82" s="7"/>
      <c r="N82" s="7">
        <v>750</v>
      </c>
      <c r="O82" s="7"/>
      <c r="P82" s="7">
        <f>N82</f>
        <v>750</v>
      </c>
    </row>
    <row r="83" spans="1:16" ht="11.25">
      <c r="A83" s="5" t="s">
        <v>6</v>
      </c>
      <c r="B83" s="37"/>
      <c r="C83" s="3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45">
      <c r="A84" s="8" t="s">
        <v>59</v>
      </c>
      <c r="B84" s="6"/>
      <c r="C84" s="6"/>
      <c r="D84" s="7">
        <f>D80/D78*100</f>
        <v>0.14285714285714285</v>
      </c>
      <c r="E84" s="7"/>
      <c r="F84" s="7">
        <f>F80/F78*100</f>
        <v>0.14285714285714285</v>
      </c>
      <c r="G84" s="7">
        <f>G80/G78*100</f>
        <v>0.1333333335632184</v>
      </c>
      <c r="H84" s="7"/>
      <c r="I84" s="7"/>
      <c r="J84" s="7">
        <f>J80/J78*100</f>
        <v>0.1333333335632184</v>
      </c>
      <c r="K84" s="7"/>
      <c r="L84" s="7"/>
      <c r="M84" s="7"/>
      <c r="N84" s="7">
        <f>N80/N78*100</f>
        <v>0.13333333333333336</v>
      </c>
      <c r="O84" s="7"/>
      <c r="P84" s="7">
        <f>P80/P78*100</f>
        <v>0.13333333333333336</v>
      </c>
    </row>
    <row r="85" spans="1:235" s="39" customFormat="1" ht="49.5" customHeight="1">
      <c r="A85" s="34" t="s">
        <v>373</v>
      </c>
      <c r="B85" s="35"/>
      <c r="C85" s="35"/>
      <c r="D85" s="36"/>
      <c r="E85" s="36">
        <f>(E90*E93)+(E91*E94)</f>
        <v>124999999.9999</v>
      </c>
      <c r="F85" s="36">
        <f>E85</f>
        <v>124999999.9999</v>
      </c>
      <c r="G85" s="36"/>
      <c r="H85" s="36">
        <f>(H90*H93)+(H91*H94)</f>
        <v>142488000.34962872</v>
      </c>
      <c r="I85" s="36"/>
      <c r="J85" s="36">
        <f>H85</f>
        <v>142488000.34962872</v>
      </c>
      <c r="K85" s="36">
        <f aca="true" t="shared" si="7" ref="K85:P85">(K90*K93)+(K91*K94)</f>
        <v>0</v>
      </c>
      <c r="L85" s="36">
        <f t="shared" si="7"/>
        <v>0</v>
      </c>
      <c r="M85" s="36">
        <f t="shared" si="7"/>
        <v>0</v>
      </c>
      <c r="N85" s="36"/>
      <c r="O85" s="36">
        <f>(O90*O93)+(O91*O94)</f>
        <v>152241999.99910712</v>
      </c>
      <c r="P85" s="36">
        <f t="shared" si="7"/>
        <v>152241999.99910712</v>
      </c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</row>
    <row r="86" spans="1:16" ht="11.25">
      <c r="A86" s="5" t="s">
        <v>4</v>
      </c>
      <c r="B86" s="6"/>
      <c r="C86" s="6"/>
      <c r="D86" s="7"/>
      <c r="E86" s="7"/>
      <c r="F86" s="7"/>
      <c r="G86" s="7"/>
      <c r="H86" s="7"/>
      <c r="I86" s="7"/>
      <c r="J86" s="36"/>
      <c r="K86" s="7"/>
      <c r="L86" s="7"/>
      <c r="M86" s="7"/>
      <c r="N86" s="7"/>
      <c r="O86" s="7"/>
      <c r="P86" s="7"/>
    </row>
    <row r="87" spans="1:16" ht="33.75">
      <c r="A87" s="8" t="s">
        <v>139</v>
      </c>
      <c r="B87" s="6"/>
      <c r="C87" s="6"/>
      <c r="D87" s="7"/>
      <c r="E87" s="7">
        <v>380000</v>
      </c>
      <c r="F87" s="7">
        <f>E87</f>
        <v>380000</v>
      </c>
      <c r="G87" s="7"/>
      <c r="H87" s="7">
        <f>E87</f>
        <v>380000</v>
      </c>
      <c r="I87" s="7"/>
      <c r="J87" s="7">
        <f aca="true" t="shared" si="8" ref="J87:J93">H87</f>
        <v>380000</v>
      </c>
      <c r="K87" s="7"/>
      <c r="L87" s="7"/>
      <c r="M87" s="7"/>
      <c r="N87" s="7"/>
      <c r="O87" s="7">
        <f>H87</f>
        <v>380000</v>
      </c>
      <c r="P87" s="7">
        <f>O87</f>
        <v>380000</v>
      </c>
    </row>
    <row r="88" spans="1:16" ht="29.25" customHeight="1">
      <c r="A88" s="8" t="s">
        <v>140</v>
      </c>
      <c r="B88" s="6"/>
      <c r="C88" s="6"/>
      <c r="D88" s="7"/>
      <c r="E88" s="7">
        <v>76000</v>
      </c>
      <c r="F88" s="7">
        <f>E88</f>
        <v>76000</v>
      </c>
      <c r="G88" s="7"/>
      <c r="H88" s="7">
        <f>E88</f>
        <v>76000</v>
      </c>
      <c r="I88" s="7"/>
      <c r="J88" s="7">
        <f>H88</f>
        <v>76000</v>
      </c>
      <c r="K88" s="7"/>
      <c r="L88" s="7"/>
      <c r="M88" s="7"/>
      <c r="N88" s="7"/>
      <c r="O88" s="7">
        <f>H88</f>
        <v>76000</v>
      </c>
      <c r="P88" s="7">
        <f>O88</f>
        <v>76000</v>
      </c>
    </row>
    <row r="89" spans="1:16" ht="11.25">
      <c r="A89" s="5" t="s">
        <v>5</v>
      </c>
      <c r="B89" s="6"/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34.5" customHeight="1">
      <c r="A90" s="8" t="s">
        <v>141</v>
      </c>
      <c r="B90" s="6"/>
      <c r="C90" s="6"/>
      <c r="D90" s="7"/>
      <c r="E90" s="7">
        <v>103950</v>
      </c>
      <c r="F90" s="7">
        <f>E90</f>
        <v>103950</v>
      </c>
      <c r="G90" s="7"/>
      <c r="H90" s="7">
        <v>103903</v>
      </c>
      <c r="I90" s="7"/>
      <c r="J90" s="7">
        <f t="shared" si="8"/>
        <v>103903</v>
      </c>
      <c r="K90" s="7"/>
      <c r="L90" s="7"/>
      <c r="M90" s="7"/>
      <c r="N90" s="7"/>
      <c r="O90" s="7">
        <v>103938</v>
      </c>
      <c r="P90" s="7">
        <f>O90</f>
        <v>103938</v>
      </c>
    </row>
    <row r="91" spans="1:16" ht="26.25" customHeight="1">
      <c r="A91" s="8" t="s">
        <v>142</v>
      </c>
      <c r="B91" s="6"/>
      <c r="C91" s="6"/>
      <c r="D91" s="7"/>
      <c r="E91" s="7">
        <v>50000</v>
      </c>
      <c r="F91" s="7">
        <f>E91</f>
        <v>50000</v>
      </c>
      <c r="G91" s="7"/>
      <c r="H91" s="7">
        <f>58823.5294117+1960.785</f>
        <v>60784.314411700005</v>
      </c>
      <c r="I91" s="7"/>
      <c r="J91" s="7">
        <f>H91</f>
        <v>60784.314411700005</v>
      </c>
      <c r="K91" s="7"/>
      <c r="L91" s="7"/>
      <c r="M91" s="7"/>
      <c r="N91" s="7"/>
      <c r="O91" s="7">
        <v>66037.735849</v>
      </c>
      <c r="P91" s="7">
        <f>O91</f>
        <v>66037.735849</v>
      </c>
    </row>
    <row r="92" spans="1:16" ht="11.25">
      <c r="A92" s="5" t="s">
        <v>7</v>
      </c>
      <c r="B92" s="6"/>
      <c r="C92" s="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22.5" customHeight="1">
      <c r="A93" s="8" t="s">
        <v>145</v>
      </c>
      <c r="B93" s="6"/>
      <c r="C93" s="6"/>
      <c r="D93" s="7"/>
      <c r="E93" s="7">
        <v>962.000962</v>
      </c>
      <c r="F93" s="7">
        <f>E93</f>
        <v>962.000962</v>
      </c>
      <c r="G93" s="7"/>
      <c r="H93" s="7">
        <v>1073.00077957</v>
      </c>
      <c r="I93" s="7"/>
      <c r="J93" s="7">
        <f t="shared" si="8"/>
        <v>1073.00077957</v>
      </c>
      <c r="K93" s="7"/>
      <c r="L93" s="7"/>
      <c r="M93" s="7"/>
      <c r="N93" s="7"/>
      <c r="O93" s="7">
        <v>1127.99938424</v>
      </c>
      <c r="P93" s="7">
        <f>O93</f>
        <v>1127.99938424</v>
      </c>
    </row>
    <row r="94" spans="1:16" ht="22.5" customHeight="1">
      <c r="A94" s="8" t="s">
        <v>146</v>
      </c>
      <c r="B94" s="6"/>
      <c r="C94" s="6"/>
      <c r="D94" s="7"/>
      <c r="E94" s="7">
        <v>500</v>
      </c>
      <c r="F94" s="7">
        <f>E94</f>
        <v>500</v>
      </c>
      <c r="G94" s="7"/>
      <c r="H94" s="7">
        <v>510</v>
      </c>
      <c r="I94" s="7"/>
      <c r="J94" s="7">
        <f>H94</f>
        <v>510</v>
      </c>
      <c r="K94" s="7"/>
      <c r="L94" s="7"/>
      <c r="M94" s="7"/>
      <c r="N94" s="7"/>
      <c r="O94" s="7">
        <v>530</v>
      </c>
      <c r="P94" s="7">
        <f>O94</f>
        <v>530</v>
      </c>
    </row>
    <row r="95" spans="1:16" ht="11.25">
      <c r="A95" s="5" t="s">
        <v>6</v>
      </c>
      <c r="B95" s="6"/>
      <c r="C95" s="6"/>
      <c r="D95" s="7"/>
      <c r="E95" s="7"/>
      <c r="F95" s="7"/>
      <c r="G95" s="7"/>
      <c r="H95" s="7"/>
      <c r="I95" s="7"/>
      <c r="J95" s="36"/>
      <c r="K95" s="7"/>
      <c r="L95" s="7"/>
      <c r="M95" s="7"/>
      <c r="N95" s="7"/>
      <c r="O95" s="7"/>
      <c r="P95" s="7"/>
    </row>
    <row r="96" spans="1:16" ht="38.25" customHeight="1">
      <c r="A96" s="8" t="s">
        <v>143</v>
      </c>
      <c r="B96" s="6"/>
      <c r="C96" s="6"/>
      <c r="D96" s="7"/>
      <c r="E96" s="7">
        <f>E90/E87*100</f>
        <v>27.35526315789474</v>
      </c>
      <c r="F96" s="7">
        <f aca="true" t="shared" si="9" ref="F96:P96">F90/F87*100</f>
        <v>27.35526315789474</v>
      </c>
      <c r="G96" s="7"/>
      <c r="H96" s="7">
        <f t="shared" si="9"/>
        <v>27.342894736842105</v>
      </c>
      <c r="I96" s="7"/>
      <c r="J96" s="7">
        <f t="shared" si="9"/>
        <v>27.342894736842105</v>
      </c>
      <c r="K96" s="7" t="e">
        <f t="shared" si="9"/>
        <v>#DIV/0!</v>
      </c>
      <c r="L96" s="7" t="e">
        <f t="shared" si="9"/>
        <v>#DIV/0!</v>
      </c>
      <c r="M96" s="7" t="e">
        <f t="shared" si="9"/>
        <v>#DIV/0!</v>
      </c>
      <c r="N96" s="7"/>
      <c r="O96" s="7">
        <f t="shared" si="9"/>
        <v>27.352105263157895</v>
      </c>
      <c r="P96" s="7">
        <f t="shared" si="9"/>
        <v>27.352105263157895</v>
      </c>
    </row>
    <row r="97" spans="1:16" ht="38.25" customHeight="1">
      <c r="A97" s="8" t="s">
        <v>144</v>
      </c>
      <c r="B97" s="6"/>
      <c r="C97" s="6"/>
      <c r="D97" s="7"/>
      <c r="E97" s="7">
        <f>E91/E88*100</f>
        <v>65.78947368421053</v>
      </c>
      <c r="F97" s="7">
        <f aca="true" t="shared" si="10" ref="F97:P97">F91/F88*100</f>
        <v>65.78947368421053</v>
      </c>
      <c r="G97" s="7"/>
      <c r="H97" s="7">
        <f t="shared" si="10"/>
        <v>79.97936106802632</v>
      </c>
      <c r="I97" s="7"/>
      <c r="J97" s="7">
        <f t="shared" si="10"/>
        <v>79.97936106802632</v>
      </c>
      <c r="K97" s="7" t="e">
        <f t="shared" si="10"/>
        <v>#DIV/0!</v>
      </c>
      <c r="L97" s="7" t="e">
        <f t="shared" si="10"/>
        <v>#DIV/0!</v>
      </c>
      <c r="M97" s="7" t="e">
        <f t="shared" si="10"/>
        <v>#DIV/0!</v>
      </c>
      <c r="N97" s="7"/>
      <c r="O97" s="7">
        <f t="shared" si="10"/>
        <v>86.89175769605264</v>
      </c>
      <c r="P97" s="7">
        <f t="shared" si="10"/>
        <v>86.89175769605264</v>
      </c>
    </row>
    <row r="98" spans="1:235" s="39" customFormat="1" ht="33.75">
      <c r="A98" s="34" t="s">
        <v>374</v>
      </c>
      <c r="B98" s="35"/>
      <c r="C98" s="35"/>
      <c r="D98" s="36">
        <f>D100</f>
        <v>400000</v>
      </c>
      <c r="E98" s="36"/>
      <c r="F98" s="36">
        <f>D98</f>
        <v>400000</v>
      </c>
      <c r="G98" s="36">
        <f>G100</f>
        <v>950000</v>
      </c>
      <c r="H98" s="36"/>
      <c r="I98" s="36"/>
      <c r="J98" s="36">
        <f>G98</f>
        <v>950000</v>
      </c>
      <c r="K98" s="36"/>
      <c r="L98" s="36"/>
      <c r="M98" s="36"/>
      <c r="N98" s="36">
        <f>N104*N102</f>
        <v>500000</v>
      </c>
      <c r="O98" s="36"/>
      <c r="P98" s="36">
        <f>N98+O98</f>
        <v>500000</v>
      </c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</row>
    <row r="99" spans="1:16" ht="11.25">
      <c r="A99" s="5" t="s">
        <v>4</v>
      </c>
      <c r="B99" s="6"/>
      <c r="C99" s="6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27" customHeight="1">
      <c r="A100" s="8" t="s">
        <v>158</v>
      </c>
      <c r="B100" s="6"/>
      <c r="C100" s="6"/>
      <c r="D100" s="7">
        <v>400000</v>
      </c>
      <c r="E100" s="7"/>
      <c r="F100" s="7">
        <f>D100</f>
        <v>400000</v>
      </c>
      <c r="G100" s="7">
        <f>400000+550000</f>
        <v>950000</v>
      </c>
      <c r="H100" s="7"/>
      <c r="I100" s="7"/>
      <c r="J100" s="7">
        <f>G100</f>
        <v>950000</v>
      </c>
      <c r="K100" s="7"/>
      <c r="L100" s="7"/>
      <c r="M100" s="7"/>
      <c r="N100" s="7">
        <v>500000</v>
      </c>
      <c r="O100" s="7"/>
      <c r="P100" s="7">
        <f>N100+O100</f>
        <v>500000</v>
      </c>
    </row>
    <row r="101" spans="1:16" ht="11.25">
      <c r="A101" s="5" t="s">
        <v>5</v>
      </c>
      <c r="B101" s="6"/>
      <c r="C101" s="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25.5" customHeight="1">
      <c r="A102" s="8" t="s">
        <v>159</v>
      </c>
      <c r="B102" s="6"/>
      <c r="C102" s="6"/>
      <c r="D102" s="7">
        <v>2</v>
      </c>
      <c r="E102" s="7"/>
      <c r="F102" s="7">
        <f>D102</f>
        <v>2</v>
      </c>
      <c r="G102" s="7">
        <v>3</v>
      </c>
      <c r="H102" s="7"/>
      <c r="I102" s="7"/>
      <c r="J102" s="7">
        <f>G102</f>
        <v>3</v>
      </c>
      <c r="K102" s="7"/>
      <c r="L102" s="7"/>
      <c r="M102" s="7"/>
      <c r="N102" s="7">
        <v>2</v>
      </c>
      <c r="O102" s="7"/>
      <c r="P102" s="7">
        <f>N102+O102</f>
        <v>2</v>
      </c>
    </row>
    <row r="103" spans="1:16" ht="11.25">
      <c r="A103" s="5" t="s">
        <v>7</v>
      </c>
      <c r="B103" s="6"/>
      <c r="C103" s="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23.25" customHeight="1">
      <c r="A104" s="8" t="s">
        <v>160</v>
      </c>
      <c r="B104" s="6"/>
      <c r="C104" s="6"/>
      <c r="D104" s="7">
        <f>D100/D102</f>
        <v>200000</v>
      </c>
      <c r="E104" s="7"/>
      <c r="F104" s="7">
        <f>D104</f>
        <v>200000</v>
      </c>
      <c r="G104" s="7">
        <f>G100/G102</f>
        <v>316666.6666666667</v>
      </c>
      <c r="H104" s="7"/>
      <c r="I104" s="7"/>
      <c r="J104" s="7">
        <f>G104</f>
        <v>316666.6666666667</v>
      </c>
      <c r="K104" s="7"/>
      <c r="L104" s="7"/>
      <c r="M104" s="7"/>
      <c r="N104" s="7">
        <f>N100/N102</f>
        <v>250000</v>
      </c>
      <c r="O104" s="7"/>
      <c r="P104" s="7">
        <f>N104+O104</f>
        <v>250000</v>
      </c>
    </row>
    <row r="105" spans="1:235" s="39" customFormat="1" ht="31.5" customHeight="1">
      <c r="A105" s="34" t="s">
        <v>375</v>
      </c>
      <c r="B105" s="35"/>
      <c r="C105" s="35"/>
      <c r="D105" s="36"/>
      <c r="E105" s="36">
        <f>E109*E111</f>
        <v>0</v>
      </c>
      <c r="F105" s="36">
        <f>E105</f>
        <v>0</v>
      </c>
      <c r="G105" s="36"/>
      <c r="H105" s="36">
        <f>H109*H111</f>
        <v>70480</v>
      </c>
      <c r="I105" s="36"/>
      <c r="J105" s="36">
        <f>H105</f>
        <v>70480</v>
      </c>
      <c r="K105" s="36"/>
      <c r="L105" s="36"/>
      <c r="M105" s="36"/>
      <c r="N105" s="36"/>
      <c r="O105" s="36">
        <f>O109*O111</f>
        <v>0</v>
      </c>
      <c r="P105" s="36">
        <f>O105</f>
        <v>0</v>
      </c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</row>
    <row r="106" spans="1:16" ht="11.25">
      <c r="A106" s="5" t="s">
        <v>4</v>
      </c>
      <c r="B106" s="6"/>
      <c r="C106" s="6"/>
      <c r="D106" s="7"/>
      <c r="E106" s="7"/>
      <c r="F106" s="7"/>
      <c r="G106" s="7"/>
      <c r="H106" s="7"/>
      <c r="I106" s="7"/>
      <c r="J106" s="36"/>
      <c r="K106" s="7"/>
      <c r="L106" s="7"/>
      <c r="M106" s="7"/>
      <c r="N106" s="7"/>
      <c r="O106" s="7"/>
      <c r="P106" s="7"/>
    </row>
    <row r="107" spans="1:16" ht="20.25" customHeight="1">
      <c r="A107" s="8" t="s">
        <v>322</v>
      </c>
      <c r="B107" s="6"/>
      <c r="C107" s="6"/>
      <c r="D107" s="7"/>
      <c r="E107" s="7">
        <f>73400-73400</f>
        <v>0</v>
      </c>
      <c r="F107" s="36">
        <f>E107</f>
        <v>0</v>
      </c>
      <c r="G107" s="7"/>
      <c r="H107" s="7">
        <f>0+70480</f>
        <v>70480</v>
      </c>
      <c r="I107" s="7"/>
      <c r="J107" s="36">
        <f>H107</f>
        <v>70480</v>
      </c>
      <c r="K107" s="7"/>
      <c r="L107" s="7"/>
      <c r="M107" s="7"/>
      <c r="N107" s="7"/>
      <c r="O107" s="7">
        <v>0</v>
      </c>
      <c r="P107" s="36">
        <f>O107</f>
        <v>0</v>
      </c>
    </row>
    <row r="108" spans="1:16" ht="11.25">
      <c r="A108" s="5" t="s">
        <v>5</v>
      </c>
      <c r="B108" s="6"/>
      <c r="C108" s="6"/>
      <c r="D108" s="7"/>
      <c r="E108" s="7"/>
      <c r="F108" s="36"/>
      <c r="G108" s="7"/>
      <c r="H108" s="7"/>
      <c r="I108" s="7"/>
      <c r="J108" s="36"/>
      <c r="K108" s="7"/>
      <c r="L108" s="7"/>
      <c r="M108" s="7"/>
      <c r="N108" s="7"/>
      <c r="O108" s="7"/>
      <c r="P108" s="36"/>
    </row>
    <row r="109" spans="1:16" ht="21" customHeight="1">
      <c r="A109" s="8" t="s">
        <v>323</v>
      </c>
      <c r="B109" s="6"/>
      <c r="C109" s="6"/>
      <c r="D109" s="7"/>
      <c r="E109" s="7">
        <f>1-1</f>
        <v>0</v>
      </c>
      <c r="F109" s="36">
        <f>E109</f>
        <v>0</v>
      </c>
      <c r="G109" s="7"/>
      <c r="H109" s="7">
        <f>0+1</f>
        <v>1</v>
      </c>
      <c r="I109" s="7"/>
      <c r="J109" s="36">
        <f>H109</f>
        <v>1</v>
      </c>
      <c r="K109" s="7"/>
      <c r="L109" s="7"/>
      <c r="M109" s="7"/>
      <c r="N109" s="7"/>
      <c r="O109" s="7">
        <v>0</v>
      </c>
      <c r="P109" s="36">
        <f>O109</f>
        <v>0</v>
      </c>
    </row>
    <row r="110" spans="1:16" ht="11.25">
      <c r="A110" s="5" t="s">
        <v>7</v>
      </c>
      <c r="B110" s="6"/>
      <c r="C110" s="6"/>
      <c r="D110" s="7"/>
      <c r="E110" s="7"/>
      <c r="F110" s="36"/>
      <c r="G110" s="7"/>
      <c r="H110" s="7"/>
      <c r="I110" s="7"/>
      <c r="J110" s="36"/>
      <c r="K110" s="7"/>
      <c r="L110" s="7"/>
      <c r="M110" s="7"/>
      <c r="N110" s="7"/>
      <c r="O110" s="7"/>
      <c r="P110" s="36"/>
    </row>
    <row r="111" spans="1:16" ht="27" customHeight="1">
      <c r="A111" s="8" t="s">
        <v>324</v>
      </c>
      <c r="B111" s="6"/>
      <c r="C111" s="6"/>
      <c r="D111" s="7"/>
      <c r="E111" s="7">
        <f>73400-73400</f>
        <v>0</v>
      </c>
      <c r="F111" s="36">
        <f>E111</f>
        <v>0</v>
      </c>
      <c r="G111" s="7"/>
      <c r="H111" s="7">
        <f>0+70480</f>
        <v>70480</v>
      </c>
      <c r="I111" s="7"/>
      <c r="J111" s="36">
        <f>H111</f>
        <v>70480</v>
      </c>
      <c r="K111" s="36">
        <f aca="true" t="shared" si="11" ref="K111:P111">I111</f>
        <v>0</v>
      </c>
      <c r="L111" s="36">
        <f t="shared" si="11"/>
        <v>70480</v>
      </c>
      <c r="M111" s="36">
        <f t="shared" si="11"/>
        <v>0</v>
      </c>
      <c r="N111" s="36"/>
      <c r="O111" s="36">
        <f>M111</f>
        <v>0</v>
      </c>
      <c r="P111" s="36">
        <f t="shared" si="11"/>
        <v>0</v>
      </c>
    </row>
    <row r="112" spans="1:235" s="39" customFormat="1" ht="48" customHeight="1">
      <c r="A112" s="34" t="s">
        <v>376</v>
      </c>
      <c r="B112" s="35"/>
      <c r="C112" s="35"/>
      <c r="D112" s="36">
        <f>(D120*D128)+(D121*D129)+(D122*D130)+(D123*D131)+(D124*D132)+(D133*D121*D134)-10</f>
        <v>8110000</v>
      </c>
      <c r="E112" s="36">
        <f aca="true" t="shared" si="12" ref="E112:O112">(E120*E128)+(E121*E129)+(E122*E130)+(E123*E131)+(E124*E132)+(E133*E121*E134)</f>
        <v>0</v>
      </c>
      <c r="F112" s="36">
        <f>D112+E112</f>
        <v>8110000</v>
      </c>
      <c r="G112" s="36">
        <f>(G120*G128)+(G121*G129)+(G122*G130)+(G123*G131)+(G124*G132)+(G133*G121*G134)+G125-0.22</f>
        <v>9041700.003999999</v>
      </c>
      <c r="H112" s="36">
        <f t="shared" si="12"/>
        <v>0</v>
      </c>
      <c r="I112" s="36"/>
      <c r="J112" s="36">
        <f>G112+H112</f>
        <v>9041700.003999999</v>
      </c>
      <c r="K112" s="36">
        <f t="shared" si="12"/>
        <v>0</v>
      </c>
      <c r="L112" s="36">
        <f t="shared" si="12"/>
        <v>0</v>
      </c>
      <c r="M112" s="36">
        <f t="shared" si="12"/>
        <v>0</v>
      </c>
      <c r="N112" s="36">
        <f>(N120*N128)+(N121*N129)+(N122*N130)+(N123*N131)+(N124*N132)+(N133*N121*N134)-15.8</f>
        <v>9508300</v>
      </c>
      <c r="O112" s="36">
        <f t="shared" si="12"/>
        <v>0</v>
      </c>
      <c r="P112" s="36">
        <f>N112+O112</f>
        <v>9508300</v>
      </c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</row>
    <row r="113" spans="1:16" ht="11.25">
      <c r="A113" s="5" t="s">
        <v>4</v>
      </c>
      <c r="B113" s="37"/>
      <c r="C113" s="3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1.25">
      <c r="A114" s="8" t="s">
        <v>62</v>
      </c>
      <c r="B114" s="6"/>
      <c r="C114" s="6"/>
      <c r="D114" s="7">
        <v>60</v>
      </c>
      <c r="E114" s="7"/>
      <c r="F114" s="7">
        <f>D114</f>
        <v>60</v>
      </c>
      <c r="G114" s="7">
        <v>62</v>
      </c>
      <c r="H114" s="7"/>
      <c r="I114" s="7"/>
      <c r="J114" s="7">
        <f>G114</f>
        <v>62</v>
      </c>
      <c r="K114" s="7"/>
      <c r="L114" s="7"/>
      <c r="M114" s="7"/>
      <c r="N114" s="7">
        <v>67</v>
      </c>
      <c r="O114" s="7"/>
      <c r="P114" s="7">
        <f>N114</f>
        <v>67</v>
      </c>
    </row>
    <row r="115" spans="1:16" ht="11.25">
      <c r="A115" s="8" t="s">
        <v>8</v>
      </c>
      <c r="B115" s="6"/>
      <c r="C115" s="6"/>
      <c r="D115" s="7">
        <v>37000</v>
      </c>
      <c r="E115" s="7"/>
      <c r="F115" s="7">
        <f>D115</f>
        <v>37000</v>
      </c>
      <c r="G115" s="7">
        <v>37400</v>
      </c>
      <c r="H115" s="7"/>
      <c r="I115" s="7"/>
      <c r="J115" s="7">
        <f>G115</f>
        <v>37400</v>
      </c>
      <c r="K115" s="7"/>
      <c r="L115" s="7"/>
      <c r="M115" s="7"/>
      <c r="N115" s="7">
        <v>37400</v>
      </c>
      <c r="O115" s="7"/>
      <c r="P115" s="7">
        <f>N115</f>
        <v>37400</v>
      </c>
    </row>
    <row r="116" spans="1:16" ht="33.75">
      <c r="A116" s="8" t="s">
        <v>68</v>
      </c>
      <c r="B116" s="6"/>
      <c r="C116" s="6"/>
      <c r="D116" s="7">
        <v>37400</v>
      </c>
      <c r="E116" s="7"/>
      <c r="F116" s="7">
        <f>D116</f>
        <v>37400</v>
      </c>
      <c r="G116" s="7">
        <v>37400</v>
      </c>
      <c r="H116" s="7"/>
      <c r="I116" s="7"/>
      <c r="J116" s="7">
        <f>G116</f>
        <v>37400</v>
      </c>
      <c r="K116" s="7"/>
      <c r="L116" s="7"/>
      <c r="M116" s="7"/>
      <c r="N116" s="7">
        <v>37400</v>
      </c>
      <c r="O116" s="7"/>
      <c r="P116" s="7">
        <f>N116</f>
        <v>37400</v>
      </c>
    </row>
    <row r="117" spans="1:16" ht="22.5">
      <c r="A117" s="8" t="s">
        <v>44</v>
      </c>
      <c r="B117" s="6"/>
      <c r="C117" s="6"/>
      <c r="D117" s="7">
        <v>0</v>
      </c>
      <c r="E117" s="7"/>
      <c r="F117" s="7">
        <f>D117</f>
        <v>0</v>
      </c>
      <c r="G117" s="7">
        <v>0</v>
      </c>
      <c r="H117" s="7"/>
      <c r="I117" s="7"/>
      <c r="J117" s="7">
        <f>G117</f>
        <v>0</v>
      </c>
      <c r="K117" s="7"/>
      <c r="L117" s="7"/>
      <c r="M117" s="7"/>
      <c r="N117" s="7">
        <v>0</v>
      </c>
      <c r="O117" s="7"/>
      <c r="P117" s="7">
        <f>N117</f>
        <v>0</v>
      </c>
    </row>
    <row r="118" spans="1:241" s="25" customFormat="1" ht="12" customHeight="1">
      <c r="A118" s="5" t="s">
        <v>5</v>
      </c>
      <c r="B118" s="37"/>
      <c r="C118" s="3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IB118" s="53"/>
      <c r="IC118" s="53"/>
      <c r="ID118" s="53"/>
      <c r="IE118" s="53"/>
      <c r="IF118" s="53"/>
      <c r="IG118" s="53"/>
    </row>
    <row r="119" spans="1:241" s="25" customFormat="1" ht="22.5">
      <c r="A119" s="8" t="s">
        <v>14</v>
      </c>
      <c r="B119" s="6"/>
      <c r="C119" s="6"/>
      <c r="D119" s="7">
        <v>2</v>
      </c>
      <c r="E119" s="7"/>
      <c r="F119" s="7">
        <f>D119</f>
        <v>2</v>
      </c>
      <c r="G119" s="7">
        <v>2</v>
      </c>
      <c r="H119" s="7"/>
      <c r="I119" s="7"/>
      <c r="J119" s="7">
        <f>G119</f>
        <v>2</v>
      </c>
      <c r="K119" s="7"/>
      <c r="L119" s="7"/>
      <c r="M119" s="7"/>
      <c r="N119" s="7">
        <v>5</v>
      </c>
      <c r="O119" s="7"/>
      <c r="P119" s="7">
        <f>N119</f>
        <v>5</v>
      </c>
      <c r="IB119" s="53"/>
      <c r="IC119" s="53"/>
      <c r="ID119" s="53"/>
      <c r="IE119" s="53"/>
      <c r="IF119" s="53"/>
      <c r="IG119" s="53"/>
    </row>
    <row r="120" spans="1:241" s="25" customFormat="1" ht="27.75" customHeight="1">
      <c r="A120" s="8" t="s">
        <v>63</v>
      </c>
      <c r="B120" s="6"/>
      <c r="C120" s="37"/>
      <c r="D120" s="7"/>
      <c r="E120" s="7">
        <v>0</v>
      </c>
      <c r="F120" s="7">
        <f>E120</f>
        <v>0</v>
      </c>
      <c r="G120" s="7"/>
      <c r="H120" s="7">
        <v>0</v>
      </c>
      <c r="I120" s="7"/>
      <c r="J120" s="7">
        <v>0</v>
      </c>
      <c r="K120" s="7"/>
      <c r="L120" s="7"/>
      <c r="M120" s="7"/>
      <c r="N120" s="7"/>
      <c r="O120" s="7">
        <v>0</v>
      </c>
      <c r="P120" s="7">
        <f>O120</f>
        <v>0</v>
      </c>
      <c r="IB120" s="53"/>
      <c r="IC120" s="53"/>
      <c r="ID120" s="53"/>
      <c r="IE120" s="53"/>
      <c r="IF120" s="53"/>
      <c r="IG120" s="53"/>
    </row>
    <row r="121" spans="1:241" s="25" customFormat="1" ht="27" customHeight="1">
      <c r="A121" s="8" t="s">
        <v>64</v>
      </c>
      <c r="B121" s="6"/>
      <c r="C121" s="37"/>
      <c r="D121" s="7">
        <v>60</v>
      </c>
      <c r="E121" s="7"/>
      <c r="F121" s="7">
        <f>D121</f>
        <v>60</v>
      </c>
      <c r="G121" s="7">
        <v>62</v>
      </c>
      <c r="H121" s="7"/>
      <c r="I121" s="7"/>
      <c r="J121" s="7">
        <f>G121</f>
        <v>62</v>
      </c>
      <c r="K121" s="7"/>
      <c r="L121" s="7"/>
      <c r="M121" s="7"/>
      <c r="N121" s="7">
        <v>67</v>
      </c>
      <c r="O121" s="7"/>
      <c r="P121" s="7">
        <f>N121</f>
        <v>67</v>
      </c>
      <c r="IB121" s="53"/>
      <c r="IC121" s="53"/>
      <c r="ID121" s="53"/>
      <c r="IE121" s="53"/>
      <c r="IF121" s="53"/>
      <c r="IG121" s="53"/>
    </row>
    <row r="122" spans="1:241" s="25" customFormat="1" ht="22.5">
      <c r="A122" s="8" t="s">
        <v>27</v>
      </c>
      <c r="B122" s="6"/>
      <c r="C122" s="37"/>
      <c r="D122" s="7">
        <v>300</v>
      </c>
      <c r="E122" s="7"/>
      <c r="F122" s="7">
        <f>D122</f>
        <v>300</v>
      </c>
      <c r="G122" s="7">
        <v>300</v>
      </c>
      <c r="H122" s="7"/>
      <c r="I122" s="7"/>
      <c r="J122" s="7">
        <f>G122</f>
        <v>300</v>
      </c>
      <c r="K122" s="7"/>
      <c r="L122" s="7"/>
      <c r="M122" s="7"/>
      <c r="N122" s="7">
        <v>300</v>
      </c>
      <c r="O122" s="7"/>
      <c r="P122" s="7">
        <f>N122</f>
        <v>300</v>
      </c>
      <c r="IB122" s="53"/>
      <c r="IC122" s="53"/>
      <c r="ID122" s="53"/>
      <c r="IE122" s="53"/>
      <c r="IF122" s="53"/>
      <c r="IG122" s="53"/>
    </row>
    <row r="123" spans="1:241" s="25" customFormat="1" ht="22.5">
      <c r="A123" s="8" t="s">
        <v>31</v>
      </c>
      <c r="B123" s="6"/>
      <c r="C123" s="37"/>
      <c r="D123" s="7">
        <v>300</v>
      </c>
      <c r="E123" s="7"/>
      <c r="F123" s="7">
        <f>D123</f>
        <v>300</v>
      </c>
      <c r="G123" s="7">
        <v>300</v>
      </c>
      <c r="H123" s="7"/>
      <c r="I123" s="7"/>
      <c r="J123" s="7">
        <f>G123</f>
        <v>300</v>
      </c>
      <c r="K123" s="7"/>
      <c r="L123" s="7"/>
      <c r="M123" s="7"/>
      <c r="N123" s="7">
        <v>300</v>
      </c>
      <c r="O123" s="7"/>
      <c r="P123" s="7">
        <f>N123</f>
        <v>300</v>
      </c>
      <c r="IB123" s="53"/>
      <c r="IC123" s="53"/>
      <c r="ID123" s="53"/>
      <c r="IE123" s="53"/>
      <c r="IF123" s="53"/>
      <c r="IG123" s="53"/>
    </row>
    <row r="124" spans="1:241" s="25" customFormat="1" ht="22.5">
      <c r="A124" s="8" t="s">
        <v>13</v>
      </c>
      <c r="B124" s="6"/>
      <c r="C124" s="37"/>
      <c r="D124" s="7">
        <v>37400</v>
      </c>
      <c r="E124" s="7"/>
      <c r="F124" s="7">
        <f aca="true" t="shared" si="13" ref="F124:F140">D124</f>
        <v>37400</v>
      </c>
      <c r="G124" s="7">
        <v>37400</v>
      </c>
      <c r="H124" s="7"/>
      <c r="I124" s="7"/>
      <c r="J124" s="7">
        <f>G124</f>
        <v>37400</v>
      </c>
      <c r="K124" s="7"/>
      <c r="L124" s="7"/>
      <c r="M124" s="7"/>
      <c r="N124" s="7">
        <v>37400</v>
      </c>
      <c r="O124" s="7"/>
      <c r="P124" s="7">
        <f>N124</f>
        <v>37400</v>
      </c>
      <c r="IB124" s="53"/>
      <c r="IC124" s="53"/>
      <c r="ID124" s="53"/>
      <c r="IE124" s="53"/>
      <c r="IF124" s="53"/>
      <c r="IG124" s="53"/>
    </row>
    <row r="125" spans="1:241" s="25" customFormat="1" ht="22.5">
      <c r="A125" s="8" t="s">
        <v>405</v>
      </c>
      <c r="B125" s="6"/>
      <c r="C125" s="37"/>
      <c r="D125" s="7">
        <v>0</v>
      </c>
      <c r="E125" s="7">
        <v>0</v>
      </c>
      <c r="F125" s="7">
        <v>0</v>
      </c>
      <c r="G125" s="7">
        <v>105827</v>
      </c>
      <c r="H125" s="7"/>
      <c r="I125" s="7"/>
      <c r="J125" s="7">
        <f>G125</f>
        <v>105827</v>
      </c>
      <c r="K125" s="7"/>
      <c r="L125" s="7"/>
      <c r="M125" s="7"/>
      <c r="N125" s="7"/>
      <c r="O125" s="7"/>
      <c r="P125" s="7"/>
      <c r="IB125" s="53"/>
      <c r="IC125" s="53"/>
      <c r="ID125" s="53"/>
      <c r="IE125" s="53"/>
      <c r="IF125" s="53"/>
      <c r="IG125" s="53"/>
    </row>
    <row r="126" spans="1:241" s="25" customFormat="1" ht="11.25">
      <c r="A126" s="5" t="s">
        <v>7</v>
      </c>
      <c r="B126" s="37"/>
      <c r="C126" s="37"/>
      <c r="D126" s="7"/>
      <c r="E126" s="7"/>
      <c r="F126" s="7">
        <f t="shared" si="13"/>
        <v>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IB126" s="53"/>
      <c r="IC126" s="53"/>
      <c r="ID126" s="53"/>
      <c r="IE126" s="53"/>
      <c r="IF126" s="53"/>
      <c r="IG126" s="53"/>
    </row>
    <row r="127" spans="1:241" s="25" customFormat="1" ht="22.5" customHeight="1">
      <c r="A127" s="8" t="s">
        <v>16</v>
      </c>
      <c r="B127" s="6"/>
      <c r="C127" s="6"/>
      <c r="D127" s="7">
        <v>500000</v>
      </c>
      <c r="E127" s="7"/>
      <c r="F127" s="7">
        <f t="shared" si="13"/>
        <v>500000</v>
      </c>
      <c r="G127" s="7">
        <v>557400</v>
      </c>
      <c r="H127" s="7"/>
      <c r="I127" s="7"/>
      <c r="J127" s="7">
        <f>G127</f>
        <v>557400</v>
      </c>
      <c r="K127" s="7"/>
      <c r="L127" s="7"/>
      <c r="M127" s="7"/>
      <c r="N127" s="7">
        <v>586210</v>
      </c>
      <c r="O127" s="7"/>
      <c r="P127" s="7">
        <f>N127</f>
        <v>586210</v>
      </c>
      <c r="IB127" s="53"/>
      <c r="IC127" s="53"/>
      <c r="ID127" s="53"/>
      <c r="IE127" s="53"/>
      <c r="IF127" s="53"/>
      <c r="IG127" s="53"/>
    </row>
    <row r="128" spans="1:241" s="25" customFormat="1" ht="27" customHeight="1">
      <c r="A128" s="8" t="s">
        <v>65</v>
      </c>
      <c r="B128" s="6"/>
      <c r="C128" s="6"/>
      <c r="D128" s="7"/>
      <c r="E128" s="7"/>
      <c r="F128" s="7">
        <f t="shared" si="13"/>
        <v>0</v>
      </c>
      <c r="G128" s="7"/>
      <c r="H128" s="7"/>
      <c r="I128" s="7"/>
      <c r="J128" s="7">
        <f>G128</f>
        <v>0</v>
      </c>
      <c r="K128" s="7"/>
      <c r="L128" s="7"/>
      <c r="M128" s="7"/>
      <c r="N128" s="7"/>
      <c r="O128" s="7"/>
      <c r="P128" s="7">
        <f>N128</f>
        <v>0</v>
      </c>
      <c r="IB128" s="53"/>
      <c r="IC128" s="53"/>
      <c r="ID128" s="53"/>
      <c r="IE128" s="53"/>
      <c r="IF128" s="53"/>
      <c r="IG128" s="53"/>
    </row>
    <row r="129" spans="1:241" s="25" customFormat="1" ht="22.5">
      <c r="A129" s="8" t="s">
        <v>66</v>
      </c>
      <c r="B129" s="6"/>
      <c r="C129" s="6"/>
      <c r="D129" s="7">
        <v>18795</v>
      </c>
      <c r="E129" s="7"/>
      <c r="F129" s="7">
        <f t="shared" si="13"/>
        <v>18795</v>
      </c>
      <c r="G129" s="7">
        <v>24723</v>
      </c>
      <c r="H129" s="7"/>
      <c r="I129" s="7"/>
      <c r="J129" s="7">
        <f aca="true" t="shared" si="14" ref="J129:J134">G129</f>
        <v>24723</v>
      </c>
      <c r="K129" s="7"/>
      <c r="L129" s="7"/>
      <c r="M129" s="7"/>
      <c r="N129" s="7">
        <v>25586</v>
      </c>
      <c r="O129" s="7"/>
      <c r="P129" s="7">
        <f aca="true" t="shared" si="15" ref="P129:P134">N129</f>
        <v>25586</v>
      </c>
      <c r="IB129" s="53"/>
      <c r="IC129" s="53"/>
      <c r="ID129" s="53"/>
      <c r="IE129" s="53"/>
      <c r="IF129" s="53"/>
      <c r="IG129" s="53"/>
    </row>
    <row r="130" spans="1:241" s="25" customFormat="1" ht="27" customHeight="1">
      <c r="A130" s="8" t="s">
        <v>28</v>
      </c>
      <c r="B130" s="6"/>
      <c r="C130" s="6"/>
      <c r="D130" s="7">
        <v>1500</v>
      </c>
      <c r="E130" s="7"/>
      <c r="F130" s="7">
        <f>D130</f>
        <v>1500</v>
      </c>
      <c r="G130" s="7">
        <v>1672</v>
      </c>
      <c r="H130" s="7"/>
      <c r="I130" s="7"/>
      <c r="J130" s="7">
        <f t="shared" si="14"/>
        <v>1672</v>
      </c>
      <c r="K130" s="7"/>
      <c r="L130" s="7"/>
      <c r="M130" s="7"/>
      <c r="N130" s="7">
        <v>1759</v>
      </c>
      <c r="O130" s="7"/>
      <c r="P130" s="7">
        <f t="shared" si="15"/>
        <v>1759</v>
      </c>
      <c r="IB130" s="53"/>
      <c r="IC130" s="53"/>
      <c r="ID130" s="53"/>
      <c r="IE130" s="53"/>
      <c r="IF130" s="53"/>
      <c r="IG130" s="53"/>
    </row>
    <row r="131" spans="1:241" s="25" customFormat="1" ht="27" customHeight="1">
      <c r="A131" s="8" t="s">
        <v>19</v>
      </c>
      <c r="B131" s="6"/>
      <c r="C131" s="6"/>
      <c r="D131" s="7">
        <v>500</v>
      </c>
      <c r="E131" s="7"/>
      <c r="F131" s="7">
        <f t="shared" si="13"/>
        <v>500</v>
      </c>
      <c r="G131" s="7">
        <v>557</v>
      </c>
      <c r="H131" s="7"/>
      <c r="I131" s="7"/>
      <c r="J131" s="7">
        <f t="shared" si="14"/>
        <v>557</v>
      </c>
      <c r="K131" s="7"/>
      <c r="L131" s="7"/>
      <c r="M131" s="7"/>
      <c r="N131" s="7">
        <v>586</v>
      </c>
      <c r="O131" s="7"/>
      <c r="P131" s="7">
        <f t="shared" si="15"/>
        <v>586</v>
      </c>
      <c r="IB131" s="53"/>
      <c r="IC131" s="53"/>
      <c r="ID131" s="53"/>
      <c r="IE131" s="53"/>
      <c r="IF131" s="53"/>
      <c r="IG131" s="53"/>
    </row>
    <row r="132" spans="1:241" s="25" customFormat="1" ht="22.5">
      <c r="A132" s="8" t="s">
        <v>15</v>
      </c>
      <c r="B132" s="6"/>
      <c r="C132" s="6"/>
      <c r="D132" s="7">
        <v>170.65</v>
      </c>
      <c r="E132" s="7"/>
      <c r="F132" s="7">
        <f t="shared" si="13"/>
        <v>170.65</v>
      </c>
      <c r="G132" s="7">
        <v>180.06276</v>
      </c>
      <c r="H132" s="7"/>
      <c r="I132" s="7"/>
      <c r="J132" s="7">
        <f t="shared" si="14"/>
        <v>180.06276</v>
      </c>
      <c r="K132" s="7"/>
      <c r="L132" s="7"/>
      <c r="M132" s="7"/>
      <c r="N132" s="7">
        <v>189.587</v>
      </c>
      <c r="O132" s="7"/>
      <c r="P132" s="7">
        <f t="shared" si="15"/>
        <v>189.587</v>
      </c>
      <c r="IB132" s="53"/>
      <c r="IC132" s="53"/>
      <c r="ID132" s="53"/>
      <c r="IE132" s="53"/>
      <c r="IF132" s="53"/>
      <c r="IG132" s="53"/>
    </row>
    <row r="133" spans="1:241" s="25" customFormat="1" ht="22.5" hidden="1">
      <c r="A133" s="8" t="s">
        <v>45</v>
      </c>
      <c r="B133" s="6"/>
      <c r="C133" s="6"/>
      <c r="D133" s="7"/>
      <c r="E133" s="7"/>
      <c r="F133" s="7">
        <f>D133</f>
        <v>0</v>
      </c>
      <c r="G133" s="7"/>
      <c r="H133" s="7"/>
      <c r="I133" s="7"/>
      <c r="J133" s="7">
        <f t="shared" si="14"/>
        <v>0</v>
      </c>
      <c r="K133" s="7"/>
      <c r="L133" s="7"/>
      <c r="M133" s="7"/>
      <c r="N133" s="7"/>
      <c r="O133" s="7"/>
      <c r="P133" s="7">
        <f t="shared" si="15"/>
        <v>0</v>
      </c>
      <c r="S133" s="25">
        <f>21572/4</f>
        <v>5393</v>
      </c>
      <c r="IB133" s="53"/>
      <c r="IC133" s="53"/>
      <c r="ID133" s="53"/>
      <c r="IE133" s="53"/>
      <c r="IF133" s="53"/>
      <c r="IG133" s="53"/>
    </row>
    <row r="134" spans="1:241" s="25" customFormat="1" ht="22.5" hidden="1">
      <c r="A134" s="8" t="s">
        <v>46</v>
      </c>
      <c r="B134" s="6"/>
      <c r="C134" s="6"/>
      <c r="D134" s="7"/>
      <c r="E134" s="7"/>
      <c r="F134" s="7">
        <f>D134</f>
        <v>0</v>
      </c>
      <c r="G134" s="7"/>
      <c r="H134" s="7"/>
      <c r="I134" s="7"/>
      <c r="J134" s="7">
        <f t="shared" si="14"/>
        <v>0</v>
      </c>
      <c r="K134" s="7"/>
      <c r="L134" s="7"/>
      <c r="M134" s="7"/>
      <c r="N134" s="7"/>
      <c r="O134" s="7"/>
      <c r="P134" s="7">
        <f t="shared" si="15"/>
        <v>0</v>
      </c>
      <c r="IB134" s="53"/>
      <c r="IC134" s="53"/>
      <c r="ID134" s="53"/>
      <c r="IE134" s="53"/>
      <c r="IF134" s="53"/>
      <c r="IG134" s="53"/>
    </row>
    <row r="135" spans="1:241" s="25" customFormat="1" ht="11.25">
      <c r="A135" s="5" t="s">
        <v>6</v>
      </c>
      <c r="B135" s="37"/>
      <c r="C135" s="3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IB135" s="53"/>
      <c r="IC135" s="53"/>
      <c r="ID135" s="53"/>
      <c r="IE135" s="53"/>
      <c r="IF135" s="53"/>
      <c r="IG135" s="53"/>
    </row>
    <row r="136" spans="1:241" s="25" customFormat="1" ht="22.5" customHeight="1">
      <c r="A136" s="8" t="s">
        <v>30</v>
      </c>
      <c r="B136" s="6"/>
      <c r="C136" s="6"/>
      <c r="D136" s="7"/>
      <c r="E136" s="7"/>
      <c r="F136" s="7">
        <f t="shared" si="13"/>
        <v>0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IB136" s="53"/>
      <c r="IC136" s="53"/>
      <c r="ID136" s="53"/>
      <c r="IE136" s="53"/>
      <c r="IF136" s="53"/>
      <c r="IG136" s="53"/>
    </row>
    <row r="137" spans="1:241" s="25" customFormat="1" ht="30.75" customHeight="1">
      <c r="A137" s="8" t="s">
        <v>67</v>
      </c>
      <c r="B137" s="6"/>
      <c r="C137" s="6"/>
      <c r="D137" s="7">
        <v>100</v>
      </c>
      <c r="E137" s="7"/>
      <c r="F137" s="7">
        <f t="shared" si="13"/>
        <v>100</v>
      </c>
      <c r="G137" s="7">
        <v>100</v>
      </c>
      <c r="H137" s="7"/>
      <c r="I137" s="7"/>
      <c r="J137" s="7">
        <v>100</v>
      </c>
      <c r="K137" s="7"/>
      <c r="L137" s="7"/>
      <c r="M137" s="7"/>
      <c r="N137" s="7">
        <v>100</v>
      </c>
      <c r="O137" s="7"/>
      <c r="P137" s="7">
        <v>100</v>
      </c>
      <c r="IB137" s="53"/>
      <c r="IC137" s="53"/>
      <c r="ID137" s="53"/>
      <c r="IE137" s="53"/>
      <c r="IF137" s="53"/>
      <c r="IG137" s="53"/>
    </row>
    <row r="138" spans="1:241" s="25" customFormat="1" ht="22.5" customHeight="1">
      <c r="A138" s="8" t="s">
        <v>32</v>
      </c>
      <c r="B138" s="6"/>
      <c r="C138" s="6"/>
      <c r="D138" s="7"/>
      <c r="E138" s="7"/>
      <c r="F138" s="7">
        <f t="shared" si="13"/>
        <v>0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IB138" s="53"/>
      <c r="IC138" s="53"/>
      <c r="ID138" s="53"/>
      <c r="IE138" s="53"/>
      <c r="IF138" s="53"/>
      <c r="IG138" s="53"/>
    </row>
    <row r="139" spans="1:241" s="25" customFormat="1" ht="23.25" customHeight="1">
      <c r="A139" s="8" t="s">
        <v>21</v>
      </c>
      <c r="B139" s="6"/>
      <c r="C139" s="6"/>
      <c r="D139" s="7">
        <v>100</v>
      </c>
      <c r="E139" s="7"/>
      <c r="F139" s="7">
        <f t="shared" si="13"/>
        <v>100</v>
      </c>
      <c r="G139" s="7">
        <v>100</v>
      </c>
      <c r="H139" s="7"/>
      <c r="I139" s="7"/>
      <c r="J139" s="7">
        <v>100</v>
      </c>
      <c r="K139" s="7"/>
      <c r="L139" s="7"/>
      <c r="M139" s="7"/>
      <c r="N139" s="7">
        <v>100</v>
      </c>
      <c r="O139" s="7"/>
      <c r="P139" s="7">
        <v>100</v>
      </c>
      <c r="IB139" s="53"/>
      <c r="IC139" s="53"/>
      <c r="ID139" s="53"/>
      <c r="IE139" s="53"/>
      <c r="IF139" s="53"/>
      <c r="IG139" s="53"/>
    </row>
    <row r="140" spans="1:241" s="25" customFormat="1" ht="30" customHeight="1">
      <c r="A140" s="8" t="s">
        <v>37</v>
      </c>
      <c r="B140" s="6"/>
      <c r="C140" s="6"/>
      <c r="D140" s="7">
        <v>100</v>
      </c>
      <c r="E140" s="7"/>
      <c r="F140" s="7">
        <f t="shared" si="13"/>
        <v>100</v>
      </c>
      <c r="G140" s="7">
        <f>G124/G116*100</f>
        <v>100</v>
      </c>
      <c r="H140" s="7"/>
      <c r="I140" s="7"/>
      <c r="J140" s="7">
        <f>J124/J116*100</f>
        <v>100</v>
      </c>
      <c r="K140" s="7"/>
      <c r="L140" s="7"/>
      <c r="M140" s="7"/>
      <c r="N140" s="7">
        <f>N124/N116*100</f>
        <v>100</v>
      </c>
      <c r="O140" s="7"/>
      <c r="P140" s="7">
        <f>P124/P116*100</f>
        <v>100</v>
      </c>
      <c r="IB140" s="53"/>
      <c r="IC140" s="53"/>
      <c r="ID140" s="53"/>
      <c r="IE140" s="53"/>
      <c r="IF140" s="53"/>
      <c r="IG140" s="53"/>
    </row>
    <row r="141" spans="1:241" s="38" customFormat="1" ht="25.5" customHeight="1">
      <c r="A141" s="34" t="s">
        <v>377</v>
      </c>
      <c r="B141" s="35"/>
      <c r="C141" s="35"/>
      <c r="D141" s="36">
        <f>(D152*D158)+(D153*D159)+(D155*D161)+(D154*D160)+(D156*D162)+0.01+750000+190000</f>
        <v>40940000.002</v>
      </c>
      <c r="E141" s="36">
        <f>(E152*E158)+(E153*E159)+(E155*E161)+(E154*E160)+(E156*E162)</f>
        <v>14999999.99976</v>
      </c>
      <c r="F141" s="36">
        <f>D141+E141</f>
        <v>55940000.00176</v>
      </c>
      <c r="G141" s="36">
        <f>(G152*G158)+(G153*G159)+(G155*G161)+(G154*G160)+(G156*G162)-0.24-1500</f>
        <v>42000000.001499996</v>
      </c>
      <c r="H141" s="36">
        <f>(H152*H158)+(H153*H159)+(H155*H161)+(H154*H160)+(H156*H162)</f>
        <v>18341000</v>
      </c>
      <c r="I141" s="36"/>
      <c r="J141" s="36">
        <f>G141+H141</f>
        <v>60341000.001499996</v>
      </c>
      <c r="K141" s="36">
        <f>(K152*K158)+(K153*K159)+(K155*K161)+(K154*K160)+(K156*K162)+100</f>
        <v>100</v>
      </c>
      <c r="L141" s="36">
        <f>(L152*L158)+(L153*L159)+(L155*L161)+(L154*L160)+(L156*L162)+100</f>
        <v>100</v>
      </c>
      <c r="M141" s="36">
        <f>(M152*M158)+(M153*M159)+(M155*M161)+(M154*M160)+(M156*M162)+100</f>
        <v>100</v>
      </c>
      <c r="N141" s="36">
        <f>(N152*N158)+(N153*N159)+(N155*N161)+(N154*N160)+(N156*N162)-0.24-799.99</f>
        <v>44000000.001499996</v>
      </c>
      <c r="O141" s="36">
        <f>(O152*O158)+(O153*O159)+(O155*O161)+(O154*O160)+(O156*O162)</f>
        <v>24999999.9984</v>
      </c>
      <c r="P141" s="36">
        <f>N141+O141</f>
        <v>68999999.9999</v>
      </c>
      <c r="IB141" s="39"/>
      <c r="IC141" s="39"/>
      <c r="ID141" s="39"/>
      <c r="IE141" s="39"/>
      <c r="IF141" s="39"/>
      <c r="IG141" s="39"/>
    </row>
    <row r="142" spans="1:241" s="25" customFormat="1" ht="0.75" customHeight="1">
      <c r="A142" s="40" t="s">
        <v>33</v>
      </c>
      <c r="B142" s="41"/>
      <c r="C142" s="41"/>
      <c r="D142" s="7" t="e">
        <f>#REF!*D158+D155*D160+D154*D161</f>
        <v>#REF!</v>
      </c>
      <c r="E142" s="7" t="e">
        <f>#REF!*E158+E155*E160+E154*E161</f>
        <v>#REF!</v>
      </c>
      <c r="F142" s="7" t="e">
        <f>#REF!*F158+F155*F160+F154*F161</f>
        <v>#REF!</v>
      </c>
      <c r="G142" s="7" t="e">
        <f>#REF!*G158+G155*G160+G154*G161</f>
        <v>#REF!</v>
      </c>
      <c r="H142" s="7"/>
      <c r="I142" s="7"/>
      <c r="J142" s="7" t="e">
        <f>#REF!*J158+J155*J160+J154*J161</f>
        <v>#REF!</v>
      </c>
      <c r="K142" s="7"/>
      <c r="L142" s="7"/>
      <c r="M142" s="7"/>
      <c r="N142" s="7" t="e">
        <f>#REF!*N158+N155*N160+N154*N161</f>
        <v>#REF!</v>
      </c>
      <c r="O142" s="7"/>
      <c r="P142" s="7" t="e">
        <f>#REF!*P158+P155*P160+P154*P161</f>
        <v>#REF!</v>
      </c>
      <c r="IB142" s="53"/>
      <c r="IC142" s="53"/>
      <c r="ID142" s="53"/>
      <c r="IE142" s="53"/>
      <c r="IF142" s="53"/>
      <c r="IG142" s="53"/>
    </row>
    <row r="143" spans="1:241" s="25" customFormat="1" ht="11.25">
      <c r="A143" s="5" t="s">
        <v>4</v>
      </c>
      <c r="B143" s="37"/>
      <c r="C143" s="37"/>
      <c r="D143" s="30"/>
      <c r="E143" s="30"/>
      <c r="F143" s="30"/>
      <c r="G143" s="30"/>
      <c r="H143" s="30"/>
      <c r="I143" s="30"/>
      <c r="J143" s="30"/>
      <c r="K143" s="7"/>
      <c r="L143" s="7"/>
      <c r="M143" s="7"/>
      <c r="N143" s="30"/>
      <c r="O143" s="30"/>
      <c r="P143" s="30"/>
      <c r="IB143" s="53"/>
      <c r="IC143" s="53"/>
      <c r="ID143" s="53"/>
      <c r="IE143" s="53"/>
      <c r="IF143" s="53"/>
      <c r="IG143" s="53"/>
    </row>
    <row r="144" spans="1:241" s="25" customFormat="1" ht="21" customHeight="1">
      <c r="A144" s="8" t="s">
        <v>69</v>
      </c>
      <c r="B144" s="6"/>
      <c r="C144" s="6"/>
      <c r="D144" s="7">
        <v>614.9</v>
      </c>
      <c r="E144" s="7"/>
      <c r="F144" s="7">
        <f>D144</f>
        <v>614.9</v>
      </c>
      <c r="G144" s="7">
        <f>D144</f>
        <v>614.9</v>
      </c>
      <c r="H144" s="7"/>
      <c r="I144" s="7"/>
      <c r="J144" s="7">
        <f>G144</f>
        <v>614.9</v>
      </c>
      <c r="K144" s="7"/>
      <c r="L144" s="7"/>
      <c r="M144" s="7"/>
      <c r="N144" s="7">
        <f>J144</f>
        <v>614.9</v>
      </c>
      <c r="O144" s="7"/>
      <c r="P144" s="7">
        <f>N144</f>
        <v>614.9</v>
      </c>
      <c r="IB144" s="53"/>
      <c r="IC144" s="53"/>
      <c r="ID144" s="53"/>
      <c r="IE144" s="53"/>
      <c r="IF144" s="53"/>
      <c r="IG144" s="53"/>
    </row>
    <row r="145" spans="1:241" s="25" customFormat="1" ht="27" customHeight="1">
      <c r="A145" s="8" t="s">
        <v>70</v>
      </c>
      <c r="B145" s="6"/>
      <c r="C145" s="6"/>
      <c r="D145" s="7"/>
      <c r="E145" s="7">
        <v>427.5</v>
      </c>
      <c r="F145" s="7">
        <f>E145</f>
        <v>427.5</v>
      </c>
      <c r="G145" s="7"/>
      <c r="H145" s="7">
        <v>427.5</v>
      </c>
      <c r="I145" s="7"/>
      <c r="J145" s="7">
        <f>H145</f>
        <v>427.5</v>
      </c>
      <c r="K145" s="7"/>
      <c r="L145" s="7"/>
      <c r="M145" s="7"/>
      <c r="N145" s="7"/>
      <c r="O145" s="7">
        <v>427.5</v>
      </c>
      <c r="P145" s="7">
        <f>O145</f>
        <v>427.5</v>
      </c>
      <c r="IB145" s="53"/>
      <c r="IC145" s="53"/>
      <c r="ID145" s="53"/>
      <c r="IE145" s="53"/>
      <c r="IF145" s="53"/>
      <c r="IG145" s="53"/>
    </row>
    <row r="146" spans="1:241" s="25" customFormat="1" ht="30.75" customHeight="1">
      <c r="A146" s="8" t="s">
        <v>71</v>
      </c>
      <c r="B146" s="6"/>
      <c r="C146" s="6"/>
      <c r="D146" s="7">
        <v>97.9</v>
      </c>
      <c r="E146" s="7"/>
      <c r="F146" s="7">
        <f>D146</f>
        <v>97.9</v>
      </c>
      <c r="G146" s="7">
        <v>97.9</v>
      </c>
      <c r="H146" s="7"/>
      <c r="I146" s="7"/>
      <c r="J146" s="7">
        <f>G146</f>
        <v>97.9</v>
      </c>
      <c r="K146" s="7"/>
      <c r="L146" s="7"/>
      <c r="M146" s="7"/>
      <c r="N146" s="7">
        <v>97.9</v>
      </c>
      <c r="O146" s="7"/>
      <c r="P146" s="7">
        <f>N146</f>
        <v>97.9</v>
      </c>
      <c r="IB146" s="53"/>
      <c r="IC146" s="53"/>
      <c r="ID146" s="53"/>
      <c r="IE146" s="53"/>
      <c r="IF146" s="53"/>
      <c r="IG146" s="53"/>
    </row>
    <row r="147" spans="1:241" s="25" customFormat="1" ht="25.5" customHeight="1">
      <c r="A147" s="8" t="s">
        <v>72</v>
      </c>
      <c r="B147" s="6"/>
      <c r="C147" s="6"/>
      <c r="D147" s="7">
        <v>16263</v>
      </c>
      <c r="E147" s="7"/>
      <c r="F147" s="7">
        <f>D147</f>
        <v>16263</v>
      </c>
      <c r="G147" s="7">
        <v>16263</v>
      </c>
      <c r="H147" s="7"/>
      <c r="I147" s="7"/>
      <c r="J147" s="7">
        <f aca="true" t="shared" si="16" ref="J147:J163">G147</f>
        <v>16263</v>
      </c>
      <c r="K147" s="7"/>
      <c r="L147" s="7"/>
      <c r="M147" s="7"/>
      <c r="N147" s="7">
        <v>16263</v>
      </c>
      <c r="O147" s="7"/>
      <c r="P147" s="7">
        <f aca="true" t="shared" si="17" ref="P147:P163">N147</f>
        <v>16263</v>
      </c>
      <c r="IB147" s="53"/>
      <c r="IC147" s="53"/>
      <c r="ID147" s="53"/>
      <c r="IE147" s="53"/>
      <c r="IF147" s="53"/>
      <c r="IG147" s="53"/>
    </row>
    <row r="148" spans="1:241" s="25" customFormat="1" ht="22.5">
      <c r="A148" s="8" t="s">
        <v>73</v>
      </c>
      <c r="B148" s="6"/>
      <c r="C148" s="6"/>
      <c r="D148" s="7">
        <v>7400</v>
      </c>
      <c r="E148" s="7"/>
      <c r="F148" s="7">
        <f>D148</f>
        <v>7400</v>
      </c>
      <c r="G148" s="7">
        <f>F148</f>
        <v>7400</v>
      </c>
      <c r="H148" s="7"/>
      <c r="I148" s="7"/>
      <c r="J148" s="7">
        <f t="shared" si="16"/>
        <v>7400</v>
      </c>
      <c r="K148" s="7"/>
      <c r="L148" s="7"/>
      <c r="M148" s="7"/>
      <c r="N148" s="7">
        <f>G148</f>
        <v>7400</v>
      </c>
      <c r="O148" s="7"/>
      <c r="P148" s="7">
        <f t="shared" si="17"/>
        <v>7400</v>
      </c>
      <c r="IB148" s="53"/>
      <c r="IC148" s="53"/>
      <c r="ID148" s="53"/>
      <c r="IE148" s="53"/>
      <c r="IF148" s="53"/>
      <c r="IG148" s="53"/>
    </row>
    <row r="149" spans="1:241" s="25" customFormat="1" ht="29.25" customHeight="1">
      <c r="A149" s="8" t="s">
        <v>74</v>
      </c>
      <c r="B149" s="6"/>
      <c r="C149" s="6"/>
      <c r="D149" s="7">
        <v>8333333.33</v>
      </c>
      <c r="E149" s="7"/>
      <c r="F149" s="7">
        <f>D149</f>
        <v>8333333.33</v>
      </c>
      <c r="G149" s="7">
        <v>8333333.33</v>
      </c>
      <c r="H149" s="7"/>
      <c r="I149" s="7"/>
      <c r="J149" s="7">
        <f>G149</f>
        <v>8333333.33</v>
      </c>
      <c r="K149" s="7"/>
      <c r="L149" s="7"/>
      <c r="M149" s="7"/>
      <c r="N149" s="7">
        <v>8333333.33</v>
      </c>
      <c r="O149" s="7"/>
      <c r="P149" s="7">
        <f>N149</f>
        <v>8333333.33</v>
      </c>
      <c r="IB149" s="53"/>
      <c r="IC149" s="53"/>
      <c r="ID149" s="53"/>
      <c r="IE149" s="53"/>
      <c r="IF149" s="53"/>
      <c r="IG149" s="53"/>
    </row>
    <row r="150" spans="1:241" s="25" customFormat="1" ht="11.25">
      <c r="A150" s="5" t="s">
        <v>5</v>
      </c>
      <c r="B150" s="37"/>
      <c r="C150" s="37"/>
      <c r="D150" s="30"/>
      <c r="E150" s="30"/>
      <c r="F150" s="7"/>
      <c r="G150" s="30"/>
      <c r="H150" s="30"/>
      <c r="I150" s="30"/>
      <c r="J150" s="7">
        <f t="shared" si="16"/>
        <v>0</v>
      </c>
      <c r="K150" s="7"/>
      <c r="L150" s="7"/>
      <c r="M150" s="7"/>
      <c r="N150" s="30"/>
      <c r="O150" s="30"/>
      <c r="P150" s="7">
        <f t="shared" si="17"/>
        <v>0</v>
      </c>
      <c r="IB150" s="53"/>
      <c r="IC150" s="53"/>
      <c r="ID150" s="53"/>
      <c r="IE150" s="53"/>
      <c r="IF150" s="53"/>
      <c r="IG150" s="53"/>
    </row>
    <row r="151" spans="1:241" s="25" customFormat="1" ht="22.5" customHeight="1">
      <c r="A151" s="8" t="s">
        <v>24</v>
      </c>
      <c r="B151" s="6"/>
      <c r="C151" s="6"/>
      <c r="D151" s="7"/>
      <c r="E151" s="7"/>
      <c r="F151" s="7"/>
      <c r="G151" s="7"/>
      <c r="H151" s="7"/>
      <c r="I151" s="7"/>
      <c r="J151" s="7">
        <f t="shared" si="16"/>
        <v>0</v>
      </c>
      <c r="K151" s="7"/>
      <c r="L151" s="7"/>
      <c r="M151" s="7"/>
      <c r="N151" s="7"/>
      <c r="O151" s="7"/>
      <c r="P151" s="7">
        <f t="shared" si="17"/>
        <v>0</v>
      </c>
      <c r="IB151" s="53"/>
      <c r="IC151" s="53"/>
      <c r="ID151" s="53"/>
      <c r="IE151" s="53"/>
      <c r="IF151" s="53"/>
      <c r="IG151" s="53"/>
    </row>
    <row r="152" spans="1:241" s="25" customFormat="1" ht="29.25" customHeight="1">
      <c r="A152" s="8" t="s">
        <v>75</v>
      </c>
      <c r="B152" s="6"/>
      <c r="C152" s="6"/>
      <c r="D152" s="7">
        <v>20</v>
      </c>
      <c r="E152" s="7"/>
      <c r="F152" s="7">
        <f>D152</f>
        <v>20</v>
      </c>
      <c r="G152" s="7">
        <v>22.5</v>
      </c>
      <c r="H152" s="7"/>
      <c r="I152" s="7"/>
      <c r="J152" s="7">
        <f>G152</f>
        <v>22.5</v>
      </c>
      <c r="K152" s="7"/>
      <c r="L152" s="7"/>
      <c r="M152" s="7"/>
      <c r="N152" s="7">
        <v>24</v>
      </c>
      <c r="O152" s="7"/>
      <c r="P152" s="7">
        <f>N152</f>
        <v>24</v>
      </c>
      <c r="IB152" s="53"/>
      <c r="IC152" s="53"/>
      <c r="ID152" s="53"/>
      <c r="IE152" s="53"/>
      <c r="IF152" s="53"/>
      <c r="IG152" s="53"/>
    </row>
    <row r="153" spans="1:241" s="25" customFormat="1" ht="30" customHeight="1">
      <c r="A153" s="8" t="s">
        <v>76</v>
      </c>
      <c r="B153" s="6"/>
      <c r="C153" s="6"/>
      <c r="D153" s="7"/>
      <c r="E153" s="7">
        <v>36</v>
      </c>
      <c r="F153" s="7">
        <f>E153</f>
        <v>36</v>
      </c>
      <c r="G153" s="7"/>
      <c r="H153" s="159">
        <v>36.682</v>
      </c>
      <c r="I153" s="7"/>
      <c r="J153" s="7">
        <f>H153</f>
        <v>36.682</v>
      </c>
      <c r="K153" s="7"/>
      <c r="L153" s="7"/>
      <c r="M153" s="7"/>
      <c r="N153" s="7"/>
      <c r="O153" s="7">
        <v>48</v>
      </c>
      <c r="P153" s="7">
        <f>O153</f>
        <v>48</v>
      </c>
      <c r="IB153" s="53"/>
      <c r="IC153" s="53"/>
      <c r="ID153" s="53"/>
      <c r="IE153" s="53"/>
      <c r="IF153" s="53"/>
      <c r="IG153" s="53"/>
    </row>
    <row r="154" spans="1:241" s="25" customFormat="1" ht="26.25" customHeight="1">
      <c r="A154" s="8" t="s">
        <v>110</v>
      </c>
      <c r="B154" s="6"/>
      <c r="C154" s="6"/>
      <c r="D154" s="7">
        <v>16263</v>
      </c>
      <c r="E154" s="7"/>
      <c r="F154" s="7">
        <f>D154</f>
        <v>16263</v>
      </c>
      <c r="G154" s="7">
        <v>16263</v>
      </c>
      <c r="H154" s="7"/>
      <c r="I154" s="7"/>
      <c r="J154" s="7">
        <f>G154</f>
        <v>16263</v>
      </c>
      <c r="K154" s="7"/>
      <c r="L154" s="7"/>
      <c r="M154" s="7"/>
      <c r="N154" s="7">
        <f>N147</f>
        <v>16263</v>
      </c>
      <c r="O154" s="7"/>
      <c r="P154" s="7">
        <f>N154</f>
        <v>16263</v>
      </c>
      <c r="IB154" s="53"/>
      <c r="IC154" s="53"/>
      <c r="ID154" s="53"/>
      <c r="IE154" s="53"/>
      <c r="IF154" s="53"/>
      <c r="IG154" s="53"/>
    </row>
    <row r="155" spans="1:241" s="25" customFormat="1" ht="24.75" customHeight="1">
      <c r="A155" s="8" t="s">
        <v>77</v>
      </c>
      <c r="B155" s="6"/>
      <c r="C155" s="6"/>
      <c r="D155" s="7">
        <v>1700</v>
      </c>
      <c r="E155" s="7"/>
      <c r="F155" s="7">
        <f aca="true" t="shared" si="18" ref="F155:F163">D155</f>
        <v>1700</v>
      </c>
      <c r="G155" s="7">
        <v>1667</v>
      </c>
      <c r="H155" s="7"/>
      <c r="I155" s="7"/>
      <c r="J155" s="7">
        <f t="shared" si="16"/>
        <v>1667</v>
      </c>
      <c r="K155" s="7"/>
      <c r="L155" s="7"/>
      <c r="M155" s="7"/>
      <c r="N155" s="7">
        <v>1800</v>
      </c>
      <c r="O155" s="7"/>
      <c r="P155" s="7">
        <f t="shared" si="17"/>
        <v>1800</v>
      </c>
      <c r="IB155" s="53"/>
      <c r="IC155" s="53"/>
      <c r="ID155" s="53"/>
      <c r="IE155" s="53"/>
      <c r="IF155" s="53"/>
      <c r="IG155" s="53"/>
    </row>
    <row r="156" spans="1:241" s="25" customFormat="1" ht="24.75" customHeight="1">
      <c r="A156" s="8" t="s">
        <v>78</v>
      </c>
      <c r="B156" s="6"/>
      <c r="C156" s="6"/>
      <c r="D156" s="7">
        <v>8333333.33</v>
      </c>
      <c r="E156" s="7"/>
      <c r="F156" s="7">
        <f>D156</f>
        <v>8333333.33</v>
      </c>
      <c r="G156" s="7">
        <v>8333333.33</v>
      </c>
      <c r="H156" s="7"/>
      <c r="I156" s="7"/>
      <c r="J156" s="7">
        <f>G156</f>
        <v>8333333.33</v>
      </c>
      <c r="K156" s="7"/>
      <c r="L156" s="7"/>
      <c r="M156" s="7"/>
      <c r="N156" s="7">
        <v>8333333.33</v>
      </c>
      <c r="O156" s="7"/>
      <c r="P156" s="7">
        <f>N156</f>
        <v>8333333.33</v>
      </c>
      <c r="IB156" s="53"/>
      <c r="IC156" s="53"/>
      <c r="ID156" s="53"/>
      <c r="IE156" s="53"/>
      <c r="IF156" s="53"/>
      <c r="IG156" s="53"/>
    </row>
    <row r="157" spans="1:241" s="25" customFormat="1" ht="11.25">
      <c r="A157" s="5" t="s">
        <v>7</v>
      </c>
      <c r="B157" s="37"/>
      <c r="C157" s="37"/>
      <c r="D157" s="30"/>
      <c r="E157" s="30"/>
      <c r="F157" s="7">
        <f t="shared" si="18"/>
        <v>0</v>
      </c>
      <c r="G157" s="30"/>
      <c r="H157" s="30"/>
      <c r="I157" s="30"/>
      <c r="J157" s="7">
        <f t="shared" si="16"/>
        <v>0</v>
      </c>
      <c r="K157" s="7"/>
      <c r="L157" s="7"/>
      <c r="M157" s="7"/>
      <c r="N157" s="30"/>
      <c r="O157" s="30"/>
      <c r="P157" s="7">
        <f t="shared" si="17"/>
        <v>0</v>
      </c>
      <c r="IB157" s="53"/>
      <c r="IC157" s="53"/>
      <c r="ID157" s="53"/>
      <c r="IE157" s="53"/>
      <c r="IF157" s="53"/>
      <c r="IG157" s="53"/>
    </row>
    <row r="158" spans="1:241" s="25" customFormat="1" ht="33.75">
      <c r="A158" s="8" t="s">
        <v>79</v>
      </c>
      <c r="B158" s="6"/>
      <c r="C158" s="6"/>
      <c r="D158" s="7">
        <v>275977</v>
      </c>
      <c r="E158" s="7"/>
      <c r="F158" s="7">
        <f>D158</f>
        <v>275977</v>
      </c>
      <c r="G158" s="7">
        <v>278084.9</v>
      </c>
      <c r="H158" s="7"/>
      <c r="I158" s="7"/>
      <c r="J158" s="7">
        <f>G158</f>
        <v>278084.9</v>
      </c>
      <c r="K158" s="7"/>
      <c r="L158" s="7"/>
      <c r="M158" s="7"/>
      <c r="N158" s="7">
        <v>289345.01</v>
      </c>
      <c r="O158" s="7"/>
      <c r="P158" s="7">
        <f>N158</f>
        <v>289345.01</v>
      </c>
      <c r="IB158" s="53"/>
      <c r="IC158" s="53"/>
      <c r="ID158" s="53"/>
      <c r="IE158" s="53"/>
      <c r="IF158" s="53"/>
      <c r="IG158" s="53"/>
    </row>
    <row r="159" spans="1:241" s="25" customFormat="1" ht="33.75">
      <c r="A159" s="8" t="s">
        <v>80</v>
      </c>
      <c r="B159" s="6"/>
      <c r="C159" s="6"/>
      <c r="D159" s="7"/>
      <c r="E159" s="7">
        <v>416666.66666</v>
      </c>
      <c r="F159" s="7">
        <f>E159</f>
        <v>416666.66666</v>
      </c>
      <c r="G159" s="7"/>
      <c r="H159" s="7">
        <v>500000</v>
      </c>
      <c r="I159" s="7"/>
      <c r="J159" s="7">
        <f>H159</f>
        <v>500000</v>
      </c>
      <c r="K159" s="7"/>
      <c r="L159" s="7"/>
      <c r="M159" s="7"/>
      <c r="N159" s="7"/>
      <c r="O159" s="7">
        <v>520833.3333</v>
      </c>
      <c r="P159" s="7">
        <f>O159</f>
        <v>520833.3333</v>
      </c>
      <c r="IB159" s="53"/>
      <c r="IC159" s="53"/>
      <c r="ID159" s="53"/>
      <c r="IE159" s="53"/>
      <c r="IF159" s="53"/>
      <c r="IG159" s="53"/>
    </row>
    <row r="160" spans="1:241" s="25" customFormat="1" ht="23.25" customHeight="1">
      <c r="A160" s="8" t="s">
        <v>81</v>
      </c>
      <c r="B160" s="6"/>
      <c r="C160" s="6"/>
      <c r="D160" s="7">
        <v>420</v>
      </c>
      <c r="E160" s="7"/>
      <c r="F160" s="7">
        <v>420</v>
      </c>
      <c r="G160" s="7">
        <v>430</v>
      </c>
      <c r="H160" s="7"/>
      <c r="I160" s="7"/>
      <c r="J160" s="7">
        <f>G160</f>
        <v>430</v>
      </c>
      <c r="K160" s="7"/>
      <c r="L160" s="7"/>
      <c r="M160" s="7"/>
      <c r="N160" s="7">
        <v>440</v>
      </c>
      <c r="O160" s="7"/>
      <c r="P160" s="7">
        <f>N160</f>
        <v>440</v>
      </c>
      <c r="IB160" s="53"/>
      <c r="IC160" s="53"/>
      <c r="ID160" s="53"/>
      <c r="IE160" s="53"/>
      <c r="IF160" s="53"/>
      <c r="IG160" s="53"/>
    </row>
    <row r="161" spans="1:241" s="25" customFormat="1" ht="22.5">
      <c r="A161" s="8" t="s">
        <v>82</v>
      </c>
      <c r="B161" s="6"/>
      <c r="C161" s="6"/>
      <c r="D161" s="7">
        <v>4500</v>
      </c>
      <c r="E161" s="7"/>
      <c r="F161" s="7">
        <f t="shared" si="18"/>
        <v>4500</v>
      </c>
      <c r="G161" s="7">
        <v>4500</v>
      </c>
      <c r="H161" s="7"/>
      <c r="I161" s="7"/>
      <c r="J161" s="7">
        <f t="shared" si="16"/>
        <v>4500</v>
      </c>
      <c r="K161" s="7"/>
      <c r="L161" s="7"/>
      <c r="M161" s="7"/>
      <c r="N161" s="7">
        <v>4806</v>
      </c>
      <c r="O161" s="7"/>
      <c r="P161" s="7">
        <f t="shared" si="17"/>
        <v>4806</v>
      </c>
      <c r="R161" s="27"/>
      <c r="IB161" s="53"/>
      <c r="IC161" s="53"/>
      <c r="ID161" s="53"/>
      <c r="IE161" s="53"/>
      <c r="IF161" s="53"/>
      <c r="IG161" s="53"/>
    </row>
    <row r="162" spans="1:241" s="25" customFormat="1" ht="33.75">
      <c r="A162" s="8" t="s">
        <v>231</v>
      </c>
      <c r="B162" s="6"/>
      <c r="C162" s="6"/>
      <c r="D162" s="7">
        <v>2.4</v>
      </c>
      <c r="E162" s="7"/>
      <c r="F162" s="7">
        <f>D162</f>
        <v>2.4</v>
      </c>
      <c r="G162" s="7">
        <v>2.55</v>
      </c>
      <c r="H162" s="7"/>
      <c r="I162" s="7"/>
      <c r="J162" s="7">
        <f>G162</f>
        <v>2.55</v>
      </c>
      <c r="K162" s="7"/>
      <c r="L162" s="7"/>
      <c r="M162" s="7"/>
      <c r="N162" s="7">
        <v>2.55</v>
      </c>
      <c r="O162" s="7"/>
      <c r="P162" s="7">
        <f>N162</f>
        <v>2.55</v>
      </c>
      <c r="R162" s="27"/>
      <c r="IB162" s="53"/>
      <c r="IC162" s="53"/>
      <c r="ID162" s="53"/>
      <c r="IE162" s="53"/>
      <c r="IF162" s="53"/>
      <c r="IG162" s="53"/>
    </row>
    <row r="163" spans="1:241" s="25" customFormat="1" ht="11.25">
      <c r="A163" s="5" t="s">
        <v>6</v>
      </c>
      <c r="B163" s="37"/>
      <c r="C163" s="37"/>
      <c r="D163" s="30"/>
      <c r="E163" s="30"/>
      <c r="F163" s="7">
        <f t="shared" si="18"/>
        <v>0</v>
      </c>
      <c r="G163" s="30"/>
      <c r="H163" s="30"/>
      <c r="I163" s="30"/>
      <c r="J163" s="7">
        <f t="shared" si="16"/>
        <v>0</v>
      </c>
      <c r="K163" s="7"/>
      <c r="L163" s="7"/>
      <c r="M163" s="7"/>
      <c r="N163" s="30"/>
      <c r="O163" s="30"/>
      <c r="P163" s="7">
        <f t="shared" si="17"/>
        <v>0</v>
      </c>
      <c r="R163" s="27"/>
      <c r="IB163" s="53"/>
      <c r="IC163" s="53"/>
      <c r="ID163" s="53"/>
      <c r="IE163" s="53"/>
      <c r="IF163" s="53"/>
      <c r="IG163" s="53"/>
    </row>
    <row r="164" spans="1:241" s="25" customFormat="1" ht="33.75">
      <c r="A164" s="8" t="s">
        <v>84</v>
      </c>
      <c r="B164" s="6"/>
      <c r="C164" s="6"/>
      <c r="D164" s="7"/>
      <c r="E164" s="7">
        <f>E153/E145*100</f>
        <v>8.421052631578947</v>
      </c>
      <c r="F164" s="7">
        <f>E164</f>
        <v>8.421052631578947</v>
      </c>
      <c r="G164" s="7"/>
      <c r="H164" s="7">
        <f>H153/H145*100</f>
        <v>8.580584795321638</v>
      </c>
      <c r="I164" s="7"/>
      <c r="J164" s="7">
        <f>H164</f>
        <v>8.580584795321638</v>
      </c>
      <c r="K164" s="7"/>
      <c r="L164" s="7"/>
      <c r="M164" s="7"/>
      <c r="N164" s="7"/>
      <c r="O164" s="7">
        <f>O153/O145*100</f>
        <v>11.228070175438596</v>
      </c>
      <c r="P164" s="7">
        <f>O164</f>
        <v>11.228070175438596</v>
      </c>
      <c r="R164" s="27"/>
      <c r="IB164" s="53"/>
      <c r="IC164" s="53"/>
      <c r="ID164" s="53"/>
      <c r="IE164" s="53"/>
      <c r="IF164" s="53"/>
      <c r="IG164" s="53"/>
    </row>
    <row r="165" spans="1:241" s="25" customFormat="1" ht="36" customHeight="1">
      <c r="A165" s="8" t="s">
        <v>83</v>
      </c>
      <c r="B165" s="6"/>
      <c r="C165" s="6"/>
      <c r="D165" s="7">
        <f>D152/D146*100</f>
        <v>20.429009193054135</v>
      </c>
      <c r="E165" s="7"/>
      <c r="F165" s="7">
        <f>D165</f>
        <v>20.429009193054135</v>
      </c>
      <c r="G165" s="7">
        <f>G152/G146*100</f>
        <v>22.982635342185905</v>
      </c>
      <c r="H165" s="7"/>
      <c r="I165" s="7"/>
      <c r="J165" s="7">
        <f>G165</f>
        <v>22.982635342185905</v>
      </c>
      <c r="K165" s="7"/>
      <c r="L165" s="7"/>
      <c r="M165" s="7"/>
      <c r="N165" s="7">
        <f>N152/N146*100</f>
        <v>24.514811031664962</v>
      </c>
      <c r="O165" s="7"/>
      <c r="P165" s="7">
        <f>N165</f>
        <v>24.514811031664962</v>
      </c>
      <c r="R165" s="27"/>
      <c r="IB165" s="53"/>
      <c r="IC165" s="53"/>
      <c r="ID165" s="53"/>
      <c r="IE165" s="53"/>
      <c r="IF165" s="53"/>
      <c r="IG165" s="53"/>
    </row>
    <row r="166" spans="1:241" s="25" customFormat="1" ht="24" customHeight="1">
      <c r="A166" s="8" t="s">
        <v>85</v>
      </c>
      <c r="B166" s="6"/>
      <c r="C166" s="6"/>
      <c r="D166" s="7">
        <f>D155/D148*100</f>
        <v>22.972972972972975</v>
      </c>
      <c r="E166" s="7"/>
      <c r="F166" s="7">
        <f>D166</f>
        <v>22.972972972972975</v>
      </c>
      <c r="G166" s="7">
        <f>G155/G148*100</f>
        <v>22.527027027027028</v>
      </c>
      <c r="H166" s="7"/>
      <c r="I166" s="7"/>
      <c r="J166" s="7">
        <f>G166</f>
        <v>22.527027027027028</v>
      </c>
      <c r="K166" s="7"/>
      <c r="L166" s="7"/>
      <c r="M166" s="7"/>
      <c r="N166" s="7">
        <f>N155/N148*100</f>
        <v>24.324324324324326</v>
      </c>
      <c r="O166" s="7"/>
      <c r="P166" s="7">
        <f>N166</f>
        <v>24.324324324324326</v>
      </c>
      <c r="R166" s="27"/>
      <c r="IB166" s="53"/>
      <c r="IC166" s="53"/>
      <c r="ID166" s="53"/>
      <c r="IE166" s="53"/>
      <c r="IF166" s="53"/>
      <c r="IG166" s="53"/>
    </row>
    <row r="167" spans="1:241" s="38" customFormat="1" ht="31.5" customHeight="1">
      <c r="A167" s="34" t="s">
        <v>378</v>
      </c>
      <c r="B167" s="35"/>
      <c r="C167" s="35"/>
      <c r="D167" s="36">
        <f>SUM(D182)*D196+D183*D197+D184*D198+D186*D201+D187*D202+D188*D203+D189*D204+D190*D205+D191*D206+D192*D207+0.65+532023</f>
        <v>19686999.999978114</v>
      </c>
      <c r="E167" s="36">
        <f>SUM(E185)*E199+E193*E208+E194*E209+E214</f>
        <v>23278332.999995</v>
      </c>
      <c r="F167" s="36">
        <f>D167+E167</f>
        <v>42965332.99997312</v>
      </c>
      <c r="G167" s="36">
        <f>SUM(G182)*G196+G183*G197+G184*G198+G186*G201+G187*G202+G188*G203+G189*G204+G190*G205+G191*G206+G192*G207-0.02+552000+58000+350000</f>
        <v>20664000.004896514</v>
      </c>
      <c r="H167" s="36">
        <f>SUM(H185)*H199+H193*H208+H194*H209+H214+H179*H200+H180*H201+600000</f>
        <v>25360030.399995</v>
      </c>
      <c r="I167" s="36"/>
      <c r="J167" s="36">
        <f>G167+H167</f>
        <v>46024030.40489151</v>
      </c>
      <c r="K167" s="36" t="e">
        <f>(K182*K196)+(K183*K197)+(K184*K198)+(K187*K202)+(K188*K203)+(K204*K189)+(#REF!*#REF!)-1036.73</f>
        <v>#REF!</v>
      </c>
      <c r="L167" s="36" t="e">
        <f>(L182*L196)+(L183*L197)+(L184*L198)+(L187*L202)+(L188*L203)+(L204*L189)+(#REF!*#REF!)-1036.73</f>
        <v>#REF!</v>
      </c>
      <c r="M167" s="36" t="e">
        <f>(M182*M196)+(M183*M197)+(M184*M198)+(M187*M202)+(M188*M203)+(M204*M189)+(#REF!*#REF!)-1036.73</f>
        <v>#REF!</v>
      </c>
      <c r="N167" s="36">
        <f>SUM(N182)*N196+N183*N197+N184*N198+N186*N201+N187*N202+N188*N203+N189*N204+N190*N205+N191*N206+N192*N207+0.2+591794</f>
        <v>21544999.99979262</v>
      </c>
      <c r="O167" s="36">
        <f>SUM(O185)*O199+O193*O208+O194*O209</f>
        <v>23169999.999995</v>
      </c>
      <c r="P167" s="36">
        <f>N167+O167</f>
        <v>44714999.99978762</v>
      </c>
      <c r="R167" s="42"/>
      <c r="IB167" s="39"/>
      <c r="IC167" s="39"/>
      <c r="ID167" s="39"/>
      <c r="IE167" s="39"/>
      <c r="IF167" s="39"/>
      <c r="IG167" s="39"/>
    </row>
    <row r="168" spans="1:241" s="25" customFormat="1" ht="11.25">
      <c r="A168" s="5" t="s">
        <v>4</v>
      </c>
      <c r="B168" s="37"/>
      <c r="C168" s="37"/>
      <c r="D168" s="30"/>
      <c r="E168" s="30"/>
      <c r="F168" s="30"/>
      <c r="G168" s="30"/>
      <c r="H168" s="30"/>
      <c r="I168" s="30"/>
      <c r="J168" s="30"/>
      <c r="K168" s="7"/>
      <c r="L168" s="7"/>
      <c r="M168" s="7"/>
      <c r="N168" s="30"/>
      <c r="O168" s="30"/>
      <c r="P168" s="30"/>
      <c r="R168" s="27"/>
      <c r="IB168" s="53"/>
      <c r="IC168" s="53"/>
      <c r="ID168" s="53"/>
      <c r="IE168" s="53"/>
      <c r="IF168" s="53"/>
      <c r="IG168" s="53"/>
    </row>
    <row r="169" spans="1:241" s="25" customFormat="1" ht="34.5" customHeight="1">
      <c r="A169" s="8" t="s">
        <v>86</v>
      </c>
      <c r="B169" s="6"/>
      <c r="C169" s="6"/>
      <c r="D169" s="7">
        <v>135</v>
      </c>
      <c r="E169" s="7"/>
      <c r="F169" s="7">
        <f aca="true" t="shared" si="19" ref="F169:F176">D169</f>
        <v>135</v>
      </c>
      <c r="G169" s="7">
        <f>F169</f>
        <v>135</v>
      </c>
      <c r="H169" s="7"/>
      <c r="I169" s="7"/>
      <c r="J169" s="7">
        <f>G169</f>
        <v>135</v>
      </c>
      <c r="K169" s="7"/>
      <c r="L169" s="7"/>
      <c r="M169" s="7"/>
      <c r="N169" s="7">
        <f>G169</f>
        <v>135</v>
      </c>
      <c r="O169" s="7"/>
      <c r="P169" s="7">
        <f>N169</f>
        <v>135</v>
      </c>
      <c r="R169" s="27"/>
      <c r="IB169" s="53"/>
      <c r="IC169" s="53"/>
      <c r="ID169" s="53"/>
      <c r="IE169" s="53"/>
      <c r="IF169" s="53"/>
      <c r="IG169" s="53"/>
    </row>
    <row r="170" spans="1:241" s="25" customFormat="1" ht="22.5">
      <c r="A170" s="8" t="s">
        <v>87</v>
      </c>
      <c r="B170" s="6"/>
      <c r="C170" s="6"/>
      <c r="D170" s="7">
        <v>4850</v>
      </c>
      <c r="E170" s="7"/>
      <c r="F170" s="7">
        <f t="shared" si="19"/>
        <v>4850</v>
      </c>
      <c r="G170" s="7">
        <f>F170</f>
        <v>4850</v>
      </c>
      <c r="H170" s="7"/>
      <c r="I170" s="7"/>
      <c r="J170" s="7">
        <f>G170</f>
        <v>4850</v>
      </c>
      <c r="K170" s="7"/>
      <c r="L170" s="7"/>
      <c r="M170" s="7"/>
      <c r="N170" s="7">
        <v>4850</v>
      </c>
      <c r="O170" s="7"/>
      <c r="P170" s="7">
        <f>N170</f>
        <v>4850</v>
      </c>
      <c r="IB170" s="53"/>
      <c r="IC170" s="53"/>
      <c r="ID170" s="53"/>
      <c r="IE170" s="53"/>
      <c r="IF170" s="53"/>
      <c r="IG170" s="53"/>
    </row>
    <row r="171" spans="1:241" s="25" customFormat="1" ht="18.75" customHeight="1">
      <c r="A171" s="8" t="s">
        <v>88</v>
      </c>
      <c r="B171" s="6"/>
      <c r="C171" s="6"/>
      <c r="D171" s="7">
        <v>8210</v>
      </c>
      <c r="E171" s="7"/>
      <c r="F171" s="7">
        <f t="shared" si="19"/>
        <v>8210</v>
      </c>
      <c r="G171" s="7">
        <f>F171</f>
        <v>8210</v>
      </c>
      <c r="H171" s="7"/>
      <c r="I171" s="7"/>
      <c r="J171" s="7">
        <f>G171</f>
        <v>8210</v>
      </c>
      <c r="K171" s="7"/>
      <c r="L171" s="7"/>
      <c r="M171" s="7"/>
      <c r="N171" s="7">
        <v>8210</v>
      </c>
      <c r="O171" s="7"/>
      <c r="P171" s="7">
        <f>N171</f>
        <v>8210</v>
      </c>
      <c r="IB171" s="53"/>
      <c r="IC171" s="53"/>
      <c r="ID171" s="53"/>
      <c r="IE171" s="53"/>
      <c r="IF171" s="53"/>
      <c r="IG171" s="53"/>
    </row>
    <row r="172" spans="1:241" s="25" customFormat="1" ht="24.75" customHeight="1">
      <c r="A172" s="8" t="s">
        <v>232</v>
      </c>
      <c r="B172" s="6"/>
      <c r="C172" s="6"/>
      <c r="D172" s="7">
        <v>2000</v>
      </c>
      <c r="E172" s="7">
        <v>700</v>
      </c>
      <c r="F172" s="7">
        <f>E172</f>
        <v>700</v>
      </c>
      <c r="G172" s="7"/>
      <c r="H172" s="7">
        <f>E172</f>
        <v>700</v>
      </c>
      <c r="I172" s="7"/>
      <c r="J172" s="7">
        <f>H172</f>
        <v>700</v>
      </c>
      <c r="K172" s="7"/>
      <c r="L172" s="7"/>
      <c r="M172" s="7"/>
      <c r="N172" s="7"/>
      <c r="O172" s="7">
        <f>H172</f>
        <v>700</v>
      </c>
      <c r="P172" s="7">
        <f>O172</f>
        <v>700</v>
      </c>
      <c r="IB172" s="53"/>
      <c r="IC172" s="53"/>
      <c r="ID172" s="53"/>
      <c r="IE172" s="53"/>
      <c r="IF172" s="53"/>
      <c r="IG172" s="53"/>
    </row>
    <row r="173" spans="1:241" s="25" customFormat="1" ht="25.5" customHeight="1">
      <c r="A173" s="8" t="s">
        <v>103</v>
      </c>
      <c r="B173" s="6"/>
      <c r="C173" s="6"/>
      <c r="D173" s="7">
        <v>300</v>
      </c>
      <c r="E173" s="7"/>
      <c r="F173" s="7">
        <f t="shared" si="19"/>
        <v>300</v>
      </c>
      <c r="G173" s="7">
        <v>300</v>
      </c>
      <c r="H173" s="7"/>
      <c r="I173" s="7"/>
      <c r="J173" s="7">
        <f>G173</f>
        <v>300</v>
      </c>
      <c r="K173" s="7"/>
      <c r="L173" s="7"/>
      <c r="M173" s="7"/>
      <c r="N173" s="7">
        <v>300</v>
      </c>
      <c r="O173" s="7"/>
      <c r="P173" s="7">
        <f>N173</f>
        <v>300</v>
      </c>
      <c r="IB173" s="53"/>
      <c r="IC173" s="53"/>
      <c r="ID173" s="53"/>
      <c r="IE173" s="53"/>
      <c r="IF173" s="53"/>
      <c r="IG173" s="53"/>
    </row>
    <row r="174" spans="1:241" s="25" customFormat="1" ht="29.25" customHeight="1">
      <c r="A174" s="8" t="s">
        <v>89</v>
      </c>
      <c r="B174" s="6"/>
      <c r="C174" s="6"/>
      <c r="D174" s="7">
        <v>123.45</v>
      </c>
      <c r="E174" s="7"/>
      <c r="F174" s="7">
        <f t="shared" si="19"/>
        <v>123.45</v>
      </c>
      <c r="G174" s="7">
        <f>F174</f>
        <v>123.45</v>
      </c>
      <c r="H174" s="7"/>
      <c r="I174" s="7"/>
      <c r="J174" s="7">
        <f>G174</f>
        <v>123.45</v>
      </c>
      <c r="K174" s="7"/>
      <c r="L174" s="7"/>
      <c r="M174" s="7"/>
      <c r="N174" s="7">
        <f>J174</f>
        <v>123.45</v>
      </c>
      <c r="O174" s="7"/>
      <c r="P174" s="7">
        <f>N174</f>
        <v>123.45</v>
      </c>
      <c r="IB174" s="53"/>
      <c r="IC174" s="53"/>
      <c r="ID174" s="53"/>
      <c r="IE174" s="53"/>
      <c r="IF174" s="53"/>
      <c r="IG174" s="53"/>
    </row>
    <row r="175" spans="1:241" s="25" customFormat="1" ht="29.25" customHeight="1">
      <c r="A175" s="8" t="s">
        <v>147</v>
      </c>
      <c r="B175" s="6"/>
      <c r="C175" s="6"/>
      <c r="D175" s="7">
        <v>11.549</v>
      </c>
      <c r="E175" s="7"/>
      <c r="F175" s="7">
        <f t="shared" si="19"/>
        <v>11.549</v>
      </c>
      <c r="G175" s="7">
        <v>11.549</v>
      </c>
      <c r="H175" s="7"/>
      <c r="I175" s="7">
        <f>G175</f>
        <v>11.549</v>
      </c>
      <c r="J175" s="7">
        <f>G175</f>
        <v>11.549</v>
      </c>
      <c r="K175" s="7"/>
      <c r="L175" s="7"/>
      <c r="M175" s="7"/>
      <c r="N175" s="7">
        <v>11.55</v>
      </c>
      <c r="O175" s="7"/>
      <c r="P175" s="7">
        <f>N175</f>
        <v>11.55</v>
      </c>
      <c r="IB175" s="53"/>
      <c r="IC175" s="53"/>
      <c r="ID175" s="53"/>
      <c r="IE175" s="53"/>
      <c r="IF175" s="53"/>
      <c r="IG175" s="53"/>
    </row>
    <row r="176" spans="1:241" s="25" customFormat="1" ht="29.25" customHeight="1">
      <c r="A176" s="8" t="s">
        <v>209</v>
      </c>
      <c r="B176" s="6"/>
      <c r="C176" s="6"/>
      <c r="D176" s="7">
        <v>5</v>
      </c>
      <c r="E176" s="7"/>
      <c r="F176" s="7">
        <f t="shared" si="19"/>
        <v>5</v>
      </c>
      <c r="G176" s="7">
        <v>4</v>
      </c>
      <c r="H176" s="7"/>
      <c r="I176" s="7"/>
      <c r="J176" s="7">
        <f>G176</f>
        <v>4</v>
      </c>
      <c r="K176" s="7"/>
      <c r="L176" s="7"/>
      <c r="M176" s="7"/>
      <c r="N176" s="7">
        <v>3</v>
      </c>
      <c r="O176" s="7"/>
      <c r="P176" s="7">
        <f>N176</f>
        <v>3</v>
      </c>
      <c r="IB176" s="53"/>
      <c r="IC176" s="53"/>
      <c r="ID176" s="53"/>
      <c r="IE176" s="53"/>
      <c r="IF176" s="53"/>
      <c r="IG176" s="53"/>
    </row>
    <row r="177" spans="1:241" s="25" customFormat="1" ht="29.25" customHeight="1">
      <c r="A177" s="8" t="s">
        <v>210</v>
      </c>
      <c r="B177" s="6"/>
      <c r="C177" s="6"/>
      <c r="D177" s="7"/>
      <c r="E177" s="7">
        <v>3.5</v>
      </c>
      <c r="F177" s="7">
        <f>E177</f>
        <v>3.5</v>
      </c>
      <c r="G177" s="7"/>
      <c r="H177" s="7">
        <v>3.5</v>
      </c>
      <c r="I177" s="7"/>
      <c r="J177" s="7">
        <f>H177</f>
        <v>3.5</v>
      </c>
      <c r="K177" s="7"/>
      <c r="L177" s="7"/>
      <c r="M177" s="7"/>
      <c r="N177" s="7"/>
      <c r="O177" s="7">
        <v>3.5</v>
      </c>
      <c r="P177" s="7"/>
      <c r="IB177" s="53"/>
      <c r="IC177" s="53"/>
      <c r="ID177" s="53"/>
      <c r="IE177" s="53"/>
      <c r="IF177" s="53"/>
      <c r="IG177" s="53"/>
    </row>
    <row r="178" spans="1:241" s="25" customFormat="1" ht="32.25" customHeight="1">
      <c r="A178" s="8" t="s">
        <v>227</v>
      </c>
      <c r="B178" s="6"/>
      <c r="C178" s="6"/>
      <c r="D178" s="7"/>
      <c r="E178" s="7">
        <v>25</v>
      </c>
      <c r="F178" s="7">
        <f>E178</f>
        <v>25</v>
      </c>
      <c r="G178" s="7"/>
      <c r="H178" s="7">
        <v>15</v>
      </c>
      <c r="I178" s="7"/>
      <c r="J178" s="7">
        <f>H178</f>
        <v>15</v>
      </c>
      <c r="K178" s="7"/>
      <c r="L178" s="7"/>
      <c r="M178" s="7"/>
      <c r="N178" s="7"/>
      <c r="O178" s="7">
        <v>10</v>
      </c>
      <c r="P178" s="7"/>
      <c r="IB178" s="53"/>
      <c r="IC178" s="53"/>
      <c r="ID178" s="53"/>
      <c r="IE178" s="53"/>
      <c r="IF178" s="53"/>
      <c r="IG178" s="53"/>
    </row>
    <row r="179" spans="1:241" s="25" customFormat="1" ht="26.25" customHeight="1">
      <c r="A179" s="8" t="s">
        <v>391</v>
      </c>
      <c r="B179" s="6"/>
      <c r="C179" s="6"/>
      <c r="D179" s="7"/>
      <c r="E179" s="7"/>
      <c r="F179" s="7"/>
      <c r="G179" s="7"/>
      <c r="H179" s="7">
        <v>6112</v>
      </c>
      <c r="I179" s="7"/>
      <c r="J179" s="7">
        <f>H179</f>
        <v>6112</v>
      </c>
      <c r="K179" s="7"/>
      <c r="L179" s="7"/>
      <c r="M179" s="7"/>
      <c r="N179" s="7"/>
      <c r="O179" s="7"/>
      <c r="P179" s="7"/>
      <c r="IB179" s="53"/>
      <c r="IC179" s="53"/>
      <c r="ID179" s="53"/>
      <c r="IE179" s="53"/>
      <c r="IF179" s="53"/>
      <c r="IG179" s="53"/>
    </row>
    <row r="180" spans="1:241" s="25" customFormat="1" ht="26.25" customHeight="1">
      <c r="A180" s="8" t="s">
        <v>393</v>
      </c>
      <c r="B180" s="6"/>
      <c r="C180" s="6"/>
      <c r="D180" s="7"/>
      <c r="E180" s="7"/>
      <c r="F180" s="7"/>
      <c r="G180" s="7"/>
      <c r="H180" s="7">
        <v>320</v>
      </c>
      <c r="I180" s="7"/>
      <c r="J180" s="7">
        <f>H180</f>
        <v>320</v>
      </c>
      <c r="K180" s="7"/>
      <c r="L180" s="7"/>
      <c r="M180" s="7"/>
      <c r="N180" s="7"/>
      <c r="O180" s="7"/>
      <c r="P180" s="7"/>
      <c r="IB180" s="53"/>
      <c r="IC180" s="53"/>
      <c r="ID180" s="53"/>
      <c r="IE180" s="53"/>
      <c r="IF180" s="53"/>
      <c r="IG180" s="53"/>
    </row>
    <row r="181" spans="1:241" s="25" customFormat="1" ht="11.25">
      <c r="A181" s="5" t="s">
        <v>5</v>
      </c>
      <c r="B181" s="37"/>
      <c r="C181" s="37"/>
      <c r="D181" s="30"/>
      <c r="E181" s="30"/>
      <c r="F181" s="30"/>
      <c r="G181" s="30"/>
      <c r="H181" s="30"/>
      <c r="I181" s="30"/>
      <c r="J181" s="7"/>
      <c r="K181" s="7"/>
      <c r="L181" s="7"/>
      <c r="M181" s="7"/>
      <c r="N181" s="30"/>
      <c r="O181" s="30"/>
      <c r="P181" s="7"/>
      <c r="IB181" s="53"/>
      <c r="IC181" s="53"/>
      <c r="ID181" s="53"/>
      <c r="IE181" s="53"/>
      <c r="IF181" s="53"/>
      <c r="IG181" s="53"/>
    </row>
    <row r="182" spans="1:241" s="25" customFormat="1" ht="28.5" customHeight="1">
      <c r="A182" s="8" t="s">
        <v>90</v>
      </c>
      <c r="B182" s="6"/>
      <c r="C182" s="6"/>
      <c r="D182" s="7">
        <v>135</v>
      </c>
      <c r="E182" s="7"/>
      <c r="F182" s="7">
        <f>D182</f>
        <v>135</v>
      </c>
      <c r="G182" s="7">
        <f>F182</f>
        <v>135</v>
      </c>
      <c r="H182" s="7"/>
      <c r="I182" s="7"/>
      <c r="J182" s="7">
        <f aca="true" t="shared" si="20" ref="J182:J190">G182</f>
        <v>135</v>
      </c>
      <c r="K182" s="7"/>
      <c r="L182" s="7"/>
      <c r="M182" s="7"/>
      <c r="N182" s="7">
        <f>J182</f>
        <v>135</v>
      </c>
      <c r="O182" s="7"/>
      <c r="P182" s="7">
        <f aca="true" t="shared" si="21" ref="P182:P190">N182</f>
        <v>135</v>
      </c>
      <c r="IB182" s="53"/>
      <c r="IC182" s="53"/>
      <c r="ID182" s="53"/>
      <c r="IE182" s="53"/>
      <c r="IF182" s="53"/>
      <c r="IG182" s="53"/>
    </row>
    <row r="183" spans="1:241" s="25" customFormat="1" ht="22.5">
      <c r="A183" s="8" t="s">
        <v>91</v>
      </c>
      <c r="B183" s="6"/>
      <c r="C183" s="6"/>
      <c r="D183" s="7">
        <v>920</v>
      </c>
      <c r="E183" s="7"/>
      <c r="F183" s="7">
        <f aca="true" t="shared" si="22" ref="F183:F193">D183</f>
        <v>920</v>
      </c>
      <c r="G183" s="7">
        <v>920</v>
      </c>
      <c r="H183" s="7"/>
      <c r="I183" s="7"/>
      <c r="J183" s="7">
        <f t="shared" si="20"/>
        <v>920</v>
      </c>
      <c r="K183" s="7"/>
      <c r="L183" s="7"/>
      <c r="M183" s="7"/>
      <c r="N183" s="7">
        <v>920</v>
      </c>
      <c r="O183" s="7"/>
      <c r="P183" s="7">
        <f t="shared" si="21"/>
        <v>920</v>
      </c>
      <c r="IB183" s="53"/>
      <c r="IC183" s="53"/>
      <c r="ID183" s="53"/>
      <c r="IE183" s="53"/>
      <c r="IF183" s="53"/>
      <c r="IG183" s="53"/>
    </row>
    <row r="184" spans="1:241" s="25" customFormat="1" ht="26.25" customHeight="1">
      <c r="A184" s="8" t="s">
        <v>92</v>
      </c>
      <c r="B184" s="6"/>
      <c r="C184" s="6"/>
      <c r="D184" s="7">
        <v>800</v>
      </c>
      <c r="E184" s="7"/>
      <c r="F184" s="7">
        <f t="shared" si="22"/>
        <v>800</v>
      </c>
      <c r="G184" s="7">
        <v>800</v>
      </c>
      <c r="H184" s="7"/>
      <c r="I184" s="7"/>
      <c r="J184" s="7">
        <f t="shared" si="20"/>
        <v>800</v>
      </c>
      <c r="K184" s="7"/>
      <c r="L184" s="7"/>
      <c r="M184" s="7"/>
      <c r="N184" s="7">
        <v>800</v>
      </c>
      <c r="O184" s="7"/>
      <c r="P184" s="7">
        <f t="shared" si="21"/>
        <v>800</v>
      </c>
      <c r="IB184" s="53"/>
      <c r="IC184" s="53"/>
      <c r="ID184" s="53"/>
      <c r="IE184" s="53"/>
      <c r="IF184" s="53"/>
      <c r="IG184" s="53"/>
    </row>
    <row r="185" spans="1:241" s="25" customFormat="1" ht="33" customHeight="1">
      <c r="A185" s="8" t="s">
        <v>207</v>
      </c>
      <c r="B185" s="6"/>
      <c r="C185" s="6"/>
      <c r="D185" s="7"/>
      <c r="E185" s="7">
        <v>200</v>
      </c>
      <c r="F185" s="7">
        <f>E185</f>
        <v>200</v>
      </c>
      <c r="G185" s="7"/>
      <c r="H185" s="7">
        <v>200</v>
      </c>
      <c r="I185" s="7"/>
      <c r="J185" s="7">
        <f>H185</f>
        <v>200</v>
      </c>
      <c r="K185" s="7"/>
      <c r="L185" s="7"/>
      <c r="M185" s="7"/>
      <c r="N185" s="7"/>
      <c r="O185" s="7">
        <v>200</v>
      </c>
      <c r="P185" s="7">
        <f>O185</f>
        <v>200</v>
      </c>
      <c r="IB185" s="53"/>
      <c r="IC185" s="53"/>
      <c r="ID185" s="53"/>
      <c r="IE185" s="53"/>
      <c r="IF185" s="53"/>
      <c r="IG185" s="53"/>
    </row>
    <row r="186" spans="1:241" s="25" customFormat="1" ht="26.25" customHeight="1">
      <c r="A186" s="8" t="s">
        <v>337</v>
      </c>
      <c r="B186" s="6"/>
      <c r="C186" s="6"/>
      <c r="D186" s="7">
        <v>1000</v>
      </c>
      <c r="E186" s="7"/>
      <c r="F186" s="7">
        <f>D186</f>
        <v>1000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IB186" s="53"/>
      <c r="IC186" s="53"/>
      <c r="ID186" s="53"/>
      <c r="IE186" s="53"/>
      <c r="IF186" s="53"/>
      <c r="IG186" s="53"/>
    </row>
    <row r="187" spans="1:241" s="25" customFormat="1" ht="22.5">
      <c r="A187" s="8" t="s">
        <v>102</v>
      </c>
      <c r="B187" s="6"/>
      <c r="C187" s="6"/>
      <c r="D187" s="7">
        <v>300</v>
      </c>
      <c r="E187" s="7"/>
      <c r="F187" s="7">
        <f t="shared" si="22"/>
        <v>300</v>
      </c>
      <c r="G187" s="7">
        <v>300</v>
      </c>
      <c r="H187" s="7"/>
      <c r="I187" s="7"/>
      <c r="J187" s="7">
        <f t="shared" si="20"/>
        <v>300</v>
      </c>
      <c r="K187" s="7"/>
      <c r="L187" s="7"/>
      <c r="M187" s="7"/>
      <c r="N187" s="7">
        <v>300</v>
      </c>
      <c r="O187" s="7"/>
      <c r="P187" s="7">
        <f t="shared" si="21"/>
        <v>300</v>
      </c>
      <c r="IB187" s="53"/>
      <c r="IC187" s="53"/>
      <c r="ID187" s="53"/>
      <c r="IE187" s="53"/>
      <c r="IF187" s="53"/>
      <c r="IG187" s="53"/>
    </row>
    <row r="188" spans="1:241" s="25" customFormat="1" ht="22.5">
      <c r="A188" s="8" t="s">
        <v>93</v>
      </c>
      <c r="B188" s="6"/>
      <c r="C188" s="6"/>
      <c r="D188" s="7">
        <v>76.26</v>
      </c>
      <c r="E188" s="7"/>
      <c r="F188" s="7">
        <f t="shared" si="22"/>
        <v>76.26</v>
      </c>
      <c r="G188" s="7">
        <v>76.26</v>
      </c>
      <c r="H188" s="7"/>
      <c r="I188" s="7"/>
      <c r="J188" s="7">
        <f t="shared" si="20"/>
        <v>76.26</v>
      </c>
      <c r="K188" s="7"/>
      <c r="L188" s="7"/>
      <c r="M188" s="7"/>
      <c r="N188" s="7">
        <f>J188</f>
        <v>76.26</v>
      </c>
      <c r="O188" s="7"/>
      <c r="P188" s="7">
        <f t="shared" si="21"/>
        <v>76.26</v>
      </c>
      <c r="IB188" s="53"/>
      <c r="IC188" s="53"/>
      <c r="ID188" s="53"/>
      <c r="IE188" s="53"/>
      <c r="IF188" s="53"/>
      <c r="IG188" s="53"/>
    </row>
    <row r="189" spans="1:241" s="25" customFormat="1" ht="24" customHeight="1">
      <c r="A189" s="8" t="s">
        <v>225</v>
      </c>
      <c r="B189" s="6"/>
      <c r="C189" s="6"/>
      <c r="D189" s="7">
        <v>5</v>
      </c>
      <c r="E189" s="7"/>
      <c r="F189" s="7">
        <f t="shared" si="22"/>
        <v>5</v>
      </c>
      <c r="G189" s="7">
        <f>F189</f>
        <v>5</v>
      </c>
      <c r="H189" s="7"/>
      <c r="I189" s="7"/>
      <c r="J189" s="7">
        <f t="shared" si="20"/>
        <v>5</v>
      </c>
      <c r="K189" s="7"/>
      <c r="L189" s="7"/>
      <c r="M189" s="7"/>
      <c r="N189" s="7">
        <f>J189</f>
        <v>5</v>
      </c>
      <c r="O189" s="7"/>
      <c r="P189" s="7">
        <f t="shared" si="21"/>
        <v>5</v>
      </c>
      <c r="IB189" s="53"/>
      <c r="IC189" s="53"/>
      <c r="ID189" s="53"/>
      <c r="IE189" s="53"/>
      <c r="IF189" s="53"/>
      <c r="IG189" s="53"/>
    </row>
    <row r="190" spans="1:241" s="25" customFormat="1" ht="21.75" customHeight="1">
      <c r="A190" s="8" t="s">
        <v>136</v>
      </c>
      <c r="B190" s="6"/>
      <c r="C190" s="6"/>
      <c r="D190" s="7">
        <v>2</v>
      </c>
      <c r="E190" s="7"/>
      <c r="F190" s="7">
        <f t="shared" si="22"/>
        <v>2</v>
      </c>
      <c r="G190" s="7">
        <v>2</v>
      </c>
      <c r="H190" s="7"/>
      <c r="I190" s="7"/>
      <c r="J190" s="7">
        <f t="shared" si="20"/>
        <v>2</v>
      </c>
      <c r="K190" s="7"/>
      <c r="L190" s="7"/>
      <c r="M190" s="7"/>
      <c r="N190" s="7">
        <v>2</v>
      </c>
      <c r="O190" s="7"/>
      <c r="P190" s="7">
        <f t="shared" si="21"/>
        <v>2</v>
      </c>
      <c r="IB190" s="53"/>
      <c r="IC190" s="53"/>
      <c r="ID190" s="53"/>
      <c r="IE190" s="53"/>
      <c r="IF190" s="53"/>
      <c r="IG190" s="53"/>
    </row>
    <row r="191" spans="1:241" s="25" customFormat="1" ht="28.5" customHeight="1">
      <c r="A191" s="8" t="s">
        <v>148</v>
      </c>
      <c r="B191" s="6"/>
      <c r="C191" s="6"/>
      <c r="D191" s="7">
        <v>11.549</v>
      </c>
      <c r="E191" s="7"/>
      <c r="F191" s="7">
        <f t="shared" si="22"/>
        <v>11.549</v>
      </c>
      <c r="G191" s="7">
        <v>11.549</v>
      </c>
      <c r="H191" s="7"/>
      <c r="I191" s="7"/>
      <c r="J191" s="7">
        <v>11.55</v>
      </c>
      <c r="K191" s="7"/>
      <c r="L191" s="7"/>
      <c r="M191" s="7"/>
      <c r="N191" s="7">
        <v>11.549</v>
      </c>
      <c r="O191" s="7"/>
      <c r="P191" s="7">
        <v>11.55</v>
      </c>
      <c r="IB191" s="53"/>
      <c r="IC191" s="53"/>
      <c r="ID191" s="53"/>
      <c r="IE191" s="53"/>
      <c r="IF191" s="53"/>
      <c r="IG191" s="53"/>
    </row>
    <row r="192" spans="1:241" s="25" customFormat="1" ht="28.5" customHeight="1">
      <c r="A192" s="8" t="s">
        <v>211</v>
      </c>
      <c r="B192" s="6"/>
      <c r="C192" s="6"/>
      <c r="D192" s="7">
        <v>5</v>
      </c>
      <c r="E192" s="7"/>
      <c r="F192" s="7">
        <f t="shared" si="22"/>
        <v>5</v>
      </c>
      <c r="G192" s="7">
        <v>10</v>
      </c>
      <c r="H192" s="7"/>
      <c r="I192" s="7"/>
      <c r="J192" s="7">
        <f>G192</f>
        <v>10</v>
      </c>
      <c r="K192" s="7"/>
      <c r="L192" s="7"/>
      <c r="M192" s="7"/>
      <c r="N192" s="7">
        <v>15</v>
      </c>
      <c r="O192" s="7"/>
      <c r="P192" s="7">
        <f>N192</f>
        <v>15</v>
      </c>
      <c r="IB192" s="53"/>
      <c r="IC192" s="53"/>
      <c r="ID192" s="53"/>
      <c r="IE192" s="53"/>
      <c r="IF192" s="53"/>
      <c r="IG192" s="53"/>
    </row>
    <row r="193" spans="1:241" s="25" customFormat="1" ht="34.5" customHeight="1">
      <c r="A193" s="8" t="s">
        <v>212</v>
      </c>
      <c r="B193" s="6"/>
      <c r="C193" s="6"/>
      <c r="D193" s="7"/>
      <c r="E193" s="7">
        <v>3.5</v>
      </c>
      <c r="F193" s="7">
        <f t="shared" si="22"/>
        <v>0</v>
      </c>
      <c r="G193" s="7"/>
      <c r="H193" s="7">
        <v>3.5</v>
      </c>
      <c r="I193" s="7"/>
      <c r="J193" s="7">
        <f>G193</f>
        <v>0</v>
      </c>
      <c r="K193" s="7"/>
      <c r="L193" s="7"/>
      <c r="M193" s="7"/>
      <c r="N193" s="7"/>
      <c r="O193" s="7">
        <v>3.5</v>
      </c>
      <c r="P193" s="7">
        <f>N193</f>
        <v>0</v>
      </c>
      <c r="IB193" s="53"/>
      <c r="IC193" s="53"/>
      <c r="ID193" s="53"/>
      <c r="IE193" s="53"/>
      <c r="IF193" s="53"/>
      <c r="IG193" s="53"/>
    </row>
    <row r="194" spans="1:241" s="25" customFormat="1" ht="33" customHeight="1">
      <c r="A194" s="8" t="s">
        <v>228</v>
      </c>
      <c r="B194" s="6"/>
      <c r="C194" s="6"/>
      <c r="D194" s="7"/>
      <c r="E194" s="7">
        <v>10</v>
      </c>
      <c r="F194" s="7"/>
      <c r="G194" s="7"/>
      <c r="H194" s="7">
        <v>5</v>
      </c>
      <c r="I194" s="7"/>
      <c r="J194" s="7"/>
      <c r="K194" s="7"/>
      <c r="L194" s="7"/>
      <c r="M194" s="7"/>
      <c r="N194" s="7"/>
      <c r="O194" s="7">
        <v>10</v>
      </c>
      <c r="P194" s="7"/>
      <c r="IB194" s="53"/>
      <c r="IC194" s="53"/>
      <c r="ID194" s="53"/>
      <c r="IE194" s="53"/>
      <c r="IF194" s="53"/>
      <c r="IG194" s="53"/>
    </row>
    <row r="195" spans="1:241" s="25" customFormat="1" ht="11.25">
      <c r="A195" s="5" t="s">
        <v>7</v>
      </c>
      <c r="B195" s="37"/>
      <c r="C195" s="37"/>
      <c r="D195" s="30"/>
      <c r="E195" s="30"/>
      <c r="F195" s="7"/>
      <c r="G195" s="30"/>
      <c r="H195" s="30"/>
      <c r="I195" s="30"/>
      <c r="J195" s="7"/>
      <c r="K195" s="7"/>
      <c r="L195" s="7"/>
      <c r="M195" s="7"/>
      <c r="N195" s="30"/>
      <c r="O195" s="30"/>
      <c r="P195" s="7"/>
      <c r="IB195" s="53"/>
      <c r="IC195" s="53"/>
      <c r="ID195" s="53"/>
      <c r="IE195" s="53"/>
      <c r="IF195" s="53"/>
      <c r="IG195" s="53"/>
    </row>
    <row r="196" spans="1:241" s="25" customFormat="1" ht="33.75">
      <c r="A196" s="8" t="s">
        <v>94</v>
      </c>
      <c r="B196" s="37"/>
      <c r="C196" s="37"/>
      <c r="D196" s="7">
        <v>46611.41</v>
      </c>
      <c r="E196" s="30"/>
      <c r="F196" s="7">
        <f>D196</f>
        <v>46611.41</v>
      </c>
      <c r="G196" s="7">
        <v>48277.615</v>
      </c>
      <c r="H196" s="30"/>
      <c r="I196" s="30"/>
      <c r="J196" s="7">
        <f aca="true" t="shared" si="23" ref="J196:J205">G196</f>
        <v>48277.615</v>
      </c>
      <c r="K196" s="7"/>
      <c r="L196" s="7"/>
      <c r="M196" s="7"/>
      <c r="N196" s="7">
        <v>50079.48</v>
      </c>
      <c r="O196" s="30"/>
      <c r="P196" s="7">
        <f aca="true" t="shared" si="24" ref="P196:P207">N196</f>
        <v>50079.48</v>
      </c>
      <c r="IB196" s="53"/>
      <c r="IC196" s="53"/>
      <c r="ID196" s="53"/>
      <c r="IE196" s="53"/>
      <c r="IF196" s="53"/>
      <c r="IG196" s="53"/>
    </row>
    <row r="197" spans="1:241" s="25" customFormat="1" ht="22.5">
      <c r="A197" s="8" t="s">
        <v>95</v>
      </c>
      <c r="B197" s="6"/>
      <c r="C197" s="6"/>
      <c r="D197" s="7">
        <v>1850.5</v>
      </c>
      <c r="E197" s="7"/>
      <c r="F197" s="7">
        <f>D197</f>
        <v>1850.5</v>
      </c>
      <c r="G197" s="7">
        <v>1910.35</v>
      </c>
      <c r="H197" s="7"/>
      <c r="I197" s="7"/>
      <c r="J197" s="7">
        <f t="shared" si="23"/>
        <v>1910.35</v>
      </c>
      <c r="K197" s="7"/>
      <c r="L197" s="7"/>
      <c r="M197" s="7"/>
      <c r="N197" s="7">
        <v>1950.3</v>
      </c>
      <c r="O197" s="7"/>
      <c r="P197" s="7">
        <f t="shared" si="24"/>
        <v>1950.3</v>
      </c>
      <c r="IB197" s="53"/>
      <c r="IC197" s="53"/>
      <c r="ID197" s="53"/>
      <c r="IE197" s="53"/>
      <c r="IF197" s="53"/>
      <c r="IG197" s="53"/>
    </row>
    <row r="198" spans="1:241" s="25" customFormat="1" ht="22.5">
      <c r="A198" s="8" t="s">
        <v>96</v>
      </c>
      <c r="B198" s="6"/>
      <c r="C198" s="6"/>
      <c r="D198" s="7">
        <v>943.75</v>
      </c>
      <c r="E198" s="7"/>
      <c r="F198" s="7">
        <f aca="true" t="shared" si="25" ref="F198:F207">D198</f>
        <v>943.75</v>
      </c>
      <c r="G198" s="7">
        <v>975</v>
      </c>
      <c r="H198" s="7"/>
      <c r="I198" s="7"/>
      <c r="J198" s="7">
        <f t="shared" si="23"/>
        <v>975</v>
      </c>
      <c r="K198" s="7"/>
      <c r="L198" s="7"/>
      <c r="M198" s="7"/>
      <c r="N198" s="7">
        <v>1018.75</v>
      </c>
      <c r="O198" s="7"/>
      <c r="P198" s="7">
        <f t="shared" si="24"/>
        <v>1018.75</v>
      </c>
      <c r="IB198" s="53"/>
      <c r="IC198" s="53"/>
      <c r="ID198" s="53"/>
      <c r="IE198" s="53"/>
      <c r="IF198" s="53"/>
      <c r="IG198" s="53"/>
    </row>
    <row r="199" spans="1:241" s="25" customFormat="1" ht="27" customHeight="1">
      <c r="A199" s="8" t="s">
        <v>208</v>
      </c>
      <c r="B199" s="6"/>
      <c r="C199" s="6"/>
      <c r="D199" s="7"/>
      <c r="E199" s="7">
        <v>700</v>
      </c>
      <c r="F199" s="7">
        <f>E199</f>
        <v>700</v>
      </c>
      <c r="G199" s="7"/>
      <c r="H199" s="7">
        <v>800</v>
      </c>
      <c r="I199" s="7"/>
      <c r="J199" s="7">
        <f>H199</f>
        <v>800</v>
      </c>
      <c r="K199" s="7"/>
      <c r="L199" s="7"/>
      <c r="M199" s="7"/>
      <c r="N199" s="7"/>
      <c r="O199" s="7">
        <v>850</v>
      </c>
      <c r="P199" s="7">
        <f>O199</f>
        <v>850</v>
      </c>
      <c r="IB199" s="53"/>
      <c r="IC199" s="53"/>
      <c r="ID199" s="53"/>
      <c r="IE199" s="53"/>
      <c r="IF199" s="53"/>
      <c r="IG199" s="53"/>
    </row>
    <row r="200" spans="1:241" s="25" customFormat="1" ht="22.5" customHeight="1">
      <c r="A200" s="8" t="s">
        <v>392</v>
      </c>
      <c r="B200" s="6"/>
      <c r="C200" s="6"/>
      <c r="D200" s="7"/>
      <c r="E200" s="7"/>
      <c r="F200" s="7"/>
      <c r="G200" s="7"/>
      <c r="H200" s="7">
        <v>65.45</v>
      </c>
      <c r="I200" s="7"/>
      <c r="J200" s="7"/>
      <c r="K200" s="7"/>
      <c r="L200" s="7"/>
      <c r="M200" s="7"/>
      <c r="N200" s="7"/>
      <c r="O200" s="7"/>
      <c r="P200" s="7"/>
      <c r="IB200" s="53"/>
      <c r="IC200" s="53"/>
      <c r="ID200" s="53"/>
      <c r="IE200" s="53"/>
      <c r="IF200" s="53"/>
      <c r="IG200" s="53"/>
    </row>
    <row r="201" spans="1:241" s="25" customFormat="1" ht="27" customHeight="1">
      <c r="A201" s="8" t="s">
        <v>338</v>
      </c>
      <c r="B201" s="6"/>
      <c r="C201" s="6"/>
      <c r="D201" s="7">
        <v>500</v>
      </c>
      <c r="E201" s="7"/>
      <c r="F201" s="7"/>
      <c r="G201" s="7"/>
      <c r="H201" s="7">
        <v>1562.5</v>
      </c>
      <c r="I201" s="7"/>
      <c r="J201" s="7"/>
      <c r="K201" s="7"/>
      <c r="L201" s="7"/>
      <c r="M201" s="7"/>
      <c r="N201" s="7"/>
      <c r="O201" s="7"/>
      <c r="P201" s="7"/>
      <c r="IB201" s="53"/>
      <c r="IC201" s="53"/>
      <c r="ID201" s="53"/>
      <c r="IE201" s="53"/>
      <c r="IF201" s="53"/>
      <c r="IG201" s="53"/>
    </row>
    <row r="202" spans="1:241" s="25" customFormat="1" ht="22.5">
      <c r="A202" s="8" t="s">
        <v>97</v>
      </c>
      <c r="B202" s="6"/>
      <c r="C202" s="6"/>
      <c r="D202" s="7">
        <v>5866.6666666</v>
      </c>
      <c r="E202" s="7"/>
      <c r="F202" s="7">
        <f t="shared" si="25"/>
        <v>5866.6666666</v>
      </c>
      <c r="G202" s="7">
        <v>6433.333333</v>
      </c>
      <c r="H202" s="7"/>
      <c r="I202" s="7"/>
      <c r="J202" s="7">
        <f t="shared" si="23"/>
        <v>6433.333333</v>
      </c>
      <c r="K202" s="7"/>
      <c r="L202" s="7"/>
      <c r="M202" s="7"/>
      <c r="N202" s="7">
        <v>6966.666666</v>
      </c>
      <c r="O202" s="7"/>
      <c r="P202" s="7">
        <f t="shared" si="24"/>
        <v>6966.666666</v>
      </c>
      <c r="IB202" s="53"/>
      <c r="IC202" s="53"/>
      <c r="ID202" s="53"/>
      <c r="IE202" s="53"/>
      <c r="IF202" s="53"/>
      <c r="IG202" s="53"/>
    </row>
    <row r="203" spans="1:241" s="25" customFormat="1" ht="22.5">
      <c r="A203" s="8" t="s">
        <v>98</v>
      </c>
      <c r="B203" s="6"/>
      <c r="C203" s="6"/>
      <c r="D203" s="7">
        <v>89260.4248623</v>
      </c>
      <c r="E203" s="7"/>
      <c r="F203" s="7">
        <f t="shared" si="25"/>
        <v>89260.4248623</v>
      </c>
      <c r="G203" s="7">
        <v>93377.9176501</v>
      </c>
      <c r="H203" s="7"/>
      <c r="I203" s="7"/>
      <c r="J203" s="7">
        <f t="shared" si="23"/>
        <v>93377.9176501</v>
      </c>
      <c r="K203" s="7"/>
      <c r="L203" s="7"/>
      <c r="M203" s="7"/>
      <c r="N203" s="7">
        <v>98806.7138735</v>
      </c>
      <c r="O203" s="7"/>
      <c r="P203" s="7">
        <f t="shared" si="24"/>
        <v>98806.7138735</v>
      </c>
      <c r="IB203" s="53"/>
      <c r="IC203" s="53"/>
      <c r="ID203" s="53"/>
      <c r="IE203" s="53"/>
      <c r="IF203" s="53"/>
      <c r="IG203" s="53"/>
    </row>
    <row r="204" spans="1:241" s="25" customFormat="1" ht="29.25" customHeight="1">
      <c r="A204" s="8" t="s">
        <v>226</v>
      </c>
      <c r="B204" s="6"/>
      <c r="C204" s="6"/>
      <c r="D204" s="7">
        <v>38000</v>
      </c>
      <c r="E204" s="7"/>
      <c r="F204" s="7">
        <f t="shared" si="25"/>
        <v>38000</v>
      </c>
      <c r="G204" s="7">
        <v>38000</v>
      </c>
      <c r="H204" s="7"/>
      <c r="I204" s="7"/>
      <c r="J204" s="7">
        <f t="shared" si="23"/>
        <v>38000</v>
      </c>
      <c r="K204" s="7"/>
      <c r="L204" s="7"/>
      <c r="M204" s="7"/>
      <c r="N204" s="7">
        <v>38000</v>
      </c>
      <c r="O204" s="7"/>
      <c r="P204" s="7">
        <f t="shared" si="24"/>
        <v>38000</v>
      </c>
      <c r="IB204" s="53"/>
      <c r="IC204" s="53"/>
      <c r="ID204" s="53"/>
      <c r="IE204" s="53"/>
      <c r="IF204" s="53"/>
      <c r="IG204" s="53"/>
    </row>
    <row r="205" spans="1:241" s="25" customFormat="1" ht="27" customHeight="1">
      <c r="A205" s="8" t="s">
        <v>137</v>
      </c>
      <c r="B205" s="6"/>
      <c r="C205" s="6"/>
      <c r="D205" s="7">
        <v>3988</v>
      </c>
      <c r="E205" s="7"/>
      <c r="F205" s="7">
        <f t="shared" si="25"/>
        <v>3988</v>
      </c>
      <c r="G205" s="7">
        <v>4000</v>
      </c>
      <c r="H205" s="7"/>
      <c r="I205" s="7"/>
      <c r="J205" s="7">
        <f t="shared" si="23"/>
        <v>4000</v>
      </c>
      <c r="K205" s="7"/>
      <c r="L205" s="7"/>
      <c r="M205" s="7"/>
      <c r="N205" s="7">
        <v>4100</v>
      </c>
      <c r="O205" s="7"/>
      <c r="P205" s="7">
        <f t="shared" si="24"/>
        <v>4100</v>
      </c>
      <c r="IB205" s="53"/>
      <c r="IC205" s="53"/>
      <c r="ID205" s="53"/>
      <c r="IE205" s="53"/>
      <c r="IF205" s="53"/>
      <c r="IG205" s="53"/>
    </row>
    <row r="206" spans="1:241" s="25" customFormat="1" ht="33.75" customHeight="1">
      <c r="A206" s="8" t="s">
        <v>149</v>
      </c>
      <c r="B206" s="6"/>
      <c r="C206" s="6"/>
      <c r="D206" s="7">
        <v>12122.2616676</v>
      </c>
      <c r="E206" s="7"/>
      <c r="F206" s="7">
        <f t="shared" si="25"/>
        <v>12122.2616676</v>
      </c>
      <c r="G206" s="7">
        <v>17317.5166681</v>
      </c>
      <c r="H206" s="7"/>
      <c r="I206" s="7"/>
      <c r="J206" s="7">
        <f>G206</f>
        <v>17317.5166681</v>
      </c>
      <c r="K206" s="7"/>
      <c r="L206" s="7"/>
      <c r="M206" s="7"/>
      <c r="N206" s="7">
        <v>22512.7716685</v>
      </c>
      <c r="O206" s="7"/>
      <c r="P206" s="7">
        <f t="shared" si="24"/>
        <v>22512.7716685</v>
      </c>
      <c r="IB206" s="53"/>
      <c r="IC206" s="53"/>
      <c r="ID206" s="53"/>
      <c r="IE206" s="53"/>
      <c r="IF206" s="53"/>
      <c r="IG206" s="53"/>
    </row>
    <row r="207" spans="1:241" s="25" customFormat="1" ht="33.75" customHeight="1">
      <c r="A207" s="8" t="s">
        <v>213</v>
      </c>
      <c r="B207" s="6"/>
      <c r="C207" s="6"/>
      <c r="D207" s="7">
        <v>200000</v>
      </c>
      <c r="E207" s="7"/>
      <c r="F207" s="7">
        <f t="shared" si="25"/>
        <v>200000</v>
      </c>
      <c r="G207" s="7">
        <v>120000</v>
      </c>
      <c r="H207" s="7"/>
      <c r="I207" s="7"/>
      <c r="J207" s="7">
        <f>G207</f>
        <v>120000</v>
      </c>
      <c r="K207" s="7"/>
      <c r="L207" s="7"/>
      <c r="M207" s="7"/>
      <c r="N207" s="7">
        <v>100000</v>
      </c>
      <c r="O207" s="7"/>
      <c r="P207" s="7">
        <f t="shared" si="24"/>
        <v>100000</v>
      </c>
      <c r="IB207" s="53"/>
      <c r="IC207" s="53"/>
      <c r="ID207" s="53"/>
      <c r="IE207" s="53"/>
      <c r="IF207" s="53"/>
      <c r="IG207" s="53"/>
    </row>
    <row r="208" spans="1:241" s="25" customFormat="1" ht="36" customHeight="1">
      <c r="A208" s="8" t="s">
        <v>233</v>
      </c>
      <c r="B208" s="6"/>
      <c r="C208" s="6"/>
      <c r="D208" s="7"/>
      <c r="E208" s="7">
        <v>1428571.42857</v>
      </c>
      <c r="F208" s="7"/>
      <c r="G208" s="7"/>
      <c r="H208" s="7">
        <v>1428571.42857</v>
      </c>
      <c r="I208" s="7"/>
      <c r="J208" s="7"/>
      <c r="K208" s="7"/>
      <c r="L208" s="7"/>
      <c r="M208" s="7"/>
      <c r="N208" s="7"/>
      <c r="O208" s="7">
        <v>1428571.42857</v>
      </c>
      <c r="P208" s="7"/>
      <c r="IB208" s="53"/>
      <c r="IC208" s="53"/>
      <c r="ID208" s="53"/>
      <c r="IE208" s="53"/>
      <c r="IF208" s="53"/>
      <c r="IG208" s="53"/>
    </row>
    <row r="209" spans="1:241" s="25" customFormat="1" ht="42" customHeight="1">
      <c r="A209" s="8" t="s">
        <v>229</v>
      </c>
      <c r="B209" s="6"/>
      <c r="C209" s="6"/>
      <c r="D209" s="7"/>
      <c r="E209" s="7">
        <v>1800000</v>
      </c>
      <c r="F209" s="7"/>
      <c r="G209" s="7"/>
      <c r="H209" s="7">
        <v>3600000</v>
      </c>
      <c r="I209" s="7"/>
      <c r="J209" s="7"/>
      <c r="K209" s="7"/>
      <c r="L209" s="7"/>
      <c r="M209" s="7"/>
      <c r="N209" s="7"/>
      <c r="O209" s="7">
        <v>1800000</v>
      </c>
      <c r="P209" s="7"/>
      <c r="IB209" s="53"/>
      <c r="IC209" s="53"/>
      <c r="ID209" s="53"/>
      <c r="IE209" s="53"/>
      <c r="IF209" s="53"/>
      <c r="IG209" s="53"/>
    </row>
    <row r="210" spans="1:241" s="25" customFormat="1" ht="11.25">
      <c r="A210" s="5" t="s">
        <v>6</v>
      </c>
      <c r="B210" s="37"/>
      <c r="C210" s="37"/>
      <c r="D210" s="30"/>
      <c r="E210" s="30"/>
      <c r="F210" s="7"/>
      <c r="G210" s="30"/>
      <c r="H210" s="30"/>
      <c r="I210" s="30"/>
      <c r="J210" s="7"/>
      <c r="K210" s="7"/>
      <c r="L210" s="7"/>
      <c r="M210" s="7"/>
      <c r="N210" s="30"/>
      <c r="O210" s="30"/>
      <c r="P210" s="7"/>
      <c r="IB210" s="53"/>
      <c r="IC210" s="53"/>
      <c r="ID210" s="53"/>
      <c r="IE210" s="53"/>
      <c r="IF210" s="53"/>
      <c r="IG210" s="53"/>
    </row>
    <row r="211" spans="1:241" s="25" customFormat="1" ht="39" customHeight="1">
      <c r="A211" s="8" t="s">
        <v>99</v>
      </c>
      <c r="B211" s="6"/>
      <c r="C211" s="6"/>
      <c r="D211" s="7">
        <f>D182/D169*100</f>
        <v>100</v>
      </c>
      <c r="E211" s="7"/>
      <c r="F211" s="7">
        <f aca="true" t="shared" si="26" ref="F211:G213">F182/F169*100</f>
        <v>100</v>
      </c>
      <c r="G211" s="7">
        <f t="shared" si="26"/>
        <v>100</v>
      </c>
      <c r="H211" s="7"/>
      <c r="I211" s="7"/>
      <c r="J211" s="7">
        <f aca="true" t="shared" si="27" ref="J211:N213">J182/J169*100</f>
        <v>100</v>
      </c>
      <c r="K211" s="7" t="e">
        <f t="shared" si="27"/>
        <v>#DIV/0!</v>
      </c>
      <c r="L211" s="7" t="e">
        <f t="shared" si="27"/>
        <v>#DIV/0!</v>
      </c>
      <c r="M211" s="7" t="e">
        <f t="shared" si="27"/>
        <v>#DIV/0!</v>
      </c>
      <c r="N211" s="7">
        <f t="shared" si="27"/>
        <v>100</v>
      </c>
      <c r="O211" s="7"/>
      <c r="P211" s="7">
        <f>P182/P169*100</f>
        <v>100</v>
      </c>
      <c r="IB211" s="53"/>
      <c r="IC211" s="53"/>
      <c r="ID211" s="53"/>
      <c r="IE211" s="53"/>
      <c r="IF211" s="53"/>
      <c r="IG211" s="53"/>
    </row>
    <row r="212" spans="1:241" s="25" customFormat="1" ht="41.25" customHeight="1">
      <c r="A212" s="8" t="s">
        <v>100</v>
      </c>
      <c r="B212" s="6"/>
      <c r="C212" s="6"/>
      <c r="D212" s="7">
        <f>D183/D170*100</f>
        <v>18.969072164948454</v>
      </c>
      <c r="E212" s="7"/>
      <c r="F212" s="7">
        <f t="shared" si="26"/>
        <v>18.969072164948454</v>
      </c>
      <c r="G212" s="7">
        <f t="shared" si="26"/>
        <v>18.969072164948454</v>
      </c>
      <c r="H212" s="7"/>
      <c r="I212" s="7"/>
      <c r="J212" s="7">
        <f t="shared" si="27"/>
        <v>18.969072164948454</v>
      </c>
      <c r="K212" s="7" t="e">
        <f t="shared" si="27"/>
        <v>#DIV/0!</v>
      </c>
      <c r="L212" s="7" t="e">
        <f t="shared" si="27"/>
        <v>#DIV/0!</v>
      </c>
      <c r="M212" s="7" t="e">
        <f t="shared" si="27"/>
        <v>#DIV/0!</v>
      </c>
      <c r="N212" s="7">
        <f t="shared" si="27"/>
        <v>18.969072164948454</v>
      </c>
      <c r="O212" s="7"/>
      <c r="P212" s="7">
        <f>P183/P170*100</f>
        <v>18.969072164948454</v>
      </c>
      <c r="IB212" s="53"/>
      <c r="IC212" s="53"/>
      <c r="ID212" s="53"/>
      <c r="IE212" s="53"/>
      <c r="IF212" s="53"/>
      <c r="IG212" s="53"/>
    </row>
    <row r="213" spans="1:241" s="25" customFormat="1" ht="35.25" customHeight="1">
      <c r="A213" s="8" t="s">
        <v>101</v>
      </c>
      <c r="B213" s="6"/>
      <c r="C213" s="6"/>
      <c r="D213" s="7">
        <f>D184/D171*100</f>
        <v>9.744214372716199</v>
      </c>
      <c r="E213" s="7"/>
      <c r="F213" s="7">
        <f t="shared" si="26"/>
        <v>9.744214372716199</v>
      </c>
      <c r="G213" s="7">
        <f t="shared" si="26"/>
        <v>9.744214372716199</v>
      </c>
      <c r="H213" s="7"/>
      <c r="I213" s="7"/>
      <c r="J213" s="7">
        <f t="shared" si="27"/>
        <v>9.744214372716199</v>
      </c>
      <c r="K213" s="7" t="e">
        <f t="shared" si="27"/>
        <v>#DIV/0!</v>
      </c>
      <c r="L213" s="7" t="e">
        <f t="shared" si="27"/>
        <v>#DIV/0!</v>
      </c>
      <c r="M213" s="7" t="e">
        <f t="shared" si="27"/>
        <v>#DIV/0!</v>
      </c>
      <c r="N213" s="7">
        <f t="shared" si="27"/>
        <v>9.744214372716199</v>
      </c>
      <c r="O213" s="7"/>
      <c r="P213" s="7">
        <f>P184/P171*100</f>
        <v>9.744214372716199</v>
      </c>
      <c r="IB213" s="53"/>
      <c r="IC213" s="53"/>
      <c r="ID213" s="53"/>
      <c r="IE213" s="53"/>
      <c r="IF213" s="53"/>
      <c r="IG213" s="53"/>
    </row>
    <row r="214" spans="1:241" s="25" customFormat="1" ht="27.75" customHeight="1">
      <c r="A214" s="34" t="s">
        <v>379</v>
      </c>
      <c r="B214" s="20"/>
      <c r="C214" s="20"/>
      <c r="D214" s="43"/>
      <c r="E214" s="57">
        <f>SUM(E216)</f>
        <v>138333</v>
      </c>
      <c r="F214" s="57">
        <f>SUM(E214)</f>
        <v>138333</v>
      </c>
      <c r="G214" s="45"/>
      <c r="H214" s="45">
        <f>H216</f>
        <v>700000</v>
      </c>
      <c r="I214" s="45"/>
      <c r="J214" s="45">
        <f>H214</f>
        <v>700000</v>
      </c>
      <c r="K214" s="45"/>
      <c r="L214" s="45"/>
      <c r="M214" s="45"/>
      <c r="N214" s="45"/>
      <c r="O214" s="45"/>
      <c r="P214" s="45"/>
      <c r="IB214" s="53"/>
      <c r="IC214" s="53"/>
      <c r="ID214" s="53"/>
      <c r="IE214" s="53"/>
      <c r="IF214" s="53"/>
      <c r="IG214" s="53"/>
    </row>
    <row r="215" spans="1:241" s="25" customFormat="1" ht="9.75" customHeight="1">
      <c r="A215" s="13" t="s">
        <v>4</v>
      </c>
      <c r="B215" s="20"/>
      <c r="C215" s="20"/>
      <c r="D215" s="43"/>
      <c r="E215" s="44"/>
      <c r="F215" s="44"/>
      <c r="G215" s="44"/>
      <c r="H215" s="44"/>
      <c r="I215" s="44"/>
      <c r="J215" s="44">
        <f aca="true" t="shared" si="28" ref="J215:J220">H215</f>
        <v>0</v>
      </c>
      <c r="K215" s="44"/>
      <c r="L215" s="44"/>
      <c r="M215" s="44"/>
      <c r="N215" s="44"/>
      <c r="O215" s="44"/>
      <c r="P215" s="44"/>
      <c r="IB215" s="53"/>
      <c r="IC215" s="53"/>
      <c r="ID215" s="53"/>
      <c r="IE215" s="53"/>
      <c r="IF215" s="53"/>
      <c r="IG215" s="53"/>
    </row>
    <row r="216" spans="1:241" s="25" customFormat="1" ht="18.75" customHeight="1">
      <c r="A216" s="16" t="s">
        <v>197</v>
      </c>
      <c r="B216" s="46"/>
      <c r="C216" s="46"/>
      <c r="D216" s="47"/>
      <c r="E216" s="48">
        <v>138333</v>
      </c>
      <c r="F216" s="48">
        <f>SUM(E216)</f>
        <v>138333</v>
      </c>
      <c r="G216" s="26"/>
      <c r="H216" s="48">
        <v>700000</v>
      </c>
      <c r="I216" s="26"/>
      <c r="J216" s="44">
        <f t="shared" si="28"/>
        <v>700000</v>
      </c>
      <c r="K216" s="48"/>
      <c r="L216" s="48"/>
      <c r="M216" s="48"/>
      <c r="N216" s="48"/>
      <c r="O216" s="48"/>
      <c r="P216" s="48"/>
      <c r="IB216" s="53"/>
      <c r="IC216" s="53"/>
      <c r="ID216" s="53"/>
      <c r="IE216" s="53"/>
      <c r="IF216" s="53"/>
      <c r="IG216" s="53"/>
    </row>
    <row r="217" spans="1:241" s="25" customFormat="1" ht="15" customHeight="1">
      <c r="A217" s="5" t="s">
        <v>5</v>
      </c>
      <c r="B217" s="20"/>
      <c r="C217" s="20"/>
      <c r="D217" s="49"/>
      <c r="E217" s="44"/>
      <c r="F217" s="48">
        <f>SUM(E217)</f>
        <v>0</v>
      </c>
      <c r="G217" s="50"/>
      <c r="H217" s="44"/>
      <c r="I217" s="50"/>
      <c r="J217" s="44">
        <f t="shared" si="28"/>
        <v>0</v>
      </c>
      <c r="K217" s="44"/>
      <c r="L217" s="44"/>
      <c r="M217" s="44"/>
      <c r="N217" s="44"/>
      <c r="O217" s="44"/>
      <c r="P217" s="44"/>
      <c r="IB217" s="53"/>
      <c r="IC217" s="53"/>
      <c r="ID217" s="53"/>
      <c r="IE217" s="53"/>
      <c r="IF217" s="53"/>
      <c r="IG217" s="53"/>
    </row>
    <row r="218" spans="1:241" s="25" customFormat="1" ht="27.75" customHeight="1">
      <c r="A218" s="8" t="s">
        <v>343</v>
      </c>
      <c r="B218" s="20"/>
      <c r="C218" s="20"/>
      <c r="D218" s="49"/>
      <c r="E218" s="44">
        <v>260</v>
      </c>
      <c r="F218" s="48">
        <f>SUM(E218)</f>
        <v>260</v>
      </c>
      <c r="G218" s="50"/>
      <c r="H218" s="44">
        <v>780</v>
      </c>
      <c r="I218" s="50"/>
      <c r="J218" s="44">
        <f t="shared" si="28"/>
        <v>780</v>
      </c>
      <c r="K218" s="44"/>
      <c r="L218" s="44"/>
      <c r="M218" s="44"/>
      <c r="N218" s="44"/>
      <c r="O218" s="44"/>
      <c r="P218" s="44"/>
      <c r="IB218" s="53"/>
      <c r="IC218" s="53"/>
      <c r="ID218" s="53"/>
      <c r="IE218" s="53"/>
      <c r="IF218" s="53"/>
      <c r="IG218" s="53"/>
    </row>
    <row r="219" spans="1:241" s="25" customFormat="1" ht="12.75" customHeight="1">
      <c r="A219" s="19" t="s">
        <v>7</v>
      </c>
      <c r="B219" s="20"/>
      <c r="C219" s="20"/>
      <c r="D219" s="49"/>
      <c r="E219" s="44"/>
      <c r="F219" s="48">
        <f>SUM(E219)</f>
        <v>0</v>
      </c>
      <c r="G219" s="50"/>
      <c r="H219" s="44"/>
      <c r="I219" s="50"/>
      <c r="J219" s="44">
        <f t="shared" si="28"/>
        <v>0</v>
      </c>
      <c r="K219" s="44"/>
      <c r="L219" s="44"/>
      <c r="M219" s="44"/>
      <c r="N219" s="44"/>
      <c r="O219" s="44"/>
      <c r="P219" s="44"/>
      <c r="IB219" s="53"/>
      <c r="IC219" s="53"/>
      <c r="ID219" s="53"/>
      <c r="IE219" s="53"/>
      <c r="IF219" s="53"/>
      <c r="IG219" s="53"/>
    </row>
    <row r="220" spans="1:241" s="25" customFormat="1" ht="24.75" customHeight="1">
      <c r="A220" s="8" t="s">
        <v>344</v>
      </c>
      <c r="B220" s="6"/>
      <c r="C220" s="6"/>
      <c r="D220" s="7"/>
      <c r="E220" s="7">
        <f>SUM(E216)/E218</f>
        <v>532.05</v>
      </c>
      <c r="F220" s="48">
        <f>SUM(E220)</f>
        <v>532.05</v>
      </c>
      <c r="G220" s="7"/>
      <c r="H220" s="7">
        <f>H216/H218</f>
        <v>897.4358974358975</v>
      </c>
      <c r="I220" s="7"/>
      <c r="J220" s="44">
        <f t="shared" si="28"/>
        <v>897.4358974358975</v>
      </c>
      <c r="K220" s="7"/>
      <c r="L220" s="7"/>
      <c r="M220" s="7"/>
      <c r="N220" s="7"/>
      <c r="O220" s="7"/>
      <c r="P220" s="7"/>
      <c r="IB220" s="53"/>
      <c r="IC220" s="53"/>
      <c r="ID220" s="53"/>
      <c r="IE220" s="53"/>
      <c r="IF220" s="53"/>
      <c r="IG220" s="53"/>
    </row>
    <row r="221" spans="1:241" s="38" customFormat="1" ht="45">
      <c r="A221" s="34" t="s">
        <v>380</v>
      </c>
      <c r="B221" s="35"/>
      <c r="C221" s="35"/>
      <c r="D221" s="36">
        <f>D223+D224+D225+D227</f>
        <v>20696700</v>
      </c>
      <c r="E221" s="36">
        <f>E228</f>
        <v>1000000</v>
      </c>
      <c r="F221" s="36">
        <f>D221+E221</f>
        <v>21696700</v>
      </c>
      <c r="G221" s="36">
        <f>G223+G224+G225+G227+120000</f>
        <v>21211500</v>
      </c>
      <c r="H221" s="36">
        <f>H228</f>
        <v>1500000</v>
      </c>
      <c r="I221" s="36"/>
      <c r="J221" s="36">
        <f>G221+H221</f>
        <v>22711500</v>
      </c>
      <c r="K221" s="36" t="e">
        <f>(K223*K236)+(K231*K237)+(K232*K238)+(#REF!*#REF!)+11.5</f>
        <v>#REF!</v>
      </c>
      <c r="L221" s="36" t="e">
        <f>(L223*L236)+(L231*L237)+(L232*L238)+(#REF!*#REF!)+11.5</f>
        <v>#REF!</v>
      </c>
      <c r="M221" s="36" t="e">
        <f>(M223*M236)+(M231*M237)+(M232*M238)+(#REF!*#REF!)+11.5</f>
        <v>#REF!</v>
      </c>
      <c r="N221" s="36">
        <f>N223+N224+N225+N227+125000</f>
        <v>21329000</v>
      </c>
      <c r="O221" s="36">
        <f>O228</f>
        <v>2000000</v>
      </c>
      <c r="P221" s="36">
        <f>N221+O221</f>
        <v>23329000</v>
      </c>
      <c r="IB221" s="39"/>
      <c r="IC221" s="39"/>
      <c r="ID221" s="39"/>
      <c r="IE221" s="39"/>
      <c r="IF221" s="39"/>
      <c r="IG221" s="39"/>
    </row>
    <row r="222" spans="1:241" s="25" customFormat="1" ht="11.25">
      <c r="A222" s="5" t="s">
        <v>4</v>
      </c>
      <c r="B222" s="37"/>
      <c r="C222" s="37"/>
      <c r="D222" s="30"/>
      <c r="E222" s="30"/>
      <c r="F222" s="30"/>
      <c r="G222" s="30"/>
      <c r="H222" s="30"/>
      <c r="I222" s="30"/>
      <c r="J222" s="7"/>
      <c r="K222" s="7"/>
      <c r="L222" s="7"/>
      <c r="M222" s="7"/>
      <c r="N222" s="30"/>
      <c r="O222" s="30"/>
      <c r="P222" s="7"/>
      <c r="IB222" s="53"/>
      <c r="IC222" s="53"/>
      <c r="ID222" s="53"/>
      <c r="IE222" s="53"/>
      <c r="IF222" s="53"/>
      <c r="IG222" s="53"/>
    </row>
    <row r="223" spans="1:241" s="25" customFormat="1" ht="22.5">
      <c r="A223" s="8" t="s">
        <v>216</v>
      </c>
      <c r="B223" s="6"/>
      <c r="C223" s="6"/>
      <c r="D223" s="7">
        <f>15203900+116000</f>
        <v>15319900</v>
      </c>
      <c r="E223" s="7"/>
      <c r="F223" s="7">
        <f>D223+E223</f>
        <v>15319900</v>
      </c>
      <c r="G223" s="7">
        <f>15303500+98000</f>
        <v>15401500</v>
      </c>
      <c r="H223" s="7"/>
      <c r="I223" s="7"/>
      <c r="J223" s="7">
        <f>G223+H223</f>
        <v>15401500</v>
      </c>
      <c r="K223" s="7"/>
      <c r="L223" s="7"/>
      <c r="M223" s="7"/>
      <c r="N223" s="7">
        <v>15404000</v>
      </c>
      <c r="O223" s="7"/>
      <c r="P223" s="7">
        <f>N223+O223</f>
        <v>15404000</v>
      </c>
      <c r="IB223" s="53"/>
      <c r="IC223" s="53"/>
      <c r="ID223" s="53"/>
      <c r="IE223" s="53"/>
      <c r="IF223" s="53"/>
      <c r="IG223" s="53"/>
    </row>
    <row r="224" spans="1:241" s="25" customFormat="1" ht="22.5">
      <c r="A224" s="8" t="s">
        <v>214</v>
      </c>
      <c r="B224" s="6"/>
      <c r="C224" s="6"/>
      <c r="D224" s="7">
        <v>4800200</v>
      </c>
      <c r="E224" s="7"/>
      <c r="F224" s="7">
        <f aca="true" t="shared" si="29" ref="F224:F244">D224+E224</f>
        <v>4800200</v>
      </c>
      <c r="G224" s="7">
        <f>G231*G237</f>
        <v>5100000</v>
      </c>
      <c r="H224" s="7"/>
      <c r="I224" s="7"/>
      <c r="J224" s="7">
        <f aca="true" t="shared" si="30" ref="J224:J244">G224+H224</f>
        <v>5100000</v>
      </c>
      <c r="K224" s="7"/>
      <c r="L224" s="7"/>
      <c r="M224" s="7"/>
      <c r="N224" s="7">
        <f>N231*N237</f>
        <v>5200000</v>
      </c>
      <c r="O224" s="7"/>
      <c r="P224" s="7">
        <f aca="true" t="shared" si="31" ref="P224:P244">N224+O224</f>
        <v>5200000</v>
      </c>
      <c r="IB224" s="53"/>
      <c r="IC224" s="53"/>
      <c r="ID224" s="53"/>
      <c r="IE224" s="53"/>
      <c r="IF224" s="53"/>
      <c r="IG224" s="53"/>
    </row>
    <row r="225" spans="1:241" s="25" customFormat="1" ht="31.5" customHeight="1">
      <c r="A225" s="8" t="s">
        <v>215</v>
      </c>
      <c r="B225" s="6"/>
      <c r="C225" s="6"/>
      <c r="D225" s="7">
        <v>401600</v>
      </c>
      <c r="E225" s="7"/>
      <c r="F225" s="7">
        <f t="shared" si="29"/>
        <v>401600</v>
      </c>
      <c r="G225" s="7">
        <f>G232*G238</f>
        <v>410000</v>
      </c>
      <c r="H225" s="7"/>
      <c r="I225" s="7"/>
      <c r="J225" s="7">
        <f t="shared" si="30"/>
        <v>410000</v>
      </c>
      <c r="K225" s="7"/>
      <c r="L225" s="7"/>
      <c r="M225" s="7"/>
      <c r="N225" s="7">
        <f>N232*N238</f>
        <v>415000</v>
      </c>
      <c r="O225" s="7"/>
      <c r="P225" s="7">
        <f t="shared" si="31"/>
        <v>415000</v>
      </c>
      <c r="IB225" s="53"/>
      <c r="IC225" s="53"/>
      <c r="ID225" s="53"/>
      <c r="IE225" s="53"/>
      <c r="IF225" s="53"/>
      <c r="IG225" s="53"/>
    </row>
    <row r="226" spans="1:241" s="25" customFormat="1" ht="22.5" hidden="1">
      <c r="A226" s="8" t="s">
        <v>173</v>
      </c>
      <c r="B226" s="6"/>
      <c r="C226" s="6"/>
      <c r="D226" s="7"/>
      <c r="E226" s="7"/>
      <c r="F226" s="7">
        <f t="shared" si="29"/>
        <v>0</v>
      </c>
      <c r="G226" s="7"/>
      <c r="H226" s="7">
        <v>1</v>
      </c>
      <c r="I226" s="7"/>
      <c r="J226" s="7">
        <f t="shared" si="30"/>
        <v>1</v>
      </c>
      <c r="K226" s="7"/>
      <c r="L226" s="7"/>
      <c r="M226" s="7"/>
      <c r="N226" s="7"/>
      <c r="O226" s="7"/>
      <c r="P226" s="7">
        <f t="shared" si="31"/>
        <v>0</v>
      </c>
      <c r="IB226" s="53"/>
      <c r="IC226" s="53"/>
      <c r="ID226" s="53"/>
      <c r="IE226" s="53"/>
      <c r="IF226" s="53"/>
      <c r="IG226" s="53"/>
    </row>
    <row r="227" spans="1:241" s="25" customFormat="1" ht="30.75" customHeight="1">
      <c r="A227" s="8" t="s">
        <v>217</v>
      </c>
      <c r="B227" s="6"/>
      <c r="C227" s="6"/>
      <c r="D227" s="7">
        <f>SUM(D234)*D239</f>
        <v>175000</v>
      </c>
      <c r="E227" s="7"/>
      <c r="F227" s="7">
        <f>D227+E227</f>
        <v>175000</v>
      </c>
      <c r="G227" s="7">
        <f>SUM(G234)*G239</f>
        <v>180000</v>
      </c>
      <c r="H227" s="7"/>
      <c r="I227" s="7"/>
      <c r="J227" s="7">
        <f>G227+H227</f>
        <v>180000</v>
      </c>
      <c r="K227" s="7"/>
      <c r="L227" s="7"/>
      <c r="M227" s="7"/>
      <c r="N227" s="7">
        <f>SUM(N234)*N239</f>
        <v>185000</v>
      </c>
      <c r="O227" s="7"/>
      <c r="P227" s="7">
        <f>N227+O227</f>
        <v>185000</v>
      </c>
      <c r="IB227" s="53"/>
      <c r="IC227" s="53"/>
      <c r="ID227" s="53"/>
      <c r="IE227" s="53"/>
      <c r="IF227" s="53"/>
      <c r="IG227" s="53"/>
    </row>
    <row r="228" spans="1:241" s="25" customFormat="1" ht="33.75">
      <c r="A228" s="8" t="s">
        <v>218</v>
      </c>
      <c r="B228" s="6"/>
      <c r="C228" s="6"/>
      <c r="D228" s="7"/>
      <c r="E228" s="7">
        <v>1000000</v>
      </c>
      <c r="F228" s="7">
        <f t="shared" si="29"/>
        <v>1000000</v>
      </c>
      <c r="G228" s="7"/>
      <c r="H228" s="7">
        <v>1500000</v>
      </c>
      <c r="I228" s="7"/>
      <c r="J228" s="7">
        <f t="shared" si="30"/>
        <v>1500000</v>
      </c>
      <c r="K228" s="7"/>
      <c r="L228" s="7"/>
      <c r="M228" s="7"/>
      <c r="N228" s="7"/>
      <c r="O228" s="7">
        <v>2000000</v>
      </c>
      <c r="P228" s="7">
        <f t="shared" si="31"/>
        <v>2000000</v>
      </c>
      <c r="IB228" s="53"/>
      <c r="IC228" s="53"/>
      <c r="ID228" s="53"/>
      <c r="IE228" s="53"/>
      <c r="IF228" s="53"/>
      <c r="IG228" s="53"/>
    </row>
    <row r="229" spans="1:241" s="25" customFormat="1" ht="11.25">
      <c r="A229" s="5" t="s">
        <v>5</v>
      </c>
      <c r="B229" s="37"/>
      <c r="C229" s="37"/>
      <c r="D229" s="30"/>
      <c r="E229" s="30"/>
      <c r="F229" s="7">
        <f t="shared" si="29"/>
        <v>0</v>
      </c>
      <c r="G229" s="30"/>
      <c r="H229" s="30"/>
      <c r="I229" s="30"/>
      <c r="J229" s="7">
        <f t="shared" si="30"/>
        <v>0</v>
      </c>
      <c r="K229" s="7"/>
      <c r="L229" s="7"/>
      <c r="M229" s="7"/>
      <c r="N229" s="30"/>
      <c r="O229" s="30"/>
      <c r="P229" s="7">
        <f t="shared" si="31"/>
        <v>0</v>
      </c>
      <c r="IB229" s="53"/>
      <c r="IC229" s="53"/>
      <c r="ID229" s="53"/>
      <c r="IE229" s="53"/>
      <c r="IF229" s="53"/>
      <c r="IG229" s="53"/>
    </row>
    <row r="230" spans="1:241" s="25" customFormat="1" ht="22.5">
      <c r="A230" s="8" t="s">
        <v>219</v>
      </c>
      <c r="B230" s="6"/>
      <c r="C230" s="6"/>
      <c r="D230" s="7">
        <v>13</v>
      </c>
      <c r="E230" s="7"/>
      <c r="F230" s="7">
        <f t="shared" si="29"/>
        <v>13</v>
      </c>
      <c r="G230" s="7">
        <v>13</v>
      </c>
      <c r="H230" s="7"/>
      <c r="I230" s="7"/>
      <c r="J230" s="7">
        <f t="shared" si="30"/>
        <v>13</v>
      </c>
      <c r="K230" s="7"/>
      <c r="L230" s="7"/>
      <c r="M230" s="7"/>
      <c r="N230" s="7">
        <v>13</v>
      </c>
      <c r="O230" s="7"/>
      <c r="P230" s="7">
        <f t="shared" si="31"/>
        <v>13</v>
      </c>
      <c r="IB230" s="53"/>
      <c r="IC230" s="53"/>
      <c r="ID230" s="53"/>
      <c r="IE230" s="53"/>
      <c r="IF230" s="53"/>
      <c r="IG230" s="53"/>
    </row>
    <row r="231" spans="1:241" s="25" customFormat="1" ht="22.5">
      <c r="A231" s="8" t="s">
        <v>184</v>
      </c>
      <c r="B231" s="6"/>
      <c r="C231" s="6"/>
      <c r="D231" s="7">
        <v>1600</v>
      </c>
      <c r="E231" s="7"/>
      <c r="F231" s="7">
        <f t="shared" si="29"/>
        <v>1600</v>
      </c>
      <c r="G231" s="7">
        <v>1600</v>
      </c>
      <c r="H231" s="7"/>
      <c r="I231" s="7"/>
      <c r="J231" s="7">
        <f t="shared" si="30"/>
        <v>1600</v>
      </c>
      <c r="K231" s="7"/>
      <c r="L231" s="7"/>
      <c r="M231" s="7"/>
      <c r="N231" s="7">
        <v>1600</v>
      </c>
      <c r="O231" s="7"/>
      <c r="P231" s="7">
        <f t="shared" si="31"/>
        <v>1600</v>
      </c>
      <c r="IB231" s="53"/>
      <c r="IC231" s="53"/>
      <c r="ID231" s="53"/>
      <c r="IE231" s="53"/>
      <c r="IF231" s="53"/>
      <c r="IG231" s="53"/>
    </row>
    <row r="232" spans="1:241" s="25" customFormat="1" ht="21.75" customHeight="1">
      <c r="A232" s="8" t="s">
        <v>104</v>
      </c>
      <c r="B232" s="6"/>
      <c r="C232" s="6"/>
      <c r="D232" s="7">
        <v>2</v>
      </c>
      <c r="E232" s="7"/>
      <c r="F232" s="7">
        <f t="shared" si="29"/>
        <v>2</v>
      </c>
      <c r="G232" s="7">
        <v>2</v>
      </c>
      <c r="H232" s="7"/>
      <c r="I232" s="7"/>
      <c r="J232" s="7">
        <f t="shared" si="30"/>
        <v>2</v>
      </c>
      <c r="K232" s="7"/>
      <c r="L232" s="7"/>
      <c r="M232" s="7"/>
      <c r="N232" s="7">
        <v>2</v>
      </c>
      <c r="O232" s="7"/>
      <c r="P232" s="7">
        <f t="shared" si="31"/>
        <v>2</v>
      </c>
      <c r="IB232" s="53"/>
      <c r="IC232" s="53"/>
      <c r="ID232" s="53"/>
      <c r="IE232" s="53"/>
      <c r="IF232" s="53"/>
      <c r="IG232" s="53"/>
    </row>
    <row r="233" spans="1:241" s="25" customFormat="1" ht="30.75" customHeight="1">
      <c r="A233" s="8" t="s">
        <v>173</v>
      </c>
      <c r="B233" s="6"/>
      <c r="C233" s="6"/>
      <c r="D233" s="7"/>
      <c r="E233" s="7">
        <v>1</v>
      </c>
      <c r="F233" s="7">
        <f t="shared" si="29"/>
        <v>1</v>
      </c>
      <c r="G233" s="7"/>
      <c r="H233" s="7">
        <v>1</v>
      </c>
      <c r="I233" s="7"/>
      <c r="J233" s="7">
        <f t="shared" si="30"/>
        <v>1</v>
      </c>
      <c r="K233" s="7"/>
      <c r="L233" s="7"/>
      <c r="M233" s="7"/>
      <c r="N233" s="7"/>
      <c r="O233" s="7">
        <v>1</v>
      </c>
      <c r="P233" s="7">
        <f t="shared" si="31"/>
        <v>1</v>
      </c>
      <c r="IB233" s="53"/>
      <c r="IC233" s="53"/>
      <c r="ID233" s="53"/>
      <c r="IE233" s="53"/>
      <c r="IF233" s="53"/>
      <c r="IG233" s="53"/>
    </row>
    <row r="234" spans="1:241" s="25" customFormat="1" ht="19.5" customHeight="1">
      <c r="A234" s="8" t="s">
        <v>345</v>
      </c>
      <c r="B234" s="6"/>
      <c r="C234" s="6"/>
      <c r="D234" s="7">
        <v>80</v>
      </c>
      <c r="E234" s="7"/>
      <c r="F234" s="7">
        <v>80</v>
      </c>
      <c r="G234" s="7">
        <v>80</v>
      </c>
      <c r="H234" s="7"/>
      <c r="I234" s="7"/>
      <c r="J234" s="7">
        <v>80</v>
      </c>
      <c r="K234" s="7"/>
      <c r="L234" s="7"/>
      <c r="M234" s="7"/>
      <c r="N234" s="7">
        <v>80</v>
      </c>
      <c r="O234" s="7"/>
      <c r="P234" s="7">
        <v>80</v>
      </c>
      <c r="IB234" s="53"/>
      <c r="IC234" s="53"/>
      <c r="ID234" s="53"/>
      <c r="IE234" s="53"/>
      <c r="IF234" s="53"/>
      <c r="IG234" s="53"/>
    </row>
    <row r="235" spans="1:241" s="25" customFormat="1" ht="11.25">
      <c r="A235" s="5" t="s">
        <v>7</v>
      </c>
      <c r="B235" s="37"/>
      <c r="C235" s="37"/>
      <c r="D235" s="30"/>
      <c r="E235" s="30"/>
      <c r="F235" s="7">
        <f t="shared" si="29"/>
        <v>0</v>
      </c>
      <c r="G235" s="30"/>
      <c r="H235" s="30"/>
      <c r="I235" s="30"/>
      <c r="J235" s="7">
        <f t="shared" si="30"/>
        <v>0</v>
      </c>
      <c r="K235" s="7"/>
      <c r="L235" s="7"/>
      <c r="M235" s="7"/>
      <c r="N235" s="30"/>
      <c r="O235" s="30"/>
      <c r="P235" s="7">
        <f t="shared" si="31"/>
        <v>0</v>
      </c>
      <c r="IB235" s="53"/>
      <c r="IC235" s="53"/>
      <c r="ID235" s="53"/>
      <c r="IE235" s="53"/>
      <c r="IF235" s="53"/>
      <c r="IG235" s="53"/>
    </row>
    <row r="236" spans="1:241" s="25" customFormat="1" ht="22.5">
      <c r="A236" s="8" t="s">
        <v>220</v>
      </c>
      <c r="B236" s="6"/>
      <c r="C236" s="6"/>
      <c r="D236" s="7">
        <f>(11555000+3000)/13</f>
        <v>889076.9230769231</v>
      </c>
      <c r="E236" s="7"/>
      <c r="F236" s="7">
        <f t="shared" si="29"/>
        <v>889076.9230769231</v>
      </c>
      <c r="G236" s="7">
        <f>(12000000+3500)/13</f>
        <v>923346.1538461539</v>
      </c>
      <c r="H236" s="7"/>
      <c r="I236" s="7"/>
      <c r="J236" s="7">
        <f t="shared" si="30"/>
        <v>923346.1538461539</v>
      </c>
      <c r="K236" s="7"/>
      <c r="L236" s="7"/>
      <c r="M236" s="7"/>
      <c r="N236" s="7">
        <f>(12200000+4000)/13</f>
        <v>938769.2307692308</v>
      </c>
      <c r="O236" s="7"/>
      <c r="P236" s="7">
        <f t="shared" si="31"/>
        <v>938769.2307692308</v>
      </c>
      <c r="IB236" s="53"/>
      <c r="IC236" s="53"/>
      <c r="ID236" s="53"/>
      <c r="IE236" s="53"/>
      <c r="IF236" s="53"/>
      <c r="IG236" s="53"/>
    </row>
    <row r="237" spans="1:241" s="25" customFormat="1" ht="24.75" customHeight="1">
      <c r="A237" s="8" t="s">
        <v>105</v>
      </c>
      <c r="B237" s="6"/>
      <c r="C237" s="6"/>
      <c r="D237" s="7">
        <v>3062.5</v>
      </c>
      <c r="E237" s="7"/>
      <c r="F237" s="7">
        <f t="shared" si="29"/>
        <v>3062.5</v>
      </c>
      <c r="G237" s="7">
        <v>3187.5</v>
      </c>
      <c r="H237" s="7"/>
      <c r="I237" s="7"/>
      <c r="J237" s="7">
        <f t="shared" si="30"/>
        <v>3187.5</v>
      </c>
      <c r="K237" s="7"/>
      <c r="L237" s="7"/>
      <c r="M237" s="7"/>
      <c r="N237" s="7">
        <v>3250</v>
      </c>
      <c r="O237" s="7"/>
      <c r="P237" s="7">
        <f t="shared" si="31"/>
        <v>3250</v>
      </c>
      <c r="IB237" s="53"/>
      <c r="IC237" s="53"/>
      <c r="ID237" s="53"/>
      <c r="IE237" s="53"/>
      <c r="IF237" s="53"/>
      <c r="IG237" s="53"/>
    </row>
    <row r="238" spans="1:241" s="25" customFormat="1" ht="22.5">
      <c r="A238" s="8" t="s">
        <v>106</v>
      </c>
      <c r="B238" s="6"/>
      <c r="C238" s="6"/>
      <c r="D238" s="7">
        <v>202000</v>
      </c>
      <c r="E238" s="7"/>
      <c r="F238" s="7">
        <f t="shared" si="29"/>
        <v>202000</v>
      </c>
      <c r="G238" s="7">
        <v>205000</v>
      </c>
      <c r="H238" s="7"/>
      <c r="I238" s="7"/>
      <c r="J238" s="7">
        <f t="shared" si="30"/>
        <v>205000</v>
      </c>
      <c r="K238" s="7"/>
      <c r="L238" s="7"/>
      <c r="M238" s="7"/>
      <c r="N238" s="7">
        <v>207500</v>
      </c>
      <c r="O238" s="7"/>
      <c r="P238" s="7">
        <f t="shared" si="31"/>
        <v>207500</v>
      </c>
      <c r="IB238" s="53"/>
      <c r="IC238" s="53"/>
      <c r="ID238" s="53"/>
      <c r="IE238" s="53"/>
      <c r="IF238" s="53"/>
      <c r="IG238" s="53"/>
    </row>
    <row r="239" spans="1:241" s="25" customFormat="1" ht="27.75" customHeight="1">
      <c r="A239" s="8" t="s">
        <v>191</v>
      </c>
      <c r="B239" s="6"/>
      <c r="C239" s="6"/>
      <c r="D239" s="7">
        <v>2187.5</v>
      </c>
      <c r="E239" s="7"/>
      <c r="F239" s="7">
        <f t="shared" si="29"/>
        <v>2187.5</v>
      </c>
      <c r="G239" s="7">
        <v>2250</v>
      </c>
      <c r="H239" s="7"/>
      <c r="I239" s="7"/>
      <c r="J239" s="7">
        <f t="shared" si="30"/>
        <v>2250</v>
      </c>
      <c r="K239" s="7"/>
      <c r="L239" s="7"/>
      <c r="M239" s="7"/>
      <c r="N239" s="7">
        <v>2312.5</v>
      </c>
      <c r="O239" s="7"/>
      <c r="P239" s="7">
        <f t="shared" si="31"/>
        <v>2312.5</v>
      </c>
      <c r="IB239" s="53"/>
      <c r="IC239" s="53"/>
      <c r="ID239" s="53"/>
      <c r="IE239" s="53"/>
      <c r="IF239" s="53"/>
      <c r="IG239" s="53"/>
    </row>
    <row r="240" spans="1:241" s="138" customFormat="1" ht="22.5">
      <c r="A240" s="135" t="s">
        <v>174</v>
      </c>
      <c r="B240" s="136"/>
      <c r="C240" s="136"/>
      <c r="D240" s="137"/>
      <c r="E240" s="137">
        <v>1000000</v>
      </c>
      <c r="F240" s="137">
        <f t="shared" si="29"/>
        <v>1000000</v>
      </c>
      <c r="G240" s="137"/>
      <c r="H240" s="137">
        <v>1500000</v>
      </c>
      <c r="I240" s="137"/>
      <c r="J240" s="137">
        <f t="shared" si="30"/>
        <v>1500000</v>
      </c>
      <c r="K240" s="137"/>
      <c r="L240" s="137"/>
      <c r="M240" s="137"/>
      <c r="N240" s="137"/>
      <c r="O240" s="137">
        <v>2000000</v>
      </c>
      <c r="P240" s="137">
        <f t="shared" si="31"/>
        <v>2000000</v>
      </c>
      <c r="IB240" s="139"/>
      <c r="IC240" s="139"/>
      <c r="ID240" s="139"/>
      <c r="IE240" s="139"/>
      <c r="IF240" s="139"/>
      <c r="IG240" s="139"/>
    </row>
    <row r="241" spans="1:241" s="25" customFormat="1" ht="12" customHeight="1">
      <c r="A241" s="5" t="s">
        <v>6</v>
      </c>
      <c r="B241" s="6"/>
      <c r="C241" s="6"/>
      <c r="D241" s="7"/>
      <c r="E241" s="7"/>
      <c r="F241" s="7">
        <f t="shared" si="29"/>
        <v>0</v>
      </c>
      <c r="G241" s="7"/>
      <c r="H241" s="7"/>
      <c r="I241" s="7"/>
      <c r="J241" s="7">
        <f t="shared" si="30"/>
        <v>0</v>
      </c>
      <c r="K241" s="7"/>
      <c r="L241" s="7"/>
      <c r="M241" s="7"/>
      <c r="N241" s="7"/>
      <c r="O241" s="7"/>
      <c r="P241" s="7">
        <f t="shared" si="31"/>
        <v>0</v>
      </c>
      <c r="IB241" s="53"/>
      <c r="IC241" s="53"/>
      <c r="ID241" s="53"/>
      <c r="IE241" s="53"/>
      <c r="IF241" s="53"/>
      <c r="IG241" s="53"/>
    </row>
    <row r="242" spans="1:241" s="25" customFormat="1" ht="33.75">
      <c r="A242" s="8" t="s">
        <v>108</v>
      </c>
      <c r="B242" s="6"/>
      <c r="C242" s="6"/>
      <c r="D242" s="7">
        <v>100</v>
      </c>
      <c r="E242" s="7"/>
      <c r="F242" s="7">
        <f t="shared" si="29"/>
        <v>100</v>
      </c>
      <c r="G242" s="7">
        <f>G230/G223*100</f>
        <v>8.440736291919618E-05</v>
      </c>
      <c r="H242" s="7"/>
      <c r="I242" s="7"/>
      <c r="J242" s="7">
        <f t="shared" si="30"/>
        <v>8.440736291919618E-05</v>
      </c>
      <c r="K242" s="7" t="e">
        <f>K230/K223*100</f>
        <v>#DIV/0!</v>
      </c>
      <c r="L242" s="7" t="e">
        <f>L230/L223*100</f>
        <v>#DIV/0!</v>
      </c>
      <c r="M242" s="7" t="e">
        <f>M230/M223*100</f>
        <v>#DIV/0!</v>
      </c>
      <c r="N242" s="7">
        <f>N230/N223*100</f>
        <v>8.439366398338094E-05</v>
      </c>
      <c r="O242" s="7"/>
      <c r="P242" s="7">
        <f t="shared" si="31"/>
        <v>8.439366398338094E-05</v>
      </c>
      <c r="IB242" s="53"/>
      <c r="IC242" s="53"/>
      <c r="ID242" s="53"/>
      <c r="IE242" s="53"/>
      <c r="IF242" s="53"/>
      <c r="IG242" s="53"/>
    </row>
    <row r="243" spans="1:241" s="25" customFormat="1" ht="29.25" customHeight="1">
      <c r="A243" s="8" t="s">
        <v>107</v>
      </c>
      <c r="B243" s="6"/>
      <c r="C243" s="6"/>
      <c r="D243" s="7"/>
      <c r="E243" s="7"/>
      <c r="F243" s="7">
        <f t="shared" si="29"/>
        <v>0</v>
      </c>
      <c r="G243" s="7">
        <f>G237/D237*100</f>
        <v>104.08163265306123</v>
      </c>
      <c r="H243" s="7"/>
      <c r="I243" s="7"/>
      <c r="J243" s="7">
        <f t="shared" si="30"/>
        <v>104.08163265306123</v>
      </c>
      <c r="K243" s="7"/>
      <c r="L243" s="7"/>
      <c r="M243" s="7"/>
      <c r="N243" s="7">
        <f>N237/G237*100</f>
        <v>101.96078431372548</v>
      </c>
      <c r="O243" s="7"/>
      <c r="P243" s="7">
        <f t="shared" si="31"/>
        <v>101.96078431372548</v>
      </c>
      <c r="IB243" s="53"/>
      <c r="IC243" s="53"/>
      <c r="ID243" s="53"/>
      <c r="IE243" s="53"/>
      <c r="IF243" s="53"/>
      <c r="IG243" s="53"/>
    </row>
    <row r="244" spans="1:241" s="25" customFormat="1" ht="38.25" customHeight="1">
      <c r="A244" s="8" t="s">
        <v>109</v>
      </c>
      <c r="B244" s="6"/>
      <c r="C244" s="6"/>
      <c r="D244" s="7"/>
      <c r="E244" s="7"/>
      <c r="F244" s="7">
        <f t="shared" si="29"/>
        <v>0</v>
      </c>
      <c r="G244" s="7">
        <f>G238/D238*100</f>
        <v>101.48514851485149</v>
      </c>
      <c r="H244" s="7"/>
      <c r="I244" s="7"/>
      <c r="J244" s="7">
        <f t="shared" si="30"/>
        <v>101.48514851485149</v>
      </c>
      <c r="K244" s="7"/>
      <c r="L244" s="7"/>
      <c r="M244" s="7"/>
      <c r="N244" s="7">
        <f>N238/G238*100</f>
        <v>101.21951219512195</v>
      </c>
      <c r="O244" s="7"/>
      <c r="P244" s="7">
        <f t="shared" si="31"/>
        <v>101.21951219512195</v>
      </c>
      <c r="IB244" s="53"/>
      <c r="IC244" s="53"/>
      <c r="ID244" s="53"/>
      <c r="IE244" s="53"/>
      <c r="IF244" s="53"/>
      <c r="IG244" s="53"/>
    </row>
    <row r="245" spans="1:241" s="38" customFormat="1" ht="22.5">
      <c r="A245" s="34" t="s">
        <v>381</v>
      </c>
      <c r="B245" s="35"/>
      <c r="C245" s="35"/>
      <c r="D245" s="36">
        <f>D247+D249+D250+D251</f>
        <v>5421400</v>
      </c>
      <c r="E245" s="36">
        <f>(E253*E258)+(E254*E259)+(E256*E261)</f>
        <v>0</v>
      </c>
      <c r="F245" s="36">
        <f aca="true" t="shared" si="32" ref="F245:F251">D245+E245</f>
        <v>5421400</v>
      </c>
      <c r="G245" s="36">
        <f>G247+G248+G249+G250+G251</f>
        <v>8500000</v>
      </c>
      <c r="H245" s="36">
        <f>(H253*H258)+(H254*H259)+(H256*H261)</f>
        <v>0</v>
      </c>
      <c r="I245" s="36">
        <f>(I253*I258)+(I254*I259)+(I256*I261)</f>
        <v>0</v>
      </c>
      <c r="J245" s="36">
        <f aca="true" t="shared" si="33" ref="J245:J251">G245+H245</f>
        <v>8500000</v>
      </c>
      <c r="K245" s="36">
        <f>(K253*K258)+(K254*K259)+(K256*K261)</f>
        <v>0</v>
      </c>
      <c r="L245" s="36">
        <f>(L253*L258)+(L254*L259)+(L256*L261)</f>
        <v>0</v>
      </c>
      <c r="M245" s="36">
        <f>(M253*M258)+(M254*M259)+(M256*M261)</f>
        <v>0</v>
      </c>
      <c r="N245" s="36">
        <f>N247+N249+N250+N251</f>
        <v>5660000</v>
      </c>
      <c r="O245" s="36">
        <f>(O253*O258)+(O254*O259)+(O256*O261)</f>
        <v>0</v>
      </c>
      <c r="P245" s="36">
        <f aca="true" t="shared" si="34" ref="P245:P251">N245+O245</f>
        <v>5660000</v>
      </c>
      <c r="Q245" s="36">
        <f>(Q253*Q258)+(Q254*Q259)+(Q256*Q261)</f>
        <v>0</v>
      </c>
      <c r="IB245" s="39"/>
      <c r="IC245" s="39"/>
      <c r="ID245" s="39"/>
      <c r="IE245" s="39"/>
      <c r="IF245" s="39"/>
      <c r="IG245" s="39"/>
    </row>
    <row r="246" spans="1:241" s="38" customFormat="1" ht="11.25">
      <c r="A246" s="5" t="s">
        <v>4</v>
      </c>
      <c r="B246" s="35"/>
      <c r="C246" s="35"/>
      <c r="D246" s="36"/>
      <c r="E246" s="36"/>
      <c r="F246" s="7">
        <f t="shared" si="32"/>
        <v>0</v>
      </c>
      <c r="G246" s="7"/>
      <c r="H246" s="7"/>
      <c r="I246" s="7"/>
      <c r="J246" s="7">
        <f t="shared" si="33"/>
        <v>0</v>
      </c>
      <c r="K246" s="7"/>
      <c r="L246" s="7"/>
      <c r="M246" s="7"/>
      <c r="N246" s="7"/>
      <c r="O246" s="7"/>
      <c r="P246" s="7">
        <f t="shared" si="34"/>
        <v>0</v>
      </c>
      <c r="Q246" s="42"/>
      <c r="IB246" s="39"/>
      <c r="IC246" s="39"/>
      <c r="ID246" s="39"/>
      <c r="IE246" s="39"/>
      <c r="IF246" s="39"/>
      <c r="IG246" s="39"/>
    </row>
    <row r="247" spans="1:241" s="38" customFormat="1" ht="33.75">
      <c r="A247" s="8" t="s">
        <v>234</v>
      </c>
      <c r="B247" s="35"/>
      <c r="C247" s="35"/>
      <c r="D247" s="7">
        <v>2971400</v>
      </c>
      <c r="E247" s="36"/>
      <c r="F247" s="7">
        <f t="shared" si="32"/>
        <v>2971400</v>
      </c>
      <c r="G247" s="7">
        <v>2000000</v>
      </c>
      <c r="H247" s="7"/>
      <c r="I247" s="7"/>
      <c r="J247" s="7">
        <f t="shared" si="33"/>
        <v>2000000</v>
      </c>
      <c r="K247" s="7"/>
      <c r="L247" s="7"/>
      <c r="M247" s="7"/>
      <c r="N247" s="7">
        <v>3100000</v>
      </c>
      <c r="O247" s="7"/>
      <c r="P247" s="7">
        <f t="shared" si="34"/>
        <v>3100000</v>
      </c>
      <c r="Q247" s="42"/>
      <c r="IB247" s="39"/>
      <c r="IC247" s="39"/>
      <c r="ID247" s="39"/>
      <c r="IE247" s="39"/>
      <c r="IF247" s="39"/>
      <c r="IG247" s="39"/>
    </row>
    <row r="248" spans="1:241" s="38" customFormat="1" ht="33.75">
      <c r="A248" s="8" t="s">
        <v>404</v>
      </c>
      <c r="B248" s="35"/>
      <c r="C248" s="35"/>
      <c r="D248" s="7">
        <v>0</v>
      </c>
      <c r="E248" s="36">
        <v>0</v>
      </c>
      <c r="F248" s="7">
        <v>0</v>
      </c>
      <c r="G248" s="7">
        <v>4000000</v>
      </c>
      <c r="H248" s="7"/>
      <c r="I248" s="7"/>
      <c r="J248" s="7">
        <f t="shared" si="33"/>
        <v>4000000</v>
      </c>
      <c r="K248" s="7"/>
      <c r="L248" s="7"/>
      <c r="M248" s="7"/>
      <c r="N248" s="7"/>
      <c r="O248" s="7"/>
      <c r="P248" s="7"/>
      <c r="Q248" s="42"/>
      <c r="IB248" s="39"/>
      <c r="IC248" s="39"/>
      <c r="ID248" s="39"/>
      <c r="IE248" s="39"/>
      <c r="IF248" s="39"/>
      <c r="IG248" s="39"/>
    </row>
    <row r="249" spans="1:241" s="38" customFormat="1" ht="11.25">
      <c r="A249" s="8" t="s">
        <v>235</v>
      </c>
      <c r="B249" s="35"/>
      <c r="C249" s="35"/>
      <c r="D249" s="7">
        <v>200000</v>
      </c>
      <c r="E249" s="36"/>
      <c r="F249" s="7">
        <f t="shared" si="32"/>
        <v>200000</v>
      </c>
      <c r="G249" s="7">
        <v>200000</v>
      </c>
      <c r="H249" s="7"/>
      <c r="I249" s="7"/>
      <c r="J249" s="7">
        <f t="shared" si="33"/>
        <v>200000</v>
      </c>
      <c r="K249" s="7"/>
      <c r="L249" s="7"/>
      <c r="M249" s="7"/>
      <c r="N249" s="7">
        <v>200000</v>
      </c>
      <c r="O249" s="7"/>
      <c r="P249" s="7">
        <f t="shared" si="34"/>
        <v>200000</v>
      </c>
      <c r="Q249" s="42"/>
      <c r="IB249" s="39"/>
      <c r="IC249" s="39"/>
      <c r="ID249" s="39"/>
      <c r="IE249" s="39"/>
      <c r="IF249" s="39"/>
      <c r="IG249" s="39"/>
    </row>
    <row r="250" spans="1:241" s="38" customFormat="1" ht="33.75">
      <c r="A250" s="8" t="s">
        <v>236</v>
      </c>
      <c r="B250" s="35"/>
      <c r="C250" s="35"/>
      <c r="D250" s="7">
        <v>350000</v>
      </c>
      <c r="E250" s="36"/>
      <c r="F250" s="7">
        <f t="shared" si="32"/>
        <v>350000</v>
      </c>
      <c r="G250" s="7">
        <v>400000</v>
      </c>
      <c r="H250" s="7"/>
      <c r="I250" s="7"/>
      <c r="J250" s="7">
        <f t="shared" si="33"/>
        <v>400000</v>
      </c>
      <c r="K250" s="7"/>
      <c r="L250" s="7"/>
      <c r="M250" s="7"/>
      <c r="N250" s="7">
        <v>460000</v>
      </c>
      <c r="O250" s="7"/>
      <c r="P250" s="7">
        <f t="shared" si="34"/>
        <v>460000</v>
      </c>
      <c r="Q250" s="42"/>
      <c r="IB250" s="39"/>
      <c r="IC250" s="39"/>
      <c r="ID250" s="39"/>
      <c r="IE250" s="39"/>
      <c r="IF250" s="39"/>
      <c r="IG250" s="39"/>
    </row>
    <row r="251" spans="1:241" s="38" customFormat="1" ht="33.75">
      <c r="A251" s="8" t="s">
        <v>237</v>
      </c>
      <c r="B251" s="35"/>
      <c r="C251" s="35"/>
      <c r="D251" s="7">
        <v>1900000</v>
      </c>
      <c r="E251" s="7"/>
      <c r="F251" s="7">
        <f t="shared" si="32"/>
        <v>1900000</v>
      </c>
      <c r="G251" s="7">
        <v>1900000</v>
      </c>
      <c r="H251" s="7"/>
      <c r="I251" s="7"/>
      <c r="J251" s="7">
        <f t="shared" si="33"/>
        <v>1900000</v>
      </c>
      <c r="K251" s="7"/>
      <c r="L251" s="7"/>
      <c r="M251" s="7"/>
      <c r="N251" s="7">
        <v>1900000</v>
      </c>
      <c r="O251" s="7"/>
      <c r="P251" s="7">
        <f t="shared" si="34"/>
        <v>1900000</v>
      </c>
      <c r="Q251" s="42"/>
      <c r="IB251" s="39"/>
      <c r="IC251" s="39"/>
      <c r="ID251" s="39"/>
      <c r="IE251" s="39"/>
      <c r="IF251" s="39"/>
      <c r="IG251" s="39"/>
    </row>
    <row r="252" spans="1:241" s="25" customFormat="1" ht="11.25">
      <c r="A252" s="5" t="s">
        <v>5</v>
      </c>
      <c r="B252" s="37"/>
      <c r="C252" s="37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IB252" s="53"/>
      <c r="IC252" s="53"/>
      <c r="ID252" s="53"/>
      <c r="IE252" s="53"/>
      <c r="IF252" s="53"/>
      <c r="IG252" s="53"/>
    </row>
    <row r="253" spans="1:241" s="25" customFormat="1" ht="35.25" customHeight="1">
      <c r="A253" s="8" t="s">
        <v>238</v>
      </c>
      <c r="B253" s="6"/>
      <c r="C253" s="6"/>
      <c r="D253" s="7">
        <v>155760</v>
      </c>
      <c r="E253" s="7"/>
      <c r="F253" s="7">
        <f>D253+E253</f>
        <v>155760</v>
      </c>
      <c r="G253" s="7">
        <f>F253</f>
        <v>155760</v>
      </c>
      <c r="H253" s="7"/>
      <c r="I253" s="7"/>
      <c r="J253" s="7">
        <f>G253+H253</f>
        <v>155760</v>
      </c>
      <c r="K253" s="7"/>
      <c r="L253" s="7"/>
      <c r="M253" s="7"/>
      <c r="N253" s="7">
        <f>G253</f>
        <v>155760</v>
      </c>
      <c r="O253" s="7"/>
      <c r="P253" s="7">
        <f>N253+O253</f>
        <v>155760</v>
      </c>
      <c r="IB253" s="53"/>
      <c r="IC253" s="53"/>
      <c r="ID253" s="53"/>
      <c r="IE253" s="53"/>
      <c r="IF253" s="53"/>
      <c r="IG253" s="53"/>
    </row>
    <row r="254" spans="1:241" s="25" customFormat="1" ht="22.5">
      <c r="A254" s="8" t="s">
        <v>111</v>
      </c>
      <c r="B254" s="6"/>
      <c r="C254" s="6"/>
      <c r="D254" s="7">
        <v>243</v>
      </c>
      <c r="E254" s="7"/>
      <c r="F254" s="7">
        <f aca="true" t="shared" si="35" ref="F254:F267">D254+E254</f>
        <v>243</v>
      </c>
      <c r="G254" s="7">
        <v>250</v>
      </c>
      <c r="H254" s="7"/>
      <c r="I254" s="7"/>
      <c r="J254" s="7">
        <f aca="true" t="shared" si="36" ref="J254:J267">G254+H254</f>
        <v>250</v>
      </c>
      <c r="K254" s="7"/>
      <c r="L254" s="7"/>
      <c r="M254" s="7"/>
      <c r="N254" s="7">
        <v>260</v>
      </c>
      <c r="O254" s="7"/>
      <c r="P254" s="7">
        <f aca="true" t="shared" si="37" ref="P254:P267">N254+O254</f>
        <v>260</v>
      </c>
      <c r="IB254" s="53"/>
      <c r="IC254" s="53"/>
      <c r="ID254" s="53"/>
      <c r="IE254" s="53"/>
      <c r="IF254" s="53"/>
      <c r="IG254" s="53"/>
    </row>
    <row r="255" spans="1:241" s="25" customFormat="1" ht="33.75">
      <c r="A255" s="8" t="s">
        <v>243</v>
      </c>
      <c r="B255" s="6"/>
      <c r="C255" s="6"/>
      <c r="D255" s="7">
        <v>11036.4</v>
      </c>
      <c r="E255" s="7"/>
      <c r="F255" s="7">
        <f t="shared" si="35"/>
        <v>11036.4</v>
      </c>
      <c r="G255" s="7">
        <f>E255+F255</f>
        <v>11036.4</v>
      </c>
      <c r="H255" s="7"/>
      <c r="I255" s="7">
        <f>G255+H255</f>
        <v>11036.4</v>
      </c>
      <c r="J255" s="7">
        <f>H255+I255</f>
        <v>11036.4</v>
      </c>
      <c r="K255" s="7">
        <f>I255+J255</f>
        <v>22072.8</v>
      </c>
      <c r="L255" s="7">
        <f>J255+K255</f>
        <v>33109.2</v>
      </c>
      <c r="M255" s="7">
        <f>K255+L255</f>
        <v>55182</v>
      </c>
      <c r="N255" s="7">
        <v>11036.4</v>
      </c>
      <c r="O255" s="7"/>
      <c r="P255" s="7">
        <f t="shared" si="37"/>
        <v>11036.4</v>
      </c>
      <c r="IB255" s="53"/>
      <c r="IC255" s="53"/>
      <c r="ID255" s="53"/>
      <c r="IE255" s="53"/>
      <c r="IF255" s="53"/>
      <c r="IG255" s="53"/>
    </row>
    <row r="256" spans="1:241" s="25" customFormat="1" ht="33" customHeight="1">
      <c r="A256" s="8" t="s">
        <v>240</v>
      </c>
      <c r="B256" s="6"/>
      <c r="C256" s="6"/>
      <c r="D256" s="7">
        <v>51.4</v>
      </c>
      <c r="E256" s="7"/>
      <c r="F256" s="7">
        <f t="shared" si="35"/>
        <v>51.4</v>
      </c>
      <c r="G256" s="7">
        <v>48</v>
      </c>
      <c r="H256" s="7"/>
      <c r="I256" s="7"/>
      <c r="J256" s="7">
        <f t="shared" si="36"/>
        <v>48</v>
      </c>
      <c r="K256" s="7"/>
      <c r="L256" s="7"/>
      <c r="M256" s="7"/>
      <c r="N256" s="7">
        <v>45</v>
      </c>
      <c r="O256" s="7"/>
      <c r="P256" s="7">
        <f t="shared" si="37"/>
        <v>45</v>
      </c>
      <c r="IB256" s="53"/>
      <c r="IC256" s="53"/>
      <c r="ID256" s="53"/>
      <c r="IE256" s="53"/>
      <c r="IF256" s="53"/>
      <c r="IG256" s="53"/>
    </row>
    <row r="257" spans="1:241" s="25" customFormat="1" ht="11.25">
      <c r="A257" s="5" t="s">
        <v>7</v>
      </c>
      <c r="B257" s="37"/>
      <c r="C257" s="37"/>
      <c r="D257" s="30"/>
      <c r="E257" s="30"/>
      <c r="F257" s="7">
        <f t="shared" si="35"/>
        <v>0</v>
      </c>
      <c r="G257" s="30"/>
      <c r="H257" s="30"/>
      <c r="I257" s="30"/>
      <c r="J257" s="7">
        <f t="shared" si="36"/>
        <v>0</v>
      </c>
      <c r="K257" s="7"/>
      <c r="L257" s="7"/>
      <c r="M257" s="7"/>
      <c r="N257" s="30"/>
      <c r="O257" s="30"/>
      <c r="P257" s="7">
        <f t="shared" si="37"/>
        <v>0</v>
      </c>
      <c r="IB257" s="53"/>
      <c r="IC257" s="53"/>
      <c r="ID257" s="53"/>
      <c r="IE257" s="53"/>
      <c r="IF257" s="53"/>
      <c r="IG257" s="53"/>
    </row>
    <row r="258" spans="1:241" s="25" customFormat="1" ht="48.75" customHeight="1">
      <c r="A258" s="8" t="s">
        <v>239</v>
      </c>
      <c r="B258" s="6"/>
      <c r="C258" s="6"/>
      <c r="D258" s="7">
        <f>D247/D253</f>
        <v>19.07678479712378</v>
      </c>
      <c r="E258" s="7"/>
      <c r="F258" s="7">
        <f t="shared" si="35"/>
        <v>19.07678479712378</v>
      </c>
      <c r="G258" s="7">
        <f>G247/G253</f>
        <v>12.840267077555213</v>
      </c>
      <c r="H258" s="7"/>
      <c r="I258" s="7"/>
      <c r="J258" s="7">
        <f t="shared" si="36"/>
        <v>12.840267077555213</v>
      </c>
      <c r="K258" s="7"/>
      <c r="L258" s="7"/>
      <c r="M258" s="7"/>
      <c r="N258" s="7">
        <f>N247/N253</f>
        <v>19.90241397021058</v>
      </c>
      <c r="O258" s="7"/>
      <c r="P258" s="7">
        <f t="shared" si="37"/>
        <v>19.90241397021058</v>
      </c>
      <c r="IB258" s="53"/>
      <c r="IC258" s="53"/>
      <c r="ID258" s="53"/>
      <c r="IE258" s="53"/>
      <c r="IF258" s="53"/>
      <c r="IG258" s="53"/>
    </row>
    <row r="259" spans="1:241" s="25" customFormat="1" ht="19.5" customHeight="1">
      <c r="A259" s="8" t="s">
        <v>112</v>
      </c>
      <c r="B259" s="6"/>
      <c r="C259" s="6"/>
      <c r="D259" s="7">
        <f>D249/D254</f>
        <v>823.0452674897119</v>
      </c>
      <c r="E259" s="7"/>
      <c r="F259" s="7">
        <f t="shared" si="35"/>
        <v>823.0452674897119</v>
      </c>
      <c r="G259" s="7">
        <f>G249/G254</f>
        <v>800</v>
      </c>
      <c r="H259" s="7"/>
      <c r="I259" s="7"/>
      <c r="J259" s="7">
        <f t="shared" si="36"/>
        <v>800</v>
      </c>
      <c r="K259" s="7"/>
      <c r="L259" s="7"/>
      <c r="M259" s="7"/>
      <c r="N259" s="7">
        <f>N249/N254</f>
        <v>769.2307692307693</v>
      </c>
      <c r="O259" s="7"/>
      <c r="P259" s="7">
        <f t="shared" si="37"/>
        <v>769.2307692307693</v>
      </c>
      <c r="IB259" s="53"/>
      <c r="IC259" s="53"/>
      <c r="ID259" s="53"/>
      <c r="IE259" s="53"/>
      <c r="IF259" s="53"/>
      <c r="IG259" s="53"/>
    </row>
    <row r="260" spans="1:241" s="25" customFormat="1" ht="28.5" customHeight="1">
      <c r="A260" s="8" t="s">
        <v>242</v>
      </c>
      <c r="B260" s="6"/>
      <c r="C260" s="6"/>
      <c r="D260" s="7">
        <f>D250/D255</f>
        <v>31.71323982458048</v>
      </c>
      <c r="E260" s="7"/>
      <c r="F260" s="7">
        <f t="shared" si="35"/>
        <v>31.71323982458048</v>
      </c>
      <c r="G260" s="7">
        <f>G250/G255</f>
        <v>36.24370265666341</v>
      </c>
      <c r="H260" s="7"/>
      <c r="I260" s="7"/>
      <c r="J260" s="7">
        <f t="shared" si="36"/>
        <v>36.24370265666341</v>
      </c>
      <c r="K260" s="7"/>
      <c r="L260" s="7"/>
      <c r="M260" s="7"/>
      <c r="N260" s="7">
        <f>N250/N255</f>
        <v>41.680258055162916</v>
      </c>
      <c r="O260" s="7"/>
      <c r="P260" s="7">
        <f t="shared" si="37"/>
        <v>41.680258055162916</v>
      </c>
      <c r="IB260" s="53"/>
      <c r="IC260" s="53"/>
      <c r="ID260" s="53"/>
      <c r="IE260" s="53"/>
      <c r="IF260" s="53"/>
      <c r="IG260" s="53"/>
    </row>
    <row r="261" spans="1:241" s="25" customFormat="1" ht="28.5" customHeight="1">
      <c r="A261" s="8" t="s">
        <v>241</v>
      </c>
      <c r="B261" s="6"/>
      <c r="C261" s="6"/>
      <c r="D261" s="7">
        <f>D251/D256</f>
        <v>36964.980544747086</v>
      </c>
      <c r="E261" s="7"/>
      <c r="F261" s="7">
        <f t="shared" si="35"/>
        <v>36964.980544747086</v>
      </c>
      <c r="G261" s="7">
        <f>G251/G256</f>
        <v>39583.333333333336</v>
      </c>
      <c r="H261" s="7"/>
      <c r="I261" s="7"/>
      <c r="J261" s="7">
        <f t="shared" si="36"/>
        <v>39583.333333333336</v>
      </c>
      <c r="K261" s="7"/>
      <c r="L261" s="7"/>
      <c r="M261" s="7"/>
      <c r="N261" s="7">
        <f>N251/N256</f>
        <v>42222.22222222222</v>
      </c>
      <c r="O261" s="7"/>
      <c r="P261" s="7">
        <f t="shared" si="37"/>
        <v>42222.22222222222</v>
      </c>
      <c r="IB261" s="53"/>
      <c r="IC261" s="53"/>
      <c r="ID261" s="53"/>
      <c r="IE261" s="53"/>
      <c r="IF261" s="53"/>
      <c r="IG261" s="53"/>
    </row>
    <row r="262" spans="1:241" s="25" customFormat="1" ht="45">
      <c r="A262" s="8" t="s">
        <v>221</v>
      </c>
      <c r="B262" s="6"/>
      <c r="C262" s="6"/>
      <c r="D262" s="7"/>
      <c r="E262" s="7"/>
      <c r="F262" s="7">
        <f t="shared" si="35"/>
        <v>0</v>
      </c>
      <c r="G262" s="7">
        <v>145.4502</v>
      </c>
      <c r="H262" s="7"/>
      <c r="I262" s="7"/>
      <c r="J262" s="7">
        <f t="shared" si="36"/>
        <v>145.4502</v>
      </c>
      <c r="K262" s="7"/>
      <c r="L262" s="7"/>
      <c r="M262" s="7"/>
      <c r="N262" s="7">
        <v>145.461241023</v>
      </c>
      <c r="O262" s="7"/>
      <c r="P262" s="7">
        <f t="shared" si="37"/>
        <v>145.461241023</v>
      </c>
      <c r="IB262" s="53"/>
      <c r="IC262" s="53"/>
      <c r="ID262" s="53"/>
      <c r="IE262" s="53"/>
      <c r="IF262" s="53"/>
      <c r="IG262" s="53"/>
    </row>
    <row r="263" spans="1:241" s="25" customFormat="1" ht="11.25">
      <c r="A263" s="5" t="s">
        <v>6</v>
      </c>
      <c r="B263" s="6"/>
      <c r="C263" s="6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IB263" s="53"/>
      <c r="IC263" s="53"/>
      <c r="ID263" s="53"/>
      <c r="IE263" s="53"/>
      <c r="IF263" s="53"/>
      <c r="IG263" s="53"/>
    </row>
    <row r="264" spans="1:241" s="25" customFormat="1" ht="36" customHeight="1">
      <c r="A264" s="8" t="s">
        <v>113</v>
      </c>
      <c r="B264" s="6"/>
      <c r="C264" s="6"/>
      <c r="D264" s="7"/>
      <c r="E264" s="7"/>
      <c r="F264" s="7">
        <f t="shared" si="35"/>
        <v>0</v>
      </c>
      <c r="G264" s="7">
        <f>G258/D258*100</f>
        <v>67.30833950326446</v>
      </c>
      <c r="H264" s="7"/>
      <c r="I264" s="7"/>
      <c r="J264" s="7">
        <f t="shared" si="36"/>
        <v>67.30833950326446</v>
      </c>
      <c r="K264" s="7"/>
      <c r="L264" s="7"/>
      <c r="M264" s="7"/>
      <c r="N264" s="7">
        <f>N258/G258*100</f>
        <v>155</v>
      </c>
      <c r="O264" s="7"/>
      <c r="P264" s="7">
        <f t="shared" si="37"/>
        <v>155</v>
      </c>
      <c r="IB264" s="53"/>
      <c r="IC264" s="53"/>
      <c r="ID264" s="53"/>
      <c r="IE264" s="53"/>
      <c r="IF264" s="53"/>
      <c r="IG264" s="53"/>
    </row>
    <row r="265" spans="1:241" s="25" customFormat="1" ht="36" customHeight="1">
      <c r="A265" s="8" t="s">
        <v>222</v>
      </c>
      <c r="B265" s="6"/>
      <c r="C265" s="6"/>
      <c r="D265" s="7"/>
      <c r="E265" s="7"/>
      <c r="F265" s="7">
        <f t="shared" si="35"/>
        <v>0</v>
      </c>
      <c r="G265" s="7">
        <f>G260/D260*100</f>
        <v>114.2857142857143</v>
      </c>
      <c r="H265" s="7"/>
      <c r="I265" s="7"/>
      <c r="J265" s="7">
        <f t="shared" si="36"/>
        <v>114.2857142857143</v>
      </c>
      <c r="K265" s="7"/>
      <c r="L265" s="7"/>
      <c r="M265" s="7"/>
      <c r="N265" s="7">
        <f>N259/G259*100</f>
        <v>96.15384615384616</v>
      </c>
      <c r="O265" s="7"/>
      <c r="P265" s="7">
        <f t="shared" si="37"/>
        <v>96.15384615384616</v>
      </c>
      <c r="IB265" s="53"/>
      <c r="IC265" s="53"/>
      <c r="ID265" s="53"/>
      <c r="IE265" s="53"/>
      <c r="IF265" s="53"/>
      <c r="IG265" s="53"/>
    </row>
    <row r="266" spans="1:241" s="25" customFormat="1" ht="36" customHeight="1">
      <c r="A266" s="8" t="s">
        <v>244</v>
      </c>
      <c r="B266" s="6"/>
      <c r="C266" s="6"/>
      <c r="D266" s="7"/>
      <c r="E266" s="7"/>
      <c r="F266" s="7">
        <f t="shared" si="35"/>
        <v>0</v>
      </c>
      <c r="G266" s="7">
        <f>G261/D261*100</f>
        <v>107.08333333333333</v>
      </c>
      <c r="H266" s="7"/>
      <c r="I266" s="7"/>
      <c r="J266" s="7">
        <f t="shared" si="36"/>
        <v>107.08333333333333</v>
      </c>
      <c r="K266" s="7"/>
      <c r="L266" s="7"/>
      <c r="M266" s="7"/>
      <c r="N266" s="7">
        <f>N260/G260*100</f>
        <v>114.99999999999999</v>
      </c>
      <c r="O266" s="7"/>
      <c r="P266" s="7">
        <f t="shared" si="37"/>
        <v>114.99999999999999</v>
      </c>
      <c r="IB266" s="53"/>
      <c r="IC266" s="53"/>
      <c r="ID266" s="53"/>
      <c r="IE266" s="53"/>
      <c r="IF266" s="53"/>
      <c r="IG266" s="53"/>
    </row>
    <row r="267" spans="1:241" s="25" customFormat="1" ht="33.75">
      <c r="A267" s="8" t="s">
        <v>245</v>
      </c>
      <c r="B267" s="6"/>
      <c r="C267" s="6"/>
      <c r="D267" s="7"/>
      <c r="E267" s="7"/>
      <c r="F267" s="7">
        <f t="shared" si="35"/>
        <v>0</v>
      </c>
      <c r="G267" s="7">
        <f>G261/D261*100</f>
        <v>107.08333333333333</v>
      </c>
      <c r="H267" s="7"/>
      <c r="I267" s="7"/>
      <c r="J267" s="7">
        <f t="shared" si="36"/>
        <v>107.08333333333333</v>
      </c>
      <c r="K267" s="7"/>
      <c r="L267" s="7"/>
      <c r="M267" s="7"/>
      <c r="N267" s="7">
        <f>N261/G261*100</f>
        <v>106.66666666666664</v>
      </c>
      <c r="O267" s="7"/>
      <c r="P267" s="7">
        <f t="shared" si="37"/>
        <v>106.66666666666664</v>
      </c>
      <c r="IB267" s="53"/>
      <c r="IC267" s="53"/>
      <c r="ID267" s="53"/>
      <c r="IE267" s="53"/>
      <c r="IF267" s="53"/>
      <c r="IG267" s="53"/>
    </row>
    <row r="268" spans="1:241" s="38" customFormat="1" ht="22.5">
      <c r="A268" s="34" t="s">
        <v>382</v>
      </c>
      <c r="B268" s="35"/>
      <c r="C268" s="35"/>
      <c r="D268" s="36">
        <f>(D269*D273)+(D270*D274)+(D271*D276)-1.78+25000</f>
        <v>20099999.999959998</v>
      </c>
      <c r="E268" s="36">
        <f>(E269*E273)+(E270*E274)+(E271*E276)</f>
        <v>0</v>
      </c>
      <c r="F268" s="36">
        <f>D268</f>
        <v>20099999.999959998</v>
      </c>
      <c r="G268" s="36">
        <f>(G269*G273)+(G270*G274)+(G271*G276)+2928700-3000000</f>
        <v>20183699.999900002</v>
      </c>
      <c r="H268" s="36">
        <f>(H269*H273)+(H270*H274)+(H271*H276)</f>
        <v>0</v>
      </c>
      <c r="I268" s="36">
        <v>0</v>
      </c>
      <c r="J268" s="36">
        <f>G268+H268</f>
        <v>20183699.999900002</v>
      </c>
      <c r="K268" s="36">
        <f>(K269*K273)+(K270*K274)+(K271*K276)</f>
        <v>0</v>
      </c>
      <c r="L268" s="36">
        <f>(L269*L273)+(L270*L274)+(L271*L276)</f>
        <v>0</v>
      </c>
      <c r="M268" s="36">
        <f>(M269*M273)+(M270*M274)+(M271*M276)</f>
        <v>0</v>
      </c>
      <c r="N268" s="36">
        <f>(N269*N273)+(N270*N274)+(N271*N276)</f>
        <v>21574999.99998</v>
      </c>
      <c r="O268" s="36">
        <f>(O269*O273)+(O270*O274)+(O271*O276)</f>
        <v>0</v>
      </c>
      <c r="P268" s="36">
        <f>N268+O268</f>
        <v>21574999.99998</v>
      </c>
      <c r="Q268" s="36">
        <f>(Q269*Q273)+(Q270*Q274)+(Q271*Q276)</f>
        <v>0</v>
      </c>
      <c r="IB268" s="39"/>
      <c r="IC268" s="39"/>
      <c r="ID268" s="39"/>
      <c r="IE268" s="39"/>
      <c r="IF268" s="39"/>
      <c r="IG268" s="39"/>
    </row>
    <row r="269" spans="1:241" s="25" customFormat="1" ht="22.5">
      <c r="A269" s="8" t="s">
        <v>114</v>
      </c>
      <c r="B269" s="6"/>
      <c r="C269" s="6"/>
      <c r="D269" s="7">
        <v>33</v>
      </c>
      <c r="E269" s="7"/>
      <c r="F269" s="7">
        <f>D269+E269</f>
        <v>33</v>
      </c>
      <c r="G269" s="7">
        <v>30</v>
      </c>
      <c r="H269" s="7"/>
      <c r="I269" s="7"/>
      <c r="J269" s="7">
        <f>G269+H269</f>
        <v>30</v>
      </c>
      <c r="K269" s="7"/>
      <c r="L269" s="7"/>
      <c r="M269" s="7"/>
      <c r="N269" s="7">
        <v>28</v>
      </c>
      <c r="O269" s="7"/>
      <c r="P269" s="7">
        <f>N269+O269</f>
        <v>28</v>
      </c>
      <c r="IB269" s="53"/>
      <c r="IC269" s="53"/>
      <c r="ID269" s="53"/>
      <c r="IE269" s="53"/>
      <c r="IF269" s="53"/>
      <c r="IG269" s="53"/>
    </row>
    <row r="270" spans="1:241" s="25" customFormat="1" ht="22.5" customHeight="1">
      <c r="A270" s="8" t="s">
        <v>115</v>
      </c>
      <c r="B270" s="6"/>
      <c r="C270" s="6"/>
      <c r="D270" s="7">
        <v>6</v>
      </c>
      <c r="E270" s="7"/>
      <c r="F270" s="7">
        <f aca="true" t="shared" si="38" ref="F270:F280">D270+E270</f>
        <v>6</v>
      </c>
      <c r="G270" s="7">
        <f>D270</f>
        <v>6</v>
      </c>
      <c r="H270" s="7"/>
      <c r="I270" s="7"/>
      <c r="J270" s="7">
        <f aca="true" t="shared" si="39" ref="J270:J280">G270+H270</f>
        <v>6</v>
      </c>
      <c r="K270" s="7"/>
      <c r="L270" s="7"/>
      <c r="M270" s="7"/>
      <c r="N270" s="7">
        <v>6</v>
      </c>
      <c r="O270" s="7"/>
      <c r="P270" s="7">
        <f aca="true" t="shared" si="40" ref="P270:P280">N270+O270</f>
        <v>6</v>
      </c>
      <c r="IB270" s="53"/>
      <c r="IC270" s="53"/>
      <c r="ID270" s="53"/>
      <c r="IE270" s="53"/>
      <c r="IF270" s="53"/>
      <c r="IG270" s="53"/>
    </row>
    <row r="271" spans="1:241" s="25" customFormat="1" ht="22.5" customHeight="1">
      <c r="A271" s="8" t="s">
        <v>161</v>
      </c>
      <c r="B271" s="6"/>
      <c r="C271" s="6"/>
      <c r="D271" s="7">
        <v>77</v>
      </c>
      <c r="E271" s="7"/>
      <c r="F271" s="7">
        <f t="shared" si="38"/>
        <v>77</v>
      </c>
      <c r="G271" s="7">
        <v>80</v>
      </c>
      <c r="H271" s="7"/>
      <c r="I271" s="7"/>
      <c r="J271" s="7">
        <f t="shared" si="39"/>
        <v>80</v>
      </c>
      <c r="K271" s="7"/>
      <c r="L271" s="7"/>
      <c r="M271" s="7"/>
      <c r="N271" s="7">
        <v>90</v>
      </c>
      <c r="O271" s="7"/>
      <c r="P271" s="7">
        <f t="shared" si="40"/>
        <v>90</v>
      </c>
      <c r="IB271" s="53"/>
      <c r="IC271" s="53"/>
      <c r="ID271" s="53"/>
      <c r="IE271" s="53"/>
      <c r="IF271" s="53"/>
      <c r="IG271" s="53"/>
    </row>
    <row r="272" spans="1:241" s="25" customFormat="1" ht="12" customHeight="1">
      <c r="A272" s="5" t="s">
        <v>7</v>
      </c>
      <c r="B272" s="37"/>
      <c r="C272" s="37"/>
      <c r="D272" s="30"/>
      <c r="E272" s="30"/>
      <c r="F272" s="7"/>
      <c r="G272" s="30"/>
      <c r="H272" s="30"/>
      <c r="I272" s="7"/>
      <c r="J272" s="7"/>
      <c r="K272" s="7"/>
      <c r="L272" s="7"/>
      <c r="M272" s="7"/>
      <c r="N272" s="30"/>
      <c r="O272" s="30"/>
      <c r="P272" s="7"/>
      <c r="IB272" s="53"/>
      <c r="IC272" s="53"/>
      <c r="ID272" s="53"/>
      <c r="IE272" s="53"/>
      <c r="IF272" s="53"/>
      <c r="IG272" s="53"/>
    </row>
    <row r="273" spans="1:241" s="25" customFormat="1" ht="22.5" customHeight="1">
      <c r="A273" s="8" t="s">
        <v>116</v>
      </c>
      <c r="B273" s="6"/>
      <c r="C273" s="6"/>
      <c r="D273" s="7">
        <v>506060.66</v>
      </c>
      <c r="E273" s="7"/>
      <c r="F273" s="7">
        <f t="shared" si="38"/>
        <v>506060.66</v>
      </c>
      <c r="G273" s="7">
        <v>593333.33333</v>
      </c>
      <c r="H273" s="7"/>
      <c r="I273" s="7"/>
      <c r="J273" s="7">
        <f t="shared" si="39"/>
        <v>593333.33333</v>
      </c>
      <c r="K273" s="7"/>
      <c r="L273" s="7"/>
      <c r="M273" s="7"/>
      <c r="N273" s="7">
        <v>675000</v>
      </c>
      <c r="O273" s="7"/>
      <c r="P273" s="7">
        <f t="shared" si="40"/>
        <v>675000</v>
      </c>
      <c r="IB273" s="53"/>
      <c r="IC273" s="53"/>
      <c r="ID273" s="53"/>
      <c r="IE273" s="53"/>
      <c r="IF273" s="53"/>
      <c r="IG273" s="53"/>
    </row>
    <row r="274" spans="1:241" s="25" customFormat="1" ht="22.5" customHeight="1">
      <c r="A274" s="8" t="s">
        <v>117</v>
      </c>
      <c r="B274" s="6"/>
      <c r="C274" s="6"/>
      <c r="D274" s="7">
        <v>529166.66666</v>
      </c>
      <c r="E274" s="7"/>
      <c r="F274" s="7">
        <f t="shared" si="38"/>
        <v>529166.66666</v>
      </c>
      <c r="G274" s="7">
        <v>367500</v>
      </c>
      <c r="H274" s="7"/>
      <c r="I274" s="7"/>
      <c r="J274" s="7">
        <f t="shared" si="39"/>
        <v>367500</v>
      </c>
      <c r="K274" s="7"/>
      <c r="L274" s="7"/>
      <c r="M274" s="7"/>
      <c r="N274" s="7">
        <v>395833.33333</v>
      </c>
      <c r="O274" s="7"/>
      <c r="P274" s="7">
        <f t="shared" si="40"/>
        <v>395833.33333</v>
      </c>
      <c r="IB274" s="53"/>
      <c r="IC274" s="53"/>
      <c r="ID274" s="53"/>
      <c r="IE274" s="53"/>
      <c r="IF274" s="53"/>
      <c r="IG274" s="53"/>
    </row>
    <row r="275" spans="1:241" s="25" customFormat="1" ht="12" customHeight="1">
      <c r="A275" s="5" t="s">
        <v>6</v>
      </c>
      <c r="B275" s="37"/>
      <c r="C275" s="37"/>
      <c r="D275" s="30"/>
      <c r="E275" s="30"/>
      <c r="F275" s="7"/>
      <c r="G275" s="30"/>
      <c r="H275" s="30"/>
      <c r="I275" s="7"/>
      <c r="J275" s="7"/>
      <c r="K275" s="7"/>
      <c r="L275" s="7"/>
      <c r="M275" s="7"/>
      <c r="N275" s="30"/>
      <c r="O275" s="30"/>
      <c r="P275" s="7"/>
      <c r="IB275" s="53"/>
      <c r="IC275" s="53"/>
      <c r="ID275" s="53"/>
      <c r="IE275" s="53"/>
      <c r="IF275" s="53"/>
      <c r="IG275" s="53"/>
    </row>
    <row r="276" spans="1:241" s="25" customFormat="1" ht="32.25" customHeight="1">
      <c r="A276" s="8" t="s">
        <v>185</v>
      </c>
      <c r="B276" s="6"/>
      <c r="C276" s="6"/>
      <c r="D276" s="7">
        <f>200000/77</f>
        <v>2597.4025974025976</v>
      </c>
      <c r="E276" s="7"/>
      <c r="F276" s="7">
        <f t="shared" si="38"/>
        <v>2597.4025974025976</v>
      </c>
      <c r="G276" s="7">
        <v>3125</v>
      </c>
      <c r="H276" s="7"/>
      <c r="I276" s="7"/>
      <c r="J276" s="7">
        <f t="shared" si="39"/>
        <v>3125</v>
      </c>
      <c r="K276" s="7"/>
      <c r="L276" s="7"/>
      <c r="M276" s="7"/>
      <c r="N276" s="7">
        <f>300000/90</f>
        <v>3333.3333333333335</v>
      </c>
      <c r="O276" s="7"/>
      <c r="P276" s="7">
        <f t="shared" si="40"/>
        <v>3333.3333333333335</v>
      </c>
      <c r="IB276" s="53"/>
      <c r="IC276" s="53"/>
      <c r="ID276" s="53"/>
      <c r="IE276" s="53"/>
      <c r="IF276" s="53"/>
      <c r="IG276" s="53"/>
    </row>
    <row r="277" spans="1:241" s="25" customFormat="1" ht="11.25">
      <c r="A277" s="5" t="s">
        <v>6</v>
      </c>
      <c r="B277" s="6"/>
      <c r="C277" s="6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IB277" s="53"/>
      <c r="IC277" s="53"/>
      <c r="ID277" s="53"/>
      <c r="IE277" s="53"/>
      <c r="IF277" s="53"/>
      <c r="IG277" s="53"/>
    </row>
    <row r="278" spans="1:241" s="25" customFormat="1" ht="33.75">
      <c r="A278" s="8" t="s">
        <v>118</v>
      </c>
      <c r="B278" s="6"/>
      <c r="C278" s="6"/>
      <c r="D278" s="7"/>
      <c r="E278" s="7"/>
      <c r="F278" s="7">
        <f t="shared" si="38"/>
        <v>0</v>
      </c>
      <c r="G278" s="7">
        <f>G273/F273*100</f>
        <v>117.2454964845519</v>
      </c>
      <c r="H278" s="7"/>
      <c r="I278" s="7"/>
      <c r="J278" s="7">
        <f t="shared" si="39"/>
        <v>117.2454964845519</v>
      </c>
      <c r="K278" s="7"/>
      <c r="L278" s="7"/>
      <c r="M278" s="7"/>
      <c r="N278" s="7">
        <f>N273/J273*100</f>
        <v>113.76404494445933</v>
      </c>
      <c r="O278" s="7"/>
      <c r="P278" s="7">
        <f t="shared" si="40"/>
        <v>113.76404494445933</v>
      </c>
      <c r="IB278" s="53"/>
      <c r="IC278" s="53"/>
      <c r="ID278" s="53"/>
      <c r="IE278" s="53"/>
      <c r="IF278" s="53"/>
      <c r="IG278" s="53"/>
    </row>
    <row r="279" spans="1:241" s="25" customFormat="1" ht="33.75">
      <c r="A279" s="8" t="s">
        <v>119</v>
      </c>
      <c r="B279" s="6"/>
      <c r="C279" s="6"/>
      <c r="D279" s="7"/>
      <c r="E279" s="7"/>
      <c r="F279" s="7">
        <f t="shared" si="38"/>
        <v>0</v>
      </c>
      <c r="G279" s="7">
        <f>G274/D274*100</f>
        <v>69.44881889851274</v>
      </c>
      <c r="H279" s="7"/>
      <c r="I279" s="7"/>
      <c r="J279" s="7">
        <f t="shared" si="39"/>
        <v>69.44881889851274</v>
      </c>
      <c r="K279" s="7"/>
      <c r="L279" s="7"/>
      <c r="M279" s="7"/>
      <c r="N279" s="7">
        <f>N274/G274*100</f>
        <v>107.7097505659864</v>
      </c>
      <c r="O279" s="7"/>
      <c r="P279" s="7">
        <f t="shared" si="40"/>
        <v>107.7097505659864</v>
      </c>
      <c r="IB279" s="53"/>
      <c r="IC279" s="53"/>
      <c r="ID279" s="53"/>
      <c r="IE279" s="53"/>
      <c r="IF279" s="53"/>
      <c r="IG279" s="53"/>
    </row>
    <row r="280" spans="1:241" s="25" customFormat="1" ht="27" customHeight="1">
      <c r="A280" s="8" t="s">
        <v>223</v>
      </c>
      <c r="B280" s="6"/>
      <c r="C280" s="6"/>
      <c r="D280" s="7"/>
      <c r="E280" s="7"/>
      <c r="F280" s="7">
        <f t="shared" si="38"/>
        <v>0</v>
      </c>
      <c r="G280" s="7">
        <f>G276/D276*100</f>
        <v>120.3125</v>
      </c>
      <c r="H280" s="7"/>
      <c r="I280" s="7"/>
      <c r="J280" s="7">
        <f t="shared" si="39"/>
        <v>120.3125</v>
      </c>
      <c r="K280" s="7"/>
      <c r="L280" s="7"/>
      <c r="M280" s="7"/>
      <c r="N280" s="7">
        <f>N276/G276*100</f>
        <v>106.66666666666667</v>
      </c>
      <c r="O280" s="7"/>
      <c r="P280" s="7">
        <f t="shared" si="40"/>
        <v>106.66666666666667</v>
      </c>
      <c r="IB280" s="53"/>
      <c r="IC280" s="53"/>
      <c r="ID280" s="53"/>
      <c r="IE280" s="53"/>
      <c r="IF280" s="53"/>
      <c r="IG280" s="53"/>
    </row>
    <row r="281" spans="1:241" s="38" customFormat="1" ht="24" customHeight="1">
      <c r="A281" s="34" t="s">
        <v>383</v>
      </c>
      <c r="B281" s="35"/>
      <c r="C281" s="35"/>
      <c r="D281" s="36">
        <v>1000000</v>
      </c>
      <c r="E281" s="36"/>
      <c r="F281" s="36">
        <f>D281</f>
        <v>1000000</v>
      </c>
      <c r="G281" s="36">
        <v>1200000</v>
      </c>
      <c r="H281" s="36"/>
      <c r="I281" s="36"/>
      <c r="J281" s="36">
        <f>G281</f>
        <v>1200000</v>
      </c>
      <c r="K281" s="36">
        <f>(K283*K285)</f>
        <v>0</v>
      </c>
      <c r="L281" s="36">
        <f>(L283*L285)</f>
        <v>0</v>
      </c>
      <c r="M281" s="36">
        <f>(M283*M285)</f>
        <v>0</v>
      </c>
      <c r="N281" s="36">
        <v>1400000</v>
      </c>
      <c r="O281" s="36">
        <f>(O283*O285)</f>
        <v>0</v>
      </c>
      <c r="P281" s="36">
        <f>N281</f>
        <v>1400000</v>
      </c>
      <c r="IB281" s="39"/>
      <c r="IC281" s="39"/>
      <c r="ID281" s="39"/>
      <c r="IE281" s="39"/>
      <c r="IF281" s="39"/>
      <c r="IG281" s="39"/>
    </row>
    <row r="282" spans="1:241" s="25" customFormat="1" ht="11.25">
      <c r="A282" s="5" t="s">
        <v>5</v>
      </c>
      <c r="B282" s="6"/>
      <c r="C282" s="6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IB282" s="53"/>
      <c r="IC282" s="53"/>
      <c r="ID282" s="53"/>
      <c r="IE282" s="53"/>
      <c r="IF282" s="53"/>
      <c r="IG282" s="53"/>
    </row>
    <row r="283" spans="1:241" s="25" customFormat="1" ht="33.75">
      <c r="A283" s="8" t="s">
        <v>246</v>
      </c>
      <c r="B283" s="6"/>
      <c r="C283" s="6"/>
      <c r="D283" s="7">
        <v>750</v>
      </c>
      <c r="E283" s="7"/>
      <c r="F283" s="7">
        <f>D283</f>
        <v>750</v>
      </c>
      <c r="G283" s="7">
        <v>700</v>
      </c>
      <c r="H283" s="7"/>
      <c r="I283" s="7"/>
      <c r="J283" s="7">
        <f>G283</f>
        <v>700</v>
      </c>
      <c r="K283" s="7"/>
      <c r="L283" s="7"/>
      <c r="M283" s="7"/>
      <c r="N283" s="7">
        <v>650</v>
      </c>
      <c r="O283" s="7"/>
      <c r="P283" s="7">
        <f>N283</f>
        <v>650</v>
      </c>
      <c r="IB283" s="53"/>
      <c r="IC283" s="53"/>
      <c r="ID283" s="53"/>
      <c r="IE283" s="53"/>
      <c r="IF283" s="53"/>
      <c r="IG283" s="53"/>
    </row>
    <row r="284" spans="1:241" s="25" customFormat="1" ht="11.25">
      <c r="A284" s="5" t="s">
        <v>7</v>
      </c>
      <c r="B284" s="6"/>
      <c r="C284" s="6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IB284" s="53"/>
      <c r="IC284" s="53"/>
      <c r="ID284" s="53"/>
      <c r="IE284" s="53"/>
      <c r="IF284" s="53"/>
      <c r="IG284" s="53"/>
    </row>
    <row r="285" spans="1:241" s="25" customFormat="1" ht="22.5" customHeight="1">
      <c r="A285" s="8" t="s">
        <v>247</v>
      </c>
      <c r="B285" s="6"/>
      <c r="C285" s="6"/>
      <c r="D285" s="7">
        <f>D281/D283</f>
        <v>1333.3333333333333</v>
      </c>
      <c r="E285" s="7"/>
      <c r="F285" s="7">
        <f>D285</f>
        <v>1333.3333333333333</v>
      </c>
      <c r="G285" s="7">
        <f>G281/G283</f>
        <v>1714.2857142857142</v>
      </c>
      <c r="H285" s="7"/>
      <c r="I285" s="7"/>
      <c r="J285" s="7">
        <f>G285</f>
        <v>1714.2857142857142</v>
      </c>
      <c r="K285" s="7"/>
      <c r="L285" s="7"/>
      <c r="M285" s="7"/>
      <c r="N285" s="7">
        <f>1400000/750</f>
        <v>1866.6666666666667</v>
      </c>
      <c r="O285" s="7"/>
      <c r="P285" s="7">
        <f>N285</f>
        <v>1866.6666666666667</v>
      </c>
      <c r="IB285" s="53"/>
      <c r="IC285" s="53"/>
      <c r="ID285" s="53"/>
      <c r="IE285" s="53"/>
      <c r="IF285" s="53"/>
      <c r="IG285" s="53"/>
    </row>
    <row r="286" spans="1:241" s="25" customFormat="1" ht="11.25">
      <c r="A286" s="5" t="s">
        <v>6</v>
      </c>
      <c r="B286" s="6"/>
      <c r="C286" s="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IB286" s="53"/>
      <c r="IC286" s="53"/>
      <c r="ID286" s="53"/>
      <c r="IE286" s="53"/>
      <c r="IF286" s="53"/>
      <c r="IG286" s="53"/>
    </row>
    <row r="287" spans="1:241" s="25" customFormat="1" ht="24" customHeight="1">
      <c r="A287" s="8" t="s">
        <v>179</v>
      </c>
      <c r="B287" s="6"/>
      <c r="C287" s="6"/>
      <c r="D287" s="7"/>
      <c r="E287" s="7"/>
      <c r="F287" s="7"/>
      <c r="G287" s="7">
        <f>G283/D283*100</f>
        <v>93.33333333333333</v>
      </c>
      <c r="H287" s="7"/>
      <c r="I287" s="7"/>
      <c r="J287" s="7">
        <f>G287</f>
        <v>93.33333333333333</v>
      </c>
      <c r="K287" s="7"/>
      <c r="L287" s="7"/>
      <c r="M287" s="7"/>
      <c r="N287" s="7">
        <f>N283/G283*100</f>
        <v>92.85714285714286</v>
      </c>
      <c r="O287" s="7"/>
      <c r="P287" s="7">
        <f>N287</f>
        <v>92.85714285714286</v>
      </c>
      <c r="IB287" s="53"/>
      <c r="IC287" s="53"/>
      <c r="ID287" s="53"/>
      <c r="IE287" s="53"/>
      <c r="IF287" s="53"/>
      <c r="IG287" s="53"/>
    </row>
    <row r="288" spans="1:241" s="25" customFormat="1" ht="31.5" customHeight="1">
      <c r="A288" s="8" t="s">
        <v>180</v>
      </c>
      <c r="B288" s="6"/>
      <c r="C288" s="6"/>
      <c r="D288" s="7"/>
      <c r="E288" s="7"/>
      <c r="F288" s="7"/>
      <c r="G288" s="7">
        <f>G285/D285*100</f>
        <v>128.57142857142858</v>
      </c>
      <c r="H288" s="7"/>
      <c r="I288" s="7"/>
      <c r="J288" s="7">
        <f>G288</f>
        <v>128.57142857142858</v>
      </c>
      <c r="K288" s="7"/>
      <c r="L288" s="7"/>
      <c r="M288" s="7"/>
      <c r="N288" s="7">
        <f>N285/G285*100</f>
        <v>108.8888888888889</v>
      </c>
      <c r="O288" s="7"/>
      <c r="P288" s="7">
        <f>N288</f>
        <v>108.8888888888889</v>
      </c>
      <c r="IB288" s="53"/>
      <c r="IC288" s="53"/>
      <c r="ID288" s="53"/>
      <c r="IE288" s="53"/>
      <c r="IF288" s="53"/>
      <c r="IG288" s="53"/>
    </row>
    <row r="289" spans="1:241" s="38" customFormat="1" ht="22.5" customHeight="1">
      <c r="A289" s="34" t="s">
        <v>384</v>
      </c>
      <c r="B289" s="35"/>
      <c r="C289" s="35"/>
      <c r="D289" s="36"/>
      <c r="E289" s="36">
        <f>11780000+5075000+152250</f>
        <v>17007250</v>
      </c>
      <c r="F289" s="36">
        <f>E289</f>
        <v>17007250</v>
      </c>
      <c r="G289" s="36">
        <f>G291*G293</f>
        <v>0</v>
      </c>
      <c r="H289" s="36">
        <f>12000000+6097000+185000+6401000+20000+500000+636000</f>
        <v>25839000</v>
      </c>
      <c r="I289" s="36">
        <f>I291*I293</f>
        <v>0</v>
      </c>
      <c r="J289" s="36">
        <f>G289+H289</f>
        <v>25839000</v>
      </c>
      <c r="K289" s="36">
        <f>K291*K293</f>
        <v>0</v>
      </c>
      <c r="L289" s="36">
        <f>L291*L293</f>
        <v>0</v>
      </c>
      <c r="M289" s="36">
        <f>M291*M293</f>
        <v>0</v>
      </c>
      <c r="N289" s="36">
        <f>N291*N293</f>
        <v>0</v>
      </c>
      <c r="O289" s="36">
        <v>12100000</v>
      </c>
      <c r="P289" s="36">
        <f>N289+O289</f>
        <v>12100000</v>
      </c>
      <c r="IB289" s="39"/>
      <c r="IC289" s="39"/>
      <c r="ID289" s="39"/>
      <c r="IE289" s="39"/>
      <c r="IF289" s="39"/>
      <c r="IG289" s="39"/>
    </row>
    <row r="290" spans="1:241" s="25" customFormat="1" ht="11.25">
      <c r="A290" s="5" t="s">
        <v>5</v>
      </c>
      <c r="B290" s="37"/>
      <c r="C290" s="37"/>
      <c r="D290" s="30"/>
      <c r="E290" s="30"/>
      <c r="F290" s="7"/>
      <c r="G290" s="30"/>
      <c r="H290" s="30"/>
      <c r="I290" s="30"/>
      <c r="J290" s="7"/>
      <c r="K290" s="7"/>
      <c r="L290" s="7"/>
      <c r="M290" s="7"/>
      <c r="N290" s="30"/>
      <c r="O290" s="30"/>
      <c r="P290" s="7"/>
      <c r="IB290" s="53"/>
      <c r="IC290" s="53"/>
      <c r="ID290" s="53"/>
      <c r="IE290" s="53"/>
      <c r="IF290" s="53"/>
      <c r="IG290" s="53"/>
    </row>
    <row r="291" spans="1:241" s="25" customFormat="1" ht="21.75" customHeight="1">
      <c r="A291" s="8" t="s">
        <v>120</v>
      </c>
      <c r="B291" s="6"/>
      <c r="C291" s="6"/>
      <c r="D291" s="7"/>
      <c r="E291" s="7">
        <f>20+6</f>
        <v>26</v>
      </c>
      <c r="F291" s="7">
        <f>E291</f>
        <v>26</v>
      </c>
      <c r="G291" s="7"/>
      <c r="H291" s="7">
        <v>18</v>
      </c>
      <c r="I291" s="7"/>
      <c r="J291" s="7">
        <f>G291+H291</f>
        <v>18</v>
      </c>
      <c r="K291" s="7"/>
      <c r="L291" s="7"/>
      <c r="M291" s="7"/>
      <c r="N291" s="7"/>
      <c r="O291" s="7">
        <v>15</v>
      </c>
      <c r="P291" s="7">
        <f>O291</f>
        <v>15</v>
      </c>
      <c r="IB291" s="53"/>
      <c r="IC291" s="53"/>
      <c r="ID291" s="53"/>
      <c r="IE291" s="53"/>
      <c r="IF291" s="53"/>
      <c r="IG291" s="53"/>
    </row>
    <row r="292" spans="1:241" s="25" customFormat="1" ht="11.25">
      <c r="A292" s="5" t="s">
        <v>7</v>
      </c>
      <c r="B292" s="37"/>
      <c r="C292" s="37"/>
      <c r="D292" s="30"/>
      <c r="E292" s="30"/>
      <c r="F292" s="7"/>
      <c r="G292" s="30"/>
      <c r="H292" s="30"/>
      <c r="I292" s="30"/>
      <c r="J292" s="7"/>
      <c r="K292" s="7"/>
      <c r="L292" s="7"/>
      <c r="M292" s="7"/>
      <c r="N292" s="30"/>
      <c r="O292" s="30"/>
      <c r="P292" s="7"/>
      <c r="IB292" s="53"/>
      <c r="IC292" s="53"/>
      <c r="ID292" s="53"/>
      <c r="IE292" s="53"/>
      <c r="IF292" s="53"/>
      <c r="IG292" s="53"/>
    </row>
    <row r="293" spans="1:241" s="25" customFormat="1" ht="23.25" customHeight="1">
      <c r="A293" s="8" t="s">
        <v>121</v>
      </c>
      <c r="B293" s="6"/>
      <c r="C293" s="6"/>
      <c r="D293" s="7"/>
      <c r="E293" s="7">
        <f>E289/E291</f>
        <v>654125</v>
      </c>
      <c r="F293" s="7">
        <f>E293</f>
        <v>654125</v>
      </c>
      <c r="G293" s="7"/>
      <c r="H293" s="7">
        <f>H289/H291</f>
        <v>1435500</v>
      </c>
      <c r="I293" s="7"/>
      <c r="J293" s="7">
        <f>G293+H293</f>
        <v>1435500</v>
      </c>
      <c r="K293" s="7"/>
      <c r="L293" s="7"/>
      <c r="M293" s="7"/>
      <c r="N293" s="7"/>
      <c r="O293" s="7">
        <f>O289/O291</f>
        <v>806666.6666666666</v>
      </c>
      <c r="P293" s="7">
        <f>O293</f>
        <v>806666.6666666666</v>
      </c>
      <c r="IB293" s="53"/>
      <c r="IC293" s="53"/>
      <c r="ID293" s="53"/>
      <c r="IE293" s="53"/>
      <c r="IF293" s="53"/>
      <c r="IG293" s="53"/>
    </row>
    <row r="294" spans="1:241" s="25" customFormat="1" ht="11.25">
      <c r="A294" s="5" t="s">
        <v>6</v>
      </c>
      <c r="B294" s="6"/>
      <c r="C294" s="6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IB294" s="53"/>
      <c r="IC294" s="53"/>
      <c r="ID294" s="53"/>
      <c r="IE294" s="53"/>
      <c r="IF294" s="53"/>
      <c r="IG294" s="53"/>
    </row>
    <row r="295" spans="1:241" s="25" customFormat="1" ht="35.25" customHeight="1">
      <c r="A295" s="8" t="s">
        <v>122</v>
      </c>
      <c r="B295" s="6"/>
      <c r="C295" s="6"/>
      <c r="D295" s="7"/>
      <c r="E295" s="7">
        <v>0</v>
      </c>
      <c r="F295" s="7">
        <v>0</v>
      </c>
      <c r="G295" s="7"/>
      <c r="H295" s="7">
        <f>H293/E293*100</f>
        <v>219.4534683737818</v>
      </c>
      <c r="I295" s="7"/>
      <c r="J295" s="7">
        <f>G295+H295</f>
        <v>219.4534683737818</v>
      </c>
      <c r="K295" s="7"/>
      <c r="L295" s="7"/>
      <c r="M295" s="7"/>
      <c r="N295" s="7"/>
      <c r="O295" s="7">
        <f>O293/H293*100</f>
        <v>56.1941251596424</v>
      </c>
      <c r="P295" s="7">
        <f>O295</f>
        <v>56.1941251596424</v>
      </c>
      <c r="IB295" s="53"/>
      <c r="IC295" s="53"/>
      <c r="ID295" s="53"/>
      <c r="IE295" s="53"/>
      <c r="IF295" s="53"/>
      <c r="IG295" s="53"/>
    </row>
    <row r="296" spans="1:241" s="25" customFormat="1" ht="17.25" customHeight="1">
      <c r="A296" s="8" t="s">
        <v>397</v>
      </c>
      <c r="B296" s="6"/>
      <c r="C296" s="6"/>
      <c r="D296" s="7"/>
      <c r="E296" s="7">
        <v>5075000</v>
      </c>
      <c r="F296" s="7">
        <f>E296</f>
        <v>5075000</v>
      </c>
      <c r="G296" s="7"/>
      <c r="H296" s="7">
        <f>0+6097000+6401000+20000+500000+636000</f>
        <v>13654000</v>
      </c>
      <c r="I296" s="7"/>
      <c r="J296" s="7">
        <f>H296</f>
        <v>13654000</v>
      </c>
      <c r="K296" s="7"/>
      <c r="L296" s="7"/>
      <c r="M296" s="7"/>
      <c r="N296" s="7"/>
      <c r="O296" s="7"/>
      <c r="P296" s="7"/>
      <c r="IB296" s="53"/>
      <c r="IC296" s="53"/>
      <c r="ID296" s="53"/>
      <c r="IE296" s="53"/>
      <c r="IF296" s="53"/>
      <c r="IG296" s="53"/>
    </row>
    <row r="297" spans="1:241" s="25" customFormat="1" ht="20.25" customHeight="1">
      <c r="A297" s="8" t="s">
        <v>398</v>
      </c>
      <c r="B297" s="6"/>
      <c r="C297" s="6"/>
      <c r="D297" s="7"/>
      <c r="E297" s="7">
        <v>152250</v>
      </c>
      <c r="F297" s="7">
        <f>E297</f>
        <v>152250</v>
      </c>
      <c r="G297" s="7"/>
      <c r="H297" s="7">
        <f>0+185000+15000</f>
        <v>200000</v>
      </c>
      <c r="I297" s="7"/>
      <c r="J297" s="7">
        <f>H297</f>
        <v>200000</v>
      </c>
      <c r="K297" s="7"/>
      <c r="L297" s="7"/>
      <c r="M297" s="7"/>
      <c r="N297" s="7"/>
      <c r="O297" s="7"/>
      <c r="P297" s="7"/>
      <c r="IB297" s="53"/>
      <c r="IC297" s="53"/>
      <c r="ID297" s="53"/>
      <c r="IE297" s="53"/>
      <c r="IF297" s="53"/>
      <c r="IG297" s="53"/>
    </row>
    <row r="298" spans="1:16" ht="15" customHeight="1">
      <c r="A298" s="37" t="s">
        <v>355</v>
      </c>
      <c r="B298" s="37"/>
      <c r="C298" s="37"/>
      <c r="D298" s="30"/>
      <c r="E298" s="30">
        <f aca="true" t="shared" si="41" ref="E298:P298">E300+E314+E329</f>
        <v>76757323</v>
      </c>
      <c r="F298" s="30">
        <f t="shared" si="41"/>
        <v>76757323</v>
      </c>
      <c r="G298" s="30">
        <f t="shared" si="41"/>
        <v>0</v>
      </c>
      <c r="H298" s="30">
        <f>H300+H314+H329</f>
        <v>83232199.9975</v>
      </c>
      <c r="I298" s="30">
        <f t="shared" si="41"/>
        <v>742600</v>
      </c>
      <c r="J298" s="30">
        <f t="shared" si="41"/>
        <v>83232199.9975</v>
      </c>
      <c r="K298" s="30">
        <f t="shared" si="41"/>
        <v>10668.66666388889</v>
      </c>
      <c r="L298" s="30">
        <f t="shared" si="41"/>
        <v>2</v>
      </c>
      <c r="M298" s="30">
        <f t="shared" si="41"/>
        <v>2</v>
      </c>
      <c r="N298" s="30">
        <f t="shared" si="41"/>
        <v>0</v>
      </c>
      <c r="O298" s="30">
        <f t="shared" si="41"/>
        <v>70000000.002</v>
      </c>
      <c r="P298" s="30">
        <f t="shared" si="41"/>
        <v>70000000.002</v>
      </c>
    </row>
    <row r="299" spans="1:16" ht="45" customHeight="1">
      <c r="A299" s="34" t="s">
        <v>123</v>
      </c>
      <c r="B299" s="6"/>
      <c r="C299" s="6"/>
      <c r="D299" s="7"/>
      <c r="E299" s="36"/>
      <c r="F299" s="36"/>
      <c r="G299" s="7"/>
      <c r="H299" s="36"/>
      <c r="I299" s="36"/>
      <c r="J299" s="36"/>
      <c r="K299" s="7" t="e">
        <f>H299/E299*100</f>
        <v>#DIV/0!</v>
      </c>
      <c r="L299" s="36"/>
      <c r="M299" s="36"/>
      <c r="N299" s="7"/>
      <c r="O299" s="36"/>
      <c r="P299" s="36"/>
    </row>
    <row r="300" spans="1:16" ht="22.5" customHeight="1">
      <c r="A300" s="34" t="s">
        <v>128</v>
      </c>
      <c r="B300" s="6"/>
      <c r="C300" s="6"/>
      <c r="D300" s="7"/>
      <c r="E300" s="36">
        <f>E301</f>
        <v>55957320</v>
      </c>
      <c r="F300" s="36">
        <f>D300+E300</f>
        <v>55957320</v>
      </c>
      <c r="G300" s="36"/>
      <c r="H300" s="36">
        <f>H301</f>
        <v>62489599.997499995</v>
      </c>
      <c r="I300" s="36"/>
      <c r="J300" s="36">
        <f>G300+H300</f>
        <v>62489599.997499995</v>
      </c>
      <c r="K300" s="36">
        <f>K301+K315+K322</f>
        <v>10667.66666388889</v>
      </c>
      <c r="L300" s="36">
        <f>L301+L315+L322</f>
        <v>1</v>
      </c>
      <c r="M300" s="36">
        <f>M301+M315+M322</f>
        <v>1</v>
      </c>
      <c r="N300" s="36"/>
      <c r="O300" s="36">
        <f>O301</f>
        <v>50000000.002</v>
      </c>
      <c r="P300" s="36">
        <f>N300+O300</f>
        <v>50000000.002</v>
      </c>
    </row>
    <row r="301" spans="1:235" s="39" customFormat="1" ht="22.5">
      <c r="A301" s="34" t="s">
        <v>385</v>
      </c>
      <c r="B301" s="35"/>
      <c r="C301" s="35"/>
      <c r="D301" s="36"/>
      <c r="E301" s="145">
        <f>(E305*E307)+E311+E312+E313</f>
        <v>55957320</v>
      </c>
      <c r="F301" s="36">
        <f>E301</f>
        <v>55957320</v>
      </c>
      <c r="G301" s="36"/>
      <c r="H301" s="36">
        <f>H305*H307+0.01+5339300+4663300+4487000</f>
        <v>62489599.997499995</v>
      </c>
      <c r="I301" s="36"/>
      <c r="J301" s="36">
        <f>H301</f>
        <v>62489599.997499995</v>
      </c>
      <c r="K301" s="36">
        <f>K305*K307</f>
        <v>10666.66666388889</v>
      </c>
      <c r="L301" s="36">
        <f>L305*L307</f>
        <v>0</v>
      </c>
      <c r="M301" s="36">
        <f>M305*M307</f>
        <v>0</v>
      </c>
      <c r="N301" s="36"/>
      <c r="O301" s="36">
        <f>O305*O307+0.01</f>
        <v>50000000.002</v>
      </c>
      <c r="P301" s="36">
        <f>N301+O301</f>
        <v>50000000.002</v>
      </c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8"/>
      <c r="CM301" s="38"/>
      <c r="CN301" s="38"/>
      <c r="CO301" s="38"/>
      <c r="CP301" s="38"/>
      <c r="CQ301" s="38"/>
      <c r="CR301" s="38"/>
      <c r="CS301" s="38"/>
      <c r="CT301" s="38"/>
      <c r="CU301" s="38"/>
      <c r="CV301" s="38"/>
      <c r="CW301" s="38"/>
      <c r="CX301" s="38"/>
      <c r="CY301" s="38"/>
      <c r="CZ301" s="38"/>
      <c r="DA301" s="38"/>
      <c r="DB301" s="38"/>
      <c r="DC301" s="38"/>
      <c r="DD301" s="38"/>
      <c r="DE301" s="38"/>
      <c r="DF301" s="38"/>
      <c r="DG301" s="38"/>
      <c r="DH301" s="38"/>
      <c r="DI301" s="38"/>
      <c r="DJ301" s="38"/>
      <c r="DK301" s="38"/>
      <c r="DL301" s="38"/>
      <c r="DM301" s="38"/>
      <c r="DN301" s="38"/>
      <c r="DO301" s="38"/>
      <c r="DP301" s="38"/>
      <c r="DQ301" s="38"/>
      <c r="DR301" s="38"/>
      <c r="DS301" s="38"/>
      <c r="DT301" s="38"/>
      <c r="DU301" s="38"/>
      <c r="DV301" s="38"/>
      <c r="DW301" s="38"/>
      <c r="DX301" s="38"/>
      <c r="DY301" s="38"/>
      <c r="DZ301" s="38"/>
      <c r="EA301" s="38"/>
      <c r="EB301" s="38"/>
      <c r="EC301" s="38"/>
      <c r="ED301" s="38"/>
      <c r="EE301" s="38"/>
      <c r="EF301" s="38"/>
      <c r="EG301" s="38"/>
      <c r="EH301" s="38"/>
      <c r="EI301" s="38"/>
      <c r="EJ301" s="38"/>
      <c r="EK301" s="38"/>
      <c r="EL301" s="38"/>
      <c r="EM301" s="38"/>
      <c r="EN301" s="38"/>
      <c r="EO301" s="38"/>
      <c r="EP301" s="38"/>
      <c r="EQ301" s="38"/>
      <c r="ER301" s="38"/>
      <c r="ES301" s="38"/>
      <c r="ET301" s="38"/>
      <c r="EU301" s="38"/>
      <c r="EV301" s="38"/>
      <c r="EW301" s="38"/>
      <c r="EX301" s="38"/>
      <c r="EY301" s="38"/>
      <c r="EZ301" s="38"/>
      <c r="FA301" s="38"/>
      <c r="FB301" s="38"/>
      <c r="FC301" s="38"/>
      <c r="FD301" s="38"/>
      <c r="FE301" s="38"/>
      <c r="FF301" s="38"/>
      <c r="FG301" s="38"/>
      <c r="FH301" s="38"/>
      <c r="FI301" s="38"/>
      <c r="FJ301" s="38"/>
      <c r="FK301" s="38"/>
      <c r="FL301" s="38"/>
      <c r="FM301" s="38"/>
      <c r="FN301" s="38"/>
      <c r="FO301" s="38"/>
      <c r="FP301" s="38"/>
      <c r="FQ301" s="38"/>
      <c r="FR301" s="38"/>
      <c r="FS301" s="38"/>
      <c r="FT301" s="38"/>
      <c r="FU301" s="38"/>
      <c r="FV301" s="38"/>
      <c r="FW301" s="38"/>
      <c r="FX301" s="38"/>
      <c r="FY301" s="38"/>
      <c r="FZ301" s="38"/>
      <c r="GA301" s="38"/>
      <c r="GB301" s="38"/>
      <c r="GC301" s="38"/>
      <c r="GD301" s="38"/>
      <c r="GE301" s="38"/>
      <c r="GF301" s="38"/>
      <c r="GG301" s="38"/>
      <c r="GH301" s="38"/>
      <c r="GI301" s="38"/>
      <c r="GJ301" s="38"/>
      <c r="GK301" s="38"/>
      <c r="GL301" s="38"/>
      <c r="GM301" s="38"/>
      <c r="GN301" s="38"/>
      <c r="GO301" s="38"/>
      <c r="GP301" s="38"/>
      <c r="GQ301" s="38"/>
      <c r="GR301" s="38"/>
      <c r="GS301" s="38"/>
      <c r="GT301" s="38"/>
      <c r="GU301" s="38"/>
      <c r="GV301" s="38"/>
      <c r="GW301" s="38"/>
      <c r="GX301" s="38"/>
      <c r="GY301" s="38"/>
      <c r="GZ301" s="38"/>
      <c r="HA301" s="38"/>
      <c r="HB301" s="38"/>
      <c r="HC301" s="38"/>
      <c r="HD301" s="38"/>
      <c r="HE301" s="38"/>
      <c r="HF301" s="38"/>
      <c r="HG301" s="38"/>
      <c r="HH301" s="38"/>
      <c r="HI301" s="38"/>
      <c r="HJ301" s="38"/>
      <c r="HK301" s="38"/>
      <c r="HL301" s="38"/>
      <c r="HM301" s="38"/>
      <c r="HN301" s="38"/>
      <c r="HO301" s="38"/>
      <c r="HP301" s="38"/>
      <c r="HQ301" s="38"/>
      <c r="HR301" s="38"/>
      <c r="HS301" s="38"/>
      <c r="HT301" s="38"/>
      <c r="HU301" s="38"/>
      <c r="HV301" s="38"/>
      <c r="HW301" s="38"/>
      <c r="HX301" s="38"/>
      <c r="HY301" s="38"/>
      <c r="HZ301" s="38"/>
      <c r="IA301" s="38"/>
    </row>
    <row r="302" spans="1:16" ht="11.25">
      <c r="A302" s="5" t="s">
        <v>4</v>
      </c>
      <c r="B302" s="37"/>
      <c r="C302" s="37"/>
      <c r="D302" s="7"/>
      <c r="E302" s="36"/>
      <c r="F302" s="36"/>
      <c r="G302" s="7"/>
      <c r="H302" s="36"/>
      <c r="I302" s="36"/>
      <c r="J302" s="36"/>
      <c r="K302" s="7"/>
      <c r="L302" s="36"/>
      <c r="M302" s="36"/>
      <c r="N302" s="7"/>
      <c r="O302" s="36"/>
      <c r="P302" s="36"/>
    </row>
    <row r="303" spans="1:16" ht="22.5">
      <c r="A303" s="8" t="s">
        <v>124</v>
      </c>
      <c r="B303" s="6"/>
      <c r="C303" s="6"/>
      <c r="D303" s="7"/>
      <c r="E303" s="7">
        <v>1072</v>
      </c>
      <c r="F303" s="7">
        <f>E303</f>
        <v>1072</v>
      </c>
      <c r="G303" s="7"/>
      <c r="H303" s="7">
        <v>892</v>
      </c>
      <c r="I303" s="7"/>
      <c r="J303" s="7">
        <f>H303</f>
        <v>892</v>
      </c>
      <c r="K303" s="7"/>
      <c r="L303" s="36"/>
      <c r="M303" s="36"/>
      <c r="N303" s="7"/>
      <c r="O303" s="7">
        <v>617</v>
      </c>
      <c r="P303" s="7">
        <f>O303</f>
        <v>617</v>
      </c>
    </row>
    <row r="304" spans="1:16" ht="11.25">
      <c r="A304" s="5" t="s">
        <v>5</v>
      </c>
      <c r="B304" s="37"/>
      <c r="C304" s="37"/>
      <c r="D304" s="7"/>
      <c r="E304" s="30"/>
      <c r="F304" s="30"/>
      <c r="G304" s="7"/>
      <c r="H304" s="30"/>
      <c r="I304" s="30"/>
      <c r="J304" s="30"/>
      <c r="K304" s="7" t="e">
        <f>H304/E304*100</f>
        <v>#DIV/0!</v>
      </c>
      <c r="L304" s="30"/>
      <c r="M304" s="30"/>
      <c r="N304" s="7"/>
      <c r="O304" s="30"/>
      <c r="P304" s="30"/>
    </row>
    <row r="305" spans="1:16" ht="22.5">
      <c r="A305" s="8" t="s">
        <v>125</v>
      </c>
      <c r="B305" s="6"/>
      <c r="C305" s="6"/>
      <c r="D305" s="7"/>
      <c r="E305" s="7">
        <v>180</v>
      </c>
      <c r="F305" s="7">
        <f>E305</f>
        <v>180</v>
      </c>
      <c r="G305" s="7"/>
      <c r="H305" s="7">
        <v>275</v>
      </c>
      <c r="I305" s="7"/>
      <c r="J305" s="7">
        <f>H305</f>
        <v>275</v>
      </c>
      <c r="K305" s="7">
        <f>H305/E305*100</f>
        <v>152.77777777777777</v>
      </c>
      <c r="L305" s="7"/>
      <c r="M305" s="7"/>
      <c r="N305" s="7"/>
      <c r="O305" s="7">
        <v>240</v>
      </c>
      <c r="P305" s="7">
        <f>O305</f>
        <v>240</v>
      </c>
    </row>
    <row r="306" spans="1:16" ht="11.25">
      <c r="A306" s="5" t="s">
        <v>7</v>
      </c>
      <c r="B306" s="37"/>
      <c r="C306" s="37"/>
      <c r="D306" s="7"/>
      <c r="E306" s="30"/>
      <c r="F306" s="30"/>
      <c r="G306" s="7"/>
      <c r="H306" s="30"/>
      <c r="I306" s="30"/>
      <c r="J306" s="30"/>
      <c r="K306" s="7" t="e">
        <f>H306/E306*100</f>
        <v>#DIV/0!</v>
      </c>
      <c r="L306" s="30"/>
      <c r="M306" s="30"/>
      <c r="N306" s="7"/>
      <c r="O306" s="30"/>
      <c r="P306" s="30"/>
    </row>
    <row r="307" spans="1:16" ht="24" customHeight="1">
      <c r="A307" s="8" t="s">
        <v>126</v>
      </c>
      <c r="B307" s="6"/>
      <c r="C307" s="6"/>
      <c r="D307" s="7"/>
      <c r="E307" s="7">
        <v>250000</v>
      </c>
      <c r="F307" s="7">
        <f>E307</f>
        <v>250000</v>
      </c>
      <c r="G307" s="7"/>
      <c r="H307" s="7">
        <v>174545.4545</v>
      </c>
      <c r="I307" s="7"/>
      <c r="J307" s="7">
        <f>H307</f>
        <v>174545.4545</v>
      </c>
      <c r="K307" s="7">
        <f>H307/E307*100</f>
        <v>69.8181818</v>
      </c>
      <c r="L307" s="7"/>
      <c r="M307" s="7"/>
      <c r="N307" s="7"/>
      <c r="O307" s="7">
        <v>208333.3333</v>
      </c>
      <c r="P307" s="7">
        <f>O307</f>
        <v>208333.3333</v>
      </c>
    </row>
    <row r="308" spans="1:16" ht="11.25">
      <c r="A308" s="5" t="s">
        <v>6</v>
      </c>
      <c r="B308" s="37"/>
      <c r="C308" s="3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1:16" ht="50.25" customHeight="1">
      <c r="A309" s="8" t="s">
        <v>127</v>
      </c>
      <c r="B309" s="6"/>
      <c r="C309" s="6"/>
      <c r="D309" s="7"/>
      <c r="E309" s="7">
        <f>E305/E303*100</f>
        <v>16.791044776119403</v>
      </c>
      <c r="F309" s="7">
        <f>D309+E309</f>
        <v>16.791044776119403</v>
      </c>
      <c r="G309" s="7"/>
      <c r="H309" s="7">
        <f>H305/H303*100</f>
        <v>30.829596412556054</v>
      </c>
      <c r="I309" s="7"/>
      <c r="J309" s="7">
        <f>J305/J303*100</f>
        <v>30.829596412556054</v>
      </c>
      <c r="K309" s="7" t="e">
        <f>K305/K303*100</f>
        <v>#DIV/0!</v>
      </c>
      <c r="L309" s="7" t="e">
        <f>L305/L303*100</f>
        <v>#DIV/0!</v>
      </c>
      <c r="M309" s="7" t="e">
        <f>M305/M303*100</f>
        <v>#DIV/0!</v>
      </c>
      <c r="N309" s="7"/>
      <c r="O309" s="7">
        <f>O305/O303*100</f>
        <v>38.897893030794165</v>
      </c>
      <c r="P309" s="7">
        <f>P305/P303*100</f>
        <v>38.897893030794165</v>
      </c>
    </row>
    <row r="310" spans="1:16" ht="11.25">
      <c r="A310" s="5" t="s">
        <v>5</v>
      </c>
      <c r="B310" s="35"/>
      <c r="C310" s="35"/>
      <c r="D310" s="7"/>
      <c r="E310" s="36"/>
      <c r="F310" s="36"/>
      <c r="G310" s="7"/>
      <c r="H310" s="36"/>
      <c r="I310" s="36"/>
      <c r="J310" s="36"/>
      <c r="K310" s="36"/>
      <c r="L310" s="36"/>
      <c r="M310" s="36"/>
      <c r="N310" s="7"/>
      <c r="O310" s="36"/>
      <c r="P310" s="36"/>
    </row>
    <row r="311" spans="1:16" ht="33.75">
      <c r="A311" s="8" t="s">
        <v>277</v>
      </c>
      <c r="B311" s="37"/>
      <c r="C311" s="37"/>
      <c r="D311" s="30"/>
      <c r="E311" s="7">
        <v>160000</v>
      </c>
      <c r="F311" s="7">
        <v>160000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11.25">
      <c r="A312" s="8" t="s">
        <v>356</v>
      </c>
      <c r="B312" s="37"/>
      <c r="C312" s="37"/>
      <c r="D312" s="30"/>
      <c r="E312" s="7">
        <f>1522000+8354000</f>
        <v>9876000</v>
      </c>
      <c r="F312" s="7">
        <f>E312</f>
        <v>9876000</v>
      </c>
      <c r="G312" s="7"/>
      <c r="H312" s="7">
        <f>0+5339300+4663300+4487000</f>
        <v>14489600</v>
      </c>
      <c r="I312" s="7"/>
      <c r="J312" s="7">
        <f>G312+H312</f>
        <v>14489600</v>
      </c>
      <c r="K312" s="7"/>
      <c r="L312" s="7"/>
      <c r="M312" s="7"/>
      <c r="N312" s="7"/>
      <c r="O312" s="7"/>
      <c r="P312" s="7"/>
    </row>
    <row r="313" spans="1:16" ht="22.5">
      <c r="A313" s="8" t="s">
        <v>367</v>
      </c>
      <c r="B313" s="37"/>
      <c r="C313" s="37"/>
      <c r="D313" s="30"/>
      <c r="E313" s="7">
        <f>245700+675620</f>
        <v>921320</v>
      </c>
      <c r="F313" s="7">
        <f>E313</f>
        <v>921320</v>
      </c>
      <c r="G313" s="7"/>
      <c r="H313" s="7">
        <f>0+192200</f>
        <v>192200</v>
      </c>
      <c r="I313" s="7"/>
      <c r="J313" s="7">
        <f>G313+H313</f>
        <v>192200</v>
      </c>
      <c r="K313" s="7"/>
      <c r="L313" s="7"/>
      <c r="M313" s="7"/>
      <c r="N313" s="7"/>
      <c r="O313" s="7"/>
      <c r="P313" s="7"/>
    </row>
    <row r="314" spans="1:235" s="39" customFormat="1" ht="36" customHeight="1">
      <c r="A314" s="34" t="s">
        <v>341</v>
      </c>
      <c r="B314" s="35"/>
      <c r="C314" s="35"/>
      <c r="D314" s="36"/>
      <c r="E314" s="36">
        <f>SUM(E315)+E322</f>
        <v>20000000</v>
      </c>
      <c r="F314" s="36">
        <f aca="true" t="shared" si="42" ref="F314:P314">SUM(F315)+F322</f>
        <v>20000000</v>
      </c>
      <c r="G314" s="36">
        <f t="shared" si="42"/>
        <v>0</v>
      </c>
      <c r="H314" s="36">
        <f t="shared" si="42"/>
        <v>20000000</v>
      </c>
      <c r="I314" s="36">
        <f t="shared" si="42"/>
        <v>0</v>
      </c>
      <c r="J314" s="36">
        <f t="shared" si="42"/>
        <v>20000000</v>
      </c>
      <c r="K314" s="36">
        <f t="shared" si="42"/>
        <v>1</v>
      </c>
      <c r="L314" s="36">
        <f t="shared" si="42"/>
        <v>1</v>
      </c>
      <c r="M314" s="36">
        <f t="shared" si="42"/>
        <v>1</v>
      </c>
      <c r="N314" s="36">
        <f t="shared" si="42"/>
        <v>0</v>
      </c>
      <c r="O314" s="36">
        <f t="shared" si="42"/>
        <v>20000000</v>
      </c>
      <c r="P314" s="36">
        <f t="shared" si="42"/>
        <v>20000000</v>
      </c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  <c r="CR314" s="38"/>
      <c r="CS314" s="38"/>
      <c r="CT314" s="38"/>
      <c r="CU314" s="38"/>
      <c r="CV314" s="38"/>
      <c r="CW314" s="38"/>
      <c r="CX314" s="38"/>
      <c r="CY314" s="38"/>
      <c r="CZ314" s="38"/>
      <c r="DA314" s="38"/>
      <c r="DB314" s="38"/>
      <c r="DC314" s="38"/>
      <c r="DD314" s="38"/>
      <c r="DE314" s="38"/>
      <c r="DF314" s="38"/>
      <c r="DG314" s="38"/>
      <c r="DH314" s="38"/>
      <c r="DI314" s="38"/>
      <c r="DJ314" s="38"/>
      <c r="DK314" s="38"/>
      <c r="DL314" s="38"/>
      <c r="DM314" s="38"/>
      <c r="DN314" s="38"/>
      <c r="DO314" s="38"/>
      <c r="DP314" s="38"/>
      <c r="DQ314" s="38"/>
      <c r="DR314" s="38"/>
      <c r="DS314" s="38"/>
      <c r="DT314" s="38"/>
      <c r="DU314" s="38"/>
      <c r="DV314" s="38"/>
      <c r="DW314" s="38"/>
      <c r="DX314" s="38"/>
      <c r="DY314" s="38"/>
      <c r="DZ314" s="38"/>
      <c r="EA314" s="38"/>
      <c r="EB314" s="38"/>
      <c r="EC314" s="38"/>
      <c r="ED314" s="38"/>
      <c r="EE314" s="38"/>
      <c r="EF314" s="38"/>
      <c r="EG314" s="38"/>
      <c r="EH314" s="38"/>
      <c r="EI314" s="38"/>
      <c r="EJ314" s="38"/>
      <c r="EK314" s="38"/>
      <c r="EL314" s="38"/>
      <c r="EM314" s="38"/>
      <c r="EN314" s="38"/>
      <c r="EO314" s="38"/>
      <c r="EP314" s="38"/>
      <c r="EQ314" s="38"/>
      <c r="ER314" s="38"/>
      <c r="ES314" s="38"/>
      <c r="ET314" s="38"/>
      <c r="EU314" s="38"/>
      <c r="EV314" s="38"/>
      <c r="EW314" s="38"/>
      <c r="EX314" s="38"/>
      <c r="EY314" s="38"/>
      <c r="EZ314" s="38"/>
      <c r="FA314" s="38"/>
      <c r="FB314" s="38"/>
      <c r="FC314" s="38"/>
      <c r="FD314" s="38"/>
      <c r="FE314" s="38"/>
      <c r="FF314" s="38"/>
      <c r="FG314" s="38"/>
      <c r="FH314" s="38"/>
      <c r="FI314" s="38"/>
      <c r="FJ314" s="38"/>
      <c r="FK314" s="38"/>
      <c r="FL314" s="38"/>
      <c r="FM314" s="38"/>
      <c r="FN314" s="38"/>
      <c r="FO314" s="38"/>
      <c r="FP314" s="38"/>
      <c r="FQ314" s="38"/>
      <c r="FR314" s="38"/>
      <c r="FS314" s="38"/>
      <c r="FT314" s="38"/>
      <c r="FU314" s="38"/>
      <c r="FV314" s="38"/>
      <c r="FW314" s="38"/>
      <c r="FX314" s="38"/>
      <c r="FY314" s="38"/>
      <c r="FZ314" s="38"/>
      <c r="GA314" s="38"/>
      <c r="GB314" s="38"/>
      <c r="GC314" s="38"/>
      <c r="GD314" s="38"/>
      <c r="GE314" s="38"/>
      <c r="GF314" s="38"/>
      <c r="GG314" s="38"/>
      <c r="GH314" s="38"/>
      <c r="GI314" s="38"/>
      <c r="GJ314" s="38"/>
      <c r="GK314" s="38"/>
      <c r="GL314" s="38"/>
      <c r="GM314" s="38"/>
      <c r="GN314" s="38"/>
      <c r="GO314" s="38"/>
      <c r="GP314" s="38"/>
      <c r="GQ314" s="38"/>
      <c r="GR314" s="38"/>
      <c r="GS314" s="38"/>
      <c r="GT314" s="38"/>
      <c r="GU314" s="38"/>
      <c r="GV314" s="38"/>
      <c r="GW314" s="38"/>
      <c r="GX314" s="38"/>
      <c r="GY314" s="38"/>
      <c r="GZ314" s="38"/>
      <c r="HA314" s="38"/>
      <c r="HB314" s="38"/>
      <c r="HC314" s="38"/>
      <c r="HD314" s="38"/>
      <c r="HE314" s="38"/>
      <c r="HF314" s="38"/>
      <c r="HG314" s="38"/>
      <c r="HH314" s="38"/>
      <c r="HI314" s="38"/>
      <c r="HJ314" s="38"/>
      <c r="HK314" s="38"/>
      <c r="HL314" s="38"/>
      <c r="HM314" s="38"/>
      <c r="HN314" s="38"/>
      <c r="HO314" s="38"/>
      <c r="HP314" s="38"/>
      <c r="HQ314" s="38"/>
      <c r="HR314" s="38"/>
      <c r="HS314" s="38"/>
      <c r="HT314" s="38"/>
      <c r="HU314" s="38"/>
      <c r="HV314" s="38"/>
      <c r="HW314" s="38"/>
      <c r="HX314" s="38"/>
      <c r="HY314" s="38"/>
      <c r="HZ314" s="38"/>
      <c r="IA314" s="38"/>
    </row>
    <row r="315" spans="1:235" s="39" customFormat="1" ht="41.25" customHeight="1">
      <c r="A315" s="34" t="s">
        <v>386</v>
      </c>
      <c r="B315" s="35"/>
      <c r="C315" s="35"/>
      <c r="D315" s="36"/>
      <c r="E315" s="36">
        <f>E319*E321</f>
        <v>14999999.999999998</v>
      </c>
      <c r="F315" s="36">
        <f>F319*F321</f>
        <v>14999999.999999998</v>
      </c>
      <c r="G315" s="36"/>
      <c r="H315" s="36">
        <f>H319*H321</f>
        <v>14000000</v>
      </c>
      <c r="I315" s="36"/>
      <c r="J315" s="36">
        <f>H315</f>
        <v>14000000</v>
      </c>
      <c r="K315" s="36">
        <f>K319*K321+1</f>
        <v>1</v>
      </c>
      <c r="L315" s="36">
        <f>L319*L321+1</f>
        <v>1</v>
      </c>
      <c r="M315" s="36">
        <f>M319*M321+1</f>
        <v>1</v>
      </c>
      <c r="N315" s="36"/>
      <c r="O315" s="36">
        <f>O317</f>
        <v>13000000</v>
      </c>
      <c r="P315" s="36">
        <f>O315</f>
        <v>13000000</v>
      </c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  <c r="CP315" s="38"/>
      <c r="CQ315" s="38"/>
      <c r="CR315" s="38"/>
      <c r="CS315" s="38"/>
      <c r="CT315" s="38"/>
      <c r="CU315" s="38"/>
      <c r="CV315" s="38"/>
      <c r="CW315" s="38"/>
      <c r="CX315" s="38"/>
      <c r="CY315" s="38"/>
      <c r="CZ315" s="38"/>
      <c r="DA315" s="38"/>
      <c r="DB315" s="38"/>
      <c r="DC315" s="38"/>
      <c r="DD315" s="38"/>
      <c r="DE315" s="38"/>
      <c r="DF315" s="38"/>
      <c r="DG315" s="38"/>
      <c r="DH315" s="38"/>
      <c r="DI315" s="38"/>
      <c r="DJ315" s="38"/>
      <c r="DK315" s="38"/>
      <c r="DL315" s="38"/>
      <c r="DM315" s="38"/>
      <c r="DN315" s="38"/>
      <c r="DO315" s="38"/>
      <c r="DP315" s="38"/>
      <c r="DQ315" s="38"/>
      <c r="DR315" s="38"/>
      <c r="DS315" s="38"/>
      <c r="DT315" s="38"/>
      <c r="DU315" s="38"/>
      <c r="DV315" s="38"/>
      <c r="DW315" s="38"/>
      <c r="DX315" s="38"/>
      <c r="DY315" s="38"/>
      <c r="DZ315" s="38"/>
      <c r="EA315" s="38"/>
      <c r="EB315" s="38"/>
      <c r="EC315" s="38"/>
      <c r="ED315" s="38"/>
      <c r="EE315" s="38"/>
      <c r="EF315" s="38"/>
      <c r="EG315" s="38"/>
      <c r="EH315" s="38"/>
      <c r="EI315" s="38"/>
      <c r="EJ315" s="38"/>
      <c r="EK315" s="38"/>
      <c r="EL315" s="38"/>
      <c r="EM315" s="38"/>
      <c r="EN315" s="38"/>
      <c r="EO315" s="38"/>
      <c r="EP315" s="38"/>
      <c r="EQ315" s="38"/>
      <c r="ER315" s="38"/>
      <c r="ES315" s="38"/>
      <c r="ET315" s="38"/>
      <c r="EU315" s="38"/>
      <c r="EV315" s="38"/>
      <c r="EW315" s="38"/>
      <c r="EX315" s="38"/>
      <c r="EY315" s="38"/>
      <c r="EZ315" s="38"/>
      <c r="FA315" s="38"/>
      <c r="FB315" s="38"/>
      <c r="FC315" s="38"/>
      <c r="FD315" s="38"/>
      <c r="FE315" s="38"/>
      <c r="FF315" s="38"/>
      <c r="FG315" s="38"/>
      <c r="FH315" s="38"/>
      <c r="FI315" s="38"/>
      <c r="FJ315" s="38"/>
      <c r="FK315" s="38"/>
      <c r="FL315" s="38"/>
      <c r="FM315" s="38"/>
      <c r="FN315" s="38"/>
      <c r="FO315" s="38"/>
      <c r="FP315" s="38"/>
      <c r="FQ315" s="38"/>
      <c r="FR315" s="38"/>
      <c r="FS315" s="38"/>
      <c r="FT315" s="38"/>
      <c r="FU315" s="38"/>
      <c r="FV315" s="38"/>
      <c r="FW315" s="38"/>
      <c r="FX315" s="38"/>
      <c r="FY315" s="38"/>
      <c r="FZ315" s="38"/>
      <c r="GA315" s="38"/>
      <c r="GB315" s="38"/>
      <c r="GC315" s="38"/>
      <c r="GD315" s="38"/>
      <c r="GE315" s="38"/>
      <c r="GF315" s="38"/>
      <c r="GG315" s="38"/>
      <c r="GH315" s="38"/>
      <c r="GI315" s="38"/>
      <c r="GJ315" s="38"/>
      <c r="GK315" s="38"/>
      <c r="GL315" s="38"/>
      <c r="GM315" s="38"/>
      <c r="GN315" s="38"/>
      <c r="GO315" s="38"/>
      <c r="GP315" s="38"/>
      <c r="GQ315" s="38"/>
      <c r="GR315" s="38"/>
      <c r="GS315" s="38"/>
      <c r="GT315" s="38"/>
      <c r="GU315" s="38"/>
      <c r="GV315" s="38"/>
      <c r="GW315" s="38"/>
      <c r="GX315" s="38"/>
      <c r="GY315" s="38"/>
      <c r="GZ315" s="38"/>
      <c r="HA315" s="38"/>
      <c r="HB315" s="38"/>
      <c r="HC315" s="38"/>
      <c r="HD315" s="38"/>
      <c r="HE315" s="38"/>
      <c r="HF315" s="38"/>
      <c r="HG315" s="38"/>
      <c r="HH315" s="38"/>
      <c r="HI315" s="38"/>
      <c r="HJ315" s="38"/>
      <c r="HK315" s="38"/>
      <c r="HL315" s="38"/>
      <c r="HM315" s="38"/>
      <c r="HN315" s="38"/>
      <c r="HO315" s="38"/>
      <c r="HP315" s="38"/>
      <c r="HQ315" s="38"/>
      <c r="HR315" s="38"/>
      <c r="HS315" s="38"/>
      <c r="HT315" s="38"/>
      <c r="HU315" s="38"/>
      <c r="HV315" s="38"/>
      <c r="HW315" s="38"/>
      <c r="HX315" s="38"/>
      <c r="HY315" s="38"/>
      <c r="HZ315" s="38"/>
      <c r="IA315" s="38"/>
    </row>
    <row r="316" spans="1:16" ht="11.25">
      <c r="A316" s="5" t="s">
        <v>4</v>
      </c>
      <c r="B316" s="6"/>
      <c r="C316" s="6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22.5">
      <c r="A317" s="8" t="s">
        <v>193</v>
      </c>
      <c r="B317" s="6"/>
      <c r="C317" s="6"/>
      <c r="D317" s="7"/>
      <c r="E317" s="7">
        <f>E319*E321</f>
        <v>14999999.999999998</v>
      </c>
      <c r="F317" s="7">
        <f>E317</f>
        <v>14999999.999999998</v>
      </c>
      <c r="G317" s="7"/>
      <c r="H317" s="7">
        <f>H319*H321</f>
        <v>14000000</v>
      </c>
      <c r="I317" s="7"/>
      <c r="J317" s="7">
        <f>H317</f>
        <v>14000000</v>
      </c>
      <c r="K317" s="7"/>
      <c r="L317" s="7"/>
      <c r="M317" s="7"/>
      <c r="N317" s="7"/>
      <c r="O317" s="7">
        <f>O319*O321</f>
        <v>13000000</v>
      </c>
      <c r="P317" s="7">
        <f>O317</f>
        <v>13000000</v>
      </c>
    </row>
    <row r="318" spans="1:16" ht="11.25">
      <c r="A318" s="5" t="s">
        <v>5</v>
      </c>
      <c r="B318" s="6"/>
      <c r="C318" s="6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1:16" ht="22.5">
      <c r="A319" s="8" t="s">
        <v>192</v>
      </c>
      <c r="B319" s="6"/>
      <c r="C319" s="6"/>
      <c r="D319" s="7"/>
      <c r="E319" s="7">
        <v>43</v>
      </c>
      <c r="F319" s="7">
        <f>E319</f>
        <v>43</v>
      </c>
      <c r="G319" s="7"/>
      <c r="H319" s="7">
        <v>40</v>
      </c>
      <c r="I319" s="7"/>
      <c r="J319" s="7">
        <f>H319</f>
        <v>40</v>
      </c>
      <c r="K319" s="7"/>
      <c r="L319" s="7"/>
      <c r="M319" s="7"/>
      <c r="N319" s="7"/>
      <c r="O319" s="7">
        <v>36</v>
      </c>
      <c r="P319" s="7">
        <f>O319</f>
        <v>36</v>
      </c>
    </row>
    <row r="320" spans="1:16" ht="11.25">
      <c r="A320" s="5" t="s">
        <v>7</v>
      </c>
      <c r="B320" s="6"/>
      <c r="C320" s="6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1:16" ht="22.5">
      <c r="A321" s="8" t="s">
        <v>126</v>
      </c>
      <c r="B321" s="6"/>
      <c r="C321" s="6"/>
      <c r="D321" s="7"/>
      <c r="E321" s="7">
        <f>15000000/43</f>
        <v>348837.20930232556</v>
      </c>
      <c r="F321" s="7">
        <f>E321</f>
        <v>348837.20930232556</v>
      </c>
      <c r="G321" s="7"/>
      <c r="H321" s="7">
        <f>14000000/40</f>
        <v>350000</v>
      </c>
      <c r="I321" s="7"/>
      <c r="J321" s="7">
        <f>H321</f>
        <v>350000</v>
      </c>
      <c r="K321" s="7"/>
      <c r="L321" s="7"/>
      <c r="M321" s="7"/>
      <c r="N321" s="7"/>
      <c r="O321" s="7">
        <f>13000000/36</f>
        <v>361111.1111111111</v>
      </c>
      <c r="P321" s="7">
        <f>O321</f>
        <v>361111.1111111111</v>
      </c>
    </row>
    <row r="322" spans="1:16" ht="40.5" customHeight="1">
      <c r="A322" s="34" t="s">
        <v>387</v>
      </c>
      <c r="B322" s="37"/>
      <c r="C322" s="37"/>
      <c r="D322" s="30">
        <f>D324</f>
        <v>0</v>
      </c>
      <c r="E322" s="30">
        <f>E324</f>
        <v>5000000</v>
      </c>
      <c r="F322" s="30">
        <f>D322+E322</f>
        <v>5000000</v>
      </c>
      <c r="G322" s="30"/>
      <c r="H322" s="30">
        <f>H324</f>
        <v>6000000</v>
      </c>
      <c r="I322" s="30">
        <f aca="true" t="shared" si="43" ref="I322:P322">I324</f>
        <v>0</v>
      </c>
      <c r="J322" s="30">
        <f t="shared" si="43"/>
        <v>6000000</v>
      </c>
      <c r="K322" s="30">
        <f t="shared" si="43"/>
        <v>0</v>
      </c>
      <c r="L322" s="30">
        <f t="shared" si="43"/>
        <v>0</v>
      </c>
      <c r="M322" s="30">
        <f t="shared" si="43"/>
        <v>0</v>
      </c>
      <c r="N322" s="30">
        <f t="shared" si="43"/>
        <v>0</v>
      </c>
      <c r="O322" s="30">
        <f t="shared" si="43"/>
        <v>7000000</v>
      </c>
      <c r="P322" s="30">
        <f t="shared" si="43"/>
        <v>7000000</v>
      </c>
    </row>
    <row r="323" spans="1:16" ht="17.25" customHeight="1">
      <c r="A323" s="5" t="s">
        <v>4</v>
      </c>
      <c r="B323" s="37"/>
      <c r="C323" s="37"/>
      <c r="D323" s="30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25.5" customHeight="1">
      <c r="A324" s="8" t="s">
        <v>194</v>
      </c>
      <c r="B324" s="37"/>
      <c r="C324" s="37"/>
      <c r="D324" s="30"/>
      <c r="E324" s="7">
        <f>E326*E328</f>
        <v>5000000</v>
      </c>
      <c r="F324" s="7">
        <f>D324+E324</f>
        <v>5000000</v>
      </c>
      <c r="G324" s="7"/>
      <c r="H324" s="7">
        <f>H326*H328</f>
        <v>6000000</v>
      </c>
      <c r="I324" s="7"/>
      <c r="J324" s="7">
        <f>H324</f>
        <v>6000000</v>
      </c>
      <c r="K324" s="7"/>
      <c r="L324" s="7"/>
      <c r="M324" s="7"/>
      <c r="N324" s="7"/>
      <c r="O324" s="7">
        <f>O326*O328</f>
        <v>7000000</v>
      </c>
      <c r="P324" s="7">
        <f>O324</f>
        <v>7000000</v>
      </c>
    </row>
    <row r="325" spans="1:16" ht="15.75" customHeight="1">
      <c r="A325" s="5" t="s">
        <v>5</v>
      </c>
      <c r="B325" s="37"/>
      <c r="C325" s="37"/>
      <c r="D325" s="30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25.5" customHeight="1">
      <c r="A326" s="8" t="s">
        <v>125</v>
      </c>
      <c r="B326" s="37"/>
      <c r="C326" s="37"/>
      <c r="D326" s="30"/>
      <c r="E326" s="7">
        <v>16</v>
      </c>
      <c r="F326" s="7">
        <f>D326+E326</f>
        <v>16</v>
      </c>
      <c r="G326" s="7"/>
      <c r="H326" s="7">
        <v>16</v>
      </c>
      <c r="I326" s="7"/>
      <c r="J326" s="7">
        <f>H326</f>
        <v>16</v>
      </c>
      <c r="K326" s="7"/>
      <c r="L326" s="7"/>
      <c r="M326" s="7"/>
      <c r="N326" s="7"/>
      <c r="O326" s="7">
        <v>16</v>
      </c>
      <c r="P326" s="7">
        <v>16</v>
      </c>
    </row>
    <row r="327" spans="1:16" ht="15.75" customHeight="1">
      <c r="A327" s="5" t="s">
        <v>7</v>
      </c>
      <c r="B327" s="37"/>
      <c r="C327" s="37"/>
      <c r="D327" s="30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1:16" ht="37.5" customHeight="1">
      <c r="A328" s="8" t="s">
        <v>195</v>
      </c>
      <c r="B328" s="37"/>
      <c r="C328" s="37"/>
      <c r="D328" s="30"/>
      <c r="E328" s="7">
        <v>312500</v>
      </c>
      <c r="F328" s="7">
        <f>D328+E328</f>
        <v>312500</v>
      </c>
      <c r="G328" s="7"/>
      <c r="H328" s="7">
        <v>375000</v>
      </c>
      <c r="I328" s="7"/>
      <c r="J328" s="7">
        <f>H328</f>
        <v>375000</v>
      </c>
      <c r="K328" s="7"/>
      <c r="L328" s="7"/>
      <c r="M328" s="7"/>
      <c r="N328" s="7"/>
      <c r="O328" s="7">
        <v>437500</v>
      </c>
      <c r="P328" s="7">
        <f>O328</f>
        <v>437500</v>
      </c>
    </row>
    <row r="329" spans="1:235" s="52" customFormat="1" ht="37.5" customHeight="1">
      <c r="A329" s="5" t="s">
        <v>388</v>
      </c>
      <c r="B329" s="37"/>
      <c r="C329" s="37"/>
      <c r="D329" s="30"/>
      <c r="E329" s="30">
        <f aca="true" t="shared" si="44" ref="E329:P329">SUM(E331)</f>
        <v>800003</v>
      </c>
      <c r="F329" s="30">
        <f t="shared" si="44"/>
        <v>800003</v>
      </c>
      <c r="G329" s="30">
        <f t="shared" si="44"/>
        <v>0</v>
      </c>
      <c r="H329" s="30">
        <f t="shared" si="44"/>
        <v>742600</v>
      </c>
      <c r="I329" s="30">
        <f t="shared" si="44"/>
        <v>742600</v>
      </c>
      <c r="J329" s="30">
        <f t="shared" si="44"/>
        <v>742600</v>
      </c>
      <c r="K329" s="30">
        <f t="shared" si="44"/>
        <v>0</v>
      </c>
      <c r="L329" s="30">
        <f t="shared" si="44"/>
        <v>0</v>
      </c>
      <c r="M329" s="30">
        <f t="shared" si="44"/>
        <v>0</v>
      </c>
      <c r="N329" s="30">
        <f t="shared" si="44"/>
        <v>0</v>
      </c>
      <c r="O329" s="30">
        <f t="shared" si="44"/>
        <v>0</v>
      </c>
      <c r="P329" s="30">
        <f t="shared" si="44"/>
        <v>0</v>
      </c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  <c r="CG329" s="51"/>
      <c r="CH329" s="51"/>
      <c r="CI329" s="51"/>
      <c r="CJ329" s="51"/>
      <c r="CK329" s="51"/>
      <c r="CL329" s="51"/>
      <c r="CM329" s="51"/>
      <c r="CN329" s="51"/>
      <c r="CO329" s="51"/>
      <c r="CP329" s="51"/>
      <c r="CQ329" s="51"/>
      <c r="CR329" s="51"/>
      <c r="CS329" s="51"/>
      <c r="CT329" s="51"/>
      <c r="CU329" s="51"/>
      <c r="CV329" s="51"/>
      <c r="CW329" s="51"/>
      <c r="CX329" s="51"/>
      <c r="CY329" s="51"/>
      <c r="CZ329" s="51"/>
      <c r="DA329" s="51"/>
      <c r="DB329" s="51"/>
      <c r="DC329" s="51"/>
      <c r="DD329" s="51"/>
      <c r="DE329" s="51"/>
      <c r="DF329" s="51"/>
      <c r="DG329" s="51"/>
      <c r="DH329" s="51"/>
      <c r="DI329" s="51"/>
      <c r="DJ329" s="51"/>
      <c r="DK329" s="51"/>
      <c r="DL329" s="51"/>
      <c r="DM329" s="51"/>
      <c r="DN329" s="51"/>
      <c r="DO329" s="51"/>
      <c r="DP329" s="51"/>
      <c r="DQ329" s="51"/>
      <c r="DR329" s="51"/>
      <c r="DS329" s="51"/>
      <c r="DT329" s="51"/>
      <c r="DU329" s="51"/>
      <c r="DV329" s="51"/>
      <c r="DW329" s="51"/>
      <c r="DX329" s="51"/>
      <c r="DY329" s="51"/>
      <c r="DZ329" s="51"/>
      <c r="EA329" s="51"/>
      <c r="EB329" s="51"/>
      <c r="EC329" s="51"/>
      <c r="ED329" s="51"/>
      <c r="EE329" s="51"/>
      <c r="EF329" s="51"/>
      <c r="EG329" s="51"/>
      <c r="EH329" s="51"/>
      <c r="EI329" s="51"/>
      <c r="EJ329" s="51"/>
      <c r="EK329" s="51"/>
      <c r="EL329" s="51"/>
      <c r="EM329" s="51"/>
      <c r="EN329" s="51"/>
      <c r="EO329" s="51"/>
      <c r="EP329" s="51"/>
      <c r="EQ329" s="51"/>
      <c r="ER329" s="51"/>
      <c r="ES329" s="51"/>
      <c r="ET329" s="51"/>
      <c r="EU329" s="51"/>
      <c r="EV329" s="51"/>
      <c r="EW329" s="51"/>
      <c r="EX329" s="51"/>
      <c r="EY329" s="51"/>
      <c r="EZ329" s="51"/>
      <c r="FA329" s="51"/>
      <c r="FB329" s="51"/>
      <c r="FC329" s="51"/>
      <c r="FD329" s="51"/>
      <c r="FE329" s="51"/>
      <c r="FF329" s="51"/>
      <c r="FG329" s="51"/>
      <c r="FH329" s="51"/>
      <c r="FI329" s="51"/>
      <c r="FJ329" s="51"/>
      <c r="FK329" s="51"/>
      <c r="FL329" s="51"/>
      <c r="FM329" s="51"/>
      <c r="FN329" s="51"/>
      <c r="FO329" s="51"/>
      <c r="FP329" s="51"/>
      <c r="FQ329" s="51"/>
      <c r="FR329" s="51"/>
      <c r="FS329" s="51"/>
      <c r="FT329" s="51"/>
      <c r="FU329" s="51"/>
      <c r="FV329" s="51"/>
      <c r="FW329" s="51"/>
      <c r="FX329" s="51"/>
      <c r="FY329" s="51"/>
      <c r="FZ329" s="51"/>
      <c r="GA329" s="51"/>
      <c r="GB329" s="51"/>
      <c r="GC329" s="51"/>
      <c r="GD329" s="51"/>
      <c r="GE329" s="51"/>
      <c r="GF329" s="51"/>
      <c r="GG329" s="51"/>
      <c r="GH329" s="51"/>
      <c r="GI329" s="51"/>
      <c r="GJ329" s="51"/>
      <c r="GK329" s="51"/>
      <c r="GL329" s="51"/>
      <c r="GM329" s="51"/>
      <c r="GN329" s="51"/>
      <c r="GO329" s="51"/>
      <c r="GP329" s="51"/>
      <c r="GQ329" s="51"/>
      <c r="GR329" s="51"/>
      <c r="GS329" s="51"/>
      <c r="GT329" s="51"/>
      <c r="GU329" s="51"/>
      <c r="GV329" s="51"/>
      <c r="GW329" s="51"/>
      <c r="GX329" s="51"/>
      <c r="GY329" s="51"/>
      <c r="GZ329" s="51"/>
      <c r="HA329" s="51"/>
      <c r="HB329" s="51"/>
      <c r="HC329" s="51"/>
      <c r="HD329" s="51"/>
      <c r="HE329" s="51"/>
      <c r="HF329" s="51"/>
      <c r="HG329" s="51"/>
      <c r="HH329" s="51"/>
      <c r="HI329" s="51"/>
      <c r="HJ329" s="51"/>
      <c r="HK329" s="51"/>
      <c r="HL329" s="51"/>
      <c r="HM329" s="51"/>
      <c r="HN329" s="51"/>
      <c r="HO329" s="51"/>
      <c r="HP329" s="51"/>
      <c r="HQ329" s="51"/>
      <c r="HR329" s="51"/>
      <c r="HS329" s="51"/>
      <c r="HT329" s="51"/>
      <c r="HU329" s="51"/>
      <c r="HV329" s="51"/>
      <c r="HW329" s="51"/>
      <c r="HX329" s="51"/>
      <c r="HY329" s="51"/>
      <c r="HZ329" s="51"/>
      <c r="IA329" s="51"/>
    </row>
    <row r="330" spans="1:16" ht="10.5" customHeight="1">
      <c r="A330" s="5" t="s">
        <v>4</v>
      </c>
      <c r="B330" s="37"/>
      <c r="C330" s="37"/>
      <c r="D330" s="30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32.25" customHeight="1">
      <c r="A331" s="8" t="s">
        <v>339</v>
      </c>
      <c r="B331" s="37"/>
      <c r="C331" s="37"/>
      <c r="D331" s="30"/>
      <c r="E331" s="7">
        <v>800003</v>
      </c>
      <c r="F331" s="7">
        <v>800003</v>
      </c>
      <c r="G331" s="7"/>
      <c r="H331" s="7">
        <v>742600</v>
      </c>
      <c r="I331" s="7">
        <v>742600</v>
      </c>
      <c r="J331" s="7">
        <v>742600</v>
      </c>
      <c r="K331" s="7"/>
      <c r="L331" s="7"/>
      <c r="M331" s="7"/>
      <c r="N331" s="7"/>
      <c r="O331" s="7"/>
      <c r="P331" s="7"/>
    </row>
    <row r="332" spans="1:16" ht="16.5" customHeight="1">
      <c r="A332" s="5" t="s">
        <v>5</v>
      </c>
      <c r="B332" s="37"/>
      <c r="C332" s="37"/>
      <c r="D332" s="30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26.25" customHeight="1">
      <c r="A333" s="8" t="s">
        <v>125</v>
      </c>
      <c r="B333" s="37"/>
      <c r="C333" s="37"/>
      <c r="D333" s="30"/>
      <c r="E333" s="7">
        <v>10</v>
      </c>
      <c r="F333" s="7">
        <v>10</v>
      </c>
      <c r="G333" s="7"/>
      <c r="H333" s="7">
        <v>10</v>
      </c>
      <c r="I333" s="7">
        <v>10</v>
      </c>
      <c r="J333" s="7">
        <v>10</v>
      </c>
      <c r="K333" s="7"/>
      <c r="L333" s="7"/>
      <c r="M333" s="7"/>
      <c r="N333" s="7"/>
      <c r="O333" s="7"/>
      <c r="P333" s="7"/>
    </row>
    <row r="334" spans="1:235" s="52" customFormat="1" ht="18" customHeight="1">
      <c r="A334" s="5" t="s">
        <v>7</v>
      </c>
      <c r="B334" s="37"/>
      <c r="C334" s="37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  <c r="CE334" s="51"/>
      <c r="CF334" s="51"/>
      <c r="CG334" s="51"/>
      <c r="CH334" s="51"/>
      <c r="CI334" s="51"/>
      <c r="CJ334" s="51"/>
      <c r="CK334" s="51"/>
      <c r="CL334" s="51"/>
      <c r="CM334" s="51"/>
      <c r="CN334" s="51"/>
      <c r="CO334" s="51"/>
      <c r="CP334" s="51"/>
      <c r="CQ334" s="51"/>
      <c r="CR334" s="51"/>
      <c r="CS334" s="51"/>
      <c r="CT334" s="51"/>
      <c r="CU334" s="51"/>
      <c r="CV334" s="51"/>
      <c r="CW334" s="51"/>
      <c r="CX334" s="51"/>
      <c r="CY334" s="51"/>
      <c r="CZ334" s="51"/>
      <c r="DA334" s="51"/>
      <c r="DB334" s="51"/>
      <c r="DC334" s="51"/>
      <c r="DD334" s="51"/>
      <c r="DE334" s="51"/>
      <c r="DF334" s="51"/>
      <c r="DG334" s="51"/>
      <c r="DH334" s="51"/>
      <c r="DI334" s="51"/>
      <c r="DJ334" s="51"/>
      <c r="DK334" s="51"/>
      <c r="DL334" s="51"/>
      <c r="DM334" s="51"/>
      <c r="DN334" s="51"/>
      <c r="DO334" s="51"/>
      <c r="DP334" s="51"/>
      <c r="DQ334" s="51"/>
      <c r="DR334" s="51"/>
      <c r="DS334" s="51"/>
      <c r="DT334" s="51"/>
      <c r="DU334" s="51"/>
      <c r="DV334" s="51"/>
      <c r="DW334" s="51"/>
      <c r="DX334" s="51"/>
      <c r="DY334" s="51"/>
      <c r="DZ334" s="51"/>
      <c r="EA334" s="51"/>
      <c r="EB334" s="51"/>
      <c r="EC334" s="51"/>
      <c r="ED334" s="51"/>
      <c r="EE334" s="51"/>
      <c r="EF334" s="51"/>
      <c r="EG334" s="51"/>
      <c r="EH334" s="51"/>
      <c r="EI334" s="51"/>
      <c r="EJ334" s="51"/>
      <c r="EK334" s="51"/>
      <c r="EL334" s="51"/>
      <c r="EM334" s="51"/>
      <c r="EN334" s="51"/>
      <c r="EO334" s="51"/>
      <c r="EP334" s="51"/>
      <c r="EQ334" s="51"/>
      <c r="ER334" s="51"/>
      <c r="ES334" s="51"/>
      <c r="ET334" s="51"/>
      <c r="EU334" s="51"/>
      <c r="EV334" s="51"/>
      <c r="EW334" s="51"/>
      <c r="EX334" s="51"/>
      <c r="EY334" s="51"/>
      <c r="EZ334" s="51"/>
      <c r="FA334" s="51"/>
      <c r="FB334" s="51"/>
      <c r="FC334" s="51"/>
      <c r="FD334" s="51"/>
      <c r="FE334" s="51"/>
      <c r="FF334" s="51"/>
      <c r="FG334" s="51"/>
      <c r="FH334" s="51"/>
      <c r="FI334" s="51"/>
      <c r="FJ334" s="51"/>
      <c r="FK334" s="51"/>
      <c r="FL334" s="51"/>
      <c r="FM334" s="51"/>
      <c r="FN334" s="51"/>
      <c r="FO334" s="51"/>
      <c r="FP334" s="51"/>
      <c r="FQ334" s="51"/>
      <c r="FR334" s="51"/>
      <c r="FS334" s="51"/>
      <c r="FT334" s="51"/>
      <c r="FU334" s="51"/>
      <c r="FV334" s="51"/>
      <c r="FW334" s="51"/>
      <c r="FX334" s="51"/>
      <c r="FY334" s="51"/>
      <c r="FZ334" s="51"/>
      <c r="GA334" s="51"/>
      <c r="GB334" s="51"/>
      <c r="GC334" s="51"/>
      <c r="GD334" s="51"/>
      <c r="GE334" s="51"/>
      <c r="GF334" s="51"/>
      <c r="GG334" s="51"/>
      <c r="GH334" s="51"/>
      <c r="GI334" s="51"/>
      <c r="GJ334" s="51"/>
      <c r="GK334" s="51"/>
      <c r="GL334" s="51"/>
      <c r="GM334" s="51"/>
      <c r="GN334" s="51"/>
      <c r="GO334" s="51"/>
      <c r="GP334" s="51"/>
      <c r="GQ334" s="51"/>
      <c r="GR334" s="51"/>
      <c r="GS334" s="51"/>
      <c r="GT334" s="51"/>
      <c r="GU334" s="51"/>
      <c r="GV334" s="51"/>
      <c r="GW334" s="51"/>
      <c r="GX334" s="51"/>
      <c r="GY334" s="51"/>
      <c r="GZ334" s="51"/>
      <c r="HA334" s="51"/>
      <c r="HB334" s="51"/>
      <c r="HC334" s="51"/>
      <c r="HD334" s="51"/>
      <c r="HE334" s="51"/>
      <c r="HF334" s="51"/>
      <c r="HG334" s="51"/>
      <c r="HH334" s="51"/>
      <c r="HI334" s="51"/>
      <c r="HJ334" s="51"/>
      <c r="HK334" s="51"/>
      <c r="HL334" s="51"/>
      <c r="HM334" s="51"/>
      <c r="HN334" s="51"/>
      <c r="HO334" s="51"/>
      <c r="HP334" s="51"/>
      <c r="HQ334" s="51"/>
      <c r="HR334" s="51"/>
      <c r="HS334" s="51"/>
      <c r="HT334" s="51"/>
      <c r="HU334" s="51"/>
      <c r="HV334" s="51"/>
      <c r="HW334" s="51"/>
      <c r="HX334" s="51"/>
      <c r="HY334" s="51"/>
      <c r="HZ334" s="51"/>
      <c r="IA334" s="51"/>
    </row>
    <row r="335" spans="1:16" ht="37.5" customHeight="1">
      <c r="A335" s="8" t="s">
        <v>340</v>
      </c>
      <c r="B335" s="37"/>
      <c r="C335" s="37"/>
      <c r="D335" s="30"/>
      <c r="E335" s="7">
        <f>SUM(E331)/E333</f>
        <v>80000.3</v>
      </c>
      <c r="F335" s="7">
        <f>SUM(F331)/F333</f>
        <v>80000.3</v>
      </c>
      <c r="G335" s="7"/>
      <c r="H335" s="7">
        <f>H331/H333</f>
        <v>74260</v>
      </c>
      <c r="I335" s="7">
        <f>I331/I333</f>
        <v>74260</v>
      </c>
      <c r="J335" s="7">
        <f>J331/J333</f>
        <v>74260</v>
      </c>
      <c r="K335" s="7"/>
      <c r="L335" s="7"/>
      <c r="M335" s="7"/>
      <c r="N335" s="7"/>
      <c r="O335" s="7"/>
      <c r="P335" s="7"/>
    </row>
    <row r="336" spans="1:16" ht="16.5" customHeight="1">
      <c r="A336" s="37" t="s">
        <v>361</v>
      </c>
      <c r="B336" s="37"/>
      <c r="C336" s="37"/>
      <c r="D336" s="30">
        <f>D337+D338</f>
        <v>3794380.0029998</v>
      </c>
      <c r="E336" s="30">
        <f>E337+E338</f>
        <v>692840</v>
      </c>
      <c r="F336" s="30">
        <f>D336+E336</f>
        <v>4487220.002999799</v>
      </c>
      <c r="G336" s="30">
        <f>G337+G338</f>
        <v>3963255</v>
      </c>
      <c r="H336" s="30">
        <f>H337+H338</f>
        <v>742600</v>
      </c>
      <c r="I336" s="30">
        <f>I337+I338</f>
        <v>0</v>
      </c>
      <c r="J336" s="30">
        <f>G336+H336</f>
        <v>4705855</v>
      </c>
      <c r="K336" s="30" t="e">
        <f>K337+K338</f>
        <v>#REF!</v>
      </c>
      <c r="L336" s="30">
        <f>L337+L338</f>
        <v>0</v>
      </c>
      <c r="M336" s="30">
        <f>M337+M338</f>
        <v>0</v>
      </c>
      <c r="N336" s="30">
        <f>N337+N338</f>
        <v>3742519.99999968</v>
      </c>
      <c r="O336" s="30">
        <f>O337+O338</f>
        <v>787532</v>
      </c>
      <c r="P336" s="30">
        <f>N336+O336</f>
        <v>4530051.99999968</v>
      </c>
    </row>
    <row r="337" spans="1:16" ht="13.5" customHeight="1">
      <c r="A337" s="37" t="s">
        <v>54</v>
      </c>
      <c r="B337" s="37"/>
      <c r="C337" s="37"/>
      <c r="D337" s="30">
        <f>D340+D347+D425+D430</f>
        <v>3331999.9999997998</v>
      </c>
      <c r="E337" s="30">
        <f>E340+E347+E425+E430</f>
        <v>0</v>
      </c>
      <c r="F337" s="30">
        <f>D337+E337</f>
        <v>3331999.9999997998</v>
      </c>
      <c r="G337" s="30">
        <f>G340+G347+G425+G430+G357</f>
        <v>3528000</v>
      </c>
      <c r="H337" s="30">
        <f>H340+H347+H425+H430</f>
        <v>0</v>
      </c>
      <c r="I337" s="30">
        <f>I340+I347+I425+I430</f>
        <v>0</v>
      </c>
      <c r="J337" s="30">
        <f>G337+H337</f>
        <v>3528000</v>
      </c>
      <c r="K337" s="30" t="e">
        <f>K340+K347+K425+K430</f>
        <v>#REF!</v>
      </c>
      <c r="L337" s="30">
        <f>L340+L347+L425+L430</f>
        <v>0</v>
      </c>
      <c r="M337" s="30">
        <f>M340+M347+M425+M430</f>
        <v>0</v>
      </c>
      <c r="N337" s="30">
        <f>N340+N347+N425+N430</f>
        <v>3389999.99999968</v>
      </c>
      <c r="O337" s="30">
        <f>O340+O347+O425+O430</f>
        <v>0</v>
      </c>
      <c r="P337" s="30">
        <f>N337+O337</f>
        <v>3389999.99999968</v>
      </c>
    </row>
    <row r="338" spans="1:235" s="139" customFormat="1" ht="11.25">
      <c r="A338" s="152" t="s">
        <v>189</v>
      </c>
      <c r="B338" s="152"/>
      <c r="C338" s="152"/>
      <c r="D338" s="153">
        <f>D366+D447</f>
        <v>462380.003</v>
      </c>
      <c r="E338" s="153">
        <f>E400</f>
        <v>692840</v>
      </c>
      <c r="F338" s="153">
        <f>D338+E338</f>
        <v>1155220.003</v>
      </c>
      <c r="G338" s="153">
        <f>G366+G447</f>
        <v>435255</v>
      </c>
      <c r="H338" s="153">
        <f>H400</f>
        <v>742600</v>
      </c>
      <c r="I338" s="153">
        <f>I368+I378</f>
        <v>0</v>
      </c>
      <c r="J338" s="153">
        <f>G338+H338</f>
        <v>1177855</v>
      </c>
      <c r="K338" s="153">
        <f>K368+K378</f>
        <v>0</v>
      </c>
      <c r="L338" s="153">
        <f>L368+L378</f>
        <v>0</v>
      </c>
      <c r="M338" s="153">
        <f>M368+M378</f>
        <v>0</v>
      </c>
      <c r="N338" s="153">
        <f>N366</f>
        <v>352520</v>
      </c>
      <c r="O338" s="153">
        <f>O400</f>
        <v>787532</v>
      </c>
      <c r="P338" s="153">
        <f>N338+O338</f>
        <v>1140052</v>
      </c>
      <c r="Q338" s="138"/>
      <c r="R338" s="138"/>
      <c r="S338" s="138"/>
      <c r="T338" s="138"/>
      <c r="U338" s="138"/>
      <c r="V338" s="138"/>
      <c r="W338" s="138"/>
      <c r="X338" s="138"/>
      <c r="Y338" s="138"/>
      <c r="Z338" s="138"/>
      <c r="AA338" s="138"/>
      <c r="AB338" s="138"/>
      <c r="AC338" s="138"/>
      <c r="AD338" s="138"/>
      <c r="AE338" s="138"/>
      <c r="AF338" s="138"/>
      <c r="AG338" s="138"/>
      <c r="AH338" s="138"/>
      <c r="AI338" s="138"/>
      <c r="AJ338" s="138"/>
      <c r="AK338" s="138"/>
      <c r="AL338" s="138"/>
      <c r="AM338" s="138"/>
      <c r="AN338" s="138"/>
      <c r="AO338" s="138"/>
      <c r="AP338" s="138"/>
      <c r="AQ338" s="138"/>
      <c r="AR338" s="138"/>
      <c r="AS338" s="138"/>
      <c r="AT338" s="138"/>
      <c r="AU338" s="138"/>
      <c r="AV338" s="138"/>
      <c r="AW338" s="138"/>
      <c r="AX338" s="138"/>
      <c r="AY338" s="138"/>
      <c r="AZ338" s="138"/>
      <c r="BA338" s="138"/>
      <c r="BB338" s="138"/>
      <c r="BC338" s="138"/>
      <c r="BD338" s="138"/>
      <c r="BE338" s="138"/>
      <c r="BF338" s="138"/>
      <c r="BG338" s="138"/>
      <c r="BH338" s="138"/>
      <c r="BI338" s="138"/>
      <c r="BJ338" s="138"/>
      <c r="BK338" s="138"/>
      <c r="BL338" s="138"/>
      <c r="BM338" s="138"/>
      <c r="BN338" s="138"/>
      <c r="BO338" s="138"/>
      <c r="BP338" s="138"/>
      <c r="BQ338" s="138"/>
      <c r="BR338" s="138"/>
      <c r="BS338" s="138"/>
      <c r="BT338" s="138"/>
      <c r="BU338" s="138"/>
      <c r="BV338" s="138"/>
      <c r="BW338" s="138"/>
      <c r="BX338" s="138"/>
      <c r="BY338" s="138"/>
      <c r="BZ338" s="138"/>
      <c r="CA338" s="138"/>
      <c r="CB338" s="138"/>
      <c r="CC338" s="138"/>
      <c r="CD338" s="138"/>
      <c r="CE338" s="138"/>
      <c r="CF338" s="138"/>
      <c r="CG338" s="138"/>
      <c r="CH338" s="138"/>
      <c r="CI338" s="138"/>
      <c r="CJ338" s="138"/>
      <c r="CK338" s="138"/>
      <c r="CL338" s="138"/>
      <c r="CM338" s="138"/>
      <c r="CN338" s="138"/>
      <c r="CO338" s="138"/>
      <c r="CP338" s="138"/>
      <c r="CQ338" s="138"/>
      <c r="CR338" s="138"/>
      <c r="CS338" s="138"/>
      <c r="CT338" s="138"/>
      <c r="CU338" s="138"/>
      <c r="CV338" s="138"/>
      <c r="CW338" s="138"/>
      <c r="CX338" s="138"/>
      <c r="CY338" s="138"/>
      <c r="CZ338" s="138"/>
      <c r="DA338" s="138"/>
      <c r="DB338" s="138"/>
      <c r="DC338" s="138"/>
      <c r="DD338" s="138"/>
      <c r="DE338" s="138"/>
      <c r="DF338" s="138"/>
      <c r="DG338" s="138"/>
      <c r="DH338" s="138"/>
      <c r="DI338" s="138"/>
      <c r="DJ338" s="138"/>
      <c r="DK338" s="138"/>
      <c r="DL338" s="138"/>
      <c r="DM338" s="138"/>
      <c r="DN338" s="138"/>
      <c r="DO338" s="138"/>
      <c r="DP338" s="138"/>
      <c r="DQ338" s="138"/>
      <c r="DR338" s="138"/>
      <c r="DS338" s="138"/>
      <c r="DT338" s="138"/>
      <c r="DU338" s="138"/>
      <c r="DV338" s="138"/>
      <c r="DW338" s="138"/>
      <c r="DX338" s="138"/>
      <c r="DY338" s="138"/>
      <c r="DZ338" s="138"/>
      <c r="EA338" s="138"/>
      <c r="EB338" s="138"/>
      <c r="EC338" s="138"/>
      <c r="ED338" s="138"/>
      <c r="EE338" s="138"/>
      <c r="EF338" s="138"/>
      <c r="EG338" s="138"/>
      <c r="EH338" s="138"/>
      <c r="EI338" s="138"/>
      <c r="EJ338" s="138"/>
      <c r="EK338" s="138"/>
      <c r="EL338" s="138"/>
      <c r="EM338" s="138"/>
      <c r="EN338" s="138"/>
      <c r="EO338" s="138"/>
      <c r="EP338" s="138"/>
      <c r="EQ338" s="138"/>
      <c r="ER338" s="138"/>
      <c r="ES338" s="138"/>
      <c r="ET338" s="138"/>
      <c r="EU338" s="138"/>
      <c r="EV338" s="138"/>
      <c r="EW338" s="138"/>
      <c r="EX338" s="138"/>
      <c r="EY338" s="138"/>
      <c r="EZ338" s="138"/>
      <c r="FA338" s="138"/>
      <c r="FB338" s="138"/>
      <c r="FC338" s="138"/>
      <c r="FD338" s="138"/>
      <c r="FE338" s="138"/>
      <c r="FF338" s="138"/>
      <c r="FG338" s="138"/>
      <c r="FH338" s="138"/>
      <c r="FI338" s="138"/>
      <c r="FJ338" s="138"/>
      <c r="FK338" s="138"/>
      <c r="FL338" s="138"/>
      <c r="FM338" s="138"/>
      <c r="FN338" s="138"/>
      <c r="FO338" s="138"/>
      <c r="FP338" s="138"/>
      <c r="FQ338" s="138"/>
      <c r="FR338" s="138"/>
      <c r="FS338" s="138"/>
      <c r="FT338" s="138"/>
      <c r="FU338" s="138"/>
      <c r="FV338" s="138"/>
      <c r="FW338" s="138"/>
      <c r="FX338" s="138"/>
      <c r="FY338" s="138"/>
      <c r="FZ338" s="138"/>
      <c r="GA338" s="138"/>
      <c r="GB338" s="138"/>
      <c r="GC338" s="138"/>
      <c r="GD338" s="138"/>
      <c r="GE338" s="138"/>
      <c r="GF338" s="138"/>
      <c r="GG338" s="138"/>
      <c r="GH338" s="138"/>
      <c r="GI338" s="138"/>
      <c r="GJ338" s="138"/>
      <c r="GK338" s="138"/>
      <c r="GL338" s="138"/>
      <c r="GM338" s="138"/>
      <c r="GN338" s="138"/>
      <c r="GO338" s="138"/>
      <c r="GP338" s="138"/>
      <c r="GQ338" s="138"/>
      <c r="GR338" s="138"/>
      <c r="GS338" s="138"/>
      <c r="GT338" s="138"/>
      <c r="GU338" s="138"/>
      <c r="GV338" s="138"/>
      <c r="GW338" s="138"/>
      <c r="GX338" s="138"/>
      <c r="GY338" s="138"/>
      <c r="GZ338" s="138"/>
      <c r="HA338" s="138"/>
      <c r="HB338" s="138"/>
      <c r="HC338" s="138"/>
      <c r="HD338" s="138"/>
      <c r="HE338" s="138"/>
      <c r="HF338" s="138"/>
      <c r="HG338" s="138"/>
      <c r="HH338" s="138"/>
      <c r="HI338" s="138"/>
      <c r="HJ338" s="138"/>
      <c r="HK338" s="138"/>
      <c r="HL338" s="138"/>
      <c r="HM338" s="138"/>
      <c r="HN338" s="138"/>
      <c r="HO338" s="138"/>
      <c r="HP338" s="138"/>
      <c r="HQ338" s="138"/>
      <c r="HR338" s="138"/>
      <c r="HS338" s="138"/>
      <c r="HT338" s="138"/>
      <c r="HU338" s="138"/>
      <c r="HV338" s="138"/>
      <c r="HW338" s="138"/>
      <c r="HX338" s="138"/>
      <c r="HY338" s="138"/>
      <c r="HZ338" s="138"/>
      <c r="IA338" s="138"/>
    </row>
    <row r="339" spans="1:16" ht="36" customHeight="1">
      <c r="A339" s="8" t="s">
        <v>129</v>
      </c>
      <c r="B339" s="6"/>
      <c r="C339" s="6"/>
      <c r="D339" s="36"/>
      <c r="E339" s="36"/>
      <c r="F339" s="36"/>
      <c r="G339" s="36"/>
      <c r="H339" s="36"/>
      <c r="I339" s="36"/>
      <c r="J339" s="36"/>
      <c r="K339" s="7"/>
      <c r="L339" s="36"/>
      <c r="M339" s="36"/>
      <c r="N339" s="36"/>
      <c r="O339" s="36"/>
      <c r="P339" s="36"/>
    </row>
    <row r="340" spans="1:235" s="39" customFormat="1" ht="22.5">
      <c r="A340" s="34" t="s">
        <v>389</v>
      </c>
      <c r="B340" s="35"/>
      <c r="C340" s="35"/>
      <c r="D340" s="36">
        <f>D342</f>
        <v>2700000</v>
      </c>
      <c r="E340" s="36"/>
      <c r="F340" s="36">
        <f>F342</f>
        <v>2700000</v>
      </c>
      <c r="G340" s="36">
        <f>G344*G346+800000-2000-220000</f>
        <v>2578000</v>
      </c>
      <c r="H340" s="36"/>
      <c r="I340" s="36"/>
      <c r="J340" s="36">
        <f>J342</f>
        <v>2578000</v>
      </c>
      <c r="K340" s="36"/>
      <c r="L340" s="36"/>
      <c r="M340" s="36"/>
      <c r="N340" s="36">
        <f>N342</f>
        <v>2900000</v>
      </c>
      <c r="O340" s="36"/>
      <c r="P340" s="36">
        <f>N340</f>
        <v>2900000</v>
      </c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  <c r="CK340" s="38"/>
      <c r="CL340" s="38"/>
      <c r="CM340" s="38"/>
      <c r="CN340" s="38"/>
      <c r="CO340" s="38"/>
      <c r="CP340" s="38"/>
      <c r="CQ340" s="38"/>
      <c r="CR340" s="38"/>
      <c r="CS340" s="38"/>
      <c r="CT340" s="38"/>
      <c r="CU340" s="38"/>
      <c r="CV340" s="38"/>
      <c r="CW340" s="38"/>
      <c r="CX340" s="38"/>
      <c r="CY340" s="38"/>
      <c r="CZ340" s="38"/>
      <c r="DA340" s="38"/>
      <c r="DB340" s="38"/>
      <c r="DC340" s="38"/>
      <c r="DD340" s="38"/>
      <c r="DE340" s="38"/>
      <c r="DF340" s="38"/>
      <c r="DG340" s="38"/>
      <c r="DH340" s="38"/>
      <c r="DI340" s="38"/>
      <c r="DJ340" s="38"/>
      <c r="DK340" s="38"/>
      <c r="DL340" s="38"/>
      <c r="DM340" s="38"/>
      <c r="DN340" s="38"/>
      <c r="DO340" s="38"/>
      <c r="DP340" s="38"/>
      <c r="DQ340" s="38"/>
      <c r="DR340" s="38"/>
      <c r="DS340" s="38"/>
      <c r="DT340" s="38"/>
      <c r="DU340" s="38"/>
      <c r="DV340" s="38"/>
      <c r="DW340" s="38"/>
      <c r="DX340" s="38"/>
      <c r="DY340" s="38"/>
      <c r="DZ340" s="38"/>
      <c r="EA340" s="38"/>
      <c r="EB340" s="38"/>
      <c r="EC340" s="38"/>
      <c r="ED340" s="38"/>
      <c r="EE340" s="38"/>
      <c r="EF340" s="38"/>
      <c r="EG340" s="38"/>
      <c r="EH340" s="38"/>
      <c r="EI340" s="38"/>
      <c r="EJ340" s="38"/>
      <c r="EK340" s="38"/>
      <c r="EL340" s="38"/>
      <c r="EM340" s="38"/>
      <c r="EN340" s="38"/>
      <c r="EO340" s="38"/>
      <c r="EP340" s="38"/>
      <c r="EQ340" s="38"/>
      <c r="ER340" s="38"/>
      <c r="ES340" s="38"/>
      <c r="ET340" s="38"/>
      <c r="EU340" s="38"/>
      <c r="EV340" s="38"/>
      <c r="EW340" s="38"/>
      <c r="EX340" s="38"/>
      <c r="EY340" s="38"/>
      <c r="EZ340" s="38"/>
      <c r="FA340" s="38"/>
      <c r="FB340" s="38"/>
      <c r="FC340" s="38"/>
      <c r="FD340" s="38"/>
      <c r="FE340" s="38"/>
      <c r="FF340" s="38"/>
      <c r="FG340" s="38"/>
      <c r="FH340" s="38"/>
      <c r="FI340" s="38"/>
      <c r="FJ340" s="38"/>
      <c r="FK340" s="38"/>
      <c r="FL340" s="38"/>
      <c r="FM340" s="38"/>
      <c r="FN340" s="38"/>
      <c r="FO340" s="38"/>
      <c r="FP340" s="38"/>
      <c r="FQ340" s="38"/>
      <c r="FR340" s="38"/>
      <c r="FS340" s="38"/>
      <c r="FT340" s="38"/>
      <c r="FU340" s="38"/>
      <c r="FV340" s="38"/>
      <c r="FW340" s="38"/>
      <c r="FX340" s="38"/>
      <c r="FY340" s="38"/>
      <c r="FZ340" s="38"/>
      <c r="GA340" s="38"/>
      <c r="GB340" s="38"/>
      <c r="GC340" s="38"/>
      <c r="GD340" s="38"/>
      <c r="GE340" s="38"/>
      <c r="GF340" s="38"/>
      <c r="GG340" s="38"/>
      <c r="GH340" s="38"/>
      <c r="GI340" s="38"/>
      <c r="GJ340" s="38"/>
      <c r="GK340" s="38"/>
      <c r="GL340" s="38"/>
      <c r="GM340" s="38"/>
      <c r="GN340" s="38"/>
      <c r="GO340" s="38"/>
      <c r="GP340" s="38"/>
      <c r="GQ340" s="38"/>
      <c r="GR340" s="38"/>
      <c r="GS340" s="38"/>
      <c r="GT340" s="38"/>
      <c r="GU340" s="38"/>
      <c r="GV340" s="38"/>
      <c r="GW340" s="38"/>
      <c r="GX340" s="38"/>
      <c r="GY340" s="38"/>
      <c r="GZ340" s="38"/>
      <c r="HA340" s="38"/>
      <c r="HB340" s="38"/>
      <c r="HC340" s="38"/>
      <c r="HD340" s="38"/>
      <c r="HE340" s="38"/>
      <c r="HF340" s="38"/>
      <c r="HG340" s="38"/>
      <c r="HH340" s="38"/>
      <c r="HI340" s="38"/>
      <c r="HJ340" s="38"/>
      <c r="HK340" s="38"/>
      <c r="HL340" s="38"/>
      <c r="HM340" s="38"/>
      <c r="HN340" s="38"/>
      <c r="HO340" s="38"/>
      <c r="HP340" s="38"/>
      <c r="HQ340" s="38"/>
      <c r="HR340" s="38"/>
      <c r="HS340" s="38"/>
      <c r="HT340" s="38"/>
      <c r="HU340" s="38"/>
      <c r="HV340" s="38"/>
      <c r="HW340" s="38"/>
      <c r="HX340" s="38"/>
      <c r="HY340" s="38"/>
      <c r="HZ340" s="38"/>
      <c r="IA340" s="38"/>
    </row>
    <row r="341" spans="1:16" ht="11.25">
      <c r="A341" s="5" t="s">
        <v>38</v>
      </c>
      <c r="B341" s="37"/>
      <c r="C341" s="37"/>
      <c r="D341" s="30"/>
      <c r="E341" s="30"/>
      <c r="F341" s="30"/>
      <c r="G341" s="30"/>
      <c r="H341" s="30"/>
      <c r="I341" s="30"/>
      <c r="J341" s="30"/>
      <c r="K341" s="7"/>
      <c r="L341" s="30"/>
      <c r="M341" s="30"/>
      <c r="N341" s="30"/>
      <c r="O341" s="30"/>
      <c r="P341" s="30"/>
    </row>
    <row r="342" spans="1:16" ht="23.25" customHeight="1">
      <c r="A342" s="8" t="s">
        <v>269</v>
      </c>
      <c r="B342" s="6"/>
      <c r="C342" s="6"/>
      <c r="D342" s="7">
        <f>(D344*D346)+280000+700000</f>
        <v>2700000</v>
      </c>
      <c r="E342" s="7"/>
      <c r="F342" s="7">
        <f>D342</f>
        <v>2700000</v>
      </c>
      <c r="G342" s="7">
        <f>G344*G346+800000-2000-220000</f>
        <v>2578000</v>
      </c>
      <c r="H342" s="7"/>
      <c r="I342" s="7"/>
      <c r="J342" s="7">
        <f>G342</f>
        <v>2578000</v>
      </c>
      <c r="K342" s="7">
        <f>G342/D342*100</f>
        <v>95.48148148148148</v>
      </c>
      <c r="L342" s="7"/>
      <c r="M342" s="7"/>
      <c r="N342" s="7">
        <f>N344*N346+700000</f>
        <v>2900000</v>
      </c>
      <c r="O342" s="7"/>
      <c r="P342" s="7">
        <f>N342</f>
        <v>2900000</v>
      </c>
    </row>
    <row r="343" spans="1:16" ht="11.25">
      <c r="A343" s="5" t="s">
        <v>5</v>
      </c>
      <c r="B343" s="37"/>
      <c r="C343" s="37"/>
      <c r="D343" s="30"/>
      <c r="E343" s="30"/>
      <c r="F343" s="7"/>
      <c r="G343" s="30"/>
      <c r="H343" s="30"/>
      <c r="I343" s="30"/>
      <c r="J343" s="7"/>
      <c r="K343" s="7"/>
      <c r="L343" s="30"/>
      <c r="M343" s="30"/>
      <c r="N343" s="30"/>
      <c r="O343" s="30"/>
      <c r="P343" s="7"/>
    </row>
    <row r="344" spans="1:16" ht="22.5">
      <c r="A344" s="8" t="s">
        <v>268</v>
      </c>
      <c r="B344" s="6"/>
      <c r="C344" s="6"/>
      <c r="D344" s="7">
        <v>8</v>
      </c>
      <c r="E344" s="7"/>
      <c r="F344" s="7">
        <f>D344</f>
        <v>8</v>
      </c>
      <c r="G344" s="7">
        <v>8</v>
      </c>
      <c r="H344" s="7"/>
      <c r="I344" s="7"/>
      <c r="J344" s="7">
        <f>G344</f>
        <v>8</v>
      </c>
      <c r="K344" s="7">
        <f>G344/D344*100</f>
        <v>100</v>
      </c>
      <c r="L344" s="7"/>
      <c r="M344" s="7"/>
      <c r="N344" s="7">
        <v>8</v>
      </c>
      <c r="O344" s="7"/>
      <c r="P344" s="7">
        <f>N344</f>
        <v>8</v>
      </c>
    </row>
    <row r="345" spans="1:16" ht="11.25">
      <c r="A345" s="5" t="s">
        <v>7</v>
      </c>
      <c r="B345" s="37"/>
      <c r="C345" s="37"/>
      <c r="D345" s="30"/>
      <c r="E345" s="30"/>
      <c r="F345" s="7"/>
      <c r="G345" s="30"/>
      <c r="H345" s="30"/>
      <c r="I345" s="30"/>
      <c r="J345" s="7"/>
      <c r="K345" s="7"/>
      <c r="L345" s="30"/>
      <c r="M345" s="30"/>
      <c r="N345" s="30"/>
      <c r="O345" s="30"/>
      <c r="P345" s="7"/>
    </row>
    <row r="346" spans="1:16" ht="22.5">
      <c r="A346" s="8" t="s">
        <v>270</v>
      </c>
      <c r="B346" s="6"/>
      <c r="C346" s="6"/>
      <c r="D346" s="7">
        <v>215000</v>
      </c>
      <c r="E346" s="7"/>
      <c r="F346" s="7">
        <f>D346</f>
        <v>215000</v>
      </c>
      <c r="G346" s="7">
        <v>250000</v>
      </c>
      <c r="H346" s="7"/>
      <c r="I346" s="7"/>
      <c r="J346" s="7">
        <f>G346</f>
        <v>250000</v>
      </c>
      <c r="K346" s="7">
        <f>G346/D346*100</f>
        <v>116.27906976744187</v>
      </c>
      <c r="L346" s="7"/>
      <c r="M346" s="7"/>
      <c r="N346" s="7">
        <v>275000</v>
      </c>
      <c r="O346" s="7"/>
      <c r="P346" s="7">
        <f>N346</f>
        <v>275000</v>
      </c>
    </row>
    <row r="347" spans="1:235" s="39" customFormat="1" ht="36" customHeight="1">
      <c r="A347" s="34" t="s">
        <v>390</v>
      </c>
      <c r="B347" s="35"/>
      <c r="C347" s="35"/>
      <c r="D347" s="45">
        <f>D351*D354</f>
        <v>163000</v>
      </c>
      <c r="E347" s="45"/>
      <c r="F347" s="45">
        <f>D347+E347</f>
        <v>163000</v>
      </c>
      <c r="G347" s="45">
        <f aca="true" t="shared" si="45" ref="G347:M347">G351*G354</f>
        <v>300000</v>
      </c>
      <c r="H347" s="45"/>
      <c r="I347" s="45"/>
      <c r="J347" s="45">
        <f t="shared" si="45"/>
        <v>300000</v>
      </c>
      <c r="K347" s="45" t="e">
        <f t="shared" si="45"/>
        <v>#REF!</v>
      </c>
      <c r="L347" s="45">
        <f t="shared" si="45"/>
        <v>0</v>
      </c>
      <c r="M347" s="45">
        <f t="shared" si="45"/>
        <v>0</v>
      </c>
      <c r="N347" s="45">
        <f>N351*N354</f>
        <v>350000</v>
      </c>
      <c r="O347" s="45"/>
      <c r="P347" s="45" t="e">
        <f>P351*P354+P352*#REF!</f>
        <v>#REF!</v>
      </c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38"/>
      <c r="CC347" s="38"/>
      <c r="CD347" s="38"/>
      <c r="CE347" s="38"/>
      <c r="CF347" s="38"/>
      <c r="CG347" s="38"/>
      <c r="CH347" s="38"/>
      <c r="CI347" s="38"/>
      <c r="CJ347" s="38"/>
      <c r="CK347" s="38"/>
      <c r="CL347" s="38"/>
      <c r="CM347" s="38"/>
      <c r="CN347" s="38"/>
      <c r="CO347" s="38"/>
      <c r="CP347" s="38"/>
      <c r="CQ347" s="38"/>
      <c r="CR347" s="38"/>
      <c r="CS347" s="38"/>
      <c r="CT347" s="38"/>
      <c r="CU347" s="38"/>
      <c r="CV347" s="38"/>
      <c r="CW347" s="38"/>
      <c r="CX347" s="38"/>
      <c r="CY347" s="38"/>
      <c r="CZ347" s="38"/>
      <c r="DA347" s="38"/>
      <c r="DB347" s="38"/>
      <c r="DC347" s="38"/>
      <c r="DD347" s="38"/>
      <c r="DE347" s="38"/>
      <c r="DF347" s="38"/>
      <c r="DG347" s="38"/>
      <c r="DH347" s="38"/>
      <c r="DI347" s="38"/>
      <c r="DJ347" s="38"/>
      <c r="DK347" s="38"/>
      <c r="DL347" s="38"/>
      <c r="DM347" s="38"/>
      <c r="DN347" s="38"/>
      <c r="DO347" s="38"/>
      <c r="DP347" s="38"/>
      <c r="DQ347" s="38"/>
      <c r="DR347" s="38"/>
      <c r="DS347" s="38"/>
      <c r="DT347" s="38"/>
      <c r="DU347" s="38"/>
      <c r="DV347" s="38"/>
      <c r="DW347" s="38"/>
      <c r="DX347" s="38"/>
      <c r="DY347" s="38"/>
      <c r="DZ347" s="38"/>
      <c r="EA347" s="38"/>
      <c r="EB347" s="38"/>
      <c r="EC347" s="38"/>
      <c r="ED347" s="38"/>
      <c r="EE347" s="38"/>
      <c r="EF347" s="38"/>
      <c r="EG347" s="38"/>
      <c r="EH347" s="38"/>
      <c r="EI347" s="38"/>
      <c r="EJ347" s="38"/>
      <c r="EK347" s="38"/>
      <c r="EL347" s="38"/>
      <c r="EM347" s="38"/>
      <c r="EN347" s="38"/>
      <c r="EO347" s="38"/>
      <c r="EP347" s="38"/>
      <c r="EQ347" s="38"/>
      <c r="ER347" s="38"/>
      <c r="ES347" s="38"/>
      <c r="ET347" s="38"/>
      <c r="EU347" s="38"/>
      <c r="EV347" s="38"/>
      <c r="EW347" s="38"/>
      <c r="EX347" s="38"/>
      <c r="EY347" s="38"/>
      <c r="EZ347" s="38"/>
      <c r="FA347" s="38"/>
      <c r="FB347" s="38"/>
      <c r="FC347" s="38"/>
      <c r="FD347" s="38"/>
      <c r="FE347" s="38"/>
      <c r="FF347" s="38"/>
      <c r="FG347" s="38"/>
      <c r="FH347" s="38"/>
      <c r="FI347" s="38"/>
      <c r="FJ347" s="38"/>
      <c r="FK347" s="38"/>
      <c r="FL347" s="38"/>
      <c r="FM347" s="38"/>
      <c r="FN347" s="38"/>
      <c r="FO347" s="38"/>
      <c r="FP347" s="38"/>
      <c r="FQ347" s="38"/>
      <c r="FR347" s="38"/>
      <c r="FS347" s="38"/>
      <c r="FT347" s="38"/>
      <c r="FU347" s="38"/>
      <c r="FV347" s="38"/>
      <c r="FW347" s="38"/>
      <c r="FX347" s="38"/>
      <c r="FY347" s="38"/>
      <c r="FZ347" s="38"/>
      <c r="GA347" s="38"/>
      <c r="GB347" s="38"/>
      <c r="GC347" s="38"/>
      <c r="GD347" s="38"/>
      <c r="GE347" s="38"/>
      <c r="GF347" s="38"/>
      <c r="GG347" s="38"/>
      <c r="GH347" s="38"/>
      <c r="GI347" s="38"/>
      <c r="GJ347" s="38"/>
      <c r="GK347" s="38"/>
      <c r="GL347" s="38"/>
      <c r="GM347" s="38"/>
      <c r="GN347" s="38"/>
      <c r="GO347" s="38"/>
      <c r="GP347" s="38"/>
      <c r="GQ347" s="38"/>
      <c r="GR347" s="38"/>
      <c r="GS347" s="38"/>
      <c r="GT347" s="38"/>
      <c r="GU347" s="38"/>
      <c r="GV347" s="38"/>
      <c r="GW347" s="38"/>
      <c r="GX347" s="38"/>
      <c r="GY347" s="38"/>
      <c r="GZ347" s="38"/>
      <c r="HA347" s="38"/>
      <c r="HB347" s="38"/>
      <c r="HC347" s="38"/>
      <c r="HD347" s="38"/>
      <c r="HE347" s="38"/>
      <c r="HF347" s="38"/>
      <c r="HG347" s="38"/>
      <c r="HH347" s="38"/>
      <c r="HI347" s="38"/>
      <c r="HJ347" s="38"/>
      <c r="HK347" s="38"/>
      <c r="HL347" s="38"/>
      <c r="HM347" s="38"/>
      <c r="HN347" s="38"/>
      <c r="HO347" s="38"/>
      <c r="HP347" s="38"/>
      <c r="HQ347" s="38"/>
      <c r="HR347" s="38"/>
      <c r="HS347" s="38"/>
      <c r="HT347" s="38"/>
      <c r="HU347" s="38"/>
      <c r="HV347" s="38"/>
      <c r="HW347" s="38"/>
      <c r="HX347" s="38"/>
      <c r="HY347" s="38"/>
      <c r="HZ347" s="38"/>
      <c r="IA347" s="38"/>
    </row>
    <row r="348" spans="1:16" ht="11.25">
      <c r="A348" s="5" t="s">
        <v>38</v>
      </c>
      <c r="B348" s="37"/>
      <c r="C348" s="37"/>
      <c r="D348" s="44"/>
      <c r="E348" s="44"/>
      <c r="F348" s="44"/>
      <c r="G348" s="30"/>
      <c r="H348" s="30"/>
      <c r="I348" s="30"/>
      <c r="J348" s="30"/>
      <c r="K348" s="7"/>
      <c r="L348" s="30"/>
      <c r="M348" s="30"/>
      <c r="N348" s="30"/>
      <c r="O348" s="30"/>
      <c r="P348" s="30"/>
    </row>
    <row r="349" spans="1:16" ht="23.25" customHeight="1">
      <c r="A349" s="8" t="s">
        <v>132</v>
      </c>
      <c r="B349" s="6"/>
      <c r="C349" s="6"/>
      <c r="D349" s="44">
        <v>2752</v>
      </c>
      <c r="E349" s="44"/>
      <c r="F349" s="44">
        <f>D349</f>
        <v>2752</v>
      </c>
      <c r="G349" s="44">
        <v>1752</v>
      </c>
      <c r="H349" s="44"/>
      <c r="I349" s="44"/>
      <c r="J349" s="44">
        <f>G349</f>
        <v>1752</v>
      </c>
      <c r="K349" s="7" t="e">
        <f>#REF!/G349*100</f>
        <v>#REF!</v>
      </c>
      <c r="L349" s="7"/>
      <c r="M349" s="7"/>
      <c r="N349" s="44">
        <v>952</v>
      </c>
      <c r="O349" s="44"/>
      <c r="P349" s="44">
        <f>N349</f>
        <v>952</v>
      </c>
    </row>
    <row r="350" spans="1:16" ht="11.25">
      <c r="A350" s="5" t="s">
        <v>5</v>
      </c>
      <c r="B350" s="37"/>
      <c r="C350" s="37"/>
      <c r="D350" s="44"/>
      <c r="E350" s="44"/>
      <c r="F350" s="44"/>
      <c r="G350" s="30"/>
      <c r="H350" s="30"/>
      <c r="I350" s="30"/>
      <c r="J350" s="7"/>
      <c r="K350" s="7"/>
      <c r="L350" s="30"/>
      <c r="M350" s="30"/>
      <c r="N350" s="30"/>
      <c r="O350" s="30"/>
      <c r="P350" s="7"/>
    </row>
    <row r="351" spans="1:16" ht="24" customHeight="1">
      <c r="A351" s="8" t="s">
        <v>130</v>
      </c>
      <c r="B351" s="6"/>
      <c r="C351" s="6"/>
      <c r="D351" s="44">
        <v>1000</v>
      </c>
      <c r="E351" s="44"/>
      <c r="F351" s="44">
        <f>D351</f>
        <v>1000</v>
      </c>
      <c r="G351" s="44">
        <v>800</v>
      </c>
      <c r="H351" s="44"/>
      <c r="I351" s="44"/>
      <c r="J351" s="44">
        <f>G351</f>
        <v>800</v>
      </c>
      <c r="K351" s="7" t="e">
        <f>#REF!/G351*100</f>
        <v>#REF!</v>
      </c>
      <c r="L351" s="7"/>
      <c r="M351" s="7"/>
      <c r="N351" s="44">
        <v>875</v>
      </c>
      <c r="O351" s="44"/>
      <c r="P351" s="44">
        <f>N351</f>
        <v>875</v>
      </c>
    </row>
    <row r="352" spans="1:16" ht="33.75" customHeight="1">
      <c r="A352" s="8" t="s">
        <v>202</v>
      </c>
      <c r="B352" s="6"/>
      <c r="C352" s="6"/>
      <c r="D352" s="44"/>
      <c r="E352" s="44"/>
      <c r="F352" s="44"/>
      <c r="G352" s="44">
        <v>0</v>
      </c>
      <c r="H352" s="44"/>
      <c r="I352" s="44"/>
      <c r="J352" s="44"/>
      <c r="K352" s="7"/>
      <c r="L352" s="7"/>
      <c r="M352" s="7"/>
      <c r="N352" s="44">
        <v>5</v>
      </c>
      <c r="O352" s="44"/>
      <c r="P352" s="44">
        <f>N352</f>
        <v>5</v>
      </c>
    </row>
    <row r="353" spans="1:16" ht="11.25">
      <c r="A353" s="5" t="s">
        <v>7</v>
      </c>
      <c r="B353" s="37"/>
      <c r="C353" s="37"/>
      <c r="D353" s="44"/>
      <c r="E353" s="44"/>
      <c r="F353" s="44"/>
      <c r="G353" s="44"/>
      <c r="H353" s="44"/>
      <c r="I353" s="44"/>
      <c r="J353" s="44"/>
      <c r="K353" s="7"/>
      <c r="L353" s="30"/>
      <c r="M353" s="30"/>
      <c r="N353" s="44"/>
      <c r="O353" s="44"/>
      <c r="P353" s="44"/>
    </row>
    <row r="354" spans="1:16" ht="24" customHeight="1">
      <c r="A354" s="8" t="s">
        <v>40</v>
      </c>
      <c r="B354" s="6"/>
      <c r="C354" s="6"/>
      <c r="D354" s="44">
        <v>163</v>
      </c>
      <c r="E354" s="44"/>
      <c r="F354" s="44">
        <f>D354</f>
        <v>163</v>
      </c>
      <c r="G354" s="44">
        <v>375</v>
      </c>
      <c r="H354" s="44"/>
      <c r="I354" s="44"/>
      <c r="J354" s="44">
        <f>G354</f>
        <v>375</v>
      </c>
      <c r="K354" s="7" t="e">
        <f>#REF!/G354*100</f>
        <v>#REF!</v>
      </c>
      <c r="L354" s="7"/>
      <c r="M354" s="7"/>
      <c r="N354" s="44">
        <v>400</v>
      </c>
      <c r="O354" s="44"/>
      <c r="P354" s="44">
        <f>N354</f>
        <v>400</v>
      </c>
    </row>
    <row r="355" spans="1:16" ht="11.25">
      <c r="A355" s="54" t="s">
        <v>6</v>
      </c>
      <c r="B355" s="55"/>
      <c r="C355" s="55"/>
      <c r="D355" s="48"/>
      <c r="E355" s="48"/>
      <c r="F355" s="48"/>
      <c r="G355" s="23"/>
      <c r="H355" s="23"/>
      <c r="I355" s="23"/>
      <c r="J355" s="23"/>
      <c r="K355" s="23"/>
      <c r="L355" s="23"/>
      <c r="M355" s="23"/>
      <c r="N355" s="23"/>
      <c r="O355" s="23"/>
      <c r="P355" s="23"/>
    </row>
    <row r="356" spans="1:235" s="22" customFormat="1" ht="39" customHeight="1">
      <c r="A356" s="8" t="s">
        <v>131</v>
      </c>
      <c r="B356" s="6"/>
      <c r="C356" s="6"/>
      <c r="D356" s="44">
        <f>D351/D349*100</f>
        <v>36.337209302325576</v>
      </c>
      <c r="E356" s="44"/>
      <c r="F356" s="44">
        <f>D356</f>
        <v>36.337209302325576</v>
      </c>
      <c r="G356" s="44">
        <f>G351/G349*100</f>
        <v>45.662100456621005</v>
      </c>
      <c r="H356" s="44"/>
      <c r="I356" s="44"/>
      <c r="J356" s="44">
        <f>G356</f>
        <v>45.662100456621005</v>
      </c>
      <c r="K356" s="7"/>
      <c r="L356" s="7"/>
      <c r="M356" s="7"/>
      <c r="N356" s="44">
        <f>N351/N349*100</f>
        <v>91.91176470588235</v>
      </c>
      <c r="O356" s="44"/>
      <c r="P356" s="44">
        <f>N356</f>
        <v>91.91176470588235</v>
      </c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6"/>
      <c r="BQ356" s="56"/>
      <c r="BR356" s="56"/>
      <c r="BS356" s="56"/>
      <c r="BT356" s="56"/>
      <c r="BU356" s="56"/>
      <c r="BV356" s="56"/>
      <c r="BW356" s="56"/>
      <c r="BX356" s="56"/>
      <c r="BY356" s="56"/>
      <c r="BZ356" s="56"/>
      <c r="CA356" s="56"/>
      <c r="CB356" s="56"/>
      <c r="CC356" s="56"/>
      <c r="CD356" s="56"/>
      <c r="CE356" s="56"/>
      <c r="CF356" s="56"/>
      <c r="CG356" s="56"/>
      <c r="CH356" s="56"/>
      <c r="CI356" s="56"/>
      <c r="CJ356" s="56"/>
      <c r="CK356" s="56"/>
      <c r="CL356" s="56"/>
      <c r="CM356" s="56"/>
      <c r="CN356" s="56"/>
      <c r="CO356" s="56"/>
      <c r="CP356" s="56"/>
      <c r="CQ356" s="56"/>
      <c r="CR356" s="56"/>
      <c r="CS356" s="56"/>
      <c r="CT356" s="56"/>
      <c r="CU356" s="56"/>
      <c r="CV356" s="56"/>
      <c r="CW356" s="56"/>
      <c r="CX356" s="56"/>
      <c r="CY356" s="56"/>
      <c r="CZ356" s="56"/>
      <c r="DA356" s="56"/>
      <c r="DB356" s="56"/>
      <c r="DC356" s="56"/>
      <c r="DD356" s="56"/>
      <c r="DE356" s="56"/>
      <c r="DF356" s="56"/>
      <c r="DG356" s="56"/>
      <c r="DH356" s="56"/>
      <c r="DI356" s="56"/>
      <c r="DJ356" s="56"/>
      <c r="DK356" s="56"/>
      <c r="DL356" s="56"/>
      <c r="DM356" s="56"/>
      <c r="DN356" s="56"/>
      <c r="DO356" s="56"/>
      <c r="DP356" s="56"/>
      <c r="DQ356" s="56"/>
      <c r="DR356" s="56"/>
      <c r="DS356" s="56"/>
      <c r="DT356" s="56"/>
      <c r="DU356" s="56"/>
      <c r="DV356" s="56"/>
      <c r="DW356" s="56"/>
      <c r="DX356" s="56"/>
      <c r="DY356" s="56"/>
      <c r="DZ356" s="56"/>
      <c r="EA356" s="56"/>
      <c r="EB356" s="56"/>
      <c r="EC356" s="56"/>
      <c r="ED356" s="56"/>
      <c r="EE356" s="56"/>
      <c r="EF356" s="56"/>
      <c r="EG356" s="56"/>
      <c r="EH356" s="56"/>
      <c r="EI356" s="56"/>
      <c r="EJ356" s="56"/>
      <c r="EK356" s="56"/>
      <c r="EL356" s="56"/>
      <c r="EM356" s="56"/>
      <c r="EN356" s="56"/>
      <c r="EO356" s="56"/>
      <c r="EP356" s="56"/>
      <c r="EQ356" s="56"/>
      <c r="ER356" s="56"/>
      <c r="ES356" s="56"/>
      <c r="ET356" s="56"/>
      <c r="EU356" s="56"/>
      <c r="EV356" s="56"/>
      <c r="EW356" s="56"/>
      <c r="EX356" s="56"/>
      <c r="EY356" s="56"/>
      <c r="EZ356" s="56"/>
      <c r="FA356" s="56"/>
      <c r="FB356" s="56"/>
      <c r="FC356" s="56"/>
      <c r="FD356" s="56"/>
      <c r="FE356" s="56"/>
      <c r="FF356" s="56"/>
      <c r="FG356" s="56"/>
      <c r="FH356" s="56"/>
      <c r="FI356" s="56"/>
      <c r="FJ356" s="56"/>
      <c r="FK356" s="56"/>
      <c r="FL356" s="56"/>
      <c r="FM356" s="56"/>
      <c r="FN356" s="56"/>
      <c r="FO356" s="56"/>
      <c r="FP356" s="56"/>
      <c r="FQ356" s="56"/>
      <c r="FR356" s="56"/>
      <c r="FS356" s="56"/>
      <c r="FT356" s="56"/>
      <c r="FU356" s="56"/>
      <c r="FV356" s="56"/>
      <c r="FW356" s="56"/>
      <c r="FX356" s="56"/>
      <c r="FY356" s="56"/>
      <c r="FZ356" s="56"/>
      <c r="GA356" s="56"/>
      <c r="GB356" s="56"/>
      <c r="GC356" s="56"/>
      <c r="GD356" s="56"/>
      <c r="GE356" s="56"/>
      <c r="GF356" s="56"/>
      <c r="GG356" s="56"/>
      <c r="GH356" s="56"/>
      <c r="GI356" s="56"/>
      <c r="GJ356" s="56"/>
      <c r="GK356" s="56"/>
      <c r="GL356" s="56"/>
      <c r="GM356" s="56"/>
      <c r="GN356" s="56"/>
      <c r="GO356" s="56"/>
      <c r="GP356" s="56"/>
      <c r="GQ356" s="56"/>
      <c r="GR356" s="56"/>
      <c r="GS356" s="56"/>
      <c r="GT356" s="56"/>
      <c r="GU356" s="56"/>
      <c r="GV356" s="56"/>
      <c r="GW356" s="56"/>
      <c r="GX356" s="56"/>
      <c r="GY356" s="56"/>
      <c r="GZ356" s="56"/>
      <c r="HA356" s="56"/>
      <c r="HB356" s="56"/>
      <c r="HC356" s="56"/>
      <c r="HD356" s="56"/>
      <c r="HE356" s="56"/>
      <c r="HF356" s="56"/>
      <c r="HG356" s="56"/>
      <c r="HH356" s="56"/>
      <c r="HI356" s="56"/>
      <c r="HJ356" s="56"/>
      <c r="HK356" s="56"/>
      <c r="HL356" s="56"/>
      <c r="HM356" s="56"/>
      <c r="HN356" s="56"/>
      <c r="HO356" s="56"/>
      <c r="HP356" s="56"/>
      <c r="HQ356" s="56"/>
      <c r="HR356" s="56"/>
      <c r="HS356" s="56"/>
      <c r="HT356" s="56"/>
      <c r="HU356" s="56"/>
      <c r="HV356" s="56"/>
      <c r="HW356" s="56"/>
      <c r="HX356" s="56"/>
      <c r="HY356" s="56"/>
      <c r="HZ356" s="56"/>
      <c r="IA356" s="56"/>
    </row>
    <row r="357" spans="1:235" s="22" customFormat="1" ht="45.75" customHeight="1">
      <c r="A357" s="34" t="s">
        <v>399</v>
      </c>
      <c r="B357" s="6"/>
      <c r="C357" s="6"/>
      <c r="D357" s="44"/>
      <c r="E357" s="44"/>
      <c r="F357" s="44"/>
      <c r="G357" s="57">
        <f>G359</f>
        <v>250000</v>
      </c>
      <c r="H357" s="44"/>
      <c r="I357" s="44"/>
      <c r="J357" s="44">
        <f>G357</f>
        <v>250000</v>
      </c>
      <c r="K357" s="7"/>
      <c r="L357" s="7"/>
      <c r="M357" s="7"/>
      <c r="N357" s="44"/>
      <c r="O357" s="44"/>
      <c r="P357" s="44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6"/>
      <c r="BW357" s="56"/>
      <c r="BX357" s="56"/>
      <c r="BY357" s="56"/>
      <c r="BZ357" s="56"/>
      <c r="CA357" s="56"/>
      <c r="CB357" s="56"/>
      <c r="CC357" s="56"/>
      <c r="CD357" s="56"/>
      <c r="CE357" s="56"/>
      <c r="CF357" s="56"/>
      <c r="CG357" s="56"/>
      <c r="CH357" s="56"/>
      <c r="CI357" s="56"/>
      <c r="CJ357" s="56"/>
      <c r="CK357" s="56"/>
      <c r="CL357" s="56"/>
      <c r="CM357" s="56"/>
      <c r="CN357" s="56"/>
      <c r="CO357" s="56"/>
      <c r="CP357" s="56"/>
      <c r="CQ357" s="56"/>
      <c r="CR357" s="56"/>
      <c r="CS357" s="56"/>
      <c r="CT357" s="56"/>
      <c r="CU357" s="56"/>
      <c r="CV357" s="56"/>
      <c r="CW357" s="56"/>
      <c r="CX357" s="56"/>
      <c r="CY357" s="56"/>
      <c r="CZ357" s="56"/>
      <c r="DA357" s="56"/>
      <c r="DB357" s="56"/>
      <c r="DC357" s="56"/>
      <c r="DD357" s="56"/>
      <c r="DE357" s="56"/>
      <c r="DF357" s="56"/>
      <c r="DG357" s="56"/>
      <c r="DH357" s="56"/>
      <c r="DI357" s="56"/>
      <c r="DJ357" s="56"/>
      <c r="DK357" s="56"/>
      <c r="DL357" s="56"/>
      <c r="DM357" s="56"/>
      <c r="DN357" s="56"/>
      <c r="DO357" s="56"/>
      <c r="DP357" s="56"/>
      <c r="DQ357" s="56"/>
      <c r="DR357" s="56"/>
      <c r="DS357" s="56"/>
      <c r="DT357" s="56"/>
      <c r="DU357" s="56"/>
      <c r="DV357" s="56"/>
      <c r="DW357" s="56"/>
      <c r="DX357" s="56"/>
      <c r="DY357" s="56"/>
      <c r="DZ357" s="56"/>
      <c r="EA357" s="56"/>
      <c r="EB357" s="56"/>
      <c r="EC357" s="56"/>
      <c r="ED357" s="56"/>
      <c r="EE357" s="56"/>
      <c r="EF357" s="56"/>
      <c r="EG357" s="56"/>
      <c r="EH357" s="56"/>
      <c r="EI357" s="56"/>
      <c r="EJ357" s="56"/>
      <c r="EK357" s="56"/>
      <c r="EL357" s="56"/>
      <c r="EM357" s="56"/>
      <c r="EN357" s="56"/>
      <c r="EO357" s="56"/>
      <c r="EP357" s="56"/>
      <c r="EQ357" s="56"/>
      <c r="ER357" s="56"/>
      <c r="ES357" s="56"/>
      <c r="ET357" s="56"/>
      <c r="EU357" s="56"/>
      <c r="EV357" s="56"/>
      <c r="EW357" s="56"/>
      <c r="EX357" s="56"/>
      <c r="EY357" s="56"/>
      <c r="EZ357" s="56"/>
      <c r="FA357" s="56"/>
      <c r="FB357" s="56"/>
      <c r="FC357" s="56"/>
      <c r="FD357" s="56"/>
      <c r="FE357" s="56"/>
      <c r="FF357" s="56"/>
      <c r="FG357" s="56"/>
      <c r="FH357" s="56"/>
      <c r="FI357" s="56"/>
      <c r="FJ357" s="56"/>
      <c r="FK357" s="56"/>
      <c r="FL357" s="56"/>
      <c r="FM357" s="56"/>
      <c r="FN357" s="56"/>
      <c r="FO357" s="56"/>
      <c r="FP357" s="56"/>
      <c r="FQ357" s="56"/>
      <c r="FR357" s="56"/>
      <c r="FS357" s="56"/>
      <c r="FT357" s="56"/>
      <c r="FU357" s="56"/>
      <c r="FV357" s="56"/>
      <c r="FW357" s="56"/>
      <c r="FX357" s="56"/>
      <c r="FY357" s="56"/>
      <c r="FZ357" s="56"/>
      <c r="GA357" s="56"/>
      <c r="GB357" s="56"/>
      <c r="GC357" s="56"/>
      <c r="GD357" s="56"/>
      <c r="GE357" s="56"/>
      <c r="GF357" s="56"/>
      <c r="GG357" s="56"/>
      <c r="GH357" s="56"/>
      <c r="GI357" s="56"/>
      <c r="GJ357" s="56"/>
      <c r="GK357" s="56"/>
      <c r="GL357" s="56"/>
      <c r="GM357" s="56"/>
      <c r="GN357" s="56"/>
      <c r="GO357" s="56"/>
      <c r="GP357" s="56"/>
      <c r="GQ357" s="56"/>
      <c r="GR357" s="56"/>
      <c r="GS357" s="56"/>
      <c r="GT357" s="56"/>
      <c r="GU357" s="56"/>
      <c r="GV357" s="56"/>
      <c r="GW357" s="56"/>
      <c r="GX357" s="56"/>
      <c r="GY357" s="56"/>
      <c r="GZ357" s="56"/>
      <c r="HA357" s="56"/>
      <c r="HB357" s="56"/>
      <c r="HC357" s="56"/>
      <c r="HD357" s="56"/>
      <c r="HE357" s="56"/>
      <c r="HF357" s="56"/>
      <c r="HG357" s="56"/>
      <c r="HH357" s="56"/>
      <c r="HI357" s="56"/>
      <c r="HJ357" s="56"/>
      <c r="HK357" s="56"/>
      <c r="HL357" s="56"/>
      <c r="HM357" s="56"/>
      <c r="HN357" s="56"/>
      <c r="HO357" s="56"/>
      <c r="HP357" s="56"/>
      <c r="HQ357" s="56"/>
      <c r="HR357" s="56"/>
      <c r="HS357" s="56"/>
      <c r="HT357" s="56"/>
      <c r="HU357" s="56"/>
      <c r="HV357" s="56"/>
      <c r="HW357" s="56"/>
      <c r="HX357" s="56"/>
      <c r="HY357" s="56"/>
      <c r="HZ357" s="56"/>
      <c r="IA357" s="56"/>
    </row>
    <row r="358" spans="1:235" s="22" customFormat="1" ht="15" customHeight="1">
      <c r="A358" s="5" t="s">
        <v>38</v>
      </c>
      <c r="B358" s="6"/>
      <c r="C358" s="6"/>
      <c r="D358" s="44"/>
      <c r="E358" s="44"/>
      <c r="F358" s="44"/>
      <c r="G358" s="44"/>
      <c r="H358" s="44"/>
      <c r="I358" s="44"/>
      <c r="J358" s="44"/>
      <c r="K358" s="7"/>
      <c r="L358" s="7"/>
      <c r="M358" s="7"/>
      <c r="N358" s="44"/>
      <c r="O358" s="44"/>
      <c r="P358" s="44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56"/>
      <c r="BW358" s="56"/>
      <c r="BX358" s="56"/>
      <c r="BY358" s="56"/>
      <c r="BZ358" s="56"/>
      <c r="CA358" s="56"/>
      <c r="CB358" s="56"/>
      <c r="CC358" s="56"/>
      <c r="CD358" s="56"/>
      <c r="CE358" s="56"/>
      <c r="CF358" s="56"/>
      <c r="CG358" s="56"/>
      <c r="CH358" s="56"/>
      <c r="CI358" s="56"/>
      <c r="CJ358" s="56"/>
      <c r="CK358" s="56"/>
      <c r="CL358" s="56"/>
      <c r="CM358" s="56"/>
      <c r="CN358" s="56"/>
      <c r="CO358" s="56"/>
      <c r="CP358" s="56"/>
      <c r="CQ358" s="56"/>
      <c r="CR358" s="56"/>
      <c r="CS358" s="56"/>
      <c r="CT358" s="56"/>
      <c r="CU358" s="56"/>
      <c r="CV358" s="56"/>
      <c r="CW358" s="56"/>
      <c r="CX358" s="56"/>
      <c r="CY358" s="56"/>
      <c r="CZ358" s="56"/>
      <c r="DA358" s="56"/>
      <c r="DB358" s="56"/>
      <c r="DC358" s="56"/>
      <c r="DD358" s="56"/>
      <c r="DE358" s="56"/>
      <c r="DF358" s="56"/>
      <c r="DG358" s="56"/>
      <c r="DH358" s="56"/>
      <c r="DI358" s="56"/>
      <c r="DJ358" s="56"/>
      <c r="DK358" s="56"/>
      <c r="DL358" s="56"/>
      <c r="DM358" s="56"/>
      <c r="DN358" s="56"/>
      <c r="DO358" s="56"/>
      <c r="DP358" s="56"/>
      <c r="DQ358" s="56"/>
      <c r="DR358" s="56"/>
      <c r="DS358" s="56"/>
      <c r="DT358" s="56"/>
      <c r="DU358" s="56"/>
      <c r="DV358" s="56"/>
      <c r="DW358" s="56"/>
      <c r="DX358" s="56"/>
      <c r="DY358" s="56"/>
      <c r="DZ358" s="56"/>
      <c r="EA358" s="56"/>
      <c r="EB358" s="56"/>
      <c r="EC358" s="56"/>
      <c r="ED358" s="56"/>
      <c r="EE358" s="56"/>
      <c r="EF358" s="56"/>
      <c r="EG358" s="56"/>
      <c r="EH358" s="56"/>
      <c r="EI358" s="56"/>
      <c r="EJ358" s="56"/>
      <c r="EK358" s="56"/>
      <c r="EL358" s="56"/>
      <c r="EM358" s="56"/>
      <c r="EN358" s="56"/>
      <c r="EO358" s="56"/>
      <c r="EP358" s="56"/>
      <c r="EQ358" s="56"/>
      <c r="ER358" s="56"/>
      <c r="ES358" s="56"/>
      <c r="ET358" s="56"/>
      <c r="EU358" s="56"/>
      <c r="EV358" s="56"/>
      <c r="EW358" s="56"/>
      <c r="EX358" s="56"/>
      <c r="EY358" s="56"/>
      <c r="EZ358" s="56"/>
      <c r="FA358" s="56"/>
      <c r="FB358" s="56"/>
      <c r="FC358" s="56"/>
      <c r="FD358" s="56"/>
      <c r="FE358" s="56"/>
      <c r="FF358" s="56"/>
      <c r="FG358" s="56"/>
      <c r="FH358" s="56"/>
      <c r="FI358" s="56"/>
      <c r="FJ358" s="56"/>
      <c r="FK358" s="56"/>
      <c r="FL358" s="56"/>
      <c r="FM358" s="56"/>
      <c r="FN358" s="56"/>
      <c r="FO358" s="56"/>
      <c r="FP358" s="56"/>
      <c r="FQ358" s="56"/>
      <c r="FR358" s="56"/>
      <c r="FS358" s="56"/>
      <c r="FT358" s="56"/>
      <c r="FU358" s="56"/>
      <c r="FV358" s="56"/>
      <c r="FW358" s="56"/>
      <c r="FX358" s="56"/>
      <c r="FY358" s="56"/>
      <c r="FZ358" s="56"/>
      <c r="GA358" s="56"/>
      <c r="GB358" s="56"/>
      <c r="GC358" s="56"/>
      <c r="GD358" s="56"/>
      <c r="GE358" s="56"/>
      <c r="GF358" s="56"/>
      <c r="GG358" s="56"/>
      <c r="GH358" s="56"/>
      <c r="GI358" s="56"/>
      <c r="GJ358" s="56"/>
      <c r="GK358" s="56"/>
      <c r="GL358" s="56"/>
      <c r="GM358" s="56"/>
      <c r="GN358" s="56"/>
      <c r="GO358" s="56"/>
      <c r="GP358" s="56"/>
      <c r="GQ358" s="56"/>
      <c r="GR358" s="56"/>
      <c r="GS358" s="56"/>
      <c r="GT358" s="56"/>
      <c r="GU358" s="56"/>
      <c r="GV358" s="56"/>
      <c r="GW358" s="56"/>
      <c r="GX358" s="56"/>
      <c r="GY358" s="56"/>
      <c r="GZ358" s="56"/>
      <c r="HA358" s="56"/>
      <c r="HB358" s="56"/>
      <c r="HC358" s="56"/>
      <c r="HD358" s="56"/>
      <c r="HE358" s="56"/>
      <c r="HF358" s="56"/>
      <c r="HG358" s="56"/>
      <c r="HH358" s="56"/>
      <c r="HI358" s="56"/>
      <c r="HJ358" s="56"/>
      <c r="HK358" s="56"/>
      <c r="HL358" s="56"/>
      <c r="HM358" s="56"/>
      <c r="HN358" s="56"/>
      <c r="HO358" s="56"/>
      <c r="HP358" s="56"/>
      <c r="HQ358" s="56"/>
      <c r="HR358" s="56"/>
      <c r="HS358" s="56"/>
      <c r="HT358" s="56"/>
      <c r="HU358" s="56"/>
      <c r="HV358" s="56"/>
      <c r="HW358" s="56"/>
      <c r="HX358" s="56"/>
      <c r="HY358" s="56"/>
      <c r="HZ358" s="56"/>
      <c r="IA358" s="56"/>
    </row>
    <row r="359" spans="1:235" s="22" customFormat="1" ht="22.5" customHeight="1">
      <c r="A359" s="8" t="s">
        <v>402</v>
      </c>
      <c r="B359" s="6"/>
      <c r="C359" s="6"/>
      <c r="D359" s="44"/>
      <c r="E359" s="44"/>
      <c r="F359" s="44"/>
      <c r="G359" s="44">
        <f>G361*G363</f>
        <v>250000</v>
      </c>
      <c r="H359" s="44"/>
      <c r="I359" s="44"/>
      <c r="J359" s="44">
        <f>G359</f>
        <v>250000</v>
      </c>
      <c r="K359" s="7"/>
      <c r="L359" s="7"/>
      <c r="M359" s="7"/>
      <c r="N359" s="44"/>
      <c r="O359" s="44"/>
      <c r="P359" s="44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56"/>
      <c r="BW359" s="56"/>
      <c r="BX359" s="56"/>
      <c r="BY359" s="56"/>
      <c r="BZ359" s="56"/>
      <c r="CA359" s="56"/>
      <c r="CB359" s="56"/>
      <c r="CC359" s="56"/>
      <c r="CD359" s="56"/>
      <c r="CE359" s="56"/>
      <c r="CF359" s="56"/>
      <c r="CG359" s="56"/>
      <c r="CH359" s="56"/>
      <c r="CI359" s="56"/>
      <c r="CJ359" s="56"/>
      <c r="CK359" s="56"/>
      <c r="CL359" s="56"/>
      <c r="CM359" s="56"/>
      <c r="CN359" s="56"/>
      <c r="CO359" s="56"/>
      <c r="CP359" s="56"/>
      <c r="CQ359" s="56"/>
      <c r="CR359" s="56"/>
      <c r="CS359" s="56"/>
      <c r="CT359" s="56"/>
      <c r="CU359" s="56"/>
      <c r="CV359" s="56"/>
      <c r="CW359" s="56"/>
      <c r="CX359" s="56"/>
      <c r="CY359" s="56"/>
      <c r="CZ359" s="56"/>
      <c r="DA359" s="56"/>
      <c r="DB359" s="56"/>
      <c r="DC359" s="56"/>
      <c r="DD359" s="56"/>
      <c r="DE359" s="56"/>
      <c r="DF359" s="56"/>
      <c r="DG359" s="56"/>
      <c r="DH359" s="56"/>
      <c r="DI359" s="56"/>
      <c r="DJ359" s="56"/>
      <c r="DK359" s="56"/>
      <c r="DL359" s="56"/>
      <c r="DM359" s="56"/>
      <c r="DN359" s="56"/>
      <c r="DO359" s="56"/>
      <c r="DP359" s="56"/>
      <c r="DQ359" s="56"/>
      <c r="DR359" s="56"/>
      <c r="DS359" s="56"/>
      <c r="DT359" s="56"/>
      <c r="DU359" s="56"/>
      <c r="DV359" s="56"/>
      <c r="DW359" s="56"/>
      <c r="DX359" s="56"/>
      <c r="DY359" s="56"/>
      <c r="DZ359" s="56"/>
      <c r="EA359" s="56"/>
      <c r="EB359" s="56"/>
      <c r="EC359" s="56"/>
      <c r="ED359" s="56"/>
      <c r="EE359" s="56"/>
      <c r="EF359" s="56"/>
      <c r="EG359" s="56"/>
      <c r="EH359" s="56"/>
      <c r="EI359" s="56"/>
      <c r="EJ359" s="56"/>
      <c r="EK359" s="56"/>
      <c r="EL359" s="56"/>
      <c r="EM359" s="56"/>
      <c r="EN359" s="56"/>
      <c r="EO359" s="56"/>
      <c r="EP359" s="56"/>
      <c r="EQ359" s="56"/>
      <c r="ER359" s="56"/>
      <c r="ES359" s="56"/>
      <c r="ET359" s="56"/>
      <c r="EU359" s="56"/>
      <c r="EV359" s="56"/>
      <c r="EW359" s="56"/>
      <c r="EX359" s="56"/>
      <c r="EY359" s="56"/>
      <c r="EZ359" s="56"/>
      <c r="FA359" s="56"/>
      <c r="FB359" s="56"/>
      <c r="FC359" s="56"/>
      <c r="FD359" s="56"/>
      <c r="FE359" s="56"/>
      <c r="FF359" s="56"/>
      <c r="FG359" s="56"/>
      <c r="FH359" s="56"/>
      <c r="FI359" s="56"/>
      <c r="FJ359" s="56"/>
      <c r="FK359" s="56"/>
      <c r="FL359" s="56"/>
      <c r="FM359" s="56"/>
      <c r="FN359" s="56"/>
      <c r="FO359" s="56"/>
      <c r="FP359" s="56"/>
      <c r="FQ359" s="56"/>
      <c r="FR359" s="56"/>
      <c r="FS359" s="56"/>
      <c r="FT359" s="56"/>
      <c r="FU359" s="56"/>
      <c r="FV359" s="56"/>
      <c r="FW359" s="56"/>
      <c r="FX359" s="56"/>
      <c r="FY359" s="56"/>
      <c r="FZ359" s="56"/>
      <c r="GA359" s="56"/>
      <c r="GB359" s="56"/>
      <c r="GC359" s="56"/>
      <c r="GD359" s="56"/>
      <c r="GE359" s="56"/>
      <c r="GF359" s="56"/>
      <c r="GG359" s="56"/>
      <c r="GH359" s="56"/>
      <c r="GI359" s="56"/>
      <c r="GJ359" s="56"/>
      <c r="GK359" s="56"/>
      <c r="GL359" s="56"/>
      <c r="GM359" s="56"/>
      <c r="GN359" s="56"/>
      <c r="GO359" s="56"/>
      <c r="GP359" s="56"/>
      <c r="GQ359" s="56"/>
      <c r="GR359" s="56"/>
      <c r="GS359" s="56"/>
      <c r="GT359" s="56"/>
      <c r="GU359" s="56"/>
      <c r="GV359" s="56"/>
      <c r="GW359" s="56"/>
      <c r="GX359" s="56"/>
      <c r="GY359" s="56"/>
      <c r="GZ359" s="56"/>
      <c r="HA359" s="56"/>
      <c r="HB359" s="56"/>
      <c r="HC359" s="56"/>
      <c r="HD359" s="56"/>
      <c r="HE359" s="56"/>
      <c r="HF359" s="56"/>
      <c r="HG359" s="56"/>
      <c r="HH359" s="56"/>
      <c r="HI359" s="56"/>
      <c r="HJ359" s="56"/>
      <c r="HK359" s="56"/>
      <c r="HL359" s="56"/>
      <c r="HM359" s="56"/>
      <c r="HN359" s="56"/>
      <c r="HO359" s="56"/>
      <c r="HP359" s="56"/>
      <c r="HQ359" s="56"/>
      <c r="HR359" s="56"/>
      <c r="HS359" s="56"/>
      <c r="HT359" s="56"/>
      <c r="HU359" s="56"/>
      <c r="HV359" s="56"/>
      <c r="HW359" s="56"/>
      <c r="HX359" s="56"/>
      <c r="HY359" s="56"/>
      <c r="HZ359" s="56"/>
      <c r="IA359" s="56"/>
    </row>
    <row r="360" spans="1:235" s="22" customFormat="1" ht="15.75" customHeight="1">
      <c r="A360" s="5" t="s">
        <v>5</v>
      </c>
      <c r="B360" s="6"/>
      <c r="C360" s="6"/>
      <c r="D360" s="44"/>
      <c r="E360" s="44"/>
      <c r="F360" s="44"/>
      <c r="G360" s="44"/>
      <c r="H360" s="44"/>
      <c r="I360" s="44"/>
      <c r="J360" s="44"/>
      <c r="K360" s="7"/>
      <c r="L360" s="7"/>
      <c r="M360" s="7"/>
      <c r="N360" s="44"/>
      <c r="O360" s="44"/>
      <c r="P360" s="44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  <c r="CQ360" s="56"/>
      <c r="CR360" s="56"/>
      <c r="CS360" s="56"/>
      <c r="CT360" s="56"/>
      <c r="CU360" s="56"/>
      <c r="CV360" s="56"/>
      <c r="CW360" s="56"/>
      <c r="CX360" s="56"/>
      <c r="CY360" s="56"/>
      <c r="CZ360" s="56"/>
      <c r="DA360" s="56"/>
      <c r="DB360" s="56"/>
      <c r="DC360" s="56"/>
      <c r="DD360" s="56"/>
      <c r="DE360" s="56"/>
      <c r="DF360" s="56"/>
      <c r="DG360" s="56"/>
      <c r="DH360" s="56"/>
      <c r="DI360" s="56"/>
      <c r="DJ360" s="56"/>
      <c r="DK360" s="56"/>
      <c r="DL360" s="56"/>
      <c r="DM360" s="56"/>
      <c r="DN360" s="56"/>
      <c r="DO360" s="56"/>
      <c r="DP360" s="56"/>
      <c r="DQ360" s="56"/>
      <c r="DR360" s="56"/>
      <c r="DS360" s="56"/>
      <c r="DT360" s="56"/>
      <c r="DU360" s="56"/>
      <c r="DV360" s="56"/>
      <c r="DW360" s="56"/>
      <c r="DX360" s="56"/>
      <c r="DY360" s="56"/>
      <c r="DZ360" s="56"/>
      <c r="EA360" s="56"/>
      <c r="EB360" s="56"/>
      <c r="EC360" s="56"/>
      <c r="ED360" s="56"/>
      <c r="EE360" s="56"/>
      <c r="EF360" s="56"/>
      <c r="EG360" s="56"/>
      <c r="EH360" s="56"/>
      <c r="EI360" s="56"/>
      <c r="EJ360" s="56"/>
      <c r="EK360" s="56"/>
      <c r="EL360" s="56"/>
      <c r="EM360" s="56"/>
      <c r="EN360" s="56"/>
      <c r="EO360" s="56"/>
      <c r="EP360" s="56"/>
      <c r="EQ360" s="56"/>
      <c r="ER360" s="56"/>
      <c r="ES360" s="56"/>
      <c r="ET360" s="56"/>
      <c r="EU360" s="56"/>
      <c r="EV360" s="56"/>
      <c r="EW360" s="56"/>
      <c r="EX360" s="56"/>
      <c r="EY360" s="56"/>
      <c r="EZ360" s="56"/>
      <c r="FA360" s="56"/>
      <c r="FB360" s="56"/>
      <c r="FC360" s="56"/>
      <c r="FD360" s="56"/>
      <c r="FE360" s="56"/>
      <c r="FF360" s="56"/>
      <c r="FG360" s="56"/>
      <c r="FH360" s="56"/>
      <c r="FI360" s="56"/>
      <c r="FJ360" s="56"/>
      <c r="FK360" s="56"/>
      <c r="FL360" s="56"/>
      <c r="FM360" s="56"/>
      <c r="FN360" s="56"/>
      <c r="FO360" s="56"/>
      <c r="FP360" s="56"/>
      <c r="FQ360" s="56"/>
      <c r="FR360" s="56"/>
      <c r="FS360" s="56"/>
      <c r="FT360" s="56"/>
      <c r="FU360" s="56"/>
      <c r="FV360" s="56"/>
      <c r="FW360" s="56"/>
      <c r="FX360" s="56"/>
      <c r="FY360" s="56"/>
      <c r="FZ360" s="56"/>
      <c r="GA360" s="56"/>
      <c r="GB360" s="56"/>
      <c r="GC360" s="56"/>
      <c r="GD360" s="56"/>
      <c r="GE360" s="56"/>
      <c r="GF360" s="56"/>
      <c r="GG360" s="56"/>
      <c r="GH360" s="56"/>
      <c r="GI360" s="56"/>
      <c r="GJ360" s="56"/>
      <c r="GK360" s="56"/>
      <c r="GL360" s="56"/>
      <c r="GM360" s="56"/>
      <c r="GN360" s="56"/>
      <c r="GO360" s="56"/>
      <c r="GP360" s="56"/>
      <c r="GQ360" s="56"/>
      <c r="GR360" s="56"/>
      <c r="GS360" s="56"/>
      <c r="GT360" s="56"/>
      <c r="GU360" s="56"/>
      <c r="GV360" s="56"/>
      <c r="GW360" s="56"/>
      <c r="GX360" s="56"/>
      <c r="GY360" s="56"/>
      <c r="GZ360" s="56"/>
      <c r="HA360" s="56"/>
      <c r="HB360" s="56"/>
      <c r="HC360" s="56"/>
      <c r="HD360" s="56"/>
      <c r="HE360" s="56"/>
      <c r="HF360" s="56"/>
      <c r="HG360" s="56"/>
      <c r="HH360" s="56"/>
      <c r="HI360" s="56"/>
      <c r="HJ360" s="56"/>
      <c r="HK360" s="56"/>
      <c r="HL360" s="56"/>
      <c r="HM360" s="56"/>
      <c r="HN360" s="56"/>
      <c r="HO360" s="56"/>
      <c r="HP360" s="56"/>
      <c r="HQ360" s="56"/>
      <c r="HR360" s="56"/>
      <c r="HS360" s="56"/>
      <c r="HT360" s="56"/>
      <c r="HU360" s="56"/>
      <c r="HV360" s="56"/>
      <c r="HW360" s="56"/>
      <c r="HX360" s="56"/>
      <c r="HY360" s="56"/>
      <c r="HZ360" s="56"/>
      <c r="IA360" s="56"/>
    </row>
    <row r="361" spans="1:235" s="22" customFormat="1" ht="22.5" customHeight="1">
      <c r="A361" s="8" t="s">
        <v>400</v>
      </c>
      <c r="B361" s="6"/>
      <c r="C361" s="6"/>
      <c r="D361" s="44"/>
      <c r="E361" s="44"/>
      <c r="F361" s="44"/>
      <c r="G361" s="44">
        <v>5000</v>
      </c>
      <c r="H361" s="44"/>
      <c r="I361" s="44"/>
      <c r="J361" s="44">
        <f>G361</f>
        <v>5000</v>
      </c>
      <c r="K361" s="7"/>
      <c r="L361" s="7"/>
      <c r="M361" s="7"/>
      <c r="N361" s="44"/>
      <c r="O361" s="44"/>
      <c r="P361" s="44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6"/>
      <c r="DE361" s="56"/>
      <c r="DF361" s="56"/>
      <c r="DG361" s="56"/>
      <c r="DH361" s="56"/>
      <c r="DI361" s="56"/>
      <c r="DJ361" s="56"/>
      <c r="DK361" s="56"/>
      <c r="DL361" s="56"/>
      <c r="DM361" s="56"/>
      <c r="DN361" s="56"/>
      <c r="DO361" s="56"/>
      <c r="DP361" s="56"/>
      <c r="DQ361" s="56"/>
      <c r="DR361" s="56"/>
      <c r="DS361" s="56"/>
      <c r="DT361" s="56"/>
      <c r="DU361" s="56"/>
      <c r="DV361" s="56"/>
      <c r="DW361" s="56"/>
      <c r="DX361" s="56"/>
      <c r="DY361" s="56"/>
      <c r="DZ361" s="56"/>
      <c r="EA361" s="56"/>
      <c r="EB361" s="56"/>
      <c r="EC361" s="56"/>
      <c r="ED361" s="56"/>
      <c r="EE361" s="56"/>
      <c r="EF361" s="56"/>
      <c r="EG361" s="56"/>
      <c r="EH361" s="56"/>
      <c r="EI361" s="56"/>
      <c r="EJ361" s="56"/>
      <c r="EK361" s="56"/>
      <c r="EL361" s="56"/>
      <c r="EM361" s="56"/>
      <c r="EN361" s="56"/>
      <c r="EO361" s="56"/>
      <c r="EP361" s="56"/>
      <c r="EQ361" s="56"/>
      <c r="ER361" s="56"/>
      <c r="ES361" s="56"/>
      <c r="ET361" s="56"/>
      <c r="EU361" s="56"/>
      <c r="EV361" s="56"/>
      <c r="EW361" s="56"/>
      <c r="EX361" s="56"/>
      <c r="EY361" s="56"/>
      <c r="EZ361" s="56"/>
      <c r="FA361" s="56"/>
      <c r="FB361" s="56"/>
      <c r="FC361" s="56"/>
      <c r="FD361" s="56"/>
      <c r="FE361" s="56"/>
      <c r="FF361" s="56"/>
      <c r="FG361" s="56"/>
      <c r="FH361" s="56"/>
      <c r="FI361" s="56"/>
      <c r="FJ361" s="56"/>
      <c r="FK361" s="56"/>
      <c r="FL361" s="56"/>
      <c r="FM361" s="56"/>
      <c r="FN361" s="56"/>
      <c r="FO361" s="56"/>
      <c r="FP361" s="56"/>
      <c r="FQ361" s="56"/>
      <c r="FR361" s="56"/>
      <c r="FS361" s="56"/>
      <c r="FT361" s="56"/>
      <c r="FU361" s="56"/>
      <c r="FV361" s="56"/>
      <c r="FW361" s="56"/>
      <c r="FX361" s="56"/>
      <c r="FY361" s="56"/>
      <c r="FZ361" s="56"/>
      <c r="GA361" s="56"/>
      <c r="GB361" s="56"/>
      <c r="GC361" s="56"/>
      <c r="GD361" s="56"/>
      <c r="GE361" s="56"/>
      <c r="GF361" s="56"/>
      <c r="GG361" s="56"/>
      <c r="GH361" s="56"/>
      <c r="GI361" s="56"/>
      <c r="GJ361" s="56"/>
      <c r="GK361" s="56"/>
      <c r="GL361" s="56"/>
      <c r="GM361" s="56"/>
      <c r="GN361" s="56"/>
      <c r="GO361" s="56"/>
      <c r="GP361" s="56"/>
      <c r="GQ361" s="56"/>
      <c r="GR361" s="56"/>
      <c r="GS361" s="56"/>
      <c r="GT361" s="56"/>
      <c r="GU361" s="56"/>
      <c r="GV361" s="56"/>
      <c r="GW361" s="56"/>
      <c r="GX361" s="56"/>
      <c r="GY361" s="56"/>
      <c r="GZ361" s="56"/>
      <c r="HA361" s="56"/>
      <c r="HB361" s="56"/>
      <c r="HC361" s="56"/>
      <c r="HD361" s="56"/>
      <c r="HE361" s="56"/>
      <c r="HF361" s="56"/>
      <c r="HG361" s="56"/>
      <c r="HH361" s="56"/>
      <c r="HI361" s="56"/>
      <c r="HJ361" s="56"/>
      <c r="HK361" s="56"/>
      <c r="HL361" s="56"/>
      <c r="HM361" s="56"/>
      <c r="HN361" s="56"/>
      <c r="HO361" s="56"/>
      <c r="HP361" s="56"/>
      <c r="HQ361" s="56"/>
      <c r="HR361" s="56"/>
      <c r="HS361" s="56"/>
      <c r="HT361" s="56"/>
      <c r="HU361" s="56"/>
      <c r="HV361" s="56"/>
      <c r="HW361" s="56"/>
      <c r="HX361" s="56"/>
      <c r="HY361" s="56"/>
      <c r="HZ361" s="56"/>
      <c r="IA361" s="56"/>
    </row>
    <row r="362" spans="1:235" s="22" customFormat="1" ht="22.5" customHeight="1">
      <c r="A362" s="5" t="s">
        <v>7</v>
      </c>
      <c r="B362" s="6"/>
      <c r="C362" s="6"/>
      <c r="D362" s="44"/>
      <c r="E362" s="44"/>
      <c r="F362" s="44"/>
      <c r="G362" s="44"/>
      <c r="H362" s="44"/>
      <c r="I362" s="44"/>
      <c r="J362" s="44"/>
      <c r="K362" s="7"/>
      <c r="L362" s="7"/>
      <c r="M362" s="7"/>
      <c r="N362" s="44"/>
      <c r="O362" s="44"/>
      <c r="P362" s="44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  <c r="BX362" s="56"/>
      <c r="BY362" s="56"/>
      <c r="BZ362" s="56"/>
      <c r="CA362" s="56"/>
      <c r="CB362" s="56"/>
      <c r="CC362" s="56"/>
      <c r="CD362" s="56"/>
      <c r="CE362" s="56"/>
      <c r="CF362" s="56"/>
      <c r="CG362" s="56"/>
      <c r="CH362" s="56"/>
      <c r="CI362" s="56"/>
      <c r="CJ362" s="56"/>
      <c r="CK362" s="56"/>
      <c r="CL362" s="56"/>
      <c r="CM362" s="56"/>
      <c r="CN362" s="56"/>
      <c r="CO362" s="56"/>
      <c r="CP362" s="56"/>
      <c r="CQ362" s="56"/>
      <c r="CR362" s="56"/>
      <c r="CS362" s="56"/>
      <c r="CT362" s="56"/>
      <c r="CU362" s="56"/>
      <c r="CV362" s="56"/>
      <c r="CW362" s="56"/>
      <c r="CX362" s="56"/>
      <c r="CY362" s="56"/>
      <c r="CZ362" s="56"/>
      <c r="DA362" s="56"/>
      <c r="DB362" s="56"/>
      <c r="DC362" s="56"/>
      <c r="DD362" s="56"/>
      <c r="DE362" s="56"/>
      <c r="DF362" s="56"/>
      <c r="DG362" s="56"/>
      <c r="DH362" s="56"/>
      <c r="DI362" s="56"/>
      <c r="DJ362" s="56"/>
      <c r="DK362" s="56"/>
      <c r="DL362" s="56"/>
      <c r="DM362" s="56"/>
      <c r="DN362" s="56"/>
      <c r="DO362" s="56"/>
      <c r="DP362" s="56"/>
      <c r="DQ362" s="56"/>
      <c r="DR362" s="56"/>
      <c r="DS362" s="56"/>
      <c r="DT362" s="56"/>
      <c r="DU362" s="56"/>
      <c r="DV362" s="56"/>
      <c r="DW362" s="56"/>
      <c r="DX362" s="56"/>
      <c r="DY362" s="56"/>
      <c r="DZ362" s="56"/>
      <c r="EA362" s="56"/>
      <c r="EB362" s="56"/>
      <c r="EC362" s="56"/>
      <c r="ED362" s="56"/>
      <c r="EE362" s="56"/>
      <c r="EF362" s="56"/>
      <c r="EG362" s="56"/>
      <c r="EH362" s="56"/>
      <c r="EI362" s="56"/>
      <c r="EJ362" s="56"/>
      <c r="EK362" s="56"/>
      <c r="EL362" s="56"/>
      <c r="EM362" s="56"/>
      <c r="EN362" s="56"/>
      <c r="EO362" s="56"/>
      <c r="EP362" s="56"/>
      <c r="EQ362" s="56"/>
      <c r="ER362" s="56"/>
      <c r="ES362" s="56"/>
      <c r="ET362" s="56"/>
      <c r="EU362" s="56"/>
      <c r="EV362" s="56"/>
      <c r="EW362" s="56"/>
      <c r="EX362" s="56"/>
      <c r="EY362" s="56"/>
      <c r="EZ362" s="56"/>
      <c r="FA362" s="56"/>
      <c r="FB362" s="56"/>
      <c r="FC362" s="56"/>
      <c r="FD362" s="56"/>
      <c r="FE362" s="56"/>
      <c r="FF362" s="56"/>
      <c r="FG362" s="56"/>
      <c r="FH362" s="56"/>
      <c r="FI362" s="56"/>
      <c r="FJ362" s="56"/>
      <c r="FK362" s="56"/>
      <c r="FL362" s="56"/>
      <c r="FM362" s="56"/>
      <c r="FN362" s="56"/>
      <c r="FO362" s="56"/>
      <c r="FP362" s="56"/>
      <c r="FQ362" s="56"/>
      <c r="FR362" s="56"/>
      <c r="FS362" s="56"/>
      <c r="FT362" s="56"/>
      <c r="FU362" s="56"/>
      <c r="FV362" s="56"/>
      <c r="FW362" s="56"/>
      <c r="FX362" s="56"/>
      <c r="FY362" s="56"/>
      <c r="FZ362" s="56"/>
      <c r="GA362" s="56"/>
      <c r="GB362" s="56"/>
      <c r="GC362" s="56"/>
      <c r="GD362" s="56"/>
      <c r="GE362" s="56"/>
      <c r="GF362" s="56"/>
      <c r="GG362" s="56"/>
      <c r="GH362" s="56"/>
      <c r="GI362" s="56"/>
      <c r="GJ362" s="56"/>
      <c r="GK362" s="56"/>
      <c r="GL362" s="56"/>
      <c r="GM362" s="56"/>
      <c r="GN362" s="56"/>
      <c r="GO362" s="56"/>
      <c r="GP362" s="56"/>
      <c r="GQ362" s="56"/>
      <c r="GR362" s="56"/>
      <c r="GS362" s="56"/>
      <c r="GT362" s="56"/>
      <c r="GU362" s="56"/>
      <c r="GV362" s="56"/>
      <c r="GW362" s="56"/>
      <c r="GX362" s="56"/>
      <c r="GY362" s="56"/>
      <c r="GZ362" s="56"/>
      <c r="HA362" s="56"/>
      <c r="HB362" s="56"/>
      <c r="HC362" s="56"/>
      <c r="HD362" s="56"/>
      <c r="HE362" s="56"/>
      <c r="HF362" s="56"/>
      <c r="HG362" s="56"/>
      <c r="HH362" s="56"/>
      <c r="HI362" s="56"/>
      <c r="HJ362" s="56"/>
      <c r="HK362" s="56"/>
      <c r="HL362" s="56"/>
      <c r="HM362" s="56"/>
      <c r="HN362" s="56"/>
      <c r="HO362" s="56"/>
      <c r="HP362" s="56"/>
      <c r="HQ362" s="56"/>
      <c r="HR362" s="56"/>
      <c r="HS362" s="56"/>
      <c r="HT362" s="56"/>
      <c r="HU362" s="56"/>
      <c r="HV362" s="56"/>
      <c r="HW362" s="56"/>
      <c r="HX362" s="56"/>
      <c r="HY362" s="56"/>
      <c r="HZ362" s="56"/>
      <c r="IA362" s="56"/>
    </row>
    <row r="363" spans="1:235" s="22" customFormat="1" ht="22.5" customHeight="1">
      <c r="A363" s="8" t="s">
        <v>401</v>
      </c>
      <c r="B363" s="6"/>
      <c r="C363" s="6"/>
      <c r="D363" s="44"/>
      <c r="E363" s="44"/>
      <c r="F363" s="44"/>
      <c r="G363" s="44">
        <v>50</v>
      </c>
      <c r="H363" s="44"/>
      <c r="I363" s="44"/>
      <c r="J363" s="44">
        <f>G363</f>
        <v>50</v>
      </c>
      <c r="K363" s="7"/>
      <c r="L363" s="7"/>
      <c r="M363" s="7"/>
      <c r="N363" s="44"/>
      <c r="O363" s="44"/>
      <c r="P363" s="44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6"/>
      <c r="BY363" s="56"/>
      <c r="BZ363" s="56"/>
      <c r="CA363" s="56"/>
      <c r="CB363" s="56"/>
      <c r="CC363" s="56"/>
      <c r="CD363" s="56"/>
      <c r="CE363" s="56"/>
      <c r="CF363" s="56"/>
      <c r="CG363" s="56"/>
      <c r="CH363" s="56"/>
      <c r="CI363" s="56"/>
      <c r="CJ363" s="56"/>
      <c r="CK363" s="56"/>
      <c r="CL363" s="56"/>
      <c r="CM363" s="56"/>
      <c r="CN363" s="56"/>
      <c r="CO363" s="56"/>
      <c r="CP363" s="56"/>
      <c r="CQ363" s="56"/>
      <c r="CR363" s="56"/>
      <c r="CS363" s="56"/>
      <c r="CT363" s="56"/>
      <c r="CU363" s="56"/>
      <c r="CV363" s="56"/>
      <c r="CW363" s="56"/>
      <c r="CX363" s="56"/>
      <c r="CY363" s="56"/>
      <c r="CZ363" s="56"/>
      <c r="DA363" s="56"/>
      <c r="DB363" s="56"/>
      <c r="DC363" s="56"/>
      <c r="DD363" s="56"/>
      <c r="DE363" s="56"/>
      <c r="DF363" s="56"/>
      <c r="DG363" s="56"/>
      <c r="DH363" s="56"/>
      <c r="DI363" s="56"/>
      <c r="DJ363" s="56"/>
      <c r="DK363" s="56"/>
      <c r="DL363" s="56"/>
      <c r="DM363" s="56"/>
      <c r="DN363" s="56"/>
      <c r="DO363" s="56"/>
      <c r="DP363" s="56"/>
      <c r="DQ363" s="56"/>
      <c r="DR363" s="56"/>
      <c r="DS363" s="56"/>
      <c r="DT363" s="56"/>
      <c r="DU363" s="56"/>
      <c r="DV363" s="56"/>
      <c r="DW363" s="56"/>
      <c r="DX363" s="56"/>
      <c r="DY363" s="56"/>
      <c r="DZ363" s="56"/>
      <c r="EA363" s="56"/>
      <c r="EB363" s="56"/>
      <c r="EC363" s="56"/>
      <c r="ED363" s="56"/>
      <c r="EE363" s="56"/>
      <c r="EF363" s="56"/>
      <c r="EG363" s="56"/>
      <c r="EH363" s="56"/>
      <c r="EI363" s="56"/>
      <c r="EJ363" s="56"/>
      <c r="EK363" s="56"/>
      <c r="EL363" s="56"/>
      <c r="EM363" s="56"/>
      <c r="EN363" s="56"/>
      <c r="EO363" s="56"/>
      <c r="EP363" s="56"/>
      <c r="EQ363" s="56"/>
      <c r="ER363" s="56"/>
      <c r="ES363" s="56"/>
      <c r="ET363" s="56"/>
      <c r="EU363" s="56"/>
      <c r="EV363" s="56"/>
      <c r="EW363" s="56"/>
      <c r="EX363" s="56"/>
      <c r="EY363" s="56"/>
      <c r="EZ363" s="56"/>
      <c r="FA363" s="56"/>
      <c r="FB363" s="56"/>
      <c r="FC363" s="56"/>
      <c r="FD363" s="56"/>
      <c r="FE363" s="56"/>
      <c r="FF363" s="56"/>
      <c r="FG363" s="56"/>
      <c r="FH363" s="56"/>
      <c r="FI363" s="56"/>
      <c r="FJ363" s="56"/>
      <c r="FK363" s="56"/>
      <c r="FL363" s="56"/>
      <c r="FM363" s="56"/>
      <c r="FN363" s="56"/>
      <c r="FO363" s="56"/>
      <c r="FP363" s="56"/>
      <c r="FQ363" s="56"/>
      <c r="FR363" s="56"/>
      <c r="FS363" s="56"/>
      <c r="FT363" s="56"/>
      <c r="FU363" s="56"/>
      <c r="FV363" s="56"/>
      <c r="FW363" s="56"/>
      <c r="FX363" s="56"/>
      <c r="FY363" s="56"/>
      <c r="FZ363" s="56"/>
      <c r="GA363" s="56"/>
      <c r="GB363" s="56"/>
      <c r="GC363" s="56"/>
      <c r="GD363" s="56"/>
      <c r="GE363" s="56"/>
      <c r="GF363" s="56"/>
      <c r="GG363" s="56"/>
      <c r="GH363" s="56"/>
      <c r="GI363" s="56"/>
      <c r="GJ363" s="56"/>
      <c r="GK363" s="56"/>
      <c r="GL363" s="56"/>
      <c r="GM363" s="56"/>
      <c r="GN363" s="56"/>
      <c r="GO363" s="56"/>
      <c r="GP363" s="56"/>
      <c r="GQ363" s="56"/>
      <c r="GR363" s="56"/>
      <c r="GS363" s="56"/>
      <c r="GT363" s="56"/>
      <c r="GU363" s="56"/>
      <c r="GV363" s="56"/>
      <c r="GW363" s="56"/>
      <c r="GX363" s="56"/>
      <c r="GY363" s="56"/>
      <c r="GZ363" s="56"/>
      <c r="HA363" s="56"/>
      <c r="HB363" s="56"/>
      <c r="HC363" s="56"/>
      <c r="HD363" s="56"/>
      <c r="HE363" s="56"/>
      <c r="HF363" s="56"/>
      <c r="HG363" s="56"/>
      <c r="HH363" s="56"/>
      <c r="HI363" s="56"/>
      <c r="HJ363" s="56"/>
      <c r="HK363" s="56"/>
      <c r="HL363" s="56"/>
      <c r="HM363" s="56"/>
      <c r="HN363" s="56"/>
      <c r="HO363" s="56"/>
      <c r="HP363" s="56"/>
      <c r="HQ363" s="56"/>
      <c r="HR363" s="56"/>
      <c r="HS363" s="56"/>
      <c r="HT363" s="56"/>
      <c r="HU363" s="56"/>
      <c r="HV363" s="56"/>
      <c r="HW363" s="56"/>
      <c r="HX363" s="56"/>
      <c r="HY363" s="56"/>
      <c r="HZ363" s="56"/>
      <c r="IA363" s="56"/>
    </row>
    <row r="364" spans="1:235" s="22" customFormat="1" ht="16.5" customHeight="1">
      <c r="A364" s="54" t="s">
        <v>6</v>
      </c>
      <c r="B364" s="6"/>
      <c r="C364" s="6"/>
      <c r="D364" s="44"/>
      <c r="E364" s="44"/>
      <c r="F364" s="44"/>
      <c r="G364" s="44"/>
      <c r="H364" s="44"/>
      <c r="I364" s="44"/>
      <c r="J364" s="44"/>
      <c r="K364" s="7"/>
      <c r="L364" s="7"/>
      <c r="M364" s="7"/>
      <c r="N364" s="44"/>
      <c r="O364" s="44"/>
      <c r="P364" s="44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  <c r="CQ364" s="56"/>
      <c r="CR364" s="56"/>
      <c r="CS364" s="56"/>
      <c r="CT364" s="56"/>
      <c r="CU364" s="56"/>
      <c r="CV364" s="56"/>
      <c r="CW364" s="56"/>
      <c r="CX364" s="56"/>
      <c r="CY364" s="56"/>
      <c r="CZ364" s="56"/>
      <c r="DA364" s="56"/>
      <c r="DB364" s="56"/>
      <c r="DC364" s="56"/>
      <c r="DD364" s="56"/>
      <c r="DE364" s="56"/>
      <c r="DF364" s="56"/>
      <c r="DG364" s="56"/>
      <c r="DH364" s="56"/>
      <c r="DI364" s="56"/>
      <c r="DJ364" s="56"/>
      <c r="DK364" s="56"/>
      <c r="DL364" s="56"/>
      <c r="DM364" s="56"/>
      <c r="DN364" s="56"/>
      <c r="DO364" s="56"/>
      <c r="DP364" s="56"/>
      <c r="DQ364" s="56"/>
      <c r="DR364" s="56"/>
      <c r="DS364" s="56"/>
      <c r="DT364" s="56"/>
      <c r="DU364" s="56"/>
      <c r="DV364" s="56"/>
      <c r="DW364" s="56"/>
      <c r="DX364" s="56"/>
      <c r="DY364" s="56"/>
      <c r="DZ364" s="56"/>
      <c r="EA364" s="56"/>
      <c r="EB364" s="56"/>
      <c r="EC364" s="56"/>
      <c r="ED364" s="56"/>
      <c r="EE364" s="56"/>
      <c r="EF364" s="56"/>
      <c r="EG364" s="56"/>
      <c r="EH364" s="56"/>
      <c r="EI364" s="56"/>
      <c r="EJ364" s="56"/>
      <c r="EK364" s="56"/>
      <c r="EL364" s="56"/>
      <c r="EM364" s="56"/>
      <c r="EN364" s="56"/>
      <c r="EO364" s="56"/>
      <c r="EP364" s="56"/>
      <c r="EQ364" s="56"/>
      <c r="ER364" s="56"/>
      <c r="ES364" s="56"/>
      <c r="ET364" s="56"/>
      <c r="EU364" s="56"/>
      <c r="EV364" s="56"/>
      <c r="EW364" s="56"/>
      <c r="EX364" s="56"/>
      <c r="EY364" s="56"/>
      <c r="EZ364" s="56"/>
      <c r="FA364" s="56"/>
      <c r="FB364" s="56"/>
      <c r="FC364" s="56"/>
      <c r="FD364" s="56"/>
      <c r="FE364" s="56"/>
      <c r="FF364" s="56"/>
      <c r="FG364" s="56"/>
      <c r="FH364" s="56"/>
      <c r="FI364" s="56"/>
      <c r="FJ364" s="56"/>
      <c r="FK364" s="56"/>
      <c r="FL364" s="56"/>
      <c r="FM364" s="56"/>
      <c r="FN364" s="56"/>
      <c r="FO364" s="56"/>
      <c r="FP364" s="56"/>
      <c r="FQ364" s="56"/>
      <c r="FR364" s="56"/>
      <c r="FS364" s="56"/>
      <c r="FT364" s="56"/>
      <c r="FU364" s="56"/>
      <c r="FV364" s="56"/>
      <c r="FW364" s="56"/>
      <c r="FX364" s="56"/>
      <c r="FY364" s="56"/>
      <c r="FZ364" s="56"/>
      <c r="GA364" s="56"/>
      <c r="GB364" s="56"/>
      <c r="GC364" s="56"/>
      <c r="GD364" s="56"/>
      <c r="GE364" s="56"/>
      <c r="GF364" s="56"/>
      <c r="GG364" s="56"/>
      <c r="GH364" s="56"/>
      <c r="GI364" s="56"/>
      <c r="GJ364" s="56"/>
      <c r="GK364" s="56"/>
      <c r="GL364" s="56"/>
      <c r="GM364" s="56"/>
      <c r="GN364" s="56"/>
      <c r="GO364" s="56"/>
      <c r="GP364" s="56"/>
      <c r="GQ364" s="56"/>
      <c r="GR364" s="56"/>
      <c r="GS364" s="56"/>
      <c r="GT364" s="56"/>
      <c r="GU364" s="56"/>
      <c r="GV364" s="56"/>
      <c r="GW364" s="56"/>
      <c r="GX364" s="56"/>
      <c r="GY364" s="56"/>
      <c r="GZ364" s="56"/>
      <c r="HA364" s="56"/>
      <c r="HB364" s="56"/>
      <c r="HC364" s="56"/>
      <c r="HD364" s="56"/>
      <c r="HE364" s="56"/>
      <c r="HF364" s="56"/>
      <c r="HG364" s="56"/>
      <c r="HH364" s="56"/>
      <c r="HI364" s="56"/>
      <c r="HJ364" s="56"/>
      <c r="HK364" s="56"/>
      <c r="HL364" s="56"/>
      <c r="HM364" s="56"/>
      <c r="HN364" s="56"/>
      <c r="HO364" s="56"/>
      <c r="HP364" s="56"/>
      <c r="HQ364" s="56"/>
      <c r="HR364" s="56"/>
      <c r="HS364" s="56"/>
      <c r="HT364" s="56"/>
      <c r="HU364" s="56"/>
      <c r="HV364" s="56"/>
      <c r="HW364" s="56"/>
      <c r="HX364" s="56"/>
      <c r="HY364" s="56"/>
      <c r="HZ364" s="56"/>
      <c r="IA364" s="56"/>
    </row>
    <row r="365" spans="1:235" s="22" customFormat="1" ht="22.5" customHeight="1">
      <c r="A365" s="8" t="s">
        <v>131</v>
      </c>
      <c r="B365" s="6"/>
      <c r="C365" s="6"/>
      <c r="D365" s="44"/>
      <c r="E365" s="44"/>
      <c r="F365" s="44"/>
      <c r="G365" s="44"/>
      <c r="H365" s="44"/>
      <c r="I365" s="44"/>
      <c r="J365" s="44"/>
      <c r="K365" s="7"/>
      <c r="L365" s="7"/>
      <c r="M365" s="7"/>
      <c r="N365" s="44"/>
      <c r="O365" s="44"/>
      <c r="P365" s="44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  <c r="BX365" s="56"/>
      <c r="BY365" s="56"/>
      <c r="BZ365" s="56"/>
      <c r="CA365" s="56"/>
      <c r="CB365" s="56"/>
      <c r="CC365" s="56"/>
      <c r="CD365" s="56"/>
      <c r="CE365" s="56"/>
      <c r="CF365" s="56"/>
      <c r="CG365" s="56"/>
      <c r="CH365" s="56"/>
      <c r="CI365" s="56"/>
      <c r="CJ365" s="56"/>
      <c r="CK365" s="56"/>
      <c r="CL365" s="56"/>
      <c r="CM365" s="56"/>
      <c r="CN365" s="56"/>
      <c r="CO365" s="56"/>
      <c r="CP365" s="56"/>
      <c r="CQ365" s="56"/>
      <c r="CR365" s="56"/>
      <c r="CS365" s="56"/>
      <c r="CT365" s="56"/>
      <c r="CU365" s="56"/>
      <c r="CV365" s="56"/>
      <c r="CW365" s="56"/>
      <c r="CX365" s="56"/>
      <c r="CY365" s="56"/>
      <c r="CZ365" s="56"/>
      <c r="DA365" s="56"/>
      <c r="DB365" s="56"/>
      <c r="DC365" s="56"/>
      <c r="DD365" s="56"/>
      <c r="DE365" s="56"/>
      <c r="DF365" s="56"/>
      <c r="DG365" s="56"/>
      <c r="DH365" s="56"/>
      <c r="DI365" s="56"/>
      <c r="DJ365" s="56"/>
      <c r="DK365" s="56"/>
      <c r="DL365" s="56"/>
      <c r="DM365" s="56"/>
      <c r="DN365" s="56"/>
      <c r="DO365" s="56"/>
      <c r="DP365" s="56"/>
      <c r="DQ365" s="56"/>
      <c r="DR365" s="56"/>
      <c r="DS365" s="56"/>
      <c r="DT365" s="56"/>
      <c r="DU365" s="56"/>
      <c r="DV365" s="56"/>
      <c r="DW365" s="56"/>
      <c r="DX365" s="56"/>
      <c r="DY365" s="56"/>
      <c r="DZ365" s="56"/>
      <c r="EA365" s="56"/>
      <c r="EB365" s="56"/>
      <c r="EC365" s="56"/>
      <c r="ED365" s="56"/>
      <c r="EE365" s="56"/>
      <c r="EF365" s="56"/>
      <c r="EG365" s="56"/>
      <c r="EH365" s="56"/>
      <c r="EI365" s="56"/>
      <c r="EJ365" s="56"/>
      <c r="EK365" s="56"/>
      <c r="EL365" s="56"/>
      <c r="EM365" s="56"/>
      <c r="EN365" s="56"/>
      <c r="EO365" s="56"/>
      <c r="EP365" s="56"/>
      <c r="EQ365" s="56"/>
      <c r="ER365" s="56"/>
      <c r="ES365" s="56"/>
      <c r="ET365" s="56"/>
      <c r="EU365" s="56"/>
      <c r="EV365" s="56"/>
      <c r="EW365" s="56"/>
      <c r="EX365" s="56"/>
      <c r="EY365" s="56"/>
      <c r="EZ365" s="56"/>
      <c r="FA365" s="56"/>
      <c r="FB365" s="56"/>
      <c r="FC365" s="56"/>
      <c r="FD365" s="56"/>
      <c r="FE365" s="56"/>
      <c r="FF365" s="56"/>
      <c r="FG365" s="56"/>
      <c r="FH365" s="56"/>
      <c r="FI365" s="56"/>
      <c r="FJ365" s="56"/>
      <c r="FK365" s="56"/>
      <c r="FL365" s="56"/>
      <c r="FM365" s="56"/>
      <c r="FN365" s="56"/>
      <c r="FO365" s="56"/>
      <c r="FP365" s="56"/>
      <c r="FQ365" s="56"/>
      <c r="FR365" s="56"/>
      <c r="FS365" s="56"/>
      <c r="FT365" s="56"/>
      <c r="FU365" s="56"/>
      <c r="FV365" s="56"/>
      <c r="FW365" s="56"/>
      <c r="FX365" s="56"/>
      <c r="FY365" s="56"/>
      <c r="FZ365" s="56"/>
      <c r="GA365" s="56"/>
      <c r="GB365" s="56"/>
      <c r="GC365" s="56"/>
      <c r="GD365" s="56"/>
      <c r="GE365" s="56"/>
      <c r="GF365" s="56"/>
      <c r="GG365" s="56"/>
      <c r="GH365" s="56"/>
      <c r="GI365" s="56"/>
      <c r="GJ365" s="56"/>
      <c r="GK365" s="56"/>
      <c r="GL365" s="56"/>
      <c r="GM365" s="56"/>
      <c r="GN365" s="56"/>
      <c r="GO365" s="56"/>
      <c r="GP365" s="56"/>
      <c r="GQ365" s="56"/>
      <c r="GR365" s="56"/>
      <c r="GS365" s="56"/>
      <c r="GT365" s="56"/>
      <c r="GU365" s="56"/>
      <c r="GV365" s="56"/>
      <c r="GW365" s="56"/>
      <c r="GX365" s="56"/>
      <c r="GY365" s="56"/>
      <c r="GZ365" s="56"/>
      <c r="HA365" s="56"/>
      <c r="HB365" s="56"/>
      <c r="HC365" s="56"/>
      <c r="HD365" s="56"/>
      <c r="HE365" s="56"/>
      <c r="HF365" s="56"/>
      <c r="HG365" s="56"/>
      <c r="HH365" s="56"/>
      <c r="HI365" s="56"/>
      <c r="HJ365" s="56"/>
      <c r="HK365" s="56"/>
      <c r="HL365" s="56"/>
      <c r="HM365" s="56"/>
      <c r="HN365" s="56"/>
      <c r="HO365" s="56"/>
      <c r="HP365" s="56"/>
      <c r="HQ365" s="56"/>
      <c r="HR365" s="56"/>
      <c r="HS365" s="56"/>
      <c r="HT365" s="56"/>
      <c r="HU365" s="56"/>
      <c r="HV365" s="56"/>
      <c r="HW365" s="56"/>
      <c r="HX365" s="56"/>
      <c r="HY365" s="56"/>
      <c r="HZ365" s="56"/>
      <c r="IA365" s="56"/>
    </row>
    <row r="366" spans="1:235" s="22" customFormat="1" ht="24" customHeight="1">
      <c r="A366" s="37" t="s">
        <v>304</v>
      </c>
      <c r="B366" s="20"/>
      <c r="C366" s="20"/>
      <c r="D366" s="57">
        <f>D368+D378</f>
        <v>312380.003</v>
      </c>
      <c r="E366" s="57"/>
      <c r="F366" s="57">
        <f>F368+F378</f>
        <v>312380.003</v>
      </c>
      <c r="G366" s="57">
        <f>G368+G378</f>
        <v>335255</v>
      </c>
      <c r="H366" s="57"/>
      <c r="I366" s="57"/>
      <c r="J366" s="57">
        <f>J368+J378</f>
        <v>335255</v>
      </c>
      <c r="K366" s="57"/>
      <c r="L366" s="57"/>
      <c r="M366" s="57"/>
      <c r="N366" s="57">
        <f>N368+N378</f>
        <v>352520</v>
      </c>
      <c r="O366" s="57"/>
      <c r="P366" s="57">
        <f>P368+P378</f>
        <v>352520</v>
      </c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56"/>
      <c r="CQ366" s="56"/>
      <c r="CR366" s="56"/>
      <c r="CS366" s="56"/>
      <c r="CT366" s="56"/>
      <c r="CU366" s="56"/>
      <c r="CV366" s="56"/>
      <c r="CW366" s="56"/>
      <c r="CX366" s="56"/>
      <c r="CY366" s="56"/>
      <c r="CZ366" s="56"/>
      <c r="DA366" s="56"/>
      <c r="DB366" s="56"/>
      <c r="DC366" s="56"/>
      <c r="DD366" s="56"/>
      <c r="DE366" s="56"/>
      <c r="DF366" s="56"/>
      <c r="DG366" s="56"/>
      <c r="DH366" s="56"/>
      <c r="DI366" s="56"/>
      <c r="DJ366" s="56"/>
      <c r="DK366" s="56"/>
      <c r="DL366" s="56"/>
      <c r="DM366" s="56"/>
      <c r="DN366" s="56"/>
      <c r="DO366" s="56"/>
      <c r="DP366" s="56"/>
      <c r="DQ366" s="56"/>
      <c r="DR366" s="56"/>
      <c r="DS366" s="56"/>
      <c r="DT366" s="56"/>
      <c r="DU366" s="56"/>
      <c r="DV366" s="56"/>
      <c r="DW366" s="56"/>
      <c r="DX366" s="56"/>
      <c r="DY366" s="56"/>
      <c r="DZ366" s="56"/>
      <c r="EA366" s="56"/>
      <c r="EB366" s="56"/>
      <c r="EC366" s="56"/>
      <c r="ED366" s="56"/>
      <c r="EE366" s="56"/>
      <c r="EF366" s="56"/>
      <c r="EG366" s="56"/>
      <c r="EH366" s="56"/>
      <c r="EI366" s="56"/>
      <c r="EJ366" s="56"/>
      <c r="EK366" s="56"/>
      <c r="EL366" s="56"/>
      <c r="EM366" s="56"/>
      <c r="EN366" s="56"/>
      <c r="EO366" s="56"/>
      <c r="EP366" s="56"/>
      <c r="EQ366" s="56"/>
      <c r="ER366" s="56"/>
      <c r="ES366" s="56"/>
      <c r="ET366" s="56"/>
      <c r="EU366" s="56"/>
      <c r="EV366" s="56"/>
      <c r="EW366" s="56"/>
      <c r="EX366" s="56"/>
      <c r="EY366" s="56"/>
      <c r="EZ366" s="56"/>
      <c r="FA366" s="56"/>
      <c r="FB366" s="56"/>
      <c r="FC366" s="56"/>
      <c r="FD366" s="56"/>
      <c r="FE366" s="56"/>
      <c r="FF366" s="56"/>
      <c r="FG366" s="56"/>
      <c r="FH366" s="56"/>
      <c r="FI366" s="56"/>
      <c r="FJ366" s="56"/>
      <c r="FK366" s="56"/>
      <c r="FL366" s="56"/>
      <c r="FM366" s="56"/>
      <c r="FN366" s="56"/>
      <c r="FO366" s="56"/>
      <c r="FP366" s="56"/>
      <c r="FQ366" s="56"/>
      <c r="FR366" s="56"/>
      <c r="FS366" s="56"/>
      <c r="FT366" s="56"/>
      <c r="FU366" s="56"/>
      <c r="FV366" s="56"/>
      <c r="FW366" s="56"/>
      <c r="FX366" s="56"/>
      <c r="FY366" s="56"/>
      <c r="FZ366" s="56"/>
      <c r="GA366" s="56"/>
      <c r="GB366" s="56"/>
      <c r="GC366" s="56"/>
      <c r="GD366" s="56"/>
      <c r="GE366" s="56"/>
      <c r="GF366" s="56"/>
      <c r="GG366" s="56"/>
      <c r="GH366" s="56"/>
      <c r="GI366" s="56"/>
      <c r="GJ366" s="56"/>
      <c r="GK366" s="56"/>
      <c r="GL366" s="56"/>
      <c r="GM366" s="56"/>
      <c r="GN366" s="56"/>
      <c r="GO366" s="56"/>
      <c r="GP366" s="56"/>
      <c r="GQ366" s="56"/>
      <c r="GR366" s="56"/>
      <c r="GS366" s="56"/>
      <c r="GT366" s="56"/>
      <c r="GU366" s="56"/>
      <c r="GV366" s="56"/>
      <c r="GW366" s="56"/>
      <c r="GX366" s="56"/>
      <c r="GY366" s="56"/>
      <c r="GZ366" s="56"/>
      <c r="HA366" s="56"/>
      <c r="HB366" s="56"/>
      <c r="HC366" s="56"/>
      <c r="HD366" s="56"/>
      <c r="HE366" s="56"/>
      <c r="HF366" s="56"/>
      <c r="HG366" s="56"/>
      <c r="HH366" s="56"/>
      <c r="HI366" s="56"/>
      <c r="HJ366" s="56"/>
      <c r="HK366" s="56"/>
      <c r="HL366" s="56"/>
      <c r="HM366" s="56"/>
      <c r="HN366" s="56"/>
      <c r="HO366" s="56"/>
      <c r="HP366" s="56"/>
      <c r="HQ366" s="56"/>
      <c r="HR366" s="56"/>
      <c r="HS366" s="56"/>
      <c r="HT366" s="56"/>
      <c r="HU366" s="56"/>
      <c r="HV366" s="56"/>
      <c r="HW366" s="56"/>
      <c r="HX366" s="56"/>
      <c r="HY366" s="56"/>
      <c r="HZ366" s="56"/>
      <c r="IA366" s="56"/>
    </row>
    <row r="367" spans="1:235" s="22" customFormat="1" ht="24" customHeight="1">
      <c r="A367" s="8" t="s">
        <v>281</v>
      </c>
      <c r="B367" s="20"/>
      <c r="C367" s="20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  <c r="CQ367" s="56"/>
      <c r="CR367" s="56"/>
      <c r="CS367" s="56"/>
      <c r="CT367" s="56"/>
      <c r="CU367" s="56"/>
      <c r="CV367" s="56"/>
      <c r="CW367" s="56"/>
      <c r="CX367" s="56"/>
      <c r="CY367" s="56"/>
      <c r="CZ367" s="56"/>
      <c r="DA367" s="56"/>
      <c r="DB367" s="56"/>
      <c r="DC367" s="56"/>
      <c r="DD367" s="56"/>
      <c r="DE367" s="56"/>
      <c r="DF367" s="56"/>
      <c r="DG367" s="56"/>
      <c r="DH367" s="56"/>
      <c r="DI367" s="56"/>
      <c r="DJ367" s="56"/>
      <c r="DK367" s="56"/>
      <c r="DL367" s="56"/>
      <c r="DM367" s="56"/>
      <c r="DN367" s="56"/>
      <c r="DO367" s="56"/>
      <c r="DP367" s="56"/>
      <c r="DQ367" s="56"/>
      <c r="DR367" s="56"/>
      <c r="DS367" s="56"/>
      <c r="DT367" s="56"/>
      <c r="DU367" s="56"/>
      <c r="DV367" s="56"/>
      <c r="DW367" s="56"/>
      <c r="DX367" s="56"/>
      <c r="DY367" s="56"/>
      <c r="DZ367" s="56"/>
      <c r="EA367" s="56"/>
      <c r="EB367" s="56"/>
      <c r="EC367" s="56"/>
      <c r="ED367" s="56"/>
      <c r="EE367" s="56"/>
      <c r="EF367" s="56"/>
      <c r="EG367" s="56"/>
      <c r="EH367" s="56"/>
      <c r="EI367" s="56"/>
      <c r="EJ367" s="56"/>
      <c r="EK367" s="56"/>
      <c r="EL367" s="56"/>
      <c r="EM367" s="56"/>
      <c r="EN367" s="56"/>
      <c r="EO367" s="56"/>
      <c r="EP367" s="56"/>
      <c r="EQ367" s="56"/>
      <c r="ER367" s="56"/>
      <c r="ES367" s="56"/>
      <c r="ET367" s="56"/>
      <c r="EU367" s="56"/>
      <c r="EV367" s="56"/>
      <c r="EW367" s="56"/>
      <c r="EX367" s="56"/>
      <c r="EY367" s="56"/>
      <c r="EZ367" s="56"/>
      <c r="FA367" s="56"/>
      <c r="FB367" s="56"/>
      <c r="FC367" s="56"/>
      <c r="FD367" s="56"/>
      <c r="FE367" s="56"/>
      <c r="FF367" s="56"/>
      <c r="FG367" s="56"/>
      <c r="FH367" s="56"/>
      <c r="FI367" s="56"/>
      <c r="FJ367" s="56"/>
      <c r="FK367" s="56"/>
      <c r="FL367" s="56"/>
      <c r="FM367" s="56"/>
      <c r="FN367" s="56"/>
      <c r="FO367" s="56"/>
      <c r="FP367" s="56"/>
      <c r="FQ367" s="56"/>
      <c r="FR367" s="56"/>
      <c r="FS367" s="56"/>
      <c r="FT367" s="56"/>
      <c r="FU367" s="56"/>
      <c r="FV367" s="56"/>
      <c r="FW367" s="56"/>
      <c r="FX367" s="56"/>
      <c r="FY367" s="56"/>
      <c r="FZ367" s="56"/>
      <c r="GA367" s="56"/>
      <c r="GB367" s="56"/>
      <c r="GC367" s="56"/>
      <c r="GD367" s="56"/>
      <c r="GE367" s="56"/>
      <c r="GF367" s="56"/>
      <c r="GG367" s="56"/>
      <c r="GH367" s="56"/>
      <c r="GI367" s="56"/>
      <c r="GJ367" s="56"/>
      <c r="GK367" s="56"/>
      <c r="GL367" s="56"/>
      <c r="GM367" s="56"/>
      <c r="GN367" s="56"/>
      <c r="GO367" s="56"/>
      <c r="GP367" s="56"/>
      <c r="GQ367" s="56"/>
      <c r="GR367" s="56"/>
      <c r="GS367" s="56"/>
      <c r="GT367" s="56"/>
      <c r="GU367" s="56"/>
      <c r="GV367" s="56"/>
      <c r="GW367" s="56"/>
      <c r="GX367" s="56"/>
      <c r="GY367" s="56"/>
      <c r="GZ367" s="56"/>
      <c r="HA367" s="56"/>
      <c r="HB367" s="56"/>
      <c r="HC367" s="56"/>
      <c r="HD367" s="56"/>
      <c r="HE367" s="56"/>
      <c r="HF367" s="56"/>
      <c r="HG367" s="56"/>
      <c r="HH367" s="56"/>
      <c r="HI367" s="56"/>
      <c r="HJ367" s="56"/>
      <c r="HK367" s="56"/>
      <c r="HL367" s="56"/>
      <c r="HM367" s="56"/>
      <c r="HN367" s="56"/>
      <c r="HO367" s="56"/>
      <c r="HP367" s="56"/>
      <c r="HQ367" s="56"/>
      <c r="HR367" s="56"/>
      <c r="HS367" s="56"/>
      <c r="HT367" s="56"/>
      <c r="HU367" s="56"/>
      <c r="HV367" s="56"/>
      <c r="HW367" s="56"/>
      <c r="HX367" s="56"/>
      <c r="HY367" s="56"/>
      <c r="HZ367" s="56"/>
      <c r="IA367" s="56"/>
    </row>
    <row r="368" spans="1:235" s="60" customFormat="1" ht="44.25" customHeight="1">
      <c r="A368" s="58" t="s">
        <v>406</v>
      </c>
      <c r="B368" s="58"/>
      <c r="C368" s="58"/>
      <c r="D368" s="45">
        <f>D370+D371</f>
        <v>209000.003</v>
      </c>
      <c r="E368" s="45"/>
      <c r="F368" s="45">
        <f>F370+F371</f>
        <v>209000.003</v>
      </c>
      <c r="G368" s="45">
        <f>G370+G371</f>
        <v>224075</v>
      </c>
      <c r="H368" s="45"/>
      <c r="I368" s="45"/>
      <c r="J368" s="45">
        <f>J370+J371</f>
        <v>224075</v>
      </c>
      <c r="K368" s="45"/>
      <c r="L368" s="45"/>
      <c r="M368" s="45"/>
      <c r="N368" s="45">
        <f>N370+N371</f>
        <v>237530</v>
      </c>
      <c r="O368" s="45"/>
      <c r="P368" s="45">
        <f>P370+P371</f>
        <v>237530</v>
      </c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  <c r="CG368" s="59"/>
      <c r="CH368" s="59"/>
      <c r="CI368" s="59"/>
      <c r="CJ368" s="59"/>
      <c r="CK368" s="59"/>
      <c r="CL368" s="59"/>
      <c r="CM368" s="59"/>
      <c r="CN368" s="59"/>
      <c r="CO368" s="59"/>
      <c r="CP368" s="59"/>
      <c r="CQ368" s="59"/>
      <c r="CR368" s="59"/>
      <c r="CS368" s="59"/>
      <c r="CT368" s="59"/>
      <c r="CU368" s="59"/>
      <c r="CV368" s="59"/>
      <c r="CW368" s="59"/>
      <c r="CX368" s="59"/>
      <c r="CY368" s="59"/>
      <c r="CZ368" s="59"/>
      <c r="DA368" s="59"/>
      <c r="DB368" s="59"/>
      <c r="DC368" s="59"/>
      <c r="DD368" s="59"/>
      <c r="DE368" s="59"/>
      <c r="DF368" s="59"/>
      <c r="DG368" s="59"/>
      <c r="DH368" s="59"/>
      <c r="DI368" s="59"/>
      <c r="DJ368" s="59"/>
      <c r="DK368" s="59"/>
      <c r="DL368" s="59"/>
      <c r="DM368" s="59"/>
      <c r="DN368" s="59"/>
      <c r="DO368" s="59"/>
      <c r="DP368" s="59"/>
      <c r="DQ368" s="59"/>
      <c r="DR368" s="59"/>
      <c r="DS368" s="59"/>
      <c r="DT368" s="59"/>
      <c r="DU368" s="59"/>
      <c r="DV368" s="59"/>
      <c r="DW368" s="59"/>
      <c r="DX368" s="59"/>
      <c r="DY368" s="59"/>
      <c r="DZ368" s="59"/>
      <c r="EA368" s="59"/>
      <c r="EB368" s="59"/>
      <c r="EC368" s="59"/>
      <c r="ED368" s="59"/>
      <c r="EE368" s="59"/>
      <c r="EF368" s="59"/>
      <c r="EG368" s="59"/>
      <c r="EH368" s="59"/>
      <c r="EI368" s="59"/>
      <c r="EJ368" s="59"/>
      <c r="EK368" s="59"/>
      <c r="EL368" s="59"/>
      <c r="EM368" s="59"/>
      <c r="EN368" s="59"/>
      <c r="EO368" s="59"/>
      <c r="EP368" s="59"/>
      <c r="EQ368" s="59"/>
      <c r="ER368" s="59"/>
      <c r="ES368" s="59"/>
      <c r="ET368" s="59"/>
      <c r="EU368" s="59"/>
      <c r="EV368" s="59"/>
      <c r="EW368" s="59"/>
      <c r="EX368" s="59"/>
      <c r="EY368" s="59"/>
      <c r="EZ368" s="59"/>
      <c r="FA368" s="59"/>
      <c r="FB368" s="59"/>
      <c r="FC368" s="59"/>
      <c r="FD368" s="59"/>
      <c r="FE368" s="59"/>
      <c r="FF368" s="59"/>
      <c r="FG368" s="59"/>
      <c r="FH368" s="59"/>
      <c r="FI368" s="59"/>
      <c r="FJ368" s="59"/>
      <c r="FK368" s="59"/>
      <c r="FL368" s="59"/>
      <c r="FM368" s="59"/>
      <c r="FN368" s="59"/>
      <c r="FO368" s="59"/>
      <c r="FP368" s="59"/>
      <c r="FQ368" s="59"/>
      <c r="FR368" s="59"/>
      <c r="FS368" s="59"/>
      <c r="FT368" s="59"/>
      <c r="FU368" s="59"/>
      <c r="FV368" s="59"/>
      <c r="FW368" s="59"/>
      <c r="FX368" s="59"/>
      <c r="FY368" s="59"/>
      <c r="FZ368" s="59"/>
      <c r="GA368" s="59"/>
      <c r="GB368" s="59"/>
      <c r="GC368" s="59"/>
      <c r="GD368" s="59"/>
      <c r="GE368" s="59"/>
      <c r="GF368" s="59"/>
      <c r="GG368" s="59"/>
      <c r="GH368" s="59"/>
      <c r="GI368" s="59"/>
      <c r="GJ368" s="59"/>
      <c r="GK368" s="59"/>
      <c r="GL368" s="59"/>
      <c r="GM368" s="59"/>
      <c r="GN368" s="59"/>
      <c r="GO368" s="59"/>
      <c r="GP368" s="59"/>
      <c r="GQ368" s="59"/>
      <c r="GR368" s="59"/>
      <c r="GS368" s="59"/>
      <c r="GT368" s="59"/>
      <c r="GU368" s="59"/>
      <c r="GV368" s="59"/>
      <c r="GW368" s="59"/>
      <c r="GX368" s="59"/>
      <c r="GY368" s="59"/>
      <c r="GZ368" s="59"/>
      <c r="HA368" s="59"/>
      <c r="HB368" s="59"/>
      <c r="HC368" s="59"/>
      <c r="HD368" s="59"/>
      <c r="HE368" s="59"/>
      <c r="HF368" s="59"/>
      <c r="HG368" s="59"/>
      <c r="HH368" s="59"/>
      <c r="HI368" s="59"/>
      <c r="HJ368" s="59"/>
      <c r="HK368" s="59"/>
      <c r="HL368" s="59"/>
      <c r="HM368" s="59"/>
      <c r="HN368" s="59"/>
      <c r="HO368" s="59"/>
      <c r="HP368" s="59"/>
      <c r="HQ368" s="59"/>
      <c r="HR368" s="59"/>
      <c r="HS368" s="59"/>
      <c r="HT368" s="59"/>
      <c r="HU368" s="59"/>
      <c r="HV368" s="59"/>
      <c r="HW368" s="59"/>
      <c r="HX368" s="59"/>
      <c r="HY368" s="59"/>
      <c r="HZ368" s="59"/>
      <c r="IA368" s="59"/>
    </row>
    <row r="369" spans="1:16" ht="11.25">
      <c r="A369" s="61" t="s">
        <v>4</v>
      </c>
      <c r="B369" s="61"/>
      <c r="C369" s="61"/>
      <c r="D369" s="62"/>
      <c r="E369" s="62"/>
      <c r="F369" s="62"/>
      <c r="G369" s="62"/>
      <c r="H369" s="62"/>
      <c r="I369" s="62"/>
      <c r="J369" s="62"/>
      <c r="K369" s="63"/>
      <c r="L369" s="62"/>
      <c r="M369" s="62"/>
      <c r="N369" s="62"/>
      <c r="O369" s="62"/>
      <c r="P369" s="62"/>
    </row>
    <row r="370" spans="1:16" ht="33.75">
      <c r="A370" s="11" t="s">
        <v>394</v>
      </c>
      <c r="B370" s="11"/>
      <c r="C370" s="11"/>
      <c r="D370" s="43">
        <f>D373*D376</f>
        <v>132000.003</v>
      </c>
      <c r="E370" s="43"/>
      <c r="F370" s="43">
        <f>F373*F376</f>
        <v>132000.003</v>
      </c>
      <c r="G370" s="43">
        <f>G373*G376</f>
        <v>141525</v>
      </c>
      <c r="H370" s="43"/>
      <c r="I370" s="43"/>
      <c r="J370" s="43">
        <f>J373*J376</f>
        <v>141525</v>
      </c>
      <c r="K370" s="43">
        <f>G370/D370*100</f>
        <v>107.21590665418394</v>
      </c>
      <c r="L370" s="43"/>
      <c r="M370" s="43"/>
      <c r="N370" s="43">
        <f>N373*N376</f>
        <v>150030</v>
      </c>
      <c r="O370" s="43"/>
      <c r="P370" s="43">
        <f>P373*P376</f>
        <v>150030</v>
      </c>
    </row>
    <row r="371" spans="1:16" ht="36.75" customHeight="1">
      <c r="A371" s="11" t="s">
        <v>395</v>
      </c>
      <c r="B371" s="11"/>
      <c r="C371" s="11"/>
      <c r="D371" s="43">
        <f>D374*D377</f>
        <v>77000</v>
      </c>
      <c r="E371" s="43"/>
      <c r="F371" s="43">
        <f>F374*F377</f>
        <v>77000</v>
      </c>
      <c r="G371" s="43">
        <f>G374*G377</f>
        <v>82550</v>
      </c>
      <c r="H371" s="43"/>
      <c r="I371" s="43"/>
      <c r="J371" s="43">
        <f>J374*J377</f>
        <v>82550</v>
      </c>
      <c r="K371" s="43"/>
      <c r="L371" s="43"/>
      <c r="M371" s="43"/>
      <c r="N371" s="43">
        <f>N374*N377</f>
        <v>87500</v>
      </c>
      <c r="O371" s="43"/>
      <c r="P371" s="43">
        <f>P374*P377</f>
        <v>87500</v>
      </c>
    </row>
    <row r="372" spans="1:16" ht="11.25">
      <c r="A372" s="13" t="s">
        <v>5</v>
      </c>
      <c r="B372" s="13"/>
      <c r="C372" s="13"/>
      <c r="D372" s="10"/>
      <c r="E372" s="10"/>
      <c r="F372" s="43"/>
      <c r="G372" s="10"/>
      <c r="H372" s="10"/>
      <c r="I372" s="10"/>
      <c r="J372" s="43"/>
      <c r="K372" s="43"/>
      <c r="L372" s="10"/>
      <c r="M372" s="10"/>
      <c r="N372" s="10"/>
      <c r="O372" s="10"/>
      <c r="P372" s="43"/>
    </row>
    <row r="373" spans="1:16" ht="25.5" customHeight="1">
      <c r="A373" s="11" t="s">
        <v>283</v>
      </c>
      <c r="B373" s="11"/>
      <c r="C373" s="11"/>
      <c r="D373" s="43">
        <v>9</v>
      </c>
      <c r="E373" s="43"/>
      <c r="F373" s="43">
        <f>D373</f>
        <v>9</v>
      </c>
      <c r="G373" s="43">
        <v>9</v>
      </c>
      <c r="H373" s="43"/>
      <c r="I373" s="43"/>
      <c r="J373" s="43">
        <f>G373+H373</f>
        <v>9</v>
      </c>
      <c r="K373" s="43">
        <f>G373/D373*100</f>
        <v>100</v>
      </c>
      <c r="L373" s="43"/>
      <c r="M373" s="43"/>
      <c r="N373" s="43">
        <v>9</v>
      </c>
      <c r="O373" s="43"/>
      <c r="P373" s="43">
        <f>N373</f>
        <v>9</v>
      </c>
    </row>
    <row r="374" spans="1:16" ht="25.5" customHeight="1">
      <c r="A374" s="11" t="s">
        <v>282</v>
      </c>
      <c r="B374" s="11"/>
      <c r="C374" s="11"/>
      <c r="D374" s="43">
        <v>10</v>
      </c>
      <c r="E374" s="43"/>
      <c r="F374" s="43">
        <v>10</v>
      </c>
      <c r="G374" s="43">
        <v>10</v>
      </c>
      <c r="H374" s="43"/>
      <c r="I374" s="43"/>
      <c r="J374" s="43">
        <v>10</v>
      </c>
      <c r="K374" s="43"/>
      <c r="L374" s="43"/>
      <c r="M374" s="43"/>
      <c r="N374" s="43">
        <v>10</v>
      </c>
      <c r="O374" s="43"/>
      <c r="P374" s="43">
        <v>10</v>
      </c>
    </row>
    <row r="375" spans="1:16" ht="11.25">
      <c r="A375" s="13" t="s">
        <v>7</v>
      </c>
      <c r="B375" s="13"/>
      <c r="C375" s="13"/>
      <c r="D375" s="64"/>
      <c r="E375" s="64"/>
      <c r="F375" s="65"/>
      <c r="G375" s="64"/>
      <c r="H375" s="64"/>
      <c r="I375" s="64"/>
      <c r="J375" s="65"/>
      <c r="K375" s="65"/>
      <c r="L375" s="64"/>
      <c r="M375" s="64"/>
      <c r="N375" s="64"/>
      <c r="O375" s="64"/>
      <c r="P375" s="65"/>
    </row>
    <row r="376" spans="1:16" ht="33.75">
      <c r="A376" s="11" t="s">
        <v>284</v>
      </c>
      <c r="B376" s="11"/>
      <c r="C376" s="11"/>
      <c r="D376" s="65">
        <v>14666.667</v>
      </c>
      <c r="E376" s="65"/>
      <c r="F376" s="65">
        <f>D376</f>
        <v>14666.667</v>
      </c>
      <c r="G376" s="65">
        <v>15725</v>
      </c>
      <c r="H376" s="65"/>
      <c r="I376" s="65"/>
      <c r="J376" s="65">
        <f>G376</f>
        <v>15725</v>
      </c>
      <c r="K376" s="65">
        <f>G376/D376*100</f>
        <v>107.21590665418394</v>
      </c>
      <c r="L376" s="65"/>
      <c r="M376" s="65"/>
      <c r="N376" s="65">
        <v>16670</v>
      </c>
      <c r="O376" s="65"/>
      <c r="P376" s="65">
        <f>N376</f>
        <v>16670</v>
      </c>
    </row>
    <row r="377" spans="1:16" ht="24" customHeight="1">
      <c r="A377" s="11" t="s">
        <v>285</v>
      </c>
      <c r="B377" s="11"/>
      <c r="C377" s="11"/>
      <c r="D377" s="43">
        <v>7700</v>
      </c>
      <c r="E377" s="43"/>
      <c r="F377" s="43">
        <v>7700</v>
      </c>
      <c r="G377" s="43">
        <v>8255</v>
      </c>
      <c r="H377" s="43"/>
      <c r="I377" s="43"/>
      <c r="J377" s="43">
        <v>8255</v>
      </c>
      <c r="K377" s="65"/>
      <c r="L377" s="65"/>
      <c r="M377" s="65"/>
      <c r="N377" s="43">
        <v>8750</v>
      </c>
      <c r="O377" s="43"/>
      <c r="P377" s="43">
        <v>8750</v>
      </c>
    </row>
    <row r="378" spans="1:235" s="39" customFormat="1" ht="33.75">
      <c r="A378" s="9" t="s">
        <v>407</v>
      </c>
      <c r="B378" s="9"/>
      <c r="C378" s="9"/>
      <c r="D378" s="10">
        <f>D380+D381+D382+D383+D384+D385</f>
        <v>103380</v>
      </c>
      <c r="E378" s="10"/>
      <c r="F378" s="10">
        <f>D378+E378</f>
        <v>103380</v>
      </c>
      <c r="G378" s="10">
        <f>G380+G381+G382+G383+G384+G385</f>
        <v>111180</v>
      </c>
      <c r="H378" s="10"/>
      <c r="I378" s="10"/>
      <c r="J378" s="10">
        <f>G378+H378</f>
        <v>111180</v>
      </c>
      <c r="K378" s="10"/>
      <c r="L378" s="10"/>
      <c r="M378" s="10"/>
      <c r="N378" s="10">
        <f>N380+N381+N382+N383+N384+N385</f>
        <v>114990</v>
      </c>
      <c r="O378" s="10"/>
      <c r="P378" s="10">
        <f>N378</f>
        <v>114990</v>
      </c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  <c r="CL378" s="38"/>
      <c r="CM378" s="38"/>
      <c r="CN378" s="38"/>
      <c r="CO378" s="38"/>
      <c r="CP378" s="38"/>
      <c r="CQ378" s="38"/>
      <c r="CR378" s="38"/>
      <c r="CS378" s="38"/>
      <c r="CT378" s="38"/>
      <c r="CU378" s="38"/>
      <c r="CV378" s="38"/>
      <c r="CW378" s="38"/>
      <c r="CX378" s="38"/>
      <c r="CY378" s="38"/>
      <c r="CZ378" s="38"/>
      <c r="DA378" s="38"/>
      <c r="DB378" s="38"/>
      <c r="DC378" s="38"/>
      <c r="DD378" s="38"/>
      <c r="DE378" s="38"/>
      <c r="DF378" s="38"/>
      <c r="DG378" s="38"/>
      <c r="DH378" s="38"/>
      <c r="DI378" s="38"/>
      <c r="DJ378" s="38"/>
      <c r="DK378" s="38"/>
      <c r="DL378" s="38"/>
      <c r="DM378" s="38"/>
      <c r="DN378" s="38"/>
      <c r="DO378" s="38"/>
      <c r="DP378" s="38"/>
      <c r="DQ378" s="38"/>
      <c r="DR378" s="38"/>
      <c r="DS378" s="38"/>
      <c r="DT378" s="38"/>
      <c r="DU378" s="38"/>
      <c r="DV378" s="38"/>
      <c r="DW378" s="38"/>
      <c r="DX378" s="38"/>
      <c r="DY378" s="38"/>
      <c r="DZ378" s="38"/>
      <c r="EA378" s="38"/>
      <c r="EB378" s="38"/>
      <c r="EC378" s="38"/>
      <c r="ED378" s="38"/>
      <c r="EE378" s="38"/>
      <c r="EF378" s="38"/>
      <c r="EG378" s="38"/>
      <c r="EH378" s="38"/>
      <c r="EI378" s="38"/>
      <c r="EJ378" s="38"/>
      <c r="EK378" s="38"/>
      <c r="EL378" s="38"/>
      <c r="EM378" s="38"/>
      <c r="EN378" s="38"/>
      <c r="EO378" s="38"/>
      <c r="EP378" s="38"/>
      <c r="EQ378" s="38"/>
      <c r="ER378" s="38"/>
      <c r="ES378" s="38"/>
      <c r="ET378" s="38"/>
      <c r="EU378" s="38"/>
      <c r="EV378" s="38"/>
      <c r="EW378" s="38"/>
      <c r="EX378" s="38"/>
      <c r="EY378" s="38"/>
      <c r="EZ378" s="38"/>
      <c r="FA378" s="38"/>
      <c r="FB378" s="38"/>
      <c r="FC378" s="38"/>
      <c r="FD378" s="38"/>
      <c r="FE378" s="38"/>
      <c r="FF378" s="38"/>
      <c r="FG378" s="38"/>
      <c r="FH378" s="38"/>
      <c r="FI378" s="38"/>
      <c r="FJ378" s="38"/>
      <c r="FK378" s="38"/>
      <c r="FL378" s="38"/>
      <c r="FM378" s="38"/>
      <c r="FN378" s="38"/>
      <c r="FO378" s="38"/>
      <c r="FP378" s="38"/>
      <c r="FQ378" s="38"/>
      <c r="FR378" s="38"/>
      <c r="FS378" s="38"/>
      <c r="FT378" s="38"/>
      <c r="FU378" s="38"/>
      <c r="FV378" s="38"/>
      <c r="FW378" s="38"/>
      <c r="FX378" s="38"/>
      <c r="FY378" s="38"/>
      <c r="FZ378" s="38"/>
      <c r="GA378" s="38"/>
      <c r="GB378" s="38"/>
      <c r="GC378" s="38"/>
      <c r="GD378" s="38"/>
      <c r="GE378" s="38"/>
      <c r="GF378" s="38"/>
      <c r="GG378" s="38"/>
      <c r="GH378" s="38"/>
      <c r="GI378" s="38"/>
      <c r="GJ378" s="38"/>
      <c r="GK378" s="38"/>
      <c r="GL378" s="38"/>
      <c r="GM378" s="38"/>
      <c r="GN378" s="38"/>
      <c r="GO378" s="38"/>
      <c r="GP378" s="38"/>
      <c r="GQ378" s="38"/>
      <c r="GR378" s="38"/>
      <c r="GS378" s="38"/>
      <c r="GT378" s="38"/>
      <c r="GU378" s="38"/>
      <c r="GV378" s="38"/>
      <c r="GW378" s="38"/>
      <c r="GX378" s="38"/>
      <c r="GY378" s="38"/>
      <c r="GZ378" s="38"/>
      <c r="HA378" s="38"/>
      <c r="HB378" s="38"/>
      <c r="HC378" s="38"/>
      <c r="HD378" s="38"/>
      <c r="HE378" s="38"/>
      <c r="HF378" s="38"/>
      <c r="HG378" s="38"/>
      <c r="HH378" s="38"/>
      <c r="HI378" s="38"/>
      <c r="HJ378" s="38"/>
      <c r="HK378" s="38"/>
      <c r="HL378" s="38"/>
      <c r="HM378" s="38"/>
      <c r="HN378" s="38"/>
      <c r="HO378" s="38"/>
      <c r="HP378" s="38"/>
      <c r="HQ378" s="38"/>
      <c r="HR378" s="38"/>
      <c r="HS378" s="38"/>
      <c r="HT378" s="38"/>
      <c r="HU378" s="38"/>
      <c r="HV378" s="38"/>
      <c r="HW378" s="38"/>
      <c r="HX378" s="38"/>
      <c r="HY378" s="38"/>
      <c r="HZ378" s="38"/>
      <c r="IA378" s="38"/>
    </row>
    <row r="379" spans="1:235" s="39" customFormat="1" ht="11.25">
      <c r="A379" s="61" t="s">
        <v>4</v>
      </c>
      <c r="B379" s="9"/>
      <c r="C379" s="9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  <c r="CL379" s="38"/>
      <c r="CM379" s="38"/>
      <c r="CN379" s="38"/>
      <c r="CO379" s="38"/>
      <c r="CP379" s="38"/>
      <c r="CQ379" s="38"/>
      <c r="CR379" s="38"/>
      <c r="CS379" s="38"/>
      <c r="CT379" s="38"/>
      <c r="CU379" s="38"/>
      <c r="CV379" s="38"/>
      <c r="CW379" s="38"/>
      <c r="CX379" s="38"/>
      <c r="CY379" s="38"/>
      <c r="CZ379" s="38"/>
      <c r="DA379" s="38"/>
      <c r="DB379" s="38"/>
      <c r="DC379" s="38"/>
      <c r="DD379" s="38"/>
      <c r="DE379" s="38"/>
      <c r="DF379" s="38"/>
      <c r="DG379" s="38"/>
      <c r="DH379" s="38"/>
      <c r="DI379" s="38"/>
      <c r="DJ379" s="38"/>
      <c r="DK379" s="38"/>
      <c r="DL379" s="38"/>
      <c r="DM379" s="38"/>
      <c r="DN379" s="38"/>
      <c r="DO379" s="38"/>
      <c r="DP379" s="38"/>
      <c r="DQ379" s="38"/>
      <c r="DR379" s="38"/>
      <c r="DS379" s="38"/>
      <c r="DT379" s="38"/>
      <c r="DU379" s="38"/>
      <c r="DV379" s="38"/>
      <c r="DW379" s="38"/>
      <c r="DX379" s="38"/>
      <c r="DY379" s="38"/>
      <c r="DZ379" s="38"/>
      <c r="EA379" s="38"/>
      <c r="EB379" s="38"/>
      <c r="EC379" s="38"/>
      <c r="ED379" s="38"/>
      <c r="EE379" s="38"/>
      <c r="EF379" s="38"/>
      <c r="EG379" s="38"/>
      <c r="EH379" s="38"/>
      <c r="EI379" s="38"/>
      <c r="EJ379" s="38"/>
      <c r="EK379" s="38"/>
      <c r="EL379" s="38"/>
      <c r="EM379" s="38"/>
      <c r="EN379" s="38"/>
      <c r="EO379" s="38"/>
      <c r="EP379" s="38"/>
      <c r="EQ379" s="38"/>
      <c r="ER379" s="38"/>
      <c r="ES379" s="38"/>
      <c r="ET379" s="38"/>
      <c r="EU379" s="38"/>
      <c r="EV379" s="38"/>
      <c r="EW379" s="38"/>
      <c r="EX379" s="38"/>
      <c r="EY379" s="38"/>
      <c r="EZ379" s="38"/>
      <c r="FA379" s="38"/>
      <c r="FB379" s="38"/>
      <c r="FC379" s="38"/>
      <c r="FD379" s="38"/>
      <c r="FE379" s="38"/>
      <c r="FF379" s="38"/>
      <c r="FG379" s="38"/>
      <c r="FH379" s="38"/>
      <c r="FI379" s="38"/>
      <c r="FJ379" s="38"/>
      <c r="FK379" s="38"/>
      <c r="FL379" s="38"/>
      <c r="FM379" s="38"/>
      <c r="FN379" s="38"/>
      <c r="FO379" s="38"/>
      <c r="FP379" s="38"/>
      <c r="FQ379" s="38"/>
      <c r="FR379" s="38"/>
      <c r="FS379" s="38"/>
      <c r="FT379" s="38"/>
      <c r="FU379" s="38"/>
      <c r="FV379" s="38"/>
      <c r="FW379" s="38"/>
      <c r="FX379" s="38"/>
      <c r="FY379" s="38"/>
      <c r="FZ379" s="38"/>
      <c r="GA379" s="38"/>
      <c r="GB379" s="38"/>
      <c r="GC379" s="38"/>
      <c r="GD379" s="38"/>
      <c r="GE379" s="38"/>
      <c r="GF379" s="38"/>
      <c r="GG379" s="38"/>
      <c r="GH379" s="38"/>
      <c r="GI379" s="38"/>
      <c r="GJ379" s="38"/>
      <c r="GK379" s="38"/>
      <c r="GL379" s="38"/>
      <c r="GM379" s="38"/>
      <c r="GN379" s="38"/>
      <c r="GO379" s="38"/>
      <c r="GP379" s="38"/>
      <c r="GQ379" s="38"/>
      <c r="GR379" s="38"/>
      <c r="GS379" s="38"/>
      <c r="GT379" s="38"/>
      <c r="GU379" s="38"/>
      <c r="GV379" s="38"/>
      <c r="GW379" s="38"/>
      <c r="GX379" s="38"/>
      <c r="GY379" s="38"/>
      <c r="GZ379" s="38"/>
      <c r="HA379" s="38"/>
      <c r="HB379" s="38"/>
      <c r="HC379" s="38"/>
      <c r="HD379" s="38"/>
      <c r="HE379" s="38"/>
      <c r="HF379" s="38"/>
      <c r="HG379" s="38"/>
      <c r="HH379" s="38"/>
      <c r="HI379" s="38"/>
      <c r="HJ379" s="38"/>
      <c r="HK379" s="38"/>
      <c r="HL379" s="38"/>
      <c r="HM379" s="38"/>
      <c r="HN379" s="38"/>
      <c r="HO379" s="38"/>
      <c r="HP379" s="38"/>
      <c r="HQ379" s="38"/>
      <c r="HR379" s="38"/>
      <c r="HS379" s="38"/>
      <c r="HT379" s="38"/>
      <c r="HU379" s="38"/>
      <c r="HV379" s="38"/>
      <c r="HW379" s="38"/>
      <c r="HX379" s="38"/>
      <c r="HY379" s="38"/>
      <c r="HZ379" s="38"/>
      <c r="IA379" s="38"/>
    </row>
    <row r="380" spans="1:235" s="39" customFormat="1" ht="32.25" customHeight="1">
      <c r="A380" s="9" t="s">
        <v>286</v>
      </c>
      <c r="B380" s="9"/>
      <c r="C380" s="9"/>
      <c r="D380" s="10">
        <f>D387*D394</f>
        <v>7200</v>
      </c>
      <c r="E380" s="10"/>
      <c r="F380" s="10">
        <f aca="true" t="shared" si="46" ref="F380:F385">D380+E380</f>
        <v>7200</v>
      </c>
      <c r="G380" s="10">
        <f>G387*G394</f>
        <v>7800</v>
      </c>
      <c r="H380" s="10"/>
      <c r="I380" s="10"/>
      <c r="J380" s="10">
        <f aca="true" t="shared" si="47" ref="J380:J385">G380+H380</f>
        <v>7800</v>
      </c>
      <c r="K380" s="10"/>
      <c r="L380" s="10"/>
      <c r="M380" s="10"/>
      <c r="N380" s="10">
        <f>N387*N394</f>
        <v>8250</v>
      </c>
      <c r="O380" s="10"/>
      <c r="P380" s="10">
        <f aca="true" t="shared" si="48" ref="P380:P385">N380+O380</f>
        <v>8250</v>
      </c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  <c r="CK380" s="38"/>
      <c r="CL380" s="38"/>
      <c r="CM380" s="38"/>
      <c r="CN380" s="38"/>
      <c r="CO380" s="38"/>
      <c r="CP380" s="38"/>
      <c r="CQ380" s="38"/>
      <c r="CR380" s="38"/>
      <c r="CS380" s="38"/>
      <c r="CT380" s="38"/>
      <c r="CU380" s="38"/>
      <c r="CV380" s="38"/>
      <c r="CW380" s="38"/>
      <c r="CX380" s="38"/>
      <c r="CY380" s="38"/>
      <c r="CZ380" s="38"/>
      <c r="DA380" s="38"/>
      <c r="DB380" s="38"/>
      <c r="DC380" s="38"/>
      <c r="DD380" s="38"/>
      <c r="DE380" s="38"/>
      <c r="DF380" s="38"/>
      <c r="DG380" s="38"/>
      <c r="DH380" s="38"/>
      <c r="DI380" s="38"/>
      <c r="DJ380" s="38"/>
      <c r="DK380" s="38"/>
      <c r="DL380" s="38"/>
      <c r="DM380" s="38"/>
      <c r="DN380" s="38"/>
      <c r="DO380" s="38"/>
      <c r="DP380" s="38"/>
      <c r="DQ380" s="38"/>
      <c r="DR380" s="38"/>
      <c r="DS380" s="38"/>
      <c r="DT380" s="38"/>
      <c r="DU380" s="38"/>
      <c r="DV380" s="38"/>
      <c r="DW380" s="38"/>
      <c r="DX380" s="38"/>
      <c r="DY380" s="38"/>
      <c r="DZ380" s="38"/>
      <c r="EA380" s="38"/>
      <c r="EB380" s="38"/>
      <c r="EC380" s="38"/>
      <c r="ED380" s="38"/>
      <c r="EE380" s="38"/>
      <c r="EF380" s="38"/>
      <c r="EG380" s="38"/>
      <c r="EH380" s="38"/>
      <c r="EI380" s="38"/>
      <c r="EJ380" s="38"/>
      <c r="EK380" s="38"/>
      <c r="EL380" s="38"/>
      <c r="EM380" s="38"/>
      <c r="EN380" s="38"/>
      <c r="EO380" s="38"/>
      <c r="EP380" s="38"/>
      <c r="EQ380" s="38"/>
      <c r="ER380" s="38"/>
      <c r="ES380" s="38"/>
      <c r="ET380" s="38"/>
      <c r="EU380" s="38"/>
      <c r="EV380" s="38"/>
      <c r="EW380" s="38"/>
      <c r="EX380" s="38"/>
      <c r="EY380" s="38"/>
      <c r="EZ380" s="38"/>
      <c r="FA380" s="38"/>
      <c r="FB380" s="38"/>
      <c r="FC380" s="38"/>
      <c r="FD380" s="38"/>
      <c r="FE380" s="38"/>
      <c r="FF380" s="38"/>
      <c r="FG380" s="38"/>
      <c r="FH380" s="38"/>
      <c r="FI380" s="38"/>
      <c r="FJ380" s="38"/>
      <c r="FK380" s="38"/>
      <c r="FL380" s="38"/>
      <c r="FM380" s="38"/>
      <c r="FN380" s="38"/>
      <c r="FO380" s="38"/>
      <c r="FP380" s="38"/>
      <c r="FQ380" s="38"/>
      <c r="FR380" s="38"/>
      <c r="FS380" s="38"/>
      <c r="FT380" s="38"/>
      <c r="FU380" s="38"/>
      <c r="FV380" s="38"/>
      <c r="FW380" s="38"/>
      <c r="FX380" s="38"/>
      <c r="FY380" s="38"/>
      <c r="FZ380" s="38"/>
      <c r="GA380" s="38"/>
      <c r="GB380" s="38"/>
      <c r="GC380" s="38"/>
      <c r="GD380" s="38"/>
      <c r="GE380" s="38"/>
      <c r="GF380" s="38"/>
      <c r="GG380" s="38"/>
      <c r="GH380" s="38"/>
      <c r="GI380" s="38"/>
      <c r="GJ380" s="38"/>
      <c r="GK380" s="38"/>
      <c r="GL380" s="38"/>
      <c r="GM380" s="38"/>
      <c r="GN380" s="38"/>
      <c r="GO380" s="38"/>
      <c r="GP380" s="38"/>
      <c r="GQ380" s="38"/>
      <c r="GR380" s="38"/>
      <c r="GS380" s="38"/>
      <c r="GT380" s="38"/>
      <c r="GU380" s="38"/>
      <c r="GV380" s="38"/>
      <c r="GW380" s="38"/>
      <c r="GX380" s="38"/>
      <c r="GY380" s="38"/>
      <c r="GZ380" s="38"/>
      <c r="HA380" s="38"/>
      <c r="HB380" s="38"/>
      <c r="HC380" s="38"/>
      <c r="HD380" s="38"/>
      <c r="HE380" s="38"/>
      <c r="HF380" s="38"/>
      <c r="HG380" s="38"/>
      <c r="HH380" s="38"/>
      <c r="HI380" s="38"/>
      <c r="HJ380" s="38"/>
      <c r="HK380" s="38"/>
      <c r="HL380" s="38"/>
      <c r="HM380" s="38"/>
      <c r="HN380" s="38"/>
      <c r="HO380" s="38"/>
      <c r="HP380" s="38"/>
      <c r="HQ380" s="38"/>
      <c r="HR380" s="38"/>
      <c r="HS380" s="38"/>
      <c r="HT380" s="38"/>
      <c r="HU380" s="38"/>
      <c r="HV380" s="38"/>
      <c r="HW380" s="38"/>
      <c r="HX380" s="38"/>
      <c r="HY380" s="38"/>
      <c r="HZ380" s="38"/>
      <c r="IA380" s="38"/>
    </row>
    <row r="381" spans="1:235" s="39" customFormat="1" ht="33.75">
      <c r="A381" s="9" t="s">
        <v>287</v>
      </c>
      <c r="B381" s="9"/>
      <c r="C381" s="9"/>
      <c r="D381" s="10">
        <f>D395*D388</f>
        <v>22800</v>
      </c>
      <c r="E381" s="10"/>
      <c r="F381" s="10">
        <f t="shared" si="46"/>
        <v>22800</v>
      </c>
      <c r="G381" s="10">
        <f>G395*G388</f>
        <v>24600</v>
      </c>
      <c r="H381" s="10"/>
      <c r="I381" s="10"/>
      <c r="J381" s="10">
        <f t="shared" si="47"/>
        <v>24600</v>
      </c>
      <c r="K381" s="10"/>
      <c r="L381" s="10"/>
      <c r="M381" s="10"/>
      <c r="N381" s="10">
        <f>N395*N388</f>
        <v>26100</v>
      </c>
      <c r="O381" s="10"/>
      <c r="P381" s="10">
        <f t="shared" si="48"/>
        <v>26100</v>
      </c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  <c r="CR381" s="38"/>
      <c r="CS381" s="38"/>
      <c r="CT381" s="38"/>
      <c r="CU381" s="38"/>
      <c r="CV381" s="38"/>
      <c r="CW381" s="38"/>
      <c r="CX381" s="38"/>
      <c r="CY381" s="38"/>
      <c r="CZ381" s="38"/>
      <c r="DA381" s="38"/>
      <c r="DB381" s="38"/>
      <c r="DC381" s="38"/>
      <c r="DD381" s="38"/>
      <c r="DE381" s="38"/>
      <c r="DF381" s="38"/>
      <c r="DG381" s="38"/>
      <c r="DH381" s="38"/>
      <c r="DI381" s="38"/>
      <c r="DJ381" s="38"/>
      <c r="DK381" s="38"/>
      <c r="DL381" s="38"/>
      <c r="DM381" s="38"/>
      <c r="DN381" s="38"/>
      <c r="DO381" s="38"/>
      <c r="DP381" s="38"/>
      <c r="DQ381" s="38"/>
      <c r="DR381" s="38"/>
      <c r="DS381" s="38"/>
      <c r="DT381" s="38"/>
      <c r="DU381" s="38"/>
      <c r="DV381" s="38"/>
      <c r="DW381" s="38"/>
      <c r="DX381" s="38"/>
      <c r="DY381" s="38"/>
      <c r="DZ381" s="38"/>
      <c r="EA381" s="38"/>
      <c r="EB381" s="38"/>
      <c r="EC381" s="38"/>
      <c r="ED381" s="38"/>
      <c r="EE381" s="38"/>
      <c r="EF381" s="38"/>
      <c r="EG381" s="38"/>
      <c r="EH381" s="38"/>
      <c r="EI381" s="38"/>
      <c r="EJ381" s="38"/>
      <c r="EK381" s="38"/>
      <c r="EL381" s="38"/>
      <c r="EM381" s="38"/>
      <c r="EN381" s="38"/>
      <c r="EO381" s="38"/>
      <c r="EP381" s="38"/>
      <c r="EQ381" s="38"/>
      <c r="ER381" s="38"/>
      <c r="ES381" s="38"/>
      <c r="ET381" s="38"/>
      <c r="EU381" s="38"/>
      <c r="EV381" s="38"/>
      <c r="EW381" s="38"/>
      <c r="EX381" s="38"/>
      <c r="EY381" s="38"/>
      <c r="EZ381" s="38"/>
      <c r="FA381" s="38"/>
      <c r="FB381" s="38"/>
      <c r="FC381" s="38"/>
      <c r="FD381" s="38"/>
      <c r="FE381" s="38"/>
      <c r="FF381" s="38"/>
      <c r="FG381" s="38"/>
      <c r="FH381" s="38"/>
      <c r="FI381" s="38"/>
      <c r="FJ381" s="38"/>
      <c r="FK381" s="38"/>
      <c r="FL381" s="38"/>
      <c r="FM381" s="38"/>
      <c r="FN381" s="38"/>
      <c r="FO381" s="38"/>
      <c r="FP381" s="38"/>
      <c r="FQ381" s="38"/>
      <c r="FR381" s="38"/>
      <c r="FS381" s="38"/>
      <c r="FT381" s="38"/>
      <c r="FU381" s="38"/>
      <c r="FV381" s="38"/>
      <c r="FW381" s="38"/>
      <c r="FX381" s="38"/>
      <c r="FY381" s="38"/>
      <c r="FZ381" s="38"/>
      <c r="GA381" s="38"/>
      <c r="GB381" s="38"/>
      <c r="GC381" s="38"/>
      <c r="GD381" s="38"/>
      <c r="GE381" s="38"/>
      <c r="GF381" s="38"/>
      <c r="GG381" s="38"/>
      <c r="GH381" s="38"/>
      <c r="GI381" s="38"/>
      <c r="GJ381" s="38"/>
      <c r="GK381" s="38"/>
      <c r="GL381" s="38"/>
      <c r="GM381" s="38"/>
      <c r="GN381" s="38"/>
      <c r="GO381" s="38"/>
      <c r="GP381" s="38"/>
      <c r="GQ381" s="38"/>
      <c r="GR381" s="38"/>
      <c r="GS381" s="38"/>
      <c r="GT381" s="38"/>
      <c r="GU381" s="38"/>
      <c r="GV381" s="38"/>
      <c r="GW381" s="38"/>
      <c r="GX381" s="38"/>
      <c r="GY381" s="38"/>
      <c r="GZ381" s="38"/>
      <c r="HA381" s="38"/>
      <c r="HB381" s="38"/>
      <c r="HC381" s="38"/>
      <c r="HD381" s="38"/>
      <c r="HE381" s="38"/>
      <c r="HF381" s="38"/>
      <c r="HG381" s="38"/>
      <c r="HH381" s="38"/>
      <c r="HI381" s="38"/>
      <c r="HJ381" s="38"/>
      <c r="HK381" s="38"/>
      <c r="HL381" s="38"/>
      <c r="HM381" s="38"/>
      <c r="HN381" s="38"/>
      <c r="HO381" s="38"/>
      <c r="HP381" s="38"/>
      <c r="HQ381" s="38"/>
      <c r="HR381" s="38"/>
      <c r="HS381" s="38"/>
      <c r="HT381" s="38"/>
      <c r="HU381" s="38"/>
      <c r="HV381" s="38"/>
      <c r="HW381" s="38"/>
      <c r="HX381" s="38"/>
      <c r="HY381" s="38"/>
      <c r="HZ381" s="38"/>
      <c r="IA381" s="38"/>
    </row>
    <row r="382" spans="1:235" s="39" customFormat="1" ht="33.75">
      <c r="A382" s="9" t="s">
        <v>288</v>
      </c>
      <c r="B382" s="9"/>
      <c r="C382" s="9"/>
      <c r="D382" s="10">
        <f>D389*D396</f>
        <v>40500</v>
      </c>
      <c r="E382" s="10"/>
      <c r="F382" s="10">
        <f t="shared" si="46"/>
        <v>40500</v>
      </c>
      <c r="G382" s="10">
        <f>G389*G396</f>
        <v>43500</v>
      </c>
      <c r="H382" s="10"/>
      <c r="I382" s="10"/>
      <c r="J382" s="10">
        <f t="shared" si="47"/>
        <v>43500</v>
      </c>
      <c r="K382" s="10"/>
      <c r="L382" s="10"/>
      <c r="M382" s="10"/>
      <c r="N382" s="10">
        <f>N389*N396</f>
        <v>46200</v>
      </c>
      <c r="O382" s="10"/>
      <c r="P382" s="10">
        <f t="shared" si="48"/>
        <v>46200</v>
      </c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  <c r="CS382" s="38"/>
      <c r="CT382" s="38"/>
      <c r="CU382" s="38"/>
      <c r="CV382" s="38"/>
      <c r="CW382" s="38"/>
      <c r="CX382" s="38"/>
      <c r="CY382" s="38"/>
      <c r="CZ382" s="38"/>
      <c r="DA382" s="38"/>
      <c r="DB382" s="38"/>
      <c r="DC382" s="38"/>
      <c r="DD382" s="38"/>
      <c r="DE382" s="38"/>
      <c r="DF382" s="38"/>
      <c r="DG382" s="38"/>
      <c r="DH382" s="38"/>
      <c r="DI382" s="38"/>
      <c r="DJ382" s="38"/>
      <c r="DK382" s="38"/>
      <c r="DL382" s="38"/>
      <c r="DM382" s="38"/>
      <c r="DN382" s="38"/>
      <c r="DO382" s="38"/>
      <c r="DP382" s="38"/>
      <c r="DQ382" s="38"/>
      <c r="DR382" s="38"/>
      <c r="DS382" s="38"/>
      <c r="DT382" s="38"/>
      <c r="DU382" s="38"/>
      <c r="DV382" s="38"/>
      <c r="DW382" s="38"/>
      <c r="DX382" s="38"/>
      <c r="DY382" s="38"/>
      <c r="DZ382" s="38"/>
      <c r="EA382" s="38"/>
      <c r="EB382" s="38"/>
      <c r="EC382" s="38"/>
      <c r="ED382" s="38"/>
      <c r="EE382" s="38"/>
      <c r="EF382" s="38"/>
      <c r="EG382" s="38"/>
      <c r="EH382" s="38"/>
      <c r="EI382" s="38"/>
      <c r="EJ382" s="38"/>
      <c r="EK382" s="38"/>
      <c r="EL382" s="38"/>
      <c r="EM382" s="38"/>
      <c r="EN382" s="38"/>
      <c r="EO382" s="38"/>
      <c r="EP382" s="38"/>
      <c r="EQ382" s="38"/>
      <c r="ER382" s="38"/>
      <c r="ES382" s="38"/>
      <c r="ET382" s="38"/>
      <c r="EU382" s="38"/>
      <c r="EV382" s="38"/>
      <c r="EW382" s="38"/>
      <c r="EX382" s="38"/>
      <c r="EY382" s="38"/>
      <c r="EZ382" s="38"/>
      <c r="FA382" s="38"/>
      <c r="FB382" s="38"/>
      <c r="FC382" s="38"/>
      <c r="FD382" s="38"/>
      <c r="FE382" s="38"/>
      <c r="FF382" s="38"/>
      <c r="FG382" s="38"/>
      <c r="FH382" s="38"/>
      <c r="FI382" s="38"/>
      <c r="FJ382" s="38"/>
      <c r="FK382" s="38"/>
      <c r="FL382" s="38"/>
      <c r="FM382" s="38"/>
      <c r="FN382" s="38"/>
      <c r="FO382" s="38"/>
      <c r="FP382" s="38"/>
      <c r="FQ382" s="38"/>
      <c r="FR382" s="38"/>
      <c r="FS382" s="38"/>
      <c r="FT382" s="38"/>
      <c r="FU382" s="38"/>
      <c r="FV382" s="38"/>
      <c r="FW382" s="38"/>
      <c r="FX382" s="38"/>
      <c r="FY382" s="38"/>
      <c r="FZ382" s="38"/>
      <c r="GA382" s="38"/>
      <c r="GB382" s="38"/>
      <c r="GC382" s="38"/>
      <c r="GD382" s="38"/>
      <c r="GE382" s="38"/>
      <c r="GF382" s="38"/>
      <c r="GG382" s="38"/>
      <c r="GH382" s="38"/>
      <c r="GI382" s="38"/>
      <c r="GJ382" s="38"/>
      <c r="GK382" s="38"/>
      <c r="GL382" s="38"/>
      <c r="GM382" s="38"/>
      <c r="GN382" s="38"/>
      <c r="GO382" s="38"/>
      <c r="GP382" s="38"/>
      <c r="GQ382" s="38"/>
      <c r="GR382" s="38"/>
      <c r="GS382" s="38"/>
      <c r="GT382" s="38"/>
      <c r="GU382" s="38"/>
      <c r="GV382" s="38"/>
      <c r="GW382" s="38"/>
      <c r="GX382" s="38"/>
      <c r="GY382" s="38"/>
      <c r="GZ382" s="38"/>
      <c r="HA382" s="38"/>
      <c r="HB382" s="38"/>
      <c r="HC382" s="38"/>
      <c r="HD382" s="38"/>
      <c r="HE382" s="38"/>
      <c r="HF382" s="38"/>
      <c r="HG382" s="38"/>
      <c r="HH382" s="38"/>
      <c r="HI382" s="38"/>
      <c r="HJ382" s="38"/>
      <c r="HK382" s="38"/>
      <c r="HL382" s="38"/>
      <c r="HM382" s="38"/>
      <c r="HN382" s="38"/>
      <c r="HO382" s="38"/>
      <c r="HP382" s="38"/>
      <c r="HQ382" s="38"/>
      <c r="HR382" s="38"/>
      <c r="HS382" s="38"/>
      <c r="HT382" s="38"/>
      <c r="HU382" s="38"/>
      <c r="HV382" s="38"/>
      <c r="HW382" s="38"/>
      <c r="HX382" s="38"/>
      <c r="HY382" s="38"/>
      <c r="HZ382" s="38"/>
      <c r="IA382" s="38"/>
    </row>
    <row r="383" spans="1:235" s="39" customFormat="1" ht="33.75">
      <c r="A383" s="9" t="s">
        <v>289</v>
      </c>
      <c r="B383" s="9"/>
      <c r="C383" s="9"/>
      <c r="D383" s="10">
        <f>D397*D390</f>
        <v>25200</v>
      </c>
      <c r="E383" s="10"/>
      <c r="F383" s="10">
        <f t="shared" si="46"/>
        <v>25200</v>
      </c>
      <c r="G383" s="10">
        <f>G390*G397</f>
        <v>27000</v>
      </c>
      <c r="H383" s="10"/>
      <c r="I383" s="10"/>
      <c r="J383" s="10">
        <f t="shared" si="47"/>
        <v>27000</v>
      </c>
      <c r="K383" s="10"/>
      <c r="L383" s="10"/>
      <c r="M383" s="10"/>
      <c r="N383" s="10">
        <f>N397*N390</f>
        <v>28800</v>
      </c>
      <c r="O383" s="10"/>
      <c r="P383" s="10">
        <f t="shared" si="48"/>
        <v>28800</v>
      </c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  <c r="CS383" s="38"/>
      <c r="CT383" s="38"/>
      <c r="CU383" s="38"/>
      <c r="CV383" s="38"/>
      <c r="CW383" s="38"/>
      <c r="CX383" s="38"/>
      <c r="CY383" s="38"/>
      <c r="CZ383" s="38"/>
      <c r="DA383" s="38"/>
      <c r="DB383" s="38"/>
      <c r="DC383" s="38"/>
      <c r="DD383" s="38"/>
      <c r="DE383" s="38"/>
      <c r="DF383" s="38"/>
      <c r="DG383" s="38"/>
      <c r="DH383" s="38"/>
      <c r="DI383" s="38"/>
      <c r="DJ383" s="38"/>
      <c r="DK383" s="38"/>
      <c r="DL383" s="38"/>
      <c r="DM383" s="38"/>
      <c r="DN383" s="38"/>
      <c r="DO383" s="38"/>
      <c r="DP383" s="38"/>
      <c r="DQ383" s="38"/>
      <c r="DR383" s="38"/>
      <c r="DS383" s="38"/>
      <c r="DT383" s="38"/>
      <c r="DU383" s="38"/>
      <c r="DV383" s="38"/>
      <c r="DW383" s="38"/>
      <c r="DX383" s="38"/>
      <c r="DY383" s="38"/>
      <c r="DZ383" s="38"/>
      <c r="EA383" s="38"/>
      <c r="EB383" s="38"/>
      <c r="EC383" s="38"/>
      <c r="ED383" s="38"/>
      <c r="EE383" s="38"/>
      <c r="EF383" s="38"/>
      <c r="EG383" s="38"/>
      <c r="EH383" s="38"/>
      <c r="EI383" s="38"/>
      <c r="EJ383" s="38"/>
      <c r="EK383" s="38"/>
      <c r="EL383" s="38"/>
      <c r="EM383" s="38"/>
      <c r="EN383" s="38"/>
      <c r="EO383" s="38"/>
      <c r="EP383" s="38"/>
      <c r="EQ383" s="38"/>
      <c r="ER383" s="38"/>
      <c r="ES383" s="38"/>
      <c r="ET383" s="38"/>
      <c r="EU383" s="38"/>
      <c r="EV383" s="38"/>
      <c r="EW383" s="38"/>
      <c r="EX383" s="38"/>
      <c r="EY383" s="38"/>
      <c r="EZ383" s="38"/>
      <c r="FA383" s="38"/>
      <c r="FB383" s="38"/>
      <c r="FC383" s="38"/>
      <c r="FD383" s="38"/>
      <c r="FE383" s="38"/>
      <c r="FF383" s="38"/>
      <c r="FG383" s="38"/>
      <c r="FH383" s="38"/>
      <c r="FI383" s="38"/>
      <c r="FJ383" s="38"/>
      <c r="FK383" s="38"/>
      <c r="FL383" s="38"/>
      <c r="FM383" s="38"/>
      <c r="FN383" s="38"/>
      <c r="FO383" s="38"/>
      <c r="FP383" s="38"/>
      <c r="FQ383" s="38"/>
      <c r="FR383" s="38"/>
      <c r="FS383" s="38"/>
      <c r="FT383" s="38"/>
      <c r="FU383" s="38"/>
      <c r="FV383" s="38"/>
      <c r="FW383" s="38"/>
      <c r="FX383" s="38"/>
      <c r="FY383" s="38"/>
      <c r="FZ383" s="38"/>
      <c r="GA383" s="38"/>
      <c r="GB383" s="38"/>
      <c r="GC383" s="38"/>
      <c r="GD383" s="38"/>
      <c r="GE383" s="38"/>
      <c r="GF383" s="38"/>
      <c r="GG383" s="38"/>
      <c r="GH383" s="38"/>
      <c r="GI383" s="38"/>
      <c r="GJ383" s="38"/>
      <c r="GK383" s="38"/>
      <c r="GL383" s="38"/>
      <c r="GM383" s="38"/>
      <c r="GN383" s="38"/>
      <c r="GO383" s="38"/>
      <c r="GP383" s="38"/>
      <c r="GQ383" s="38"/>
      <c r="GR383" s="38"/>
      <c r="GS383" s="38"/>
      <c r="GT383" s="38"/>
      <c r="GU383" s="38"/>
      <c r="GV383" s="38"/>
      <c r="GW383" s="38"/>
      <c r="GX383" s="38"/>
      <c r="GY383" s="38"/>
      <c r="GZ383" s="38"/>
      <c r="HA383" s="38"/>
      <c r="HB383" s="38"/>
      <c r="HC383" s="38"/>
      <c r="HD383" s="38"/>
      <c r="HE383" s="38"/>
      <c r="HF383" s="38"/>
      <c r="HG383" s="38"/>
      <c r="HH383" s="38"/>
      <c r="HI383" s="38"/>
      <c r="HJ383" s="38"/>
      <c r="HK383" s="38"/>
      <c r="HL383" s="38"/>
      <c r="HM383" s="38"/>
      <c r="HN383" s="38"/>
      <c r="HO383" s="38"/>
      <c r="HP383" s="38"/>
      <c r="HQ383" s="38"/>
      <c r="HR383" s="38"/>
      <c r="HS383" s="38"/>
      <c r="HT383" s="38"/>
      <c r="HU383" s="38"/>
      <c r="HV383" s="38"/>
      <c r="HW383" s="38"/>
      <c r="HX383" s="38"/>
      <c r="HY383" s="38"/>
      <c r="HZ383" s="38"/>
      <c r="IA383" s="38"/>
    </row>
    <row r="384" spans="1:235" s="39" customFormat="1" ht="22.5">
      <c r="A384" s="9" t="s">
        <v>290</v>
      </c>
      <c r="B384" s="9"/>
      <c r="C384" s="9"/>
      <c r="D384" s="10">
        <f>D391*D398</f>
        <v>6120</v>
      </c>
      <c r="E384" s="10"/>
      <c r="F384" s="10">
        <f t="shared" si="46"/>
        <v>6120</v>
      </c>
      <c r="G384" s="10">
        <f>G391*G398</f>
        <v>6600</v>
      </c>
      <c r="H384" s="10"/>
      <c r="I384" s="10"/>
      <c r="J384" s="10">
        <f t="shared" si="47"/>
        <v>6600</v>
      </c>
      <c r="K384" s="10"/>
      <c r="L384" s="10"/>
      <c r="M384" s="10"/>
      <c r="N384" s="10">
        <f>N391*N397</f>
        <v>3840</v>
      </c>
      <c r="O384" s="10"/>
      <c r="P384" s="10">
        <f t="shared" si="48"/>
        <v>3840</v>
      </c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  <c r="CS384" s="38"/>
      <c r="CT384" s="38"/>
      <c r="CU384" s="38"/>
      <c r="CV384" s="38"/>
      <c r="CW384" s="38"/>
      <c r="CX384" s="38"/>
      <c r="CY384" s="38"/>
      <c r="CZ384" s="38"/>
      <c r="DA384" s="38"/>
      <c r="DB384" s="38"/>
      <c r="DC384" s="38"/>
      <c r="DD384" s="38"/>
      <c r="DE384" s="38"/>
      <c r="DF384" s="38"/>
      <c r="DG384" s="38"/>
      <c r="DH384" s="38"/>
      <c r="DI384" s="38"/>
      <c r="DJ384" s="38"/>
      <c r="DK384" s="38"/>
      <c r="DL384" s="38"/>
      <c r="DM384" s="38"/>
      <c r="DN384" s="38"/>
      <c r="DO384" s="38"/>
      <c r="DP384" s="38"/>
      <c r="DQ384" s="38"/>
      <c r="DR384" s="38"/>
      <c r="DS384" s="38"/>
      <c r="DT384" s="38"/>
      <c r="DU384" s="38"/>
      <c r="DV384" s="38"/>
      <c r="DW384" s="38"/>
      <c r="DX384" s="38"/>
      <c r="DY384" s="38"/>
      <c r="DZ384" s="38"/>
      <c r="EA384" s="38"/>
      <c r="EB384" s="38"/>
      <c r="EC384" s="38"/>
      <c r="ED384" s="38"/>
      <c r="EE384" s="38"/>
      <c r="EF384" s="38"/>
      <c r="EG384" s="38"/>
      <c r="EH384" s="38"/>
      <c r="EI384" s="38"/>
      <c r="EJ384" s="38"/>
      <c r="EK384" s="38"/>
      <c r="EL384" s="38"/>
      <c r="EM384" s="38"/>
      <c r="EN384" s="38"/>
      <c r="EO384" s="38"/>
      <c r="EP384" s="38"/>
      <c r="EQ384" s="38"/>
      <c r="ER384" s="38"/>
      <c r="ES384" s="38"/>
      <c r="ET384" s="38"/>
      <c r="EU384" s="38"/>
      <c r="EV384" s="38"/>
      <c r="EW384" s="38"/>
      <c r="EX384" s="38"/>
      <c r="EY384" s="38"/>
      <c r="EZ384" s="38"/>
      <c r="FA384" s="38"/>
      <c r="FB384" s="38"/>
      <c r="FC384" s="38"/>
      <c r="FD384" s="38"/>
      <c r="FE384" s="38"/>
      <c r="FF384" s="38"/>
      <c r="FG384" s="38"/>
      <c r="FH384" s="38"/>
      <c r="FI384" s="38"/>
      <c r="FJ384" s="38"/>
      <c r="FK384" s="38"/>
      <c r="FL384" s="38"/>
      <c r="FM384" s="38"/>
      <c r="FN384" s="38"/>
      <c r="FO384" s="38"/>
      <c r="FP384" s="38"/>
      <c r="FQ384" s="38"/>
      <c r="FR384" s="38"/>
      <c r="FS384" s="38"/>
      <c r="FT384" s="38"/>
      <c r="FU384" s="38"/>
      <c r="FV384" s="38"/>
      <c r="FW384" s="38"/>
      <c r="FX384" s="38"/>
      <c r="FY384" s="38"/>
      <c r="FZ384" s="38"/>
      <c r="GA384" s="38"/>
      <c r="GB384" s="38"/>
      <c r="GC384" s="38"/>
      <c r="GD384" s="38"/>
      <c r="GE384" s="38"/>
      <c r="GF384" s="38"/>
      <c r="GG384" s="38"/>
      <c r="GH384" s="38"/>
      <c r="GI384" s="38"/>
      <c r="GJ384" s="38"/>
      <c r="GK384" s="38"/>
      <c r="GL384" s="38"/>
      <c r="GM384" s="38"/>
      <c r="GN384" s="38"/>
      <c r="GO384" s="38"/>
      <c r="GP384" s="38"/>
      <c r="GQ384" s="38"/>
      <c r="GR384" s="38"/>
      <c r="GS384" s="38"/>
      <c r="GT384" s="38"/>
      <c r="GU384" s="38"/>
      <c r="GV384" s="38"/>
      <c r="GW384" s="38"/>
      <c r="GX384" s="38"/>
      <c r="GY384" s="38"/>
      <c r="GZ384" s="38"/>
      <c r="HA384" s="38"/>
      <c r="HB384" s="38"/>
      <c r="HC384" s="38"/>
      <c r="HD384" s="38"/>
      <c r="HE384" s="38"/>
      <c r="HF384" s="38"/>
      <c r="HG384" s="38"/>
      <c r="HH384" s="38"/>
      <c r="HI384" s="38"/>
      <c r="HJ384" s="38"/>
      <c r="HK384" s="38"/>
      <c r="HL384" s="38"/>
      <c r="HM384" s="38"/>
      <c r="HN384" s="38"/>
      <c r="HO384" s="38"/>
      <c r="HP384" s="38"/>
      <c r="HQ384" s="38"/>
      <c r="HR384" s="38"/>
      <c r="HS384" s="38"/>
      <c r="HT384" s="38"/>
      <c r="HU384" s="38"/>
      <c r="HV384" s="38"/>
      <c r="HW384" s="38"/>
      <c r="HX384" s="38"/>
      <c r="HY384" s="38"/>
      <c r="HZ384" s="38"/>
      <c r="IA384" s="38"/>
    </row>
    <row r="385" spans="1:235" s="39" customFormat="1" ht="33.75">
      <c r="A385" s="9" t="s">
        <v>291</v>
      </c>
      <c r="B385" s="9"/>
      <c r="C385" s="9"/>
      <c r="D385" s="10">
        <f>D392*D399</f>
        <v>1560</v>
      </c>
      <c r="E385" s="10"/>
      <c r="F385" s="10">
        <f t="shared" si="46"/>
        <v>1560</v>
      </c>
      <c r="G385" s="10">
        <f>G392*G399</f>
        <v>1680</v>
      </c>
      <c r="H385" s="10"/>
      <c r="I385" s="10"/>
      <c r="J385" s="10">
        <f t="shared" si="47"/>
        <v>1680</v>
      </c>
      <c r="K385" s="10"/>
      <c r="L385" s="10"/>
      <c r="M385" s="10"/>
      <c r="N385" s="10">
        <f>N392*N399</f>
        <v>1800</v>
      </c>
      <c r="O385" s="10"/>
      <c r="P385" s="10">
        <f t="shared" si="48"/>
        <v>1800</v>
      </c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  <c r="CS385" s="38"/>
      <c r="CT385" s="38"/>
      <c r="CU385" s="38"/>
      <c r="CV385" s="38"/>
      <c r="CW385" s="38"/>
      <c r="CX385" s="38"/>
      <c r="CY385" s="38"/>
      <c r="CZ385" s="38"/>
      <c r="DA385" s="38"/>
      <c r="DB385" s="38"/>
      <c r="DC385" s="38"/>
      <c r="DD385" s="38"/>
      <c r="DE385" s="38"/>
      <c r="DF385" s="38"/>
      <c r="DG385" s="38"/>
      <c r="DH385" s="38"/>
      <c r="DI385" s="38"/>
      <c r="DJ385" s="38"/>
      <c r="DK385" s="38"/>
      <c r="DL385" s="38"/>
      <c r="DM385" s="38"/>
      <c r="DN385" s="38"/>
      <c r="DO385" s="38"/>
      <c r="DP385" s="38"/>
      <c r="DQ385" s="38"/>
      <c r="DR385" s="38"/>
      <c r="DS385" s="38"/>
      <c r="DT385" s="38"/>
      <c r="DU385" s="38"/>
      <c r="DV385" s="38"/>
      <c r="DW385" s="38"/>
      <c r="DX385" s="38"/>
      <c r="DY385" s="38"/>
      <c r="DZ385" s="38"/>
      <c r="EA385" s="38"/>
      <c r="EB385" s="38"/>
      <c r="EC385" s="38"/>
      <c r="ED385" s="38"/>
      <c r="EE385" s="38"/>
      <c r="EF385" s="38"/>
      <c r="EG385" s="38"/>
      <c r="EH385" s="38"/>
      <c r="EI385" s="38"/>
      <c r="EJ385" s="38"/>
      <c r="EK385" s="38"/>
      <c r="EL385" s="38"/>
      <c r="EM385" s="38"/>
      <c r="EN385" s="38"/>
      <c r="EO385" s="38"/>
      <c r="EP385" s="38"/>
      <c r="EQ385" s="38"/>
      <c r="ER385" s="38"/>
      <c r="ES385" s="38"/>
      <c r="ET385" s="38"/>
      <c r="EU385" s="38"/>
      <c r="EV385" s="38"/>
      <c r="EW385" s="38"/>
      <c r="EX385" s="38"/>
      <c r="EY385" s="38"/>
      <c r="EZ385" s="38"/>
      <c r="FA385" s="38"/>
      <c r="FB385" s="38"/>
      <c r="FC385" s="38"/>
      <c r="FD385" s="38"/>
      <c r="FE385" s="38"/>
      <c r="FF385" s="38"/>
      <c r="FG385" s="38"/>
      <c r="FH385" s="38"/>
      <c r="FI385" s="38"/>
      <c r="FJ385" s="38"/>
      <c r="FK385" s="38"/>
      <c r="FL385" s="38"/>
      <c r="FM385" s="38"/>
      <c r="FN385" s="38"/>
      <c r="FO385" s="38"/>
      <c r="FP385" s="38"/>
      <c r="FQ385" s="38"/>
      <c r="FR385" s="38"/>
      <c r="FS385" s="38"/>
      <c r="FT385" s="38"/>
      <c r="FU385" s="38"/>
      <c r="FV385" s="38"/>
      <c r="FW385" s="38"/>
      <c r="FX385" s="38"/>
      <c r="FY385" s="38"/>
      <c r="FZ385" s="38"/>
      <c r="GA385" s="38"/>
      <c r="GB385" s="38"/>
      <c r="GC385" s="38"/>
      <c r="GD385" s="38"/>
      <c r="GE385" s="38"/>
      <c r="GF385" s="38"/>
      <c r="GG385" s="38"/>
      <c r="GH385" s="38"/>
      <c r="GI385" s="38"/>
      <c r="GJ385" s="38"/>
      <c r="GK385" s="38"/>
      <c r="GL385" s="38"/>
      <c r="GM385" s="38"/>
      <c r="GN385" s="38"/>
      <c r="GO385" s="38"/>
      <c r="GP385" s="38"/>
      <c r="GQ385" s="38"/>
      <c r="GR385" s="38"/>
      <c r="GS385" s="38"/>
      <c r="GT385" s="38"/>
      <c r="GU385" s="38"/>
      <c r="GV385" s="38"/>
      <c r="GW385" s="38"/>
      <c r="GX385" s="38"/>
      <c r="GY385" s="38"/>
      <c r="GZ385" s="38"/>
      <c r="HA385" s="38"/>
      <c r="HB385" s="38"/>
      <c r="HC385" s="38"/>
      <c r="HD385" s="38"/>
      <c r="HE385" s="38"/>
      <c r="HF385" s="38"/>
      <c r="HG385" s="38"/>
      <c r="HH385" s="38"/>
      <c r="HI385" s="38"/>
      <c r="HJ385" s="38"/>
      <c r="HK385" s="38"/>
      <c r="HL385" s="38"/>
      <c r="HM385" s="38"/>
      <c r="HN385" s="38"/>
      <c r="HO385" s="38"/>
      <c r="HP385" s="38"/>
      <c r="HQ385" s="38"/>
      <c r="HR385" s="38"/>
      <c r="HS385" s="38"/>
      <c r="HT385" s="38"/>
      <c r="HU385" s="38"/>
      <c r="HV385" s="38"/>
      <c r="HW385" s="38"/>
      <c r="HX385" s="38"/>
      <c r="HY385" s="38"/>
      <c r="HZ385" s="38"/>
      <c r="IA385" s="38"/>
    </row>
    <row r="386" spans="1:16" ht="11.25">
      <c r="A386" s="13" t="s">
        <v>5</v>
      </c>
      <c r="B386" s="13"/>
      <c r="C386" s="13"/>
      <c r="D386" s="64"/>
      <c r="E386" s="64"/>
      <c r="F386" s="65"/>
      <c r="G386" s="64"/>
      <c r="H386" s="64"/>
      <c r="I386" s="64"/>
      <c r="J386" s="65"/>
      <c r="K386" s="65"/>
      <c r="L386" s="64"/>
      <c r="M386" s="64"/>
      <c r="N386" s="64"/>
      <c r="O386" s="64"/>
      <c r="P386" s="65"/>
    </row>
    <row r="387" spans="1:16" ht="33.75" customHeight="1">
      <c r="A387" s="11" t="s">
        <v>292</v>
      </c>
      <c r="B387" s="11"/>
      <c r="C387" s="11"/>
      <c r="D387" s="66">
        <v>30</v>
      </c>
      <c r="E387" s="66"/>
      <c r="F387" s="66">
        <f aca="true" t="shared" si="49" ref="F387:F392">D387+E387</f>
        <v>30</v>
      </c>
      <c r="G387" s="66">
        <v>30</v>
      </c>
      <c r="H387" s="66"/>
      <c r="I387" s="66"/>
      <c r="J387" s="66">
        <f aca="true" t="shared" si="50" ref="J387:J392">G387+H387</f>
        <v>30</v>
      </c>
      <c r="K387" s="66">
        <f aca="true" t="shared" si="51" ref="K387:K392">G387/D387*100</f>
        <v>100</v>
      </c>
      <c r="L387" s="66"/>
      <c r="M387" s="66"/>
      <c r="N387" s="66">
        <v>30</v>
      </c>
      <c r="O387" s="66"/>
      <c r="P387" s="66">
        <f>N387+O387</f>
        <v>30</v>
      </c>
    </row>
    <row r="388" spans="1:16" ht="39" customHeight="1">
      <c r="A388" s="11" t="s">
        <v>293</v>
      </c>
      <c r="B388" s="11"/>
      <c r="C388" s="11"/>
      <c r="D388" s="66">
        <v>30</v>
      </c>
      <c r="E388" s="66"/>
      <c r="F388" s="66">
        <f t="shared" si="49"/>
        <v>30</v>
      </c>
      <c r="G388" s="66">
        <v>30</v>
      </c>
      <c r="H388" s="66"/>
      <c r="I388" s="66"/>
      <c r="J388" s="66">
        <f t="shared" si="50"/>
        <v>30</v>
      </c>
      <c r="K388" s="66">
        <f t="shared" si="51"/>
        <v>100</v>
      </c>
      <c r="L388" s="66"/>
      <c r="M388" s="66"/>
      <c r="N388" s="66">
        <v>30</v>
      </c>
      <c r="O388" s="66"/>
      <c r="P388" s="66">
        <f>N388+O388</f>
        <v>30</v>
      </c>
    </row>
    <row r="389" spans="1:16" ht="33.75" customHeight="1">
      <c r="A389" s="11" t="s">
        <v>294</v>
      </c>
      <c r="B389" s="11"/>
      <c r="C389" s="11"/>
      <c r="D389" s="66">
        <v>30</v>
      </c>
      <c r="E389" s="66"/>
      <c r="F389" s="66">
        <f t="shared" si="49"/>
        <v>30</v>
      </c>
      <c r="G389" s="66">
        <v>30</v>
      </c>
      <c r="H389" s="66"/>
      <c r="I389" s="66"/>
      <c r="J389" s="66">
        <f t="shared" si="50"/>
        <v>30</v>
      </c>
      <c r="K389" s="66">
        <f t="shared" si="51"/>
        <v>100</v>
      </c>
      <c r="L389" s="66"/>
      <c r="M389" s="66"/>
      <c r="N389" s="66">
        <v>30</v>
      </c>
      <c r="O389" s="66"/>
      <c r="P389" s="66">
        <f>N389+O389</f>
        <v>30</v>
      </c>
    </row>
    <row r="390" spans="1:16" ht="39" customHeight="1">
      <c r="A390" s="11" t="s">
        <v>295</v>
      </c>
      <c r="B390" s="11"/>
      <c r="C390" s="11"/>
      <c r="D390" s="66">
        <v>90</v>
      </c>
      <c r="E390" s="66"/>
      <c r="F390" s="66">
        <f t="shared" si="49"/>
        <v>90</v>
      </c>
      <c r="G390" s="66">
        <v>90</v>
      </c>
      <c r="H390" s="66"/>
      <c r="I390" s="66"/>
      <c r="J390" s="66">
        <f t="shared" si="50"/>
        <v>90</v>
      </c>
      <c r="K390" s="66">
        <f t="shared" si="51"/>
        <v>100</v>
      </c>
      <c r="L390" s="66"/>
      <c r="M390" s="66"/>
      <c r="N390" s="66">
        <v>90</v>
      </c>
      <c r="O390" s="66"/>
      <c r="P390" s="66">
        <f>N390+O390</f>
        <v>90</v>
      </c>
    </row>
    <row r="391" spans="1:16" ht="22.5">
      <c r="A391" s="11" t="s">
        <v>296</v>
      </c>
      <c r="B391" s="11"/>
      <c r="C391" s="11"/>
      <c r="D391" s="66">
        <v>12</v>
      </c>
      <c r="E391" s="66"/>
      <c r="F391" s="66">
        <f t="shared" si="49"/>
        <v>12</v>
      </c>
      <c r="G391" s="66">
        <v>12</v>
      </c>
      <c r="H391" s="66"/>
      <c r="I391" s="66"/>
      <c r="J391" s="66">
        <f t="shared" si="50"/>
        <v>12</v>
      </c>
      <c r="K391" s="66">
        <f t="shared" si="51"/>
        <v>100</v>
      </c>
      <c r="L391" s="66"/>
      <c r="M391" s="66"/>
      <c r="N391" s="66">
        <v>12</v>
      </c>
      <c r="O391" s="66"/>
      <c r="P391" s="66">
        <f>N391</f>
        <v>12</v>
      </c>
    </row>
    <row r="392" spans="1:16" ht="22.5">
      <c r="A392" s="11" t="s">
        <v>297</v>
      </c>
      <c r="B392" s="11"/>
      <c r="C392" s="11"/>
      <c r="D392" s="66">
        <v>12</v>
      </c>
      <c r="E392" s="66"/>
      <c r="F392" s="66">
        <f t="shared" si="49"/>
        <v>12</v>
      </c>
      <c r="G392" s="66">
        <v>12</v>
      </c>
      <c r="H392" s="66"/>
      <c r="I392" s="66"/>
      <c r="J392" s="66">
        <f t="shared" si="50"/>
        <v>12</v>
      </c>
      <c r="K392" s="66">
        <f t="shared" si="51"/>
        <v>100</v>
      </c>
      <c r="L392" s="66"/>
      <c r="M392" s="66"/>
      <c r="N392" s="66">
        <v>12</v>
      </c>
      <c r="O392" s="66"/>
      <c r="P392" s="66">
        <f>N392</f>
        <v>12</v>
      </c>
    </row>
    <row r="393" spans="1:16" ht="11.25">
      <c r="A393" s="13" t="s">
        <v>7</v>
      </c>
      <c r="B393" s="13"/>
      <c r="C393" s="13"/>
      <c r="D393" s="10"/>
      <c r="E393" s="10"/>
      <c r="F393" s="43"/>
      <c r="G393" s="10"/>
      <c r="H393" s="10"/>
      <c r="I393" s="10"/>
      <c r="J393" s="43"/>
      <c r="K393" s="43"/>
      <c r="L393" s="10"/>
      <c r="M393" s="10"/>
      <c r="N393" s="10"/>
      <c r="O393" s="10"/>
      <c r="P393" s="43"/>
    </row>
    <row r="394" spans="1:16" ht="41.25" customHeight="1">
      <c r="A394" s="11" t="s">
        <v>298</v>
      </c>
      <c r="B394" s="11"/>
      <c r="C394" s="11"/>
      <c r="D394" s="43">
        <v>240</v>
      </c>
      <c r="E394" s="43"/>
      <c r="F394" s="43">
        <f aca="true" t="shared" si="52" ref="F394:F399">D394+E394</f>
        <v>240</v>
      </c>
      <c r="G394" s="43">
        <v>260</v>
      </c>
      <c r="H394" s="43"/>
      <c r="I394" s="43"/>
      <c r="J394" s="43">
        <f aca="true" t="shared" si="53" ref="J394:J399">G394+H394</f>
        <v>260</v>
      </c>
      <c r="K394" s="43">
        <f>G394/D394*100</f>
        <v>108.33333333333333</v>
      </c>
      <c r="L394" s="43"/>
      <c r="M394" s="43"/>
      <c r="N394" s="43">
        <v>275</v>
      </c>
      <c r="O394" s="43"/>
      <c r="P394" s="43">
        <f>N394+O394</f>
        <v>275</v>
      </c>
    </row>
    <row r="395" spans="1:16" ht="33.75">
      <c r="A395" s="11" t="s">
        <v>299</v>
      </c>
      <c r="B395" s="11"/>
      <c r="C395" s="11"/>
      <c r="D395" s="65">
        <v>760</v>
      </c>
      <c r="E395" s="65"/>
      <c r="F395" s="65">
        <f t="shared" si="52"/>
        <v>760</v>
      </c>
      <c r="G395" s="65">
        <v>820</v>
      </c>
      <c r="H395" s="65"/>
      <c r="I395" s="65"/>
      <c r="J395" s="65">
        <f t="shared" si="53"/>
        <v>820</v>
      </c>
      <c r="K395" s="65">
        <f>G395/D395*100</f>
        <v>107.89473684210526</v>
      </c>
      <c r="L395" s="65"/>
      <c r="M395" s="65"/>
      <c r="N395" s="65">
        <v>870</v>
      </c>
      <c r="O395" s="65"/>
      <c r="P395" s="65">
        <f>N395+O395</f>
        <v>870</v>
      </c>
    </row>
    <row r="396" spans="1:16" ht="33.75" customHeight="1">
      <c r="A396" s="11" t="s">
        <v>300</v>
      </c>
      <c r="B396" s="11"/>
      <c r="C396" s="11"/>
      <c r="D396" s="43">
        <v>1350</v>
      </c>
      <c r="E396" s="43"/>
      <c r="F396" s="43">
        <f t="shared" si="52"/>
        <v>1350</v>
      </c>
      <c r="G396" s="43">
        <v>1450</v>
      </c>
      <c r="H396" s="43"/>
      <c r="I396" s="43"/>
      <c r="J396" s="43">
        <f t="shared" si="53"/>
        <v>1450</v>
      </c>
      <c r="K396" s="65"/>
      <c r="L396" s="65"/>
      <c r="M396" s="65"/>
      <c r="N396" s="43">
        <v>1540</v>
      </c>
      <c r="O396" s="43"/>
      <c r="P396" s="43">
        <f>N396</f>
        <v>1540</v>
      </c>
    </row>
    <row r="397" spans="1:16" ht="38.25" customHeight="1">
      <c r="A397" s="11" t="s">
        <v>301</v>
      </c>
      <c r="B397" s="11"/>
      <c r="C397" s="11"/>
      <c r="D397" s="43">
        <v>280</v>
      </c>
      <c r="E397" s="43"/>
      <c r="F397" s="43">
        <f t="shared" si="52"/>
        <v>280</v>
      </c>
      <c r="G397" s="43">
        <v>300</v>
      </c>
      <c r="H397" s="43"/>
      <c r="I397" s="43"/>
      <c r="J397" s="43">
        <f t="shared" si="53"/>
        <v>300</v>
      </c>
      <c r="K397" s="65"/>
      <c r="L397" s="65"/>
      <c r="M397" s="65"/>
      <c r="N397" s="43">
        <v>320</v>
      </c>
      <c r="O397" s="43"/>
      <c r="P397" s="43">
        <f>N397</f>
        <v>320</v>
      </c>
    </row>
    <row r="398" spans="1:16" ht="22.5">
      <c r="A398" s="11" t="s">
        <v>302</v>
      </c>
      <c r="B398" s="11"/>
      <c r="C398" s="11"/>
      <c r="D398" s="43">
        <v>510</v>
      </c>
      <c r="E398" s="43"/>
      <c r="F398" s="43">
        <f t="shared" si="52"/>
        <v>510</v>
      </c>
      <c r="G398" s="43">
        <v>550</v>
      </c>
      <c r="H398" s="43"/>
      <c r="I398" s="43"/>
      <c r="J398" s="43">
        <f t="shared" si="53"/>
        <v>550</v>
      </c>
      <c r="K398" s="65"/>
      <c r="L398" s="65"/>
      <c r="M398" s="65"/>
      <c r="N398" s="43">
        <v>585</v>
      </c>
      <c r="O398" s="43"/>
      <c r="P398" s="43">
        <f>N398</f>
        <v>585</v>
      </c>
    </row>
    <row r="399" spans="1:16" ht="22.5">
      <c r="A399" s="11" t="s">
        <v>303</v>
      </c>
      <c r="B399" s="11"/>
      <c r="C399" s="11"/>
      <c r="D399" s="43">
        <v>130</v>
      </c>
      <c r="E399" s="43"/>
      <c r="F399" s="43">
        <f t="shared" si="52"/>
        <v>130</v>
      </c>
      <c r="G399" s="43">
        <v>140</v>
      </c>
      <c r="H399" s="43"/>
      <c r="I399" s="43"/>
      <c r="J399" s="43">
        <f t="shared" si="53"/>
        <v>140</v>
      </c>
      <c r="K399" s="65"/>
      <c r="L399" s="65"/>
      <c r="M399" s="65"/>
      <c r="N399" s="43">
        <v>150</v>
      </c>
      <c r="O399" s="43"/>
      <c r="P399" s="43">
        <f>N399+O399</f>
        <v>150</v>
      </c>
    </row>
    <row r="400" spans="1:16" ht="11.25">
      <c r="A400" s="125" t="s">
        <v>428</v>
      </c>
      <c r="B400" s="13"/>
      <c r="C400" s="13"/>
      <c r="D400" s="10"/>
      <c r="E400" s="10">
        <f>E402+E418</f>
        <v>692840</v>
      </c>
      <c r="F400" s="10">
        <f>F402+F418</f>
        <v>692840</v>
      </c>
      <c r="G400" s="10"/>
      <c r="H400" s="10">
        <f>H402+H418</f>
        <v>742600</v>
      </c>
      <c r="I400" s="10"/>
      <c r="J400" s="10">
        <f>J402+J418</f>
        <v>742600</v>
      </c>
      <c r="K400" s="64"/>
      <c r="L400" s="64"/>
      <c r="M400" s="64"/>
      <c r="N400" s="10"/>
      <c r="O400" s="10">
        <f>O402+O418</f>
        <v>787532</v>
      </c>
      <c r="P400" s="10">
        <f>P402+P418</f>
        <v>787532</v>
      </c>
    </row>
    <row r="401" spans="1:16" ht="101.25">
      <c r="A401" s="12" t="s">
        <v>306</v>
      </c>
      <c r="B401" s="11"/>
      <c r="C401" s="11"/>
      <c r="D401" s="43"/>
      <c r="E401" s="43"/>
      <c r="F401" s="43"/>
      <c r="G401" s="43"/>
      <c r="H401" s="43"/>
      <c r="I401" s="43"/>
      <c r="J401" s="43"/>
      <c r="K401" s="65"/>
      <c r="L401" s="65"/>
      <c r="M401" s="65"/>
      <c r="N401" s="43"/>
      <c r="O401" s="43"/>
      <c r="P401" s="43"/>
    </row>
    <row r="402" spans="1:16" ht="78.75">
      <c r="A402" s="67" t="s">
        <v>408</v>
      </c>
      <c r="B402" s="11"/>
      <c r="C402" s="11"/>
      <c r="D402" s="43"/>
      <c r="E402" s="43">
        <f>E404+E405+E406+E407</f>
        <v>428840</v>
      </c>
      <c r="F402" s="43">
        <f>D402+E402</f>
        <v>428840</v>
      </c>
      <c r="G402" s="43"/>
      <c r="H402" s="43">
        <f>H404+H405+H406+H407</f>
        <v>459400</v>
      </c>
      <c r="I402" s="43"/>
      <c r="J402" s="43">
        <f>J404+J405+J406+J407</f>
        <v>459400</v>
      </c>
      <c r="K402" s="65"/>
      <c r="L402" s="65"/>
      <c r="M402" s="65"/>
      <c r="N402" s="43"/>
      <c r="O402" s="43">
        <f>O404+O405+O406+O407</f>
        <v>487340</v>
      </c>
      <c r="P402" s="43">
        <f>P404+P405+P406+P407</f>
        <v>487340</v>
      </c>
    </row>
    <row r="403" spans="1:16" ht="11.25">
      <c r="A403" s="13" t="s">
        <v>4</v>
      </c>
      <c r="B403" s="11"/>
      <c r="C403" s="11"/>
      <c r="D403" s="43"/>
      <c r="E403" s="43"/>
      <c r="F403" s="43"/>
      <c r="G403" s="43"/>
      <c r="H403" s="43"/>
      <c r="I403" s="43"/>
      <c r="J403" s="43"/>
      <c r="K403" s="65"/>
      <c r="L403" s="65"/>
      <c r="M403" s="65"/>
      <c r="N403" s="43"/>
      <c r="O403" s="43"/>
      <c r="P403" s="43"/>
    </row>
    <row r="404" spans="1:16" ht="33.75">
      <c r="A404" s="8" t="s">
        <v>308</v>
      </c>
      <c r="B404" s="11"/>
      <c r="C404" s="11"/>
      <c r="D404" s="43"/>
      <c r="E404" s="43">
        <f>E409*E414</f>
        <v>387500</v>
      </c>
      <c r="F404" s="43">
        <f>D404+E404</f>
        <v>387500</v>
      </c>
      <c r="G404" s="43"/>
      <c r="H404" s="43">
        <f>H409*H414</f>
        <v>415000</v>
      </c>
      <c r="I404" s="43"/>
      <c r="J404" s="43">
        <f>G404+H404</f>
        <v>415000</v>
      </c>
      <c r="K404" s="65"/>
      <c r="L404" s="65"/>
      <c r="M404" s="65"/>
      <c r="N404" s="43"/>
      <c r="O404" s="43">
        <f>O409*O414</f>
        <v>440000</v>
      </c>
      <c r="P404" s="43">
        <f>N404+O404</f>
        <v>440000</v>
      </c>
    </row>
    <row r="405" spans="1:16" ht="22.5">
      <c r="A405" s="8" t="s">
        <v>307</v>
      </c>
      <c r="B405" s="11"/>
      <c r="C405" s="11"/>
      <c r="D405" s="43"/>
      <c r="E405" s="43">
        <f>E410*E415</f>
        <v>12240</v>
      </c>
      <c r="F405" s="43">
        <f>D405+E405</f>
        <v>12240</v>
      </c>
      <c r="G405" s="43"/>
      <c r="H405" s="43">
        <f>H410*H415</f>
        <v>13200</v>
      </c>
      <c r="I405" s="43"/>
      <c r="J405" s="43">
        <f>G405+H405</f>
        <v>13200</v>
      </c>
      <c r="K405" s="65"/>
      <c r="L405" s="65"/>
      <c r="M405" s="65"/>
      <c r="N405" s="43"/>
      <c r="O405" s="43">
        <f>O410*O415</f>
        <v>14040</v>
      </c>
      <c r="P405" s="43">
        <f>N405+O405</f>
        <v>14040</v>
      </c>
    </row>
    <row r="406" spans="1:16" ht="33.75">
      <c r="A406" s="8" t="s">
        <v>309</v>
      </c>
      <c r="B406" s="11"/>
      <c r="C406" s="11"/>
      <c r="D406" s="43"/>
      <c r="E406" s="43">
        <f>E411*E416</f>
        <v>25200</v>
      </c>
      <c r="F406" s="43">
        <f>D406+E406</f>
        <v>25200</v>
      </c>
      <c r="G406" s="43"/>
      <c r="H406" s="43">
        <f>H411*H416</f>
        <v>27000</v>
      </c>
      <c r="I406" s="43"/>
      <c r="J406" s="43">
        <f>G406+H406</f>
        <v>27000</v>
      </c>
      <c r="K406" s="65"/>
      <c r="L406" s="65"/>
      <c r="M406" s="65"/>
      <c r="N406" s="43"/>
      <c r="O406" s="43">
        <f>O411*O416</f>
        <v>28800</v>
      </c>
      <c r="P406" s="43">
        <f>N406+O406</f>
        <v>28800</v>
      </c>
    </row>
    <row r="407" spans="1:16" ht="33.75">
      <c r="A407" s="8" t="s">
        <v>310</v>
      </c>
      <c r="B407" s="11"/>
      <c r="C407" s="11"/>
      <c r="D407" s="43"/>
      <c r="E407" s="43">
        <f>E412*E417</f>
        <v>3900</v>
      </c>
      <c r="F407" s="43">
        <f>D407+E407</f>
        <v>3900</v>
      </c>
      <c r="G407" s="43"/>
      <c r="H407" s="43">
        <f>H412*H417</f>
        <v>4200</v>
      </c>
      <c r="I407" s="43"/>
      <c r="J407" s="43">
        <f>G407+H407</f>
        <v>4200</v>
      </c>
      <c r="K407" s="65"/>
      <c r="L407" s="65"/>
      <c r="M407" s="65"/>
      <c r="N407" s="43"/>
      <c r="O407" s="43">
        <f>O412*O417</f>
        <v>4500</v>
      </c>
      <c r="P407" s="43">
        <f>N407+O407</f>
        <v>4500</v>
      </c>
    </row>
    <row r="408" spans="1:16" ht="11.25">
      <c r="A408" s="13" t="s">
        <v>5</v>
      </c>
      <c r="B408" s="11"/>
      <c r="C408" s="11"/>
      <c r="D408" s="43"/>
      <c r="E408" s="43"/>
      <c r="F408" s="43"/>
      <c r="G408" s="43"/>
      <c r="H408" s="43"/>
      <c r="I408" s="43"/>
      <c r="J408" s="43"/>
      <c r="K408" s="65"/>
      <c r="L408" s="65"/>
      <c r="M408" s="65"/>
      <c r="N408" s="43"/>
      <c r="O408" s="43"/>
      <c r="P408" s="43"/>
    </row>
    <row r="409" spans="1:16" ht="33.75">
      <c r="A409" s="8" t="s">
        <v>311</v>
      </c>
      <c r="B409" s="11"/>
      <c r="C409" s="11"/>
      <c r="D409" s="43"/>
      <c r="E409" s="14">
        <f>60+160+30</f>
        <v>250</v>
      </c>
      <c r="F409" s="43">
        <f aca="true" t="shared" si="54" ref="F409:F417">D409+E409</f>
        <v>250</v>
      </c>
      <c r="G409" s="43"/>
      <c r="H409" s="14">
        <f>60+160+30</f>
        <v>250</v>
      </c>
      <c r="I409" s="43"/>
      <c r="J409" s="43">
        <f aca="true" t="shared" si="55" ref="J409:J417">G409+H409</f>
        <v>250</v>
      </c>
      <c r="K409" s="65"/>
      <c r="L409" s="65"/>
      <c r="M409" s="65"/>
      <c r="N409" s="43"/>
      <c r="O409" s="14">
        <f>60+160+30</f>
        <v>250</v>
      </c>
      <c r="P409" s="43">
        <f aca="true" t="shared" si="56" ref="P409:P417">N409+O409</f>
        <v>250</v>
      </c>
    </row>
    <row r="410" spans="1:16" ht="33.75">
      <c r="A410" s="8" t="s">
        <v>312</v>
      </c>
      <c r="B410" s="11"/>
      <c r="C410" s="11"/>
      <c r="D410" s="43"/>
      <c r="E410" s="14">
        <v>24</v>
      </c>
      <c r="F410" s="43">
        <f t="shared" si="54"/>
        <v>24</v>
      </c>
      <c r="G410" s="43"/>
      <c r="H410" s="14">
        <v>24</v>
      </c>
      <c r="I410" s="43"/>
      <c r="J410" s="43">
        <f t="shared" si="55"/>
        <v>24</v>
      </c>
      <c r="K410" s="65"/>
      <c r="L410" s="65"/>
      <c r="M410" s="65"/>
      <c r="N410" s="43"/>
      <c r="O410" s="14">
        <v>24</v>
      </c>
      <c r="P410" s="43">
        <f t="shared" si="56"/>
        <v>24</v>
      </c>
    </row>
    <row r="411" spans="1:16" ht="33.75">
      <c r="A411" s="8" t="s">
        <v>313</v>
      </c>
      <c r="B411" s="11"/>
      <c r="C411" s="11"/>
      <c r="D411" s="43"/>
      <c r="E411" s="14">
        <v>90</v>
      </c>
      <c r="F411" s="43">
        <f t="shared" si="54"/>
        <v>90</v>
      </c>
      <c r="G411" s="43"/>
      <c r="H411" s="14">
        <v>90</v>
      </c>
      <c r="I411" s="43"/>
      <c r="J411" s="43">
        <f t="shared" si="55"/>
        <v>90</v>
      </c>
      <c r="K411" s="65"/>
      <c r="L411" s="65"/>
      <c r="M411" s="65"/>
      <c r="N411" s="43"/>
      <c r="O411" s="14">
        <v>90</v>
      </c>
      <c r="P411" s="43">
        <f t="shared" si="56"/>
        <v>90</v>
      </c>
    </row>
    <row r="412" spans="1:16" ht="22.5">
      <c r="A412" s="8" t="s">
        <v>314</v>
      </c>
      <c r="B412" s="11"/>
      <c r="C412" s="11"/>
      <c r="D412" s="43"/>
      <c r="E412" s="14">
        <v>30</v>
      </c>
      <c r="F412" s="43">
        <f t="shared" si="54"/>
        <v>30</v>
      </c>
      <c r="G412" s="43"/>
      <c r="H412" s="14">
        <v>30</v>
      </c>
      <c r="I412" s="43"/>
      <c r="J412" s="43">
        <f t="shared" si="55"/>
        <v>30</v>
      </c>
      <c r="K412" s="65"/>
      <c r="L412" s="65"/>
      <c r="M412" s="65"/>
      <c r="N412" s="43"/>
      <c r="O412" s="14">
        <v>30</v>
      </c>
      <c r="P412" s="43">
        <f t="shared" si="56"/>
        <v>30</v>
      </c>
    </row>
    <row r="413" spans="1:16" ht="11.25">
      <c r="A413" s="13" t="s">
        <v>7</v>
      </c>
      <c r="B413" s="68"/>
      <c r="C413" s="11"/>
      <c r="D413" s="43"/>
      <c r="E413" s="15">
        <f>E414+E415+E416+E417</f>
        <v>2470</v>
      </c>
      <c r="F413" s="43">
        <f t="shared" si="54"/>
        <v>2470</v>
      </c>
      <c r="G413" s="43"/>
      <c r="H413" s="15">
        <f>H414+H415+H416+H417</f>
        <v>2650</v>
      </c>
      <c r="I413" s="43"/>
      <c r="J413" s="43">
        <f t="shared" si="55"/>
        <v>2650</v>
      </c>
      <c r="K413" s="65"/>
      <c r="L413" s="65"/>
      <c r="M413" s="65"/>
      <c r="N413" s="43"/>
      <c r="O413" s="15">
        <f>O414+O415+O416+O417</f>
        <v>2815</v>
      </c>
      <c r="P413" s="43">
        <f t="shared" si="56"/>
        <v>2815</v>
      </c>
    </row>
    <row r="414" spans="1:16" ht="33.75">
      <c r="A414" s="11" t="s">
        <v>315</v>
      </c>
      <c r="B414" s="68"/>
      <c r="C414" s="11"/>
      <c r="D414" s="43"/>
      <c r="E414" s="15">
        <v>1550</v>
      </c>
      <c r="F414" s="43">
        <f t="shared" si="54"/>
        <v>1550</v>
      </c>
      <c r="G414" s="43"/>
      <c r="H414" s="15">
        <v>1660</v>
      </c>
      <c r="I414" s="43"/>
      <c r="J414" s="43">
        <f t="shared" si="55"/>
        <v>1660</v>
      </c>
      <c r="K414" s="65"/>
      <c r="L414" s="65"/>
      <c r="M414" s="65"/>
      <c r="N414" s="43"/>
      <c r="O414" s="15">
        <v>1760</v>
      </c>
      <c r="P414" s="43">
        <f t="shared" si="56"/>
        <v>1760</v>
      </c>
    </row>
    <row r="415" spans="1:16" ht="24.75" customHeight="1">
      <c r="A415" s="11" t="s">
        <v>316</v>
      </c>
      <c r="B415" s="68"/>
      <c r="C415" s="11"/>
      <c r="D415" s="43"/>
      <c r="E415" s="15">
        <v>510</v>
      </c>
      <c r="F415" s="43">
        <f t="shared" si="54"/>
        <v>510</v>
      </c>
      <c r="G415" s="43"/>
      <c r="H415" s="15">
        <v>550</v>
      </c>
      <c r="I415" s="43"/>
      <c r="J415" s="43">
        <f t="shared" si="55"/>
        <v>550</v>
      </c>
      <c r="K415" s="65"/>
      <c r="L415" s="65"/>
      <c r="M415" s="65"/>
      <c r="N415" s="43"/>
      <c r="O415" s="15">
        <v>585</v>
      </c>
      <c r="P415" s="43">
        <f t="shared" si="56"/>
        <v>585</v>
      </c>
    </row>
    <row r="416" spans="1:16" ht="33.75">
      <c r="A416" s="11" t="s">
        <v>317</v>
      </c>
      <c r="B416" s="11"/>
      <c r="C416" s="11"/>
      <c r="D416" s="43"/>
      <c r="E416" s="15">
        <v>280</v>
      </c>
      <c r="F416" s="43">
        <f t="shared" si="54"/>
        <v>280</v>
      </c>
      <c r="G416" s="43"/>
      <c r="H416" s="15">
        <v>300</v>
      </c>
      <c r="I416" s="43"/>
      <c r="J416" s="43">
        <f t="shared" si="55"/>
        <v>300</v>
      </c>
      <c r="K416" s="65"/>
      <c r="L416" s="65"/>
      <c r="M416" s="65"/>
      <c r="N416" s="43"/>
      <c r="O416" s="15">
        <v>320</v>
      </c>
      <c r="P416" s="43">
        <f t="shared" si="56"/>
        <v>320</v>
      </c>
    </row>
    <row r="417" spans="1:16" ht="22.5">
      <c r="A417" s="16" t="s">
        <v>318</v>
      </c>
      <c r="B417" s="11"/>
      <c r="C417" s="11"/>
      <c r="D417" s="43"/>
      <c r="E417" s="17">
        <v>130</v>
      </c>
      <c r="F417" s="43">
        <f t="shared" si="54"/>
        <v>130</v>
      </c>
      <c r="G417" s="43"/>
      <c r="H417" s="17">
        <v>140</v>
      </c>
      <c r="I417" s="43"/>
      <c r="J417" s="43">
        <f t="shared" si="55"/>
        <v>140</v>
      </c>
      <c r="K417" s="65"/>
      <c r="L417" s="65"/>
      <c r="M417" s="65"/>
      <c r="N417" s="43"/>
      <c r="O417" s="18">
        <v>150</v>
      </c>
      <c r="P417" s="43">
        <f t="shared" si="56"/>
        <v>150</v>
      </c>
    </row>
    <row r="418" spans="1:16" ht="45">
      <c r="A418" s="58" t="s">
        <v>409</v>
      </c>
      <c r="B418" s="11"/>
      <c r="C418" s="11"/>
      <c r="D418" s="43">
        <f>D420</f>
        <v>0</v>
      </c>
      <c r="E418" s="43">
        <f>E420</f>
        <v>264000</v>
      </c>
      <c r="F418" s="43">
        <f>F420</f>
        <v>264000</v>
      </c>
      <c r="G418" s="43"/>
      <c r="H418" s="43">
        <f>H420</f>
        <v>283200</v>
      </c>
      <c r="I418" s="43"/>
      <c r="J418" s="43">
        <f>J420</f>
        <v>283200</v>
      </c>
      <c r="K418" s="65"/>
      <c r="L418" s="65"/>
      <c r="M418" s="65"/>
      <c r="N418" s="43"/>
      <c r="O418" s="43">
        <f>O420</f>
        <v>300192</v>
      </c>
      <c r="P418" s="43">
        <f>P420</f>
        <v>300192</v>
      </c>
    </row>
    <row r="419" spans="1:16" ht="11.25">
      <c r="A419" s="19" t="s">
        <v>4</v>
      </c>
      <c r="B419" s="11"/>
      <c r="C419" s="11"/>
      <c r="D419" s="43"/>
      <c r="E419" s="17"/>
      <c r="F419" s="43"/>
      <c r="G419" s="43"/>
      <c r="H419" s="17"/>
      <c r="I419" s="43"/>
      <c r="J419" s="43"/>
      <c r="K419" s="65"/>
      <c r="L419" s="65"/>
      <c r="M419" s="65"/>
      <c r="N419" s="43"/>
      <c r="O419" s="18"/>
      <c r="P419" s="43"/>
    </row>
    <row r="420" spans="1:16" ht="22.5">
      <c r="A420" s="8" t="s">
        <v>319</v>
      </c>
      <c r="B420" s="11"/>
      <c r="C420" s="11"/>
      <c r="D420" s="43"/>
      <c r="E420" s="17">
        <v>264000</v>
      </c>
      <c r="F420" s="43">
        <f>D420+E420</f>
        <v>264000</v>
      </c>
      <c r="G420" s="43"/>
      <c r="H420" s="17">
        <f>H422*H424</f>
        <v>283200</v>
      </c>
      <c r="I420" s="43"/>
      <c r="J420" s="43">
        <f>G420+H420</f>
        <v>283200</v>
      </c>
      <c r="K420" s="65"/>
      <c r="L420" s="65"/>
      <c r="M420" s="65"/>
      <c r="N420" s="43"/>
      <c r="O420" s="18">
        <f>O422*O424</f>
        <v>300192</v>
      </c>
      <c r="P420" s="43">
        <f>N420+O420</f>
        <v>300192</v>
      </c>
    </row>
    <row r="421" spans="1:16" ht="11.25">
      <c r="A421" s="19" t="s">
        <v>5</v>
      </c>
      <c r="B421" s="11"/>
      <c r="C421" s="11"/>
      <c r="D421" s="43"/>
      <c r="E421" s="17"/>
      <c r="F421" s="43"/>
      <c r="G421" s="43"/>
      <c r="H421" s="17"/>
      <c r="I421" s="43"/>
      <c r="J421" s="43"/>
      <c r="K421" s="65"/>
      <c r="L421" s="65"/>
      <c r="M421" s="65"/>
      <c r="N421" s="43"/>
      <c r="O421" s="18"/>
      <c r="P421" s="43"/>
    </row>
    <row r="422" spans="1:16" ht="22.5">
      <c r="A422" s="20" t="s">
        <v>320</v>
      </c>
      <c r="B422" s="11"/>
      <c r="C422" s="11"/>
      <c r="D422" s="43"/>
      <c r="E422" s="21">
        <v>236</v>
      </c>
      <c r="F422" s="69">
        <f>D422+E422</f>
        <v>236</v>
      </c>
      <c r="G422" s="69"/>
      <c r="H422" s="21">
        <v>236</v>
      </c>
      <c r="I422" s="69"/>
      <c r="J422" s="69">
        <f>G422+H422</f>
        <v>236</v>
      </c>
      <c r="K422" s="70"/>
      <c r="L422" s="70"/>
      <c r="M422" s="70"/>
      <c r="N422" s="69"/>
      <c r="O422" s="21">
        <v>236</v>
      </c>
      <c r="P422" s="69">
        <f>N422+O422</f>
        <v>236</v>
      </c>
    </row>
    <row r="423" spans="1:16" ht="11.25">
      <c r="A423" s="19" t="s">
        <v>7</v>
      </c>
      <c r="B423" s="11"/>
      <c r="C423" s="11"/>
      <c r="D423" s="43"/>
      <c r="E423" s="17"/>
      <c r="F423" s="43"/>
      <c r="G423" s="43"/>
      <c r="H423" s="17"/>
      <c r="I423" s="43"/>
      <c r="J423" s="43"/>
      <c r="K423" s="65"/>
      <c r="L423" s="65"/>
      <c r="M423" s="65"/>
      <c r="N423" s="43"/>
      <c r="O423" s="18"/>
      <c r="P423" s="43"/>
    </row>
    <row r="424" spans="1:16" ht="22.5">
      <c r="A424" s="20" t="s">
        <v>321</v>
      </c>
      <c r="B424" s="11"/>
      <c r="C424" s="11"/>
      <c r="D424" s="43"/>
      <c r="E424" s="43">
        <v>1118.64</v>
      </c>
      <c r="F424" s="43">
        <f>D424+E424</f>
        <v>1118.64</v>
      </c>
      <c r="G424" s="43"/>
      <c r="H424" s="43">
        <v>1200</v>
      </c>
      <c r="I424" s="43"/>
      <c r="J424" s="43">
        <f>G424+H424</f>
        <v>1200</v>
      </c>
      <c r="K424" s="65"/>
      <c r="L424" s="65"/>
      <c r="M424" s="65"/>
      <c r="N424" s="43"/>
      <c r="O424" s="43">
        <v>1272</v>
      </c>
      <c r="P424" s="43">
        <f>N424+O424</f>
        <v>1272</v>
      </c>
    </row>
    <row r="425" spans="1:235" s="39" customFormat="1" ht="24" customHeight="1">
      <c r="A425" s="9" t="s">
        <v>410</v>
      </c>
      <c r="B425" s="9"/>
      <c r="C425" s="9"/>
      <c r="D425" s="10">
        <f>(D427*D429)</f>
        <v>64999.9999998</v>
      </c>
      <c r="E425" s="10"/>
      <c r="F425" s="10">
        <f>D425</f>
        <v>64999.9999998</v>
      </c>
      <c r="G425" s="10">
        <f>G427*G429</f>
        <v>58000</v>
      </c>
      <c r="H425" s="10"/>
      <c r="I425" s="10"/>
      <c r="J425" s="10">
        <f>G425</f>
        <v>58000</v>
      </c>
      <c r="K425" s="10"/>
      <c r="L425" s="10"/>
      <c r="M425" s="10"/>
      <c r="N425" s="10">
        <f>N427*N429</f>
        <v>74999.99999968</v>
      </c>
      <c r="O425" s="10"/>
      <c r="P425" s="10">
        <f>N425</f>
        <v>74999.99999968</v>
      </c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38"/>
      <c r="BQ425" s="38"/>
      <c r="BR425" s="38"/>
      <c r="BS425" s="38"/>
      <c r="BT425" s="38"/>
      <c r="BU425" s="38"/>
      <c r="BV425" s="38"/>
      <c r="BW425" s="38"/>
      <c r="BX425" s="38"/>
      <c r="BY425" s="38"/>
      <c r="BZ425" s="38"/>
      <c r="CA425" s="38"/>
      <c r="CB425" s="38"/>
      <c r="CC425" s="38"/>
      <c r="CD425" s="38"/>
      <c r="CE425" s="38"/>
      <c r="CF425" s="38"/>
      <c r="CG425" s="38"/>
      <c r="CH425" s="38"/>
      <c r="CI425" s="38"/>
      <c r="CJ425" s="38"/>
      <c r="CK425" s="38"/>
      <c r="CL425" s="38"/>
      <c r="CM425" s="38"/>
      <c r="CN425" s="38"/>
      <c r="CO425" s="38"/>
      <c r="CP425" s="38"/>
      <c r="CQ425" s="38"/>
      <c r="CR425" s="38"/>
      <c r="CS425" s="38"/>
      <c r="CT425" s="38"/>
      <c r="CU425" s="38"/>
      <c r="CV425" s="38"/>
      <c r="CW425" s="38"/>
      <c r="CX425" s="38"/>
      <c r="CY425" s="38"/>
      <c r="CZ425" s="38"/>
      <c r="DA425" s="38"/>
      <c r="DB425" s="38"/>
      <c r="DC425" s="38"/>
      <c r="DD425" s="38"/>
      <c r="DE425" s="38"/>
      <c r="DF425" s="38"/>
      <c r="DG425" s="38"/>
      <c r="DH425" s="38"/>
      <c r="DI425" s="38"/>
      <c r="DJ425" s="38"/>
      <c r="DK425" s="38"/>
      <c r="DL425" s="38"/>
      <c r="DM425" s="38"/>
      <c r="DN425" s="38"/>
      <c r="DO425" s="38"/>
      <c r="DP425" s="38"/>
      <c r="DQ425" s="38"/>
      <c r="DR425" s="38"/>
      <c r="DS425" s="38"/>
      <c r="DT425" s="38"/>
      <c r="DU425" s="38"/>
      <c r="DV425" s="38"/>
      <c r="DW425" s="38"/>
      <c r="DX425" s="38"/>
      <c r="DY425" s="38"/>
      <c r="DZ425" s="38"/>
      <c r="EA425" s="38"/>
      <c r="EB425" s="38"/>
      <c r="EC425" s="38"/>
      <c r="ED425" s="38"/>
      <c r="EE425" s="38"/>
      <c r="EF425" s="38"/>
      <c r="EG425" s="38"/>
      <c r="EH425" s="38"/>
      <c r="EI425" s="38"/>
      <c r="EJ425" s="38"/>
      <c r="EK425" s="38"/>
      <c r="EL425" s="38"/>
      <c r="EM425" s="38"/>
      <c r="EN425" s="38"/>
      <c r="EO425" s="38"/>
      <c r="EP425" s="38"/>
      <c r="EQ425" s="38"/>
      <c r="ER425" s="38"/>
      <c r="ES425" s="38"/>
      <c r="ET425" s="38"/>
      <c r="EU425" s="38"/>
      <c r="EV425" s="38"/>
      <c r="EW425" s="38"/>
      <c r="EX425" s="38"/>
      <c r="EY425" s="38"/>
      <c r="EZ425" s="38"/>
      <c r="FA425" s="38"/>
      <c r="FB425" s="38"/>
      <c r="FC425" s="38"/>
      <c r="FD425" s="38"/>
      <c r="FE425" s="38"/>
      <c r="FF425" s="38"/>
      <c r="FG425" s="38"/>
      <c r="FH425" s="38"/>
      <c r="FI425" s="38"/>
      <c r="FJ425" s="38"/>
      <c r="FK425" s="38"/>
      <c r="FL425" s="38"/>
      <c r="FM425" s="38"/>
      <c r="FN425" s="38"/>
      <c r="FO425" s="38"/>
      <c r="FP425" s="38"/>
      <c r="FQ425" s="38"/>
      <c r="FR425" s="38"/>
      <c r="FS425" s="38"/>
      <c r="FT425" s="38"/>
      <c r="FU425" s="38"/>
      <c r="FV425" s="38"/>
      <c r="FW425" s="38"/>
      <c r="FX425" s="38"/>
      <c r="FY425" s="38"/>
      <c r="FZ425" s="38"/>
      <c r="GA425" s="38"/>
      <c r="GB425" s="38"/>
      <c r="GC425" s="38"/>
      <c r="GD425" s="38"/>
      <c r="GE425" s="38"/>
      <c r="GF425" s="38"/>
      <c r="GG425" s="38"/>
      <c r="GH425" s="38"/>
      <c r="GI425" s="38"/>
      <c r="GJ425" s="38"/>
      <c r="GK425" s="38"/>
      <c r="GL425" s="38"/>
      <c r="GM425" s="38"/>
      <c r="GN425" s="38"/>
      <c r="GO425" s="38"/>
      <c r="GP425" s="38"/>
      <c r="GQ425" s="38"/>
      <c r="GR425" s="38"/>
      <c r="GS425" s="38"/>
      <c r="GT425" s="38"/>
      <c r="GU425" s="38"/>
      <c r="GV425" s="38"/>
      <c r="GW425" s="38"/>
      <c r="GX425" s="38"/>
      <c r="GY425" s="38"/>
      <c r="GZ425" s="38"/>
      <c r="HA425" s="38"/>
      <c r="HB425" s="38"/>
      <c r="HC425" s="38"/>
      <c r="HD425" s="38"/>
      <c r="HE425" s="38"/>
      <c r="HF425" s="38"/>
      <c r="HG425" s="38"/>
      <c r="HH425" s="38"/>
      <c r="HI425" s="38"/>
      <c r="HJ425" s="38"/>
      <c r="HK425" s="38"/>
      <c r="HL425" s="38"/>
      <c r="HM425" s="38"/>
      <c r="HN425" s="38"/>
      <c r="HO425" s="38"/>
      <c r="HP425" s="38"/>
      <c r="HQ425" s="38"/>
      <c r="HR425" s="38"/>
      <c r="HS425" s="38"/>
      <c r="HT425" s="38"/>
      <c r="HU425" s="38"/>
      <c r="HV425" s="38"/>
      <c r="HW425" s="38"/>
      <c r="HX425" s="38"/>
      <c r="HY425" s="38"/>
      <c r="HZ425" s="38"/>
      <c r="IA425" s="38"/>
    </row>
    <row r="426" spans="1:16" ht="12.75" customHeight="1">
      <c r="A426" s="13" t="s">
        <v>152</v>
      </c>
      <c r="B426" s="9"/>
      <c r="C426" s="9"/>
      <c r="D426" s="10"/>
      <c r="E426" s="10"/>
      <c r="F426" s="10"/>
      <c r="G426" s="10"/>
      <c r="H426" s="10"/>
      <c r="I426" s="10"/>
      <c r="J426" s="10"/>
      <c r="K426" s="65"/>
      <c r="L426" s="10"/>
      <c r="M426" s="10"/>
      <c r="N426" s="10"/>
      <c r="O426" s="10"/>
      <c r="P426" s="10"/>
    </row>
    <row r="427" spans="1:16" ht="24" customHeight="1">
      <c r="A427" s="8" t="s">
        <v>151</v>
      </c>
      <c r="B427" s="11"/>
      <c r="C427" s="11"/>
      <c r="D427" s="43">
        <v>5400</v>
      </c>
      <c r="E427" s="43"/>
      <c r="F427" s="43">
        <f>D427</f>
        <v>5400</v>
      </c>
      <c r="G427" s="43">
        <v>4640</v>
      </c>
      <c r="H427" s="43"/>
      <c r="I427" s="43"/>
      <c r="J427" s="43">
        <f>G427</f>
        <v>4640</v>
      </c>
      <c r="K427" s="65"/>
      <c r="L427" s="65"/>
      <c r="M427" s="65"/>
      <c r="N427" s="43">
        <v>5600</v>
      </c>
      <c r="O427" s="43"/>
      <c r="P427" s="43">
        <f>N427</f>
        <v>5600</v>
      </c>
    </row>
    <row r="428" spans="1:16" ht="11.25">
      <c r="A428" s="13" t="s">
        <v>7</v>
      </c>
      <c r="B428" s="11"/>
      <c r="C428" s="11"/>
      <c r="D428" s="43"/>
      <c r="E428" s="43"/>
      <c r="F428" s="43"/>
      <c r="G428" s="43"/>
      <c r="H428" s="43"/>
      <c r="I428" s="43"/>
      <c r="J428" s="43"/>
      <c r="K428" s="65"/>
      <c r="L428" s="65"/>
      <c r="M428" s="65"/>
      <c r="N428" s="43"/>
      <c r="O428" s="43"/>
      <c r="P428" s="43"/>
    </row>
    <row r="429" spans="1:16" ht="24" customHeight="1">
      <c r="A429" s="11" t="s">
        <v>153</v>
      </c>
      <c r="B429" s="11"/>
      <c r="C429" s="11"/>
      <c r="D429" s="43">
        <v>12.037037037</v>
      </c>
      <c r="E429" s="43"/>
      <c r="F429" s="43">
        <f>D429</f>
        <v>12.037037037</v>
      </c>
      <c r="G429" s="43">
        <v>12.5</v>
      </c>
      <c r="H429" s="43"/>
      <c r="I429" s="43"/>
      <c r="J429" s="43">
        <f>G429</f>
        <v>12.5</v>
      </c>
      <c r="K429" s="65"/>
      <c r="L429" s="65"/>
      <c r="M429" s="65"/>
      <c r="N429" s="43">
        <v>13.3928571428</v>
      </c>
      <c r="O429" s="43"/>
      <c r="P429" s="43">
        <f>N429</f>
        <v>13.3928571428</v>
      </c>
    </row>
    <row r="430" spans="1:235" s="39" customFormat="1" ht="123.75">
      <c r="A430" s="67" t="s">
        <v>425</v>
      </c>
      <c r="B430" s="9"/>
      <c r="C430" s="9"/>
      <c r="D430" s="146">
        <f>D432*D440+D434*D442+D433*D441+D435*D443+D436*D444+D437*D445</f>
        <v>404000</v>
      </c>
      <c r="E430" s="10"/>
      <c r="F430" s="10">
        <f>F432*F440+F434*F442+F433*F441+F435*F443+F436*F444+F437*F445</f>
        <v>404000</v>
      </c>
      <c r="G430" s="10">
        <f>G432*G440+G434*G442+G433*G441+G435*G443+G436*G444+G437*G445+G438*G446</f>
        <v>342000</v>
      </c>
      <c r="H430" s="10"/>
      <c r="I430" s="10"/>
      <c r="J430" s="10">
        <f>G430</f>
        <v>342000</v>
      </c>
      <c r="K430" s="10"/>
      <c r="L430" s="10"/>
      <c r="M430" s="10"/>
      <c r="N430" s="10">
        <f>N434*N442+N432*N440</f>
        <v>65000</v>
      </c>
      <c r="O430" s="10"/>
      <c r="P430" s="10">
        <f>N430</f>
        <v>65000</v>
      </c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38"/>
      <c r="CD430" s="38"/>
      <c r="CE430" s="38"/>
      <c r="CF430" s="38"/>
      <c r="CG430" s="38"/>
      <c r="CH430" s="38"/>
      <c r="CI430" s="38"/>
      <c r="CJ430" s="38"/>
      <c r="CK430" s="38"/>
      <c r="CL430" s="38"/>
      <c r="CM430" s="38"/>
      <c r="CN430" s="38"/>
      <c r="CO430" s="38"/>
      <c r="CP430" s="38"/>
      <c r="CQ430" s="38"/>
      <c r="CR430" s="38"/>
      <c r="CS430" s="38"/>
      <c r="CT430" s="38"/>
      <c r="CU430" s="38"/>
      <c r="CV430" s="38"/>
      <c r="CW430" s="38"/>
      <c r="CX430" s="38"/>
      <c r="CY430" s="38"/>
      <c r="CZ430" s="38"/>
      <c r="DA430" s="38"/>
      <c r="DB430" s="38"/>
      <c r="DC430" s="38"/>
      <c r="DD430" s="38"/>
      <c r="DE430" s="38"/>
      <c r="DF430" s="38"/>
      <c r="DG430" s="38"/>
      <c r="DH430" s="38"/>
      <c r="DI430" s="38"/>
      <c r="DJ430" s="38"/>
      <c r="DK430" s="38"/>
      <c r="DL430" s="38"/>
      <c r="DM430" s="38"/>
      <c r="DN430" s="38"/>
      <c r="DO430" s="38"/>
      <c r="DP430" s="38"/>
      <c r="DQ430" s="38"/>
      <c r="DR430" s="38"/>
      <c r="DS430" s="38"/>
      <c r="DT430" s="38"/>
      <c r="DU430" s="38"/>
      <c r="DV430" s="38"/>
      <c r="DW430" s="38"/>
      <c r="DX430" s="38"/>
      <c r="DY430" s="38"/>
      <c r="DZ430" s="38"/>
      <c r="EA430" s="38"/>
      <c r="EB430" s="38"/>
      <c r="EC430" s="38"/>
      <c r="ED430" s="38"/>
      <c r="EE430" s="38"/>
      <c r="EF430" s="38"/>
      <c r="EG430" s="38"/>
      <c r="EH430" s="38"/>
      <c r="EI430" s="38"/>
      <c r="EJ430" s="38"/>
      <c r="EK430" s="38"/>
      <c r="EL430" s="38"/>
      <c r="EM430" s="38"/>
      <c r="EN430" s="38"/>
      <c r="EO430" s="38"/>
      <c r="EP430" s="38"/>
      <c r="EQ430" s="38"/>
      <c r="ER430" s="38"/>
      <c r="ES430" s="38"/>
      <c r="ET430" s="38"/>
      <c r="EU430" s="38"/>
      <c r="EV430" s="38"/>
      <c r="EW430" s="38"/>
      <c r="EX430" s="38"/>
      <c r="EY430" s="38"/>
      <c r="EZ430" s="38"/>
      <c r="FA430" s="38"/>
      <c r="FB430" s="38"/>
      <c r="FC430" s="38"/>
      <c r="FD430" s="38"/>
      <c r="FE430" s="38"/>
      <c r="FF430" s="38"/>
      <c r="FG430" s="38"/>
      <c r="FH430" s="38"/>
      <c r="FI430" s="38"/>
      <c r="FJ430" s="38"/>
      <c r="FK430" s="38"/>
      <c r="FL430" s="38"/>
      <c r="FM430" s="38"/>
      <c r="FN430" s="38"/>
      <c r="FO430" s="38"/>
      <c r="FP430" s="38"/>
      <c r="FQ430" s="38"/>
      <c r="FR430" s="38"/>
      <c r="FS430" s="38"/>
      <c r="FT430" s="38"/>
      <c r="FU430" s="38"/>
      <c r="FV430" s="38"/>
      <c r="FW430" s="38"/>
      <c r="FX430" s="38"/>
      <c r="FY430" s="38"/>
      <c r="FZ430" s="38"/>
      <c r="GA430" s="38"/>
      <c r="GB430" s="38"/>
      <c r="GC430" s="38"/>
      <c r="GD430" s="38"/>
      <c r="GE430" s="38"/>
      <c r="GF430" s="38"/>
      <c r="GG430" s="38"/>
      <c r="GH430" s="38"/>
      <c r="GI430" s="38"/>
      <c r="GJ430" s="38"/>
      <c r="GK430" s="38"/>
      <c r="GL430" s="38"/>
      <c r="GM430" s="38"/>
      <c r="GN430" s="38"/>
      <c r="GO430" s="38"/>
      <c r="GP430" s="38"/>
      <c r="GQ430" s="38"/>
      <c r="GR430" s="38"/>
      <c r="GS430" s="38"/>
      <c r="GT430" s="38"/>
      <c r="GU430" s="38"/>
      <c r="GV430" s="38"/>
      <c r="GW430" s="38"/>
      <c r="GX430" s="38"/>
      <c r="GY430" s="38"/>
      <c r="GZ430" s="38"/>
      <c r="HA430" s="38"/>
      <c r="HB430" s="38"/>
      <c r="HC430" s="38"/>
      <c r="HD430" s="38"/>
      <c r="HE430" s="38"/>
      <c r="HF430" s="38"/>
      <c r="HG430" s="38"/>
      <c r="HH430" s="38"/>
      <c r="HI430" s="38"/>
      <c r="HJ430" s="38"/>
      <c r="HK430" s="38"/>
      <c r="HL430" s="38"/>
      <c r="HM430" s="38"/>
      <c r="HN430" s="38"/>
      <c r="HO430" s="38"/>
      <c r="HP430" s="38"/>
      <c r="HQ430" s="38"/>
      <c r="HR430" s="38"/>
      <c r="HS430" s="38"/>
      <c r="HT430" s="38"/>
      <c r="HU430" s="38"/>
      <c r="HV430" s="38"/>
      <c r="HW430" s="38"/>
      <c r="HX430" s="38"/>
      <c r="HY430" s="38"/>
      <c r="HZ430" s="38"/>
      <c r="IA430" s="38"/>
    </row>
    <row r="431" spans="1:16" ht="11.25">
      <c r="A431" s="13" t="s">
        <v>152</v>
      </c>
      <c r="B431" s="9"/>
      <c r="C431" s="9"/>
      <c r="D431" s="10"/>
      <c r="E431" s="10"/>
      <c r="F431" s="10"/>
      <c r="G431" s="10"/>
      <c r="H431" s="10"/>
      <c r="I431" s="10"/>
      <c r="J431" s="10"/>
      <c r="K431" s="65"/>
      <c r="L431" s="65"/>
      <c r="M431" s="65"/>
      <c r="N431" s="43"/>
      <c r="O431" s="43"/>
      <c r="P431" s="43"/>
    </row>
    <row r="432" spans="1:16" ht="33" customHeight="1">
      <c r="A432" s="8" t="s">
        <v>267</v>
      </c>
      <c r="B432" s="9"/>
      <c r="C432" s="9"/>
      <c r="D432" s="43">
        <v>5</v>
      </c>
      <c r="E432" s="10"/>
      <c r="F432" s="43">
        <f>D432+E432</f>
        <v>5</v>
      </c>
      <c r="G432" s="43">
        <v>5</v>
      </c>
      <c r="H432" s="10"/>
      <c r="I432" s="43"/>
      <c r="J432" s="43">
        <f aca="true" t="shared" si="57" ref="J432:J438">G432+H432</f>
        <v>5</v>
      </c>
      <c r="K432" s="65"/>
      <c r="L432" s="65"/>
      <c r="M432" s="65"/>
      <c r="N432" s="43">
        <v>5</v>
      </c>
      <c r="O432" s="43"/>
      <c r="P432" s="43">
        <f>N432</f>
        <v>5</v>
      </c>
    </row>
    <row r="433" spans="1:16" ht="26.25" customHeight="1">
      <c r="A433" s="8" t="s">
        <v>272</v>
      </c>
      <c r="B433" s="9"/>
      <c r="C433" s="9"/>
      <c r="D433" s="43">
        <v>1</v>
      </c>
      <c r="E433" s="10"/>
      <c r="F433" s="43">
        <v>1</v>
      </c>
      <c r="G433" s="43">
        <v>1</v>
      </c>
      <c r="H433" s="10"/>
      <c r="I433" s="43"/>
      <c r="J433" s="43">
        <f t="shared" si="57"/>
        <v>1</v>
      </c>
      <c r="K433" s="65"/>
      <c r="L433" s="65"/>
      <c r="M433" s="65"/>
      <c r="N433" s="43"/>
      <c r="O433" s="43"/>
      <c r="P433" s="43"/>
    </row>
    <row r="434" spans="1:16" ht="39" customHeight="1">
      <c r="A434" s="8" t="s">
        <v>224</v>
      </c>
      <c r="B434" s="11"/>
      <c r="C434" s="11"/>
      <c r="D434" s="43">
        <v>12</v>
      </c>
      <c r="E434" s="43"/>
      <c r="F434" s="43">
        <f>D434+E434</f>
        <v>12</v>
      </c>
      <c r="G434" s="43">
        <v>12</v>
      </c>
      <c r="H434" s="43"/>
      <c r="I434" s="43"/>
      <c r="J434" s="43">
        <f t="shared" si="57"/>
        <v>12</v>
      </c>
      <c r="K434" s="65"/>
      <c r="L434" s="65"/>
      <c r="M434" s="65"/>
      <c r="N434" s="43">
        <v>12</v>
      </c>
      <c r="O434" s="43"/>
      <c r="P434" s="43">
        <f>N434</f>
        <v>12</v>
      </c>
    </row>
    <row r="435" spans="1:16" ht="27.75" customHeight="1">
      <c r="A435" s="71" t="s">
        <v>325</v>
      </c>
      <c r="B435" s="11"/>
      <c r="C435" s="11"/>
      <c r="D435" s="43">
        <v>1</v>
      </c>
      <c r="E435" s="43"/>
      <c r="F435" s="43">
        <f>D435+E435</f>
        <v>1</v>
      </c>
      <c r="G435" s="43"/>
      <c r="H435" s="43"/>
      <c r="I435" s="43"/>
      <c r="J435" s="43">
        <f t="shared" si="57"/>
        <v>0</v>
      </c>
      <c r="K435" s="65"/>
      <c r="L435" s="65"/>
      <c r="M435" s="65"/>
      <c r="N435" s="43"/>
      <c r="O435" s="43"/>
      <c r="P435" s="43"/>
    </row>
    <row r="436" spans="1:16" ht="30" customHeight="1">
      <c r="A436" s="71" t="s">
        <v>327</v>
      </c>
      <c r="B436" s="11"/>
      <c r="C436" s="11"/>
      <c r="D436" s="43">
        <v>1</v>
      </c>
      <c r="E436" s="43"/>
      <c r="F436" s="43">
        <f>D436+E436</f>
        <v>1</v>
      </c>
      <c r="G436" s="43"/>
      <c r="H436" s="43"/>
      <c r="I436" s="43"/>
      <c r="J436" s="43">
        <f t="shared" si="57"/>
        <v>0</v>
      </c>
      <c r="K436" s="65"/>
      <c r="L436" s="65"/>
      <c r="M436" s="65"/>
      <c r="N436" s="43"/>
      <c r="O436" s="43"/>
      <c r="P436" s="43"/>
    </row>
    <row r="437" spans="1:16" ht="21.75" customHeight="1">
      <c r="A437" s="8" t="s">
        <v>357</v>
      </c>
      <c r="B437" s="68"/>
      <c r="C437" s="11"/>
      <c r="D437" s="43">
        <v>4</v>
      </c>
      <c r="E437" s="43"/>
      <c r="F437" s="43">
        <f>D437+E437</f>
        <v>4</v>
      </c>
      <c r="G437" s="43">
        <v>4</v>
      </c>
      <c r="H437" s="43"/>
      <c r="I437" s="43"/>
      <c r="J437" s="43">
        <f t="shared" si="57"/>
        <v>4</v>
      </c>
      <c r="K437" s="65"/>
      <c r="L437" s="65"/>
      <c r="M437" s="65"/>
      <c r="N437" s="43"/>
      <c r="O437" s="43"/>
      <c r="P437" s="43"/>
    </row>
    <row r="438" spans="1:16" ht="46.5" customHeight="1">
      <c r="A438" s="8" t="s">
        <v>426</v>
      </c>
      <c r="B438" s="68"/>
      <c r="C438" s="11"/>
      <c r="D438" s="43">
        <v>0</v>
      </c>
      <c r="E438" s="43"/>
      <c r="F438" s="43">
        <f>D438+E438</f>
        <v>0</v>
      </c>
      <c r="G438" s="43">
        <v>1</v>
      </c>
      <c r="H438" s="43"/>
      <c r="I438" s="43"/>
      <c r="J438" s="43">
        <f t="shared" si="57"/>
        <v>1</v>
      </c>
      <c r="K438" s="65"/>
      <c r="L438" s="65"/>
      <c r="M438" s="65"/>
      <c r="N438" s="43"/>
      <c r="O438" s="43"/>
      <c r="P438" s="43"/>
    </row>
    <row r="439" spans="1:16" ht="11.25">
      <c r="A439" s="61" t="s">
        <v>7</v>
      </c>
      <c r="B439" s="11"/>
      <c r="C439" s="11"/>
      <c r="D439" s="43"/>
      <c r="E439" s="43"/>
      <c r="F439" s="43"/>
      <c r="G439" s="43"/>
      <c r="H439" s="43"/>
      <c r="I439" s="43"/>
      <c r="J439" s="43"/>
      <c r="K439" s="65"/>
      <c r="L439" s="65"/>
      <c r="M439" s="65"/>
      <c r="N439" s="43"/>
      <c r="O439" s="43"/>
      <c r="P439" s="43"/>
    </row>
    <row r="440" spans="1:16" ht="22.5">
      <c r="A440" s="11" t="s">
        <v>266</v>
      </c>
      <c r="B440" s="11"/>
      <c r="C440" s="11"/>
      <c r="D440" s="43">
        <v>8400</v>
      </c>
      <c r="E440" s="43"/>
      <c r="F440" s="43">
        <f>D440+E440</f>
        <v>8400</v>
      </c>
      <c r="G440" s="43">
        <v>13000</v>
      </c>
      <c r="H440" s="43"/>
      <c r="I440" s="43"/>
      <c r="J440" s="43">
        <f aca="true" t="shared" si="58" ref="J440:J446">G440+H440</f>
        <v>13000</v>
      </c>
      <c r="K440" s="65"/>
      <c r="L440" s="65"/>
      <c r="M440" s="65"/>
      <c r="N440" s="43">
        <v>10000</v>
      </c>
      <c r="O440" s="43"/>
      <c r="P440" s="43">
        <f>N440</f>
        <v>10000</v>
      </c>
    </row>
    <row r="441" spans="1:16" ht="22.5">
      <c r="A441" s="11" t="s">
        <v>271</v>
      </c>
      <c r="B441" s="11"/>
      <c r="C441" s="11"/>
      <c r="D441" s="43">
        <v>167000</v>
      </c>
      <c r="E441" s="43"/>
      <c r="F441" s="43">
        <f>D441+E441</f>
        <v>167000</v>
      </c>
      <c r="G441" s="43">
        <v>200000</v>
      </c>
      <c r="H441" s="43"/>
      <c r="I441" s="43"/>
      <c r="J441" s="43">
        <f t="shared" si="58"/>
        <v>200000</v>
      </c>
      <c r="K441" s="65"/>
      <c r="L441" s="65"/>
      <c r="M441" s="65"/>
      <c r="N441" s="43"/>
      <c r="O441" s="43"/>
      <c r="P441" s="43"/>
    </row>
    <row r="442" spans="1:16" ht="33.75" customHeight="1">
      <c r="A442" s="11" t="s">
        <v>175</v>
      </c>
      <c r="B442" s="11"/>
      <c r="C442" s="11"/>
      <c r="D442" s="43">
        <f>10000/12</f>
        <v>833.3333333333334</v>
      </c>
      <c r="E442" s="43"/>
      <c r="F442" s="43">
        <f>D442+E442</f>
        <v>833.3333333333334</v>
      </c>
      <c r="G442" s="43">
        <v>500</v>
      </c>
      <c r="H442" s="43"/>
      <c r="I442" s="43"/>
      <c r="J442" s="43">
        <f t="shared" si="58"/>
        <v>500</v>
      </c>
      <c r="K442" s="65"/>
      <c r="L442" s="65"/>
      <c r="M442" s="65"/>
      <c r="N442" s="43">
        <f>15000/12</f>
        <v>1250</v>
      </c>
      <c r="O442" s="43"/>
      <c r="P442" s="43">
        <f>N442</f>
        <v>1250</v>
      </c>
    </row>
    <row r="443" spans="1:16" ht="30.75" customHeight="1">
      <c r="A443" s="11" t="s">
        <v>326</v>
      </c>
      <c r="B443" s="20"/>
      <c r="C443" s="20"/>
      <c r="D443" s="43">
        <v>150000</v>
      </c>
      <c r="E443" s="44"/>
      <c r="F443" s="44">
        <v>150000</v>
      </c>
      <c r="G443" s="44"/>
      <c r="H443" s="44"/>
      <c r="I443" s="44"/>
      <c r="J443" s="65">
        <f t="shared" si="58"/>
        <v>0</v>
      </c>
      <c r="K443" s="44"/>
      <c r="L443" s="44"/>
      <c r="M443" s="44"/>
      <c r="N443" s="44"/>
      <c r="O443" s="44"/>
      <c r="P443" s="44"/>
    </row>
    <row r="444" spans="1:16" ht="30.75" customHeight="1">
      <c r="A444" s="16" t="s">
        <v>328</v>
      </c>
      <c r="B444" s="20"/>
      <c r="C444" s="20"/>
      <c r="D444" s="44">
        <v>1000</v>
      </c>
      <c r="E444" s="44"/>
      <c r="F444" s="44">
        <v>1000</v>
      </c>
      <c r="G444" s="44"/>
      <c r="H444" s="44"/>
      <c r="I444" s="44"/>
      <c r="J444" s="65">
        <f t="shared" si="58"/>
        <v>0</v>
      </c>
      <c r="K444" s="44"/>
      <c r="L444" s="44"/>
      <c r="M444" s="44"/>
      <c r="N444" s="44"/>
      <c r="O444" s="44"/>
      <c r="P444" s="44"/>
    </row>
    <row r="445" spans="1:16" ht="21.75" customHeight="1">
      <c r="A445" s="20" t="s">
        <v>358</v>
      </c>
      <c r="B445" s="20"/>
      <c r="C445" s="20"/>
      <c r="D445" s="44">
        <v>8500</v>
      </c>
      <c r="E445" s="44"/>
      <c r="F445" s="44">
        <v>8500</v>
      </c>
      <c r="G445" s="44">
        <v>12750</v>
      </c>
      <c r="H445" s="44"/>
      <c r="I445" s="44"/>
      <c r="J445" s="65">
        <f t="shared" si="58"/>
        <v>12750</v>
      </c>
      <c r="K445" s="44"/>
      <c r="L445" s="44"/>
      <c r="M445" s="44"/>
      <c r="N445" s="44"/>
      <c r="O445" s="44"/>
      <c r="P445" s="44"/>
    </row>
    <row r="446" spans="1:16" ht="21.75" customHeight="1">
      <c r="A446" s="20" t="s">
        <v>427</v>
      </c>
      <c r="B446" s="20"/>
      <c r="C446" s="20"/>
      <c r="D446" s="44"/>
      <c r="E446" s="44"/>
      <c r="F446" s="44"/>
      <c r="G446" s="44">
        <v>20000</v>
      </c>
      <c r="H446" s="44"/>
      <c r="I446" s="44"/>
      <c r="J446" s="65">
        <f t="shared" si="58"/>
        <v>20000</v>
      </c>
      <c r="K446" s="44"/>
      <c r="L446" s="44"/>
      <c r="M446" s="44"/>
      <c r="N446" s="44"/>
      <c r="O446" s="44"/>
      <c r="P446" s="44"/>
    </row>
    <row r="447" spans="1:16" ht="21.75" customHeight="1">
      <c r="A447" s="151" t="s">
        <v>366</v>
      </c>
      <c r="B447" s="20"/>
      <c r="C447" s="20"/>
      <c r="D447" s="57">
        <f>D449</f>
        <v>150000</v>
      </c>
      <c r="E447" s="57"/>
      <c r="F447" s="57">
        <f>F449</f>
        <v>150000</v>
      </c>
      <c r="G447" s="57">
        <f>G449</f>
        <v>100000</v>
      </c>
      <c r="H447" s="57"/>
      <c r="I447" s="57">
        <f>I449</f>
        <v>0</v>
      </c>
      <c r="J447" s="57">
        <f>J449</f>
        <v>100000</v>
      </c>
      <c r="K447" s="44"/>
      <c r="L447" s="44"/>
      <c r="M447" s="44"/>
      <c r="N447" s="44"/>
      <c r="O447" s="44"/>
      <c r="P447" s="44"/>
    </row>
    <row r="448" spans="1:16" ht="21.75" customHeight="1">
      <c r="A448" s="147" t="s">
        <v>362</v>
      </c>
      <c r="B448" s="20"/>
      <c r="C448" s="20"/>
      <c r="D448" s="57"/>
      <c r="E448" s="57"/>
      <c r="F448" s="57"/>
      <c r="G448" s="57"/>
      <c r="H448" s="57"/>
      <c r="I448" s="57"/>
      <c r="J448" s="57"/>
      <c r="K448" s="44"/>
      <c r="L448" s="44"/>
      <c r="M448" s="44"/>
      <c r="N448" s="44"/>
      <c r="O448" s="44"/>
      <c r="P448" s="44"/>
    </row>
    <row r="449" spans="1:16" ht="46.5" customHeight="1">
      <c r="A449" s="148" t="s">
        <v>411</v>
      </c>
      <c r="B449" s="20"/>
      <c r="C449" s="20"/>
      <c r="D449" s="57">
        <f>D451</f>
        <v>150000</v>
      </c>
      <c r="E449" s="57"/>
      <c r="F449" s="57">
        <f>F451</f>
        <v>150000</v>
      </c>
      <c r="G449" s="57">
        <f>G451</f>
        <v>100000</v>
      </c>
      <c r="H449" s="57"/>
      <c r="I449" s="57">
        <f>I451</f>
        <v>0</v>
      </c>
      <c r="J449" s="57">
        <f>J451</f>
        <v>100000</v>
      </c>
      <c r="K449" s="44"/>
      <c r="L449" s="44"/>
      <c r="M449" s="44"/>
      <c r="N449" s="44"/>
      <c r="O449" s="44"/>
      <c r="P449" s="44"/>
    </row>
    <row r="450" spans="1:16" ht="21.75" customHeight="1">
      <c r="A450" s="149" t="s">
        <v>4</v>
      </c>
      <c r="B450" s="20"/>
      <c r="C450" s="20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</row>
    <row r="451" spans="1:16" ht="21.75" customHeight="1">
      <c r="A451" s="147" t="s">
        <v>363</v>
      </c>
      <c r="B451" s="20"/>
      <c r="C451" s="20"/>
      <c r="D451" s="44">
        <f>D453*D455</f>
        <v>150000</v>
      </c>
      <c r="E451" s="44"/>
      <c r="F451" s="44">
        <f>F453*F455</f>
        <v>150000</v>
      </c>
      <c r="G451" s="44">
        <f>G453*G455</f>
        <v>100000</v>
      </c>
      <c r="H451" s="44"/>
      <c r="I451" s="44">
        <f>I453*I455</f>
        <v>0</v>
      </c>
      <c r="J451" s="44">
        <f>J453*J455</f>
        <v>100000</v>
      </c>
      <c r="K451" s="44"/>
      <c r="L451" s="44"/>
      <c r="M451" s="44"/>
      <c r="N451" s="44"/>
      <c r="O451" s="44"/>
      <c r="P451" s="44"/>
    </row>
    <row r="452" spans="1:16" ht="21.75" customHeight="1">
      <c r="A452" s="149" t="s">
        <v>5</v>
      </c>
      <c r="B452" s="20"/>
      <c r="C452" s="20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</row>
    <row r="453" spans="1:16" ht="21.75" customHeight="1">
      <c r="A453" s="147" t="s">
        <v>364</v>
      </c>
      <c r="B453" s="20"/>
      <c r="C453" s="20"/>
      <c r="D453" s="44">
        <v>1</v>
      </c>
      <c r="E453" s="44"/>
      <c r="F453" s="44">
        <v>1</v>
      </c>
      <c r="G453" s="44">
        <v>2</v>
      </c>
      <c r="H453" s="44"/>
      <c r="I453" s="44"/>
      <c r="J453" s="44">
        <v>2</v>
      </c>
      <c r="K453" s="44"/>
      <c r="L453" s="44"/>
      <c r="M453" s="44"/>
      <c r="N453" s="44"/>
      <c r="O453" s="44"/>
      <c r="P453" s="44"/>
    </row>
    <row r="454" spans="1:16" ht="21.75" customHeight="1">
      <c r="A454" s="149" t="s">
        <v>7</v>
      </c>
      <c r="B454" s="20"/>
      <c r="C454" s="20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</row>
    <row r="455" spans="1:16" ht="21.75" customHeight="1">
      <c r="A455" s="150" t="s">
        <v>365</v>
      </c>
      <c r="B455" s="20"/>
      <c r="C455" s="20"/>
      <c r="D455" s="44">
        <v>150000</v>
      </c>
      <c r="E455" s="44"/>
      <c r="F455" s="44">
        <v>150000</v>
      </c>
      <c r="G455" s="44">
        <v>50000</v>
      </c>
      <c r="H455" s="44"/>
      <c r="I455" s="44"/>
      <c r="J455" s="44">
        <v>50000</v>
      </c>
      <c r="K455" s="44"/>
      <c r="L455" s="44"/>
      <c r="M455" s="44"/>
      <c r="N455" s="44"/>
      <c r="O455" s="44"/>
      <c r="P455" s="44"/>
    </row>
    <row r="456" spans="1:16" ht="16.5" customHeight="1">
      <c r="A456" s="37" t="s">
        <v>248</v>
      </c>
      <c r="B456" s="37"/>
      <c r="C456" s="37"/>
      <c r="D456" s="30">
        <f>D457</f>
        <v>8624700</v>
      </c>
      <c r="E456" s="30">
        <f>E457</f>
        <v>13705000</v>
      </c>
      <c r="F456" s="30">
        <f>F457</f>
        <v>22329700</v>
      </c>
      <c r="G456" s="30">
        <f>G457</f>
        <v>5282000</v>
      </c>
      <c r="H456" s="30"/>
      <c r="I456" s="30">
        <f>I457</f>
        <v>0</v>
      </c>
      <c r="J456" s="30">
        <f>G456</f>
        <v>5282000</v>
      </c>
      <c r="K456" s="30" t="e">
        <f>#REF!+K457</f>
        <v>#REF!</v>
      </c>
      <c r="L456" s="30" t="e">
        <f>#REF!+L457</f>
        <v>#REF!</v>
      </c>
      <c r="M456" s="30" t="e">
        <f>#REF!+M457</f>
        <v>#REF!</v>
      </c>
      <c r="N456" s="30">
        <f>N457</f>
        <v>1650000</v>
      </c>
      <c r="O456" s="30">
        <f>O457</f>
        <v>0</v>
      </c>
      <c r="P456" s="30">
        <f>N456</f>
        <v>1650000</v>
      </c>
    </row>
    <row r="457" spans="1:235" s="39" customFormat="1" ht="26.25" customHeight="1">
      <c r="A457" s="34" t="s">
        <v>412</v>
      </c>
      <c r="B457" s="35"/>
      <c r="C457" s="35"/>
      <c r="D457" s="36">
        <f>D459</f>
        <v>8624700</v>
      </c>
      <c r="E457" s="36">
        <f>SUM(E460)</f>
        <v>13705000</v>
      </c>
      <c r="F457" s="36">
        <f>D457+E457</f>
        <v>22329700</v>
      </c>
      <c r="G457" s="36">
        <f>G459</f>
        <v>5282000</v>
      </c>
      <c r="H457" s="36"/>
      <c r="I457" s="36">
        <f>I459</f>
        <v>0</v>
      </c>
      <c r="J457" s="36">
        <f>G457</f>
        <v>5282000</v>
      </c>
      <c r="K457" s="36"/>
      <c r="L457" s="36"/>
      <c r="M457" s="36"/>
      <c r="N457" s="36">
        <f>N459</f>
        <v>1650000</v>
      </c>
      <c r="O457" s="36">
        <f>O459</f>
        <v>0</v>
      </c>
      <c r="P457" s="36">
        <f>N457</f>
        <v>1650000</v>
      </c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  <c r="BO457" s="38"/>
      <c r="BP457" s="38"/>
      <c r="BQ457" s="38"/>
      <c r="BR457" s="38"/>
      <c r="BS457" s="38"/>
      <c r="BT457" s="38"/>
      <c r="BU457" s="38"/>
      <c r="BV457" s="38"/>
      <c r="BW457" s="38"/>
      <c r="BX457" s="38"/>
      <c r="BY457" s="38"/>
      <c r="BZ457" s="38"/>
      <c r="CA457" s="38"/>
      <c r="CB457" s="38"/>
      <c r="CC457" s="38"/>
      <c r="CD457" s="38"/>
      <c r="CE457" s="38"/>
      <c r="CF457" s="38"/>
      <c r="CG457" s="38"/>
      <c r="CH457" s="38"/>
      <c r="CI457" s="38"/>
      <c r="CJ457" s="38"/>
      <c r="CK457" s="38"/>
      <c r="CL457" s="38"/>
      <c r="CM457" s="38"/>
      <c r="CN457" s="38"/>
      <c r="CO457" s="38"/>
      <c r="CP457" s="38"/>
      <c r="CQ457" s="38"/>
      <c r="CR457" s="38"/>
      <c r="CS457" s="38"/>
      <c r="CT457" s="38"/>
      <c r="CU457" s="38"/>
      <c r="CV457" s="38"/>
      <c r="CW457" s="38"/>
      <c r="CX457" s="38"/>
      <c r="CY457" s="38"/>
      <c r="CZ457" s="38"/>
      <c r="DA457" s="38"/>
      <c r="DB457" s="38"/>
      <c r="DC457" s="38"/>
      <c r="DD457" s="38"/>
      <c r="DE457" s="38"/>
      <c r="DF457" s="38"/>
      <c r="DG457" s="38"/>
      <c r="DH457" s="38"/>
      <c r="DI457" s="38"/>
      <c r="DJ457" s="38"/>
      <c r="DK457" s="38"/>
      <c r="DL457" s="38"/>
      <c r="DM457" s="38"/>
      <c r="DN457" s="38"/>
      <c r="DO457" s="38"/>
      <c r="DP457" s="38"/>
      <c r="DQ457" s="38"/>
      <c r="DR457" s="38"/>
      <c r="DS457" s="38"/>
      <c r="DT457" s="38"/>
      <c r="DU457" s="38"/>
      <c r="DV457" s="38"/>
      <c r="DW457" s="38"/>
      <c r="DX457" s="38"/>
      <c r="DY457" s="38"/>
      <c r="DZ457" s="38"/>
      <c r="EA457" s="38"/>
      <c r="EB457" s="38"/>
      <c r="EC457" s="38"/>
      <c r="ED457" s="38"/>
      <c r="EE457" s="38"/>
      <c r="EF457" s="38"/>
      <c r="EG457" s="38"/>
      <c r="EH457" s="38"/>
      <c r="EI457" s="38"/>
      <c r="EJ457" s="38"/>
      <c r="EK457" s="38"/>
      <c r="EL457" s="38"/>
      <c r="EM457" s="38"/>
      <c r="EN457" s="38"/>
      <c r="EO457" s="38"/>
      <c r="EP457" s="38"/>
      <c r="EQ457" s="38"/>
      <c r="ER457" s="38"/>
      <c r="ES457" s="38"/>
      <c r="ET457" s="38"/>
      <c r="EU457" s="38"/>
      <c r="EV457" s="38"/>
      <c r="EW457" s="38"/>
      <c r="EX457" s="38"/>
      <c r="EY457" s="38"/>
      <c r="EZ457" s="38"/>
      <c r="FA457" s="38"/>
      <c r="FB457" s="38"/>
      <c r="FC457" s="38"/>
      <c r="FD457" s="38"/>
      <c r="FE457" s="38"/>
      <c r="FF457" s="38"/>
      <c r="FG457" s="38"/>
      <c r="FH457" s="38"/>
      <c r="FI457" s="38"/>
      <c r="FJ457" s="38"/>
      <c r="FK457" s="38"/>
      <c r="FL457" s="38"/>
      <c r="FM457" s="38"/>
      <c r="FN457" s="38"/>
      <c r="FO457" s="38"/>
      <c r="FP457" s="38"/>
      <c r="FQ457" s="38"/>
      <c r="FR457" s="38"/>
      <c r="FS457" s="38"/>
      <c r="FT457" s="38"/>
      <c r="FU457" s="38"/>
      <c r="FV457" s="38"/>
      <c r="FW457" s="38"/>
      <c r="FX457" s="38"/>
      <c r="FY457" s="38"/>
      <c r="FZ457" s="38"/>
      <c r="GA457" s="38"/>
      <c r="GB457" s="38"/>
      <c r="GC457" s="38"/>
      <c r="GD457" s="38"/>
      <c r="GE457" s="38"/>
      <c r="GF457" s="38"/>
      <c r="GG457" s="38"/>
      <c r="GH457" s="38"/>
      <c r="GI457" s="38"/>
      <c r="GJ457" s="38"/>
      <c r="GK457" s="38"/>
      <c r="GL457" s="38"/>
      <c r="GM457" s="38"/>
      <c r="GN457" s="38"/>
      <c r="GO457" s="38"/>
      <c r="GP457" s="38"/>
      <c r="GQ457" s="38"/>
      <c r="GR457" s="38"/>
      <c r="GS457" s="38"/>
      <c r="GT457" s="38"/>
      <c r="GU457" s="38"/>
      <c r="GV457" s="38"/>
      <c r="GW457" s="38"/>
      <c r="GX457" s="38"/>
      <c r="GY457" s="38"/>
      <c r="GZ457" s="38"/>
      <c r="HA457" s="38"/>
      <c r="HB457" s="38"/>
      <c r="HC457" s="38"/>
      <c r="HD457" s="38"/>
      <c r="HE457" s="38"/>
      <c r="HF457" s="38"/>
      <c r="HG457" s="38"/>
      <c r="HH457" s="38"/>
      <c r="HI457" s="38"/>
      <c r="HJ457" s="38"/>
      <c r="HK457" s="38"/>
      <c r="HL457" s="38"/>
      <c r="HM457" s="38"/>
      <c r="HN457" s="38"/>
      <c r="HO457" s="38"/>
      <c r="HP457" s="38"/>
      <c r="HQ457" s="38"/>
      <c r="HR457" s="38"/>
      <c r="HS457" s="38"/>
      <c r="HT457" s="38"/>
      <c r="HU457" s="38"/>
      <c r="HV457" s="38"/>
      <c r="HW457" s="38"/>
      <c r="HX457" s="38"/>
      <c r="HY457" s="38"/>
      <c r="HZ457" s="38"/>
      <c r="IA457" s="38"/>
    </row>
    <row r="458" spans="1:16" ht="11.25">
      <c r="A458" s="5" t="s">
        <v>4</v>
      </c>
      <c r="B458" s="6"/>
      <c r="C458" s="6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1:16" ht="35.25" customHeight="1">
      <c r="A459" s="8" t="s">
        <v>249</v>
      </c>
      <c r="B459" s="6"/>
      <c r="C459" s="6"/>
      <c r="D459" s="7">
        <f>8124700+500000</f>
        <v>8624700</v>
      </c>
      <c r="E459" s="7"/>
      <c r="F459" s="7">
        <f>D459</f>
        <v>8624700</v>
      </c>
      <c r="G459" s="7">
        <f>G462*G464</f>
        <v>5282000</v>
      </c>
      <c r="H459" s="7"/>
      <c r="I459" s="7"/>
      <c r="J459" s="7">
        <f>G459+H459</f>
        <v>5282000</v>
      </c>
      <c r="K459" s="7"/>
      <c r="L459" s="7"/>
      <c r="M459" s="7"/>
      <c r="N459" s="7">
        <f>N462*N464</f>
        <v>1650000</v>
      </c>
      <c r="O459" s="7"/>
      <c r="P459" s="7">
        <f>N459</f>
        <v>1650000</v>
      </c>
    </row>
    <row r="460" spans="1:16" ht="164.25" customHeight="1">
      <c r="A460" s="8" t="s">
        <v>329</v>
      </c>
      <c r="B460" s="6"/>
      <c r="C460" s="6"/>
      <c r="D460" s="7"/>
      <c r="E460" s="7">
        <v>13705000</v>
      </c>
      <c r="F460" s="7">
        <f>D460+E460</f>
        <v>13705000</v>
      </c>
      <c r="G460" s="7"/>
      <c r="H460" s="7"/>
      <c r="I460" s="7"/>
      <c r="J460" s="7"/>
      <c r="K460" s="7"/>
      <c r="L460" s="7"/>
      <c r="M460" s="7"/>
      <c r="N460" s="7"/>
      <c r="O460" s="7"/>
      <c r="P460" s="7"/>
    </row>
    <row r="461" spans="1:16" ht="11.25">
      <c r="A461" s="5" t="s">
        <v>5</v>
      </c>
      <c r="B461" s="6"/>
      <c r="C461" s="6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</row>
    <row r="462" spans="1:16" ht="39.75" customHeight="1">
      <c r="A462" s="8" t="s">
        <v>250</v>
      </c>
      <c r="B462" s="6"/>
      <c r="C462" s="6"/>
      <c r="D462" s="7">
        <v>2</v>
      </c>
      <c r="E462" s="7"/>
      <c r="F462" s="7">
        <f>D462</f>
        <v>2</v>
      </c>
      <c r="G462" s="7">
        <v>2</v>
      </c>
      <c r="H462" s="7"/>
      <c r="I462" s="7"/>
      <c r="J462" s="7">
        <f>G462+H462</f>
        <v>2</v>
      </c>
      <c r="K462" s="7"/>
      <c r="L462" s="7"/>
      <c r="M462" s="7"/>
      <c r="N462" s="7">
        <v>1</v>
      </c>
      <c r="O462" s="7"/>
      <c r="P462" s="7">
        <f>N462</f>
        <v>1</v>
      </c>
    </row>
    <row r="463" spans="1:16" ht="11.25">
      <c r="A463" s="5" t="s">
        <v>7</v>
      </c>
      <c r="B463" s="6"/>
      <c r="C463" s="6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</row>
    <row r="464" spans="1:16" ht="40.5" customHeight="1">
      <c r="A464" s="8" t="s">
        <v>251</v>
      </c>
      <c r="B464" s="6"/>
      <c r="C464" s="6"/>
      <c r="D464" s="7">
        <v>3812350</v>
      </c>
      <c r="E464" s="7"/>
      <c r="F464" s="7">
        <f>F459/F462</f>
        <v>4312350</v>
      </c>
      <c r="G464" s="7">
        <v>2641000</v>
      </c>
      <c r="H464" s="7"/>
      <c r="I464" s="7"/>
      <c r="J464" s="7">
        <f>G464+H464</f>
        <v>2641000</v>
      </c>
      <c r="K464" s="7"/>
      <c r="L464" s="7"/>
      <c r="M464" s="7"/>
      <c r="N464" s="7">
        <v>1650000</v>
      </c>
      <c r="O464" s="7"/>
      <c r="P464" s="7">
        <f>P459/P462</f>
        <v>1650000</v>
      </c>
    </row>
    <row r="465" spans="1:17" ht="15" customHeight="1">
      <c r="A465" s="37" t="s">
        <v>254</v>
      </c>
      <c r="B465" s="6"/>
      <c r="C465" s="6"/>
      <c r="D465" s="36">
        <f>D467+D478+D485+D494+D501+D512+D519+D526+D533</f>
        <v>22123399.999999568</v>
      </c>
      <c r="E465" s="36">
        <f>E467+E478+E485+E494+E501+E512+E519+E526+E533</f>
        <v>1370000</v>
      </c>
      <c r="F465" s="36">
        <f>F467+F478+F485+F494+F501+F512+F519+F526+F533</f>
        <v>23493399.999999568</v>
      </c>
      <c r="G465" s="36">
        <f>G467+G478+G485+G494+G501+G512+G540+G547+G561</f>
        <v>44705000.4</v>
      </c>
      <c r="H465" s="36">
        <f>H467+H478+H485+H494+H501+H512+H554</f>
        <v>2300000</v>
      </c>
      <c r="I465" s="36">
        <f aca="true" t="shared" si="59" ref="I465:Q465">I467+I478+I485+I494+I501+I512</f>
        <v>0</v>
      </c>
      <c r="J465" s="36">
        <f>J467+J478+J485+J494+J501+J512+J540+J547+J554+J561</f>
        <v>47005000.4</v>
      </c>
      <c r="K465" s="36">
        <f t="shared" si="59"/>
        <v>0</v>
      </c>
      <c r="L465" s="36">
        <f t="shared" si="59"/>
        <v>0</v>
      </c>
      <c r="M465" s="36">
        <f t="shared" si="59"/>
        <v>0</v>
      </c>
      <c r="N465" s="36">
        <f t="shared" si="59"/>
        <v>7650000.00205</v>
      </c>
      <c r="O465" s="36">
        <f t="shared" si="59"/>
        <v>2000000</v>
      </c>
      <c r="P465" s="36">
        <f t="shared" si="59"/>
        <v>9650000.002050001</v>
      </c>
      <c r="Q465" s="36">
        <f t="shared" si="59"/>
        <v>0</v>
      </c>
    </row>
    <row r="466" spans="1:16" ht="23.25" customHeight="1">
      <c r="A466" s="8" t="s">
        <v>133</v>
      </c>
      <c r="B466" s="6"/>
      <c r="C466" s="6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</row>
    <row r="467" spans="1:235" s="39" customFormat="1" ht="55.5" customHeight="1">
      <c r="A467" s="34" t="s">
        <v>413</v>
      </c>
      <c r="B467" s="35"/>
      <c r="C467" s="35"/>
      <c r="D467" s="36">
        <f>SUM(D468)+D475</f>
        <v>19868000</v>
      </c>
      <c r="E467" s="36"/>
      <c r="F467" s="36">
        <f>SUM(F468)+F475</f>
        <v>19868000</v>
      </c>
      <c r="G467" s="36">
        <f>SUM(G468)+G475</f>
        <v>38493000</v>
      </c>
      <c r="H467" s="36"/>
      <c r="I467" s="36">
        <f aca="true" t="shared" si="60" ref="I467:N467">SUM(I468)+I475</f>
        <v>0</v>
      </c>
      <c r="J467" s="36">
        <f t="shared" si="60"/>
        <v>38493000</v>
      </c>
      <c r="K467" s="36">
        <f t="shared" si="60"/>
        <v>0</v>
      </c>
      <c r="L467" s="36">
        <f t="shared" si="60"/>
        <v>0</v>
      </c>
      <c r="M467" s="36">
        <f t="shared" si="60"/>
        <v>0</v>
      </c>
      <c r="N467" s="36">
        <f t="shared" si="60"/>
        <v>7000000</v>
      </c>
      <c r="O467" s="36"/>
      <c r="P467" s="36">
        <f>SUM(P468)+P475</f>
        <v>7000000</v>
      </c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  <c r="BO467" s="38"/>
      <c r="BP467" s="38"/>
      <c r="BQ467" s="38"/>
      <c r="BR467" s="38"/>
      <c r="BS467" s="38"/>
      <c r="BT467" s="38"/>
      <c r="BU467" s="38"/>
      <c r="BV467" s="38"/>
      <c r="BW467" s="38"/>
      <c r="BX467" s="38"/>
      <c r="BY467" s="38"/>
      <c r="BZ467" s="38"/>
      <c r="CA467" s="38"/>
      <c r="CB467" s="38"/>
      <c r="CC467" s="38"/>
      <c r="CD467" s="38"/>
      <c r="CE467" s="38"/>
      <c r="CF467" s="38"/>
      <c r="CG467" s="38"/>
      <c r="CH467" s="38"/>
      <c r="CI467" s="38"/>
      <c r="CJ467" s="38"/>
      <c r="CK467" s="38"/>
      <c r="CL467" s="38"/>
      <c r="CM467" s="38"/>
      <c r="CN467" s="38"/>
      <c r="CO467" s="38"/>
      <c r="CP467" s="38"/>
      <c r="CQ467" s="38"/>
      <c r="CR467" s="38"/>
      <c r="CS467" s="38"/>
      <c r="CT467" s="38"/>
      <c r="CU467" s="38"/>
      <c r="CV467" s="38"/>
      <c r="CW467" s="38"/>
      <c r="CX467" s="38"/>
      <c r="CY467" s="38"/>
      <c r="CZ467" s="38"/>
      <c r="DA467" s="38"/>
      <c r="DB467" s="38"/>
      <c r="DC467" s="38"/>
      <c r="DD467" s="38"/>
      <c r="DE467" s="38"/>
      <c r="DF467" s="38"/>
      <c r="DG467" s="38"/>
      <c r="DH467" s="38"/>
      <c r="DI467" s="38"/>
      <c r="DJ467" s="38"/>
      <c r="DK467" s="38"/>
      <c r="DL467" s="38"/>
      <c r="DM467" s="38"/>
      <c r="DN467" s="38"/>
      <c r="DO467" s="38"/>
      <c r="DP467" s="38"/>
      <c r="DQ467" s="38"/>
      <c r="DR467" s="38"/>
      <c r="DS467" s="38"/>
      <c r="DT467" s="38"/>
      <c r="DU467" s="38"/>
      <c r="DV467" s="38"/>
      <c r="DW467" s="38"/>
      <c r="DX467" s="38"/>
      <c r="DY467" s="38"/>
      <c r="DZ467" s="38"/>
      <c r="EA467" s="38"/>
      <c r="EB467" s="38"/>
      <c r="EC467" s="38"/>
      <c r="ED467" s="38"/>
      <c r="EE467" s="38"/>
      <c r="EF467" s="38"/>
      <c r="EG467" s="38"/>
      <c r="EH467" s="38"/>
      <c r="EI467" s="38"/>
      <c r="EJ467" s="38"/>
      <c r="EK467" s="38"/>
      <c r="EL467" s="38"/>
      <c r="EM467" s="38"/>
      <c r="EN467" s="38"/>
      <c r="EO467" s="38"/>
      <c r="EP467" s="38"/>
      <c r="EQ467" s="38"/>
      <c r="ER467" s="38"/>
      <c r="ES467" s="38"/>
      <c r="ET467" s="38"/>
      <c r="EU467" s="38"/>
      <c r="EV467" s="38"/>
      <c r="EW467" s="38"/>
      <c r="EX467" s="38"/>
      <c r="EY467" s="38"/>
      <c r="EZ467" s="38"/>
      <c r="FA467" s="38"/>
      <c r="FB467" s="38"/>
      <c r="FC467" s="38"/>
      <c r="FD467" s="38"/>
      <c r="FE467" s="38"/>
      <c r="FF467" s="38"/>
      <c r="FG467" s="38"/>
      <c r="FH467" s="38"/>
      <c r="FI467" s="38"/>
      <c r="FJ467" s="38"/>
      <c r="FK467" s="38"/>
      <c r="FL467" s="38"/>
      <c r="FM467" s="38"/>
      <c r="FN467" s="38"/>
      <c r="FO467" s="38"/>
      <c r="FP467" s="38"/>
      <c r="FQ467" s="38"/>
      <c r="FR467" s="38"/>
      <c r="FS467" s="38"/>
      <c r="FT467" s="38"/>
      <c r="FU467" s="38"/>
      <c r="FV467" s="38"/>
      <c r="FW467" s="38"/>
      <c r="FX467" s="38"/>
      <c r="FY467" s="38"/>
      <c r="FZ467" s="38"/>
      <c r="GA467" s="38"/>
      <c r="GB467" s="38"/>
      <c r="GC467" s="38"/>
      <c r="GD467" s="38"/>
      <c r="GE467" s="38"/>
      <c r="GF467" s="38"/>
      <c r="GG467" s="38"/>
      <c r="GH467" s="38"/>
      <c r="GI467" s="38"/>
      <c r="GJ467" s="38"/>
      <c r="GK467" s="38"/>
      <c r="GL467" s="38"/>
      <c r="GM467" s="38"/>
      <c r="GN467" s="38"/>
      <c r="GO467" s="38"/>
      <c r="GP467" s="38"/>
      <c r="GQ467" s="38"/>
      <c r="GR467" s="38"/>
      <c r="GS467" s="38"/>
      <c r="GT467" s="38"/>
      <c r="GU467" s="38"/>
      <c r="GV467" s="38"/>
      <c r="GW467" s="38"/>
      <c r="GX467" s="38"/>
      <c r="GY467" s="38"/>
      <c r="GZ467" s="38"/>
      <c r="HA467" s="38"/>
      <c r="HB467" s="38"/>
      <c r="HC467" s="38"/>
      <c r="HD467" s="38"/>
      <c r="HE467" s="38"/>
      <c r="HF467" s="38"/>
      <c r="HG467" s="38"/>
      <c r="HH467" s="38"/>
      <c r="HI467" s="38"/>
      <c r="HJ467" s="38"/>
      <c r="HK467" s="38"/>
      <c r="HL467" s="38"/>
      <c r="HM467" s="38"/>
      <c r="HN467" s="38"/>
      <c r="HO467" s="38"/>
      <c r="HP467" s="38"/>
      <c r="HQ467" s="38"/>
      <c r="HR467" s="38"/>
      <c r="HS467" s="38"/>
      <c r="HT467" s="38"/>
      <c r="HU467" s="38"/>
      <c r="HV467" s="38"/>
      <c r="HW467" s="38"/>
      <c r="HX467" s="38"/>
      <c r="HY467" s="38"/>
      <c r="HZ467" s="38"/>
      <c r="IA467" s="38"/>
    </row>
    <row r="468" spans="1:235" s="39" customFormat="1" ht="90.75" customHeight="1">
      <c r="A468" s="34" t="s">
        <v>431</v>
      </c>
      <c r="B468" s="35"/>
      <c r="C468" s="35"/>
      <c r="D468" s="36">
        <f>SUM(D470)</f>
        <v>5868000</v>
      </c>
      <c r="E468" s="36"/>
      <c r="F468" s="36">
        <f>SUM(D468)</f>
        <v>5868000</v>
      </c>
      <c r="G468" s="36">
        <f>SUM(G470)</f>
        <v>10768000</v>
      </c>
      <c r="H468" s="36"/>
      <c r="I468" s="36"/>
      <c r="J468" s="36">
        <f>SUM(J470)</f>
        <v>10768000</v>
      </c>
      <c r="K468" s="36"/>
      <c r="L468" s="36"/>
      <c r="M468" s="36"/>
      <c r="N468" s="36">
        <f>SUM(N470)</f>
        <v>7000000</v>
      </c>
      <c r="O468" s="36"/>
      <c r="P468" s="36">
        <f>P470</f>
        <v>7000000</v>
      </c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  <c r="BW468" s="38"/>
      <c r="BX468" s="38"/>
      <c r="BY468" s="38"/>
      <c r="BZ468" s="38"/>
      <c r="CA468" s="38"/>
      <c r="CB468" s="38"/>
      <c r="CC468" s="38"/>
      <c r="CD468" s="38"/>
      <c r="CE468" s="38"/>
      <c r="CF468" s="38"/>
      <c r="CG468" s="38"/>
      <c r="CH468" s="38"/>
      <c r="CI468" s="38"/>
      <c r="CJ468" s="38"/>
      <c r="CK468" s="38"/>
      <c r="CL468" s="38"/>
      <c r="CM468" s="38"/>
      <c r="CN468" s="38"/>
      <c r="CO468" s="38"/>
      <c r="CP468" s="38"/>
      <c r="CQ468" s="38"/>
      <c r="CR468" s="38"/>
      <c r="CS468" s="38"/>
      <c r="CT468" s="38"/>
      <c r="CU468" s="38"/>
      <c r="CV468" s="38"/>
      <c r="CW468" s="38"/>
      <c r="CX468" s="38"/>
      <c r="CY468" s="38"/>
      <c r="CZ468" s="38"/>
      <c r="DA468" s="38"/>
      <c r="DB468" s="38"/>
      <c r="DC468" s="38"/>
      <c r="DD468" s="38"/>
      <c r="DE468" s="38"/>
      <c r="DF468" s="38"/>
      <c r="DG468" s="38"/>
      <c r="DH468" s="38"/>
      <c r="DI468" s="38"/>
      <c r="DJ468" s="38"/>
      <c r="DK468" s="38"/>
      <c r="DL468" s="38"/>
      <c r="DM468" s="38"/>
      <c r="DN468" s="38"/>
      <c r="DO468" s="38"/>
      <c r="DP468" s="38"/>
      <c r="DQ468" s="38"/>
      <c r="DR468" s="38"/>
      <c r="DS468" s="38"/>
      <c r="DT468" s="38"/>
      <c r="DU468" s="38"/>
      <c r="DV468" s="38"/>
      <c r="DW468" s="38"/>
      <c r="DX468" s="38"/>
      <c r="DY468" s="38"/>
      <c r="DZ468" s="38"/>
      <c r="EA468" s="38"/>
      <c r="EB468" s="38"/>
      <c r="EC468" s="38"/>
      <c r="ED468" s="38"/>
      <c r="EE468" s="38"/>
      <c r="EF468" s="38"/>
      <c r="EG468" s="38"/>
      <c r="EH468" s="38"/>
      <c r="EI468" s="38"/>
      <c r="EJ468" s="38"/>
      <c r="EK468" s="38"/>
      <c r="EL468" s="38"/>
      <c r="EM468" s="38"/>
      <c r="EN468" s="38"/>
      <c r="EO468" s="38"/>
      <c r="EP468" s="38"/>
      <c r="EQ468" s="38"/>
      <c r="ER468" s="38"/>
      <c r="ES468" s="38"/>
      <c r="ET468" s="38"/>
      <c r="EU468" s="38"/>
      <c r="EV468" s="38"/>
      <c r="EW468" s="38"/>
      <c r="EX468" s="38"/>
      <c r="EY468" s="38"/>
      <c r="EZ468" s="38"/>
      <c r="FA468" s="38"/>
      <c r="FB468" s="38"/>
      <c r="FC468" s="38"/>
      <c r="FD468" s="38"/>
      <c r="FE468" s="38"/>
      <c r="FF468" s="38"/>
      <c r="FG468" s="38"/>
      <c r="FH468" s="38"/>
      <c r="FI468" s="38"/>
      <c r="FJ468" s="38"/>
      <c r="FK468" s="38"/>
      <c r="FL468" s="38"/>
      <c r="FM468" s="38"/>
      <c r="FN468" s="38"/>
      <c r="FO468" s="38"/>
      <c r="FP468" s="38"/>
      <c r="FQ468" s="38"/>
      <c r="FR468" s="38"/>
      <c r="FS468" s="38"/>
      <c r="FT468" s="38"/>
      <c r="FU468" s="38"/>
      <c r="FV468" s="38"/>
      <c r="FW468" s="38"/>
      <c r="FX468" s="38"/>
      <c r="FY468" s="38"/>
      <c r="FZ468" s="38"/>
      <c r="GA468" s="38"/>
      <c r="GB468" s="38"/>
      <c r="GC468" s="38"/>
      <c r="GD468" s="38"/>
      <c r="GE468" s="38"/>
      <c r="GF468" s="38"/>
      <c r="GG468" s="38"/>
      <c r="GH468" s="38"/>
      <c r="GI468" s="38"/>
      <c r="GJ468" s="38"/>
      <c r="GK468" s="38"/>
      <c r="GL468" s="38"/>
      <c r="GM468" s="38"/>
      <c r="GN468" s="38"/>
      <c r="GO468" s="38"/>
      <c r="GP468" s="38"/>
      <c r="GQ468" s="38"/>
      <c r="GR468" s="38"/>
      <c r="GS468" s="38"/>
      <c r="GT468" s="38"/>
      <c r="GU468" s="38"/>
      <c r="GV468" s="38"/>
      <c r="GW468" s="38"/>
      <c r="GX468" s="38"/>
      <c r="GY468" s="38"/>
      <c r="GZ468" s="38"/>
      <c r="HA468" s="38"/>
      <c r="HB468" s="38"/>
      <c r="HC468" s="38"/>
      <c r="HD468" s="38"/>
      <c r="HE468" s="38"/>
      <c r="HF468" s="38"/>
      <c r="HG468" s="38"/>
      <c r="HH468" s="38"/>
      <c r="HI468" s="38"/>
      <c r="HJ468" s="38"/>
      <c r="HK468" s="38"/>
      <c r="HL468" s="38"/>
      <c r="HM468" s="38"/>
      <c r="HN468" s="38"/>
      <c r="HO468" s="38"/>
      <c r="HP468" s="38"/>
      <c r="HQ468" s="38"/>
      <c r="HR468" s="38"/>
      <c r="HS468" s="38"/>
      <c r="HT468" s="38"/>
      <c r="HU468" s="38"/>
      <c r="HV468" s="38"/>
      <c r="HW468" s="38"/>
      <c r="HX468" s="38"/>
      <c r="HY468" s="38"/>
      <c r="HZ468" s="38"/>
      <c r="IA468" s="38"/>
    </row>
    <row r="469" spans="1:16" ht="12" customHeight="1">
      <c r="A469" s="5" t="s">
        <v>4</v>
      </c>
      <c r="B469" s="6"/>
      <c r="C469" s="6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1:16" ht="13.5" customHeight="1">
      <c r="A470" s="8" t="s">
        <v>43</v>
      </c>
      <c r="B470" s="6"/>
      <c r="C470" s="6"/>
      <c r="D470" s="7">
        <f>6000000-180000-320000+180000+60000+90000+38000</f>
        <v>5868000</v>
      </c>
      <c r="E470" s="7"/>
      <c r="F470" s="7">
        <f>D470</f>
        <v>5868000</v>
      </c>
      <c r="G470" s="7">
        <f>6500000+4000000+190000+78000</f>
        <v>10768000</v>
      </c>
      <c r="H470" s="7"/>
      <c r="I470" s="7"/>
      <c r="J470" s="7">
        <f>SUM(G470)</f>
        <v>10768000</v>
      </c>
      <c r="K470" s="7"/>
      <c r="L470" s="7"/>
      <c r="M470" s="7"/>
      <c r="N470" s="7">
        <v>7000000</v>
      </c>
      <c r="O470" s="7"/>
      <c r="P470" s="7">
        <f>N470</f>
        <v>7000000</v>
      </c>
    </row>
    <row r="471" spans="1:16" ht="12" customHeight="1">
      <c r="A471" s="5" t="s">
        <v>5</v>
      </c>
      <c r="B471" s="6"/>
      <c r="C471" s="6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1:16" ht="51" customHeight="1">
      <c r="A472" s="8" t="s">
        <v>252</v>
      </c>
      <c r="B472" s="6"/>
      <c r="C472" s="6"/>
      <c r="D472" s="7">
        <v>12</v>
      </c>
      <c r="E472" s="7"/>
      <c r="F472" s="7">
        <v>12</v>
      </c>
      <c r="G472" s="7">
        <v>12</v>
      </c>
      <c r="H472" s="7"/>
      <c r="I472" s="7"/>
      <c r="J472" s="7">
        <v>12</v>
      </c>
      <c r="K472" s="7"/>
      <c r="L472" s="7"/>
      <c r="M472" s="7"/>
      <c r="N472" s="7">
        <v>12</v>
      </c>
      <c r="O472" s="7"/>
      <c r="P472" s="7">
        <v>12</v>
      </c>
    </row>
    <row r="473" spans="1:16" ht="11.25">
      <c r="A473" s="5" t="s">
        <v>7</v>
      </c>
      <c r="B473" s="6"/>
      <c r="C473" s="6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</row>
    <row r="474" spans="1:16" ht="36" customHeight="1">
      <c r="A474" s="8" t="s">
        <v>253</v>
      </c>
      <c r="B474" s="6"/>
      <c r="C474" s="6"/>
      <c r="D474" s="7">
        <f>SUM(D470)/D472</f>
        <v>489000</v>
      </c>
      <c r="E474" s="7"/>
      <c r="F474" s="7">
        <f>D474</f>
        <v>489000</v>
      </c>
      <c r="G474" s="7">
        <f>SUM(G470)/G472</f>
        <v>897333.3333333334</v>
      </c>
      <c r="H474" s="7"/>
      <c r="I474" s="7"/>
      <c r="J474" s="7">
        <f>SUM(J470)/J472</f>
        <v>897333.3333333334</v>
      </c>
      <c r="K474" s="7"/>
      <c r="L474" s="7"/>
      <c r="M474" s="7"/>
      <c r="N474" s="7">
        <f>SUM(N470)/N472</f>
        <v>583333.3333333334</v>
      </c>
      <c r="O474" s="7"/>
      <c r="P474" s="7">
        <f>SUM(P470)/P472</f>
        <v>583333.3333333334</v>
      </c>
    </row>
    <row r="475" spans="1:16" ht="36" customHeight="1">
      <c r="A475" s="34" t="s">
        <v>414</v>
      </c>
      <c r="B475" s="6"/>
      <c r="C475" s="6"/>
      <c r="D475" s="7">
        <f>D477</f>
        <v>14000000</v>
      </c>
      <c r="E475" s="7"/>
      <c r="F475" s="7">
        <f>F477</f>
        <v>14000000</v>
      </c>
      <c r="G475" s="7">
        <f>G477</f>
        <v>27725000</v>
      </c>
      <c r="H475" s="7"/>
      <c r="I475" s="7"/>
      <c r="J475" s="7">
        <f>G475</f>
        <v>27725000</v>
      </c>
      <c r="K475" s="7"/>
      <c r="L475" s="7"/>
      <c r="M475" s="7"/>
      <c r="N475" s="7"/>
      <c r="O475" s="7"/>
      <c r="P475" s="7"/>
    </row>
    <row r="476" spans="1:16" ht="16.5" customHeight="1">
      <c r="A476" s="5" t="s">
        <v>4</v>
      </c>
      <c r="B476" s="6"/>
      <c r="C476" s="6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1:16" ht="12.75" customHeight="1">
      <c r="A477" s="5" t="s">
        <v>43</v>
      </c>
      <c r="B477" s="6"/>
      <c r="C477" s="6"/>
      <c r="D477" s="7">
        <f>3000000+2000000+3000000+1000000+3000000+2000000</f>
        <v>14000000</v>
      </c>
      <c r="E477" s="7"/>
      <c r="F477" s="7">
        <f>3000000+2000000+3000000+1000000+3000000+2000000</f>
        <v>14000000</v>
      </c>
      <c r="G477" s="7">
        <f>0+4000000+2725000+3000000+9000000+3000000+3000000+3000000</f>
        <v>27725000</v>
      </c>
      <c r="H477" s="7"/>
      <c r="I477" s="7"/>
      <c r="J477" s="7">
        <f>G477</f>
        <v>27725000</v>
      </c>
      <c r="K477" s="7"/>
      <c r="L477" s="7"/>
      <c r="M477" s="7"/>
      <c r="N477" s="7"/>
      <c r="O477" s="7"/>
      <c r="P477" s="7"/>
    </row>
    <row r="478" spans="1:235" s="39" customFormat="1" ht="25.5" customHeight="1">
      <c r="A478" s="34" t="s">
        <v>415</v>
      </c>
      <c r="B478" s="35"/>
      <c r="C478" s="35"/>
      <c r="D478" s="36">
        <f>D480</f>
        <v>70000</v>
      </c>
      <c r="E478" s="36"/>
      <c r="F478" s="36">
        <f>D478+E478</f>
        <v>70000</v>
      </c>
      <c r="G478" s="36">
        <f>G482*G484</f>
        <v>0</v>
      </c>
      <c r="H478" s="36"/>
      <c r="I478" s="36"/>
      <c r="J478" s="36">
        <f>G478</f>
        <v>0</v>
      </c>
      <c r="K478" s="36"/>
      <c r="L478" s="36"/>
      <c r="M478" s="36"/>
      <c r="N478" s="36">
        <f>N484*N482</f>
        <v>0</v>
      </c>
      <c r="O478" s="36"/>
      <c r="P478" s="36">
        <f>N478</f>
        <v>0</v>
      </c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8"/>
      <c r="BQ478" s="38"/>
      <c r="BR478" s="38"/>
      <c r="BS478" s="38"/>
      <c r="BT478" s="38"/>
      <c r="BU478" s="38"/>
      <c r="BV478" s="38"/>
      <c r="BW478" s="38"/>
      <c r="BX478" s="38"/>
      <c r="BY478" s="38"/>
      <c r="BZ478" s="38"/>
      <c r="CA478" s="38"/>
      <c r="CB478" s="38"/>
      <c r="CC478" s="38"/>
      <c r="CD478" s="38"/>
      <c r="CE478" s="38"/>
      <c r="CF478" s="38"/>
      <c r="CG478" s="38"/>
      <c r="CH478" s="38"/>
      <c r="CI478" s="38"/>
      <c r="CJ478" s="38"/>
      <c r="CK478" s="38"/>
      <c r="CL478" s="38"/>
      <c r="CM478" s="38"/>
      <c r="CN478" s="38"/>
      <c r="CO478" s="38"/>
      <c r="CP478" s="38"/>
      <c r="CQ478" s="38"/>
      <c r="CR478" s="38"/>
      <c r="CS478" s="38"/>
      <c r="CT478" s="38"/>
      <c r="CU478" s="38"/>
      <c r="CV478" s="38"/>
      <c r="CW478" s="38"/>
      <c r="CX478" s="38"/>
      <c r="CY478" s="38"/>
      <c r="CZ478" s="38"/>
      <c r="DA478" s="38"/>
      <c r="DB478" s="38"/>
      <c r="DC478" s="38"/>
      <c r="DD478" s="38"/>
      <c r="DE478" s="38"/>
      <c r="DF478" s="38"/>
      <c r="DG478" s="38"/>
      <c r="DH478" s="38"/>
      <c r="DI478" s="38"/>
      <c r="DJ478" s="38"/>
      <c r="DK478" s="38"/>
      <c r="DL478" s="38"/>
      <c r="DM478" s="38"/>
      <c r="DN478" s="38"/>
      <c r="DO478" s="38"/>
      <c r="DP478" s="38"/>
      <c r="DQ478" s="38"/>
      <c r="DR478" s="38"/>
      <c r="DS478" s="38"/>
      <c r="DT478" s="38"/>
      <c r="DU478" s="38"/>
      <c r="DV478" s="38"/>
      <c r="DW478" s="38"/>
      <c r="DX478" s="38"/>
      <c r="DY478" s="38"/>
      <c r="DZ478" s="38"/>
      <c r="EA478" s="38"/>
      <c r="EB478" s="38"/>
      <c r="EC478" s="38"/>
      <c r="ED478" s="38"/>
      <c r="EE478" s="38"/>
      <c r="EF478" s="38"/>
      <c r="EG478" s="38"/>
      <c r="EH478" s="38"/>
      <c r="EI478" s="38"/>
      <c r="EJ478" s="38"/>
      <c r="EK478" s="38"/>
      <c r="EL478" s="38"/>
      <c r="EM478" s="38"/>
      <c r="EN478" s="38"/>
      <c r="EO478" s="38"/>
      <c r="EP478" s="38"/>
      <c r="EQ478" s="38"/>
      <c r="ER478" s="38"/>
      <c r="ES478" s="38"/>
      <c r="ET478" s="38"/>
      <c r="EU478" s="38"/>
      <c r="EV478" s="38"/>
      <c r="EW478" s="38"/>
      <c r="EX478" s="38"/>
      <c r="EY478" s="38"/>
      <c r="EZ478" s="38"/>
      <c r="FA478" s="38"/>
      <c r="FB478" s="38"/>
      <c r="FC478" s="38"/>
      <c r="FD478" s="38"/>
      <c r="FE478" s="38"/>
      <c r="FF478" s="38"/>
      <c r="FG478" s="38"/>
      <c r="FH478" s="38"/>
      <c r="FI478" s="38"/>
      <c r="FJ478" s="38"/>
      <c r="FK478" s="38"/>
      <c r="FL478" s="38"/>
      <c r="FM478" s="38"/>
      <c r="FN478" s="38"/>
      <c r="FO478" s="38"/>
      <c r="FP478" s="38"/>
      <c r="FQ478" s="38"/>
      <c r="FR478" s="38"/>
      <c r="FS478" s="38"/>
      <c r="FT478" s="38"/>
      <c r="FU478" s="38"/>
      <c r="FV478" s="38"/>
      <c r="FW478" s="38"/>
      <c r="FX478" s="38"/>
      <c r="FY478" s="38"/>
      <c r="FZ478" s="38"/>
      <c r="GA478" s="38"/>
      <c r="GB478" s="38"/>
      <c r="GC478" s="38"/>
      <c r="GD478" s="38"/>
      <c r="GE478" s="38"/>
      <c r="GF478" s="38"/>
      <c r="GG478" s="38"/>
      <c r="GH478" s="38"/>
      <c r="GI478" s="38"/>
      <c r="GJ478" s="38"/>
      <c r="GK478" s="38"/>
      <c r="GL478" s="38"/>
      <c r="GM478" s="38"/>
      <c r="GN478" s="38"/>
      <c r="GO478" s="38"/>
      <c r="GP478" s="38"/>
      <c r="GQ478" s="38"/>
      <c r="GR478" s="38"/>
      <c r="GS478" s="38"/>
      <c r="GT478" s="38"/>
      <c r="GU478" s="38"/>
      <c r="GV478" s="38"/>
      <c r="GW478" s="38"/>
      <c r="GX478" s="38"/>
      <c r="GY478" s="38"/>
      <c r="GZ478" s="38"/>
      <c r="HA478" s="38"/>
      <c r="HB478" s="38"/>
      <c r="HC478" s="38"/>
      <c r="HD478" s="38"/>
      <c r="HE478" s="38"/>
      <c r="HF478" s="38"/>
      <c r="HG478" s="38"/>
      <c r="HH478" s="38"/>
      <c r="HI478" s="38"/>
      <c r="HJ478" s="38"/>
      <c r="HK478" s="38"/>
      <c r="HL478" s="38"/>
      <c r="HM478" s="38"/>
      <c r="HN478" s="38"/>
      <c r="HO478" s="38"/>
      <c r="HP478" s="38"/>
      <c r="HQ478" s="38"/>
      <c r="HR478" s="38"/>
      <c r="HS478" s="38"/>
      <c r="HT478" s="38"/>
      <c r="HU478" s="38"/>
      <c r="HV478" s="38"/>
      <c r="HW478" s="38"/>
      <c r="HX478" s="38"/>
      <c r="HY478" s="38"/>
      <c r="HZ478" s="38"/>
      <c r="IA478" s="38"/>
    </row>
    <row r="479" spans="1:16" ht="11.25">
      <c r="A479" s="5" t="s">
        <v>4</v>
      </c>
      <c r="B479" s="6"/>
      <c r="C479" s="6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</row>
    <row r="480" spans="1:16" ht="14.25" customHeight="1">
      <c r="A480" s="8" t="s">
        <v>43</v>
      </c>
      <c r="B480" s="6"/>
      <c r="C480" s="6"/>
      <c r="D480" s="7">
        <f>D482*D484</f>
        <v>70000</v>
      </c>
      <c r="E480" s="7"/>
      <c r="F480" s="7">
        <f>D480+E480</f>
        <v>70000</v>
      </c>
      <c r="G480" s="7"/>
      <c r="H480" s="7"/>
      <c r="I480" s="7"/>
      <c r="J480" s="7">
        <f>G480</f>
        <v>0</v>
      </c>
      <c r="K480" s="7"/>
      <c r="L480" s="7"/>
      <c r="M480" s="7"/>
      <c r="N480" s="7"/>
      <c r="O480" s="7"/>
      <c r="P480" s="7">
        <f>N480</f>
        <v>0</v>
      </c>
    </row>
    <row r="481" spans="1:16" ht="11.25">
      <c r="A481" s="5" t="s">
        <v>5</v>
      </c>
      <c r="B481" s="6"/>
      <c r="C481" s="6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</row>
    <row r="482" spans="1:16" ht="23.25" customHeight="1">
      <c r="A482" s="8" t="s">
        <v>134</v>
      </c>
      <c r="B482" s="6"/>
      <c r="C482" s="6"/>
      <c r="D482" s="7">
        <v>2</v>
      </c>
      <c r="E482" s="7"/>
      <c r="F482" s="7">
        <f>D482+E482</f>
        <v>2</v>
      </c>
      <c r="G482" s="7"/>
      <c r="H482" s="7"/>
      <c r="I482" s="7"/>
      <c r="J482" s="7">
        <v>0</v>
      </c>
      <c r="K482" s="7"/>
      <c r="L482" s="7"/>
      <c r="M482" s="7"/>
      <c r="N482" s="7"/>
      <c r="O482" s="7"/>
      <c r="P482" s="7">
        <v>0</v>
      </c>
    </row>
    <row r="483" spans="1:16" ht="11.25">
      <c r="A483" s="5" t="s">
        <v>7</v>
      </c>
      <c r="B483" s="6"/>
      <c r="C483" s="6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</row>
    <row r="484" spans="1:16" ht="24.75" customHeight="1">
      <c r="A484" s="8" t="s">
        <v>135</v>
      </c>
      <c r="B484" s="6"/>
      <c r="C484" s="6"/>
      <c r="D484" s="7">
        <v>35000</v>
      </c>
      <c r="E484" s="7"/>
      <c r="F484" s="7">
        <f>D484+E484</f>
        <v>35000</v>
      </c>
      <c r="G484" s="7"/>
      <c r="H484" s="7"/>
      <c r="I484" s="7"/>
      <c r="J484" s="7">
        <f>G484</f>
        <v>0</v>
      </c>
      <c r="K484" s="7"/>
      <c r="L484" s="7"/>
      <c r="M484" s="7"/>
      <c r="N484" s="7"/>
      <c r="O484" s="7"/>
      <c r="P484" s="7">
        <v>0</v>
      </c>
    </row>
    <row r="485" spans="1:235" s="39" customFormat="1" ht="15" customHeight="1">
      <c r="A485" s="34" t="s">
        <v>416</v>
      </c>
      <c r="B485" s="35"/>
      <c r="C485" s="35"/>
      <c r="D485" s="36">
        <f>D487</f>
        <v>150399.999999935</v>
      </c>
      <c r="E485" s="36"/>
      <c r="F485" s="36">
        <f>D485</f>
        <v>150399.999999935</v>
      </c>
      <c r="G485" s="36">
        <f>G487</f>
        <v>200000.4</v>
      </c>
      <c r="H485" s="36"/>
      <c r="I485" s="36"/>
      <c r="J485" s="30">
        <f aca="true" t="shared" si="61" ref="J485:J493">G485</f>
        <v>200000.4</v>
      </c>
      <c r="K485" s="36"/>
      <c r="L485" s="36"/>
      <c r="M485" s="36"/>
      <c r="N485" s="36"/>
      <c r="O485" s="36"/>
      <c r="P485" s="36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  <c r="BO485" s="38"/>
      <c r="BP485" s="38"/>
      <c r="BQ485" s="38"/>
      <c r="BR485" s="38"/>
      <c r="BS485" s="38"/>
      <c r="BT485" s="38"/>
      <c r="BU485" s="38"/>
      <c r="BV485" s="38"/>
      <c r="BW485" s="38"/>
      <c r="BX485" s="38"/>
      <c r="BY485" s="38"/>
      <c r="BZ485" s="38"/>
      <c r="CA485" s="38"/>
      <c r="CB485" s="38"/>
      <c r="CC485" s="38"/>
      <c r="CD485" s="38"/>
      <c r="CE485" s="38"/>
      <c r="CF485" s="38"/>
      <c r="CG485" s="38"/>
      <c r="CH485" s="38"/>
      <c r="CI485" s="38"/>
      <c r="CJ485" s="38"/>
      <c r="CK485" s="38"/>
      <c r="CL485" s="38"/>
      <c r="CM485" s="38"/>
      <c r="CN485" s="38"/>
      <c r="CO485" s="38"/>
      <c r="CP485" s="38"/>
      <c r="CQ485" s="38"/>
      <c r="CR485" s="38"/>
      <c r="CS485" s="38"/>
      <c r="CT485" s="38"/>
      <c r="CU485" s="38"/>
      <c r="CV485" s="38"/>
      <c r="CW485" s="38"/>
      <c r="CX485" s="38"/>
      <c r="CY485" s="38"/>
      <c r="CZ485" s="38"/>
      <c r="DA485" s="38"/>
      <c r="DB485" s="38"/>
      <c r="DC485" s="38"/>
      <c r="DD485" s="38"/>
      <c r="DE485" s="38"/>
      <c r="DF485" s="38"/>
      <c r="DG485" s="38"/>
      <c r="DH485" s="38"/>
      <c r="DI485" s="38"/>
      <c r="DJ485" s="38"/>
      <c r="DK485" s="38"/>
      <c r="DL485" s="38"/>
      <c r="DM485" s="38"/>
      <c r="DN485" s="38"/>
      <c r="DO485" s="38"/>
      <c r="DP485" s="38"/>
      <c r="DQ485" s="38"/>
      <c r="DR485" s="38"/>
      <c r="DS485" s="38"/>
      <c r="DT485" s="38"/>
      <c r="DU485" s="38"/>
      <c r="DV485" s="38"/>
      <c r="DW485" s="38"/>
      <c r="DX485" s="38"/>
      <c r="DY485" s="38"/>
      <c r="DZ485" s="38"/>
      <c r="EA485" s="38"/>
      <c r="EB485" s="38"/>
      <c r="EC485" s="38"/>
      <c r="ED485" s="38"/>
      <c r="EE485" s="38"/>
      <c r="EF485" s="38"/>
      <c r="EG485" s="38"/>
      <c r="EH485" s="38"/>
      <c r="EI485" s="38"/>
      <c r="EJ485" s="38"/>
      <c r="EK485" s="38"/>
      <c r="EL485" s="38"/>
      <c r="EM485" s="38"/>
      <c r="EN485" s="38"/>
      <c r="EO485" s="38"/>
      <c r="EP485" s="38"/>
      <c r="EQ485" s="38"/>
      <c r="ER485" s="38"/>
      <c r="ES485" s="38"/>
      <c r="ET485" s="38"/>
      <c r="EU485" s="38"/>
      <c r="EV485" s="38"/>
      <c r="EW485" s="38"/>
      <c r="EX485" s="38"/>
      <c r="EY485" s="38"/>
      <c r="EZ485" s="38"/>
      <c r="FA485" s="38"/>
      <c r="FB485" s="38"/>
      <c r="FC485" s="38"/>
      <c r="FD485" s="38"/>
      <c r="FE485" s="38"/>
      <c r="FF485" s="38"/>
      <c r="FG485" s="38"/>
      <c r="FH485" s="38"/>
      <c r="FI485" s="38"/>
      <c r="FJ485" s="38"/>
      <c r="FK485" s="38"/>
      <c r="FL485" s="38"/>
      <c r="FM485" s="38"/>
      <c r="FN485" s="38"/>
      <c r="FO485" s="38"/>
      <c r="FP485" s="38"/>
      <c r="FQ485" s="38"/>
      <c r="FR485" s="38"/>
      <c r="FS485" s="38"/>
      <c r="FT485" s="38"/>
      <c r="FU485" s="38"/>
      <c r="FV485" s="38"/>
      <c r="FW485" s="38"/>
      <c r="FX485" s="38"/>
      <c r="FY485" s="38"/>
      <c r="FZ485" s="38"/>
      <c r="GA485" s="38"/>
      <c r="GB485" s="38"/>
      <c r="GC485" s="38"/>
      <c r="GD485" s="38"/>
      <c r="GE485" s="38"/>
      <c r="GF485" s="38"/>
      <c r="GG485" s="38"/>
      <c r="GH485" s="38"/>
      <c r="GI485" s="38"/>
      <c r="GJ485" s="38"/>
      <c r="GK485" s="38"/>
      <c r="GL485" s="38"/>
      <c r="GM485" s="38"/>
      <c r="GN485" s="38"/>
      <c r="GO485" s="38"/>
      <c r="GP485" s="38"/>
      <c r="GQ485" s="38"/>
      <c r="GR485" s="38"/>
      <c r="GS485" s="38"/>
      <c r="GT485" s="38"/>
      <c r="GU485" s="38"/>
      <c r="GV485" s="38"/>
      <c r="GW485" s="38"/>
      <c r="GX485" s="38"/>
      <c r="GY485" s="38"/>
      <c r="GZ485" s="38"/>
      <c r="HA485" s="38"/>
      <c r="HB485" s="38"/>
      <c r="HC485" s="38"/>
      <c r="HD485" s="38"/>
      <c r="HE485" s="38"/>
      <c r="HF485" s="38"/>
      <c r="HG485" s="38"/>
      <c r="HH485" s="38"/>
      <c r="HI485" s="38"/>
      <c r="HJ485" s="38"/>
      <c r="HK485" s="38"/>
      <c r="HL485" s="38"/>
      <c r="HM485" s="38"/>
      <c r="HN485" s="38"/>
      <c r="HO485" s="38"/>
      <c r="HP485" s="38"/>
      <c r="HQ485" s="38"/>
      <c r="HR485" s="38"/>
      <c r="HS485" s="38"/>
      <c r="HT485" s="38"/>
      <c r="HU485" s="38"/>
      <c r="HV485" s="38"/>
      <c r="HW485" s="38"/>
      <c r="HX485" s="38"/>
      <c r="HY485" s="38"/>
      <c r="HZ485" s="38"/>
      <c r="IA485" s="38"/>
    </row>
    <row r="486" spans="1:16" ht="12" customHeight="1">
      <c r="A486" s="5" t="s">
        <v>4</v>
      </c>
      <c r="B486" s="6"/>
      <c r="C486" s="6"/>
      <c r="D486" s="7"/>
      <c r="E486" s="7"/>
      <c r="F486" s="7"/>
      <c r="G486" s="7"/>
      <c r="H486" s="7"/>
      <c r="I486" s="7"/>
      <c r="J486" s="7">
        <f t="shared" si="61"/>
        <v>0</v>
      </c>
      <c r="K486" s="7"/>
      <c r="L486" s="7"/>
      <c r="M486" s="7"/>
      <c r="N486" s="7"/>
      <c r="O486" s="7"/>
      <c r="P486" s="7"/>
    </row>
    <row r="487" spans="1:16" ht="12" customHeight="1">
      <c r="A487" s="8" t="s">
        <v>43</v>
      </c>
      <c r="B487" s="6"/>
      <c r="C487" s="6"/>
      <c r="D487" s="7">
        <f>(D489*D492)+(D490*D493)</f>
        <v>150399.999999935</v>
      </c>
      <c r="E487" s="7"/>
      <c r="F487" s="7">
        <f>D487</f>
        <v>150399.999999935</v>
      </c>
      <c r="G487" s="7">
        <f>(G489*G492)+(G490*G493)</f>
        <v>200000.4</v>
      </c>
      <c r="H487" s="7"/>
      <c r="I487" s="7"/>
      <c r="J487" s="7">
        <f t="shared" si="61"/>
        <v>200000.4</v>
      </c>
      <c r="K487" s="7"/>
      <c r="L487" s="7"/>
      <c r="M487" s="7"/>
      <c r="N487" s="7"/>
      <c r="O487" s="7"/>
      <c r="P487" s="7"/>
    </row>
    <row r="488" spans="1:16" ht="12" customHeight="1">
      <c r="A488" s="5" t="s">
        <v>5</v>
      </c>
      <c r="B488" s="6"/>
      <c r="C488" s="6"/>
      <c r="D488" s="7"/>
      <c r="E488" s="7"/>
      <c r="F488" s="7"/>
      <c r="G488" s="7"/>
      <c r="H488" s="7"/>
      <c r="I488" s="7"/>
      <c r="J488" s="7">
        <f t="shared" si="61"/>
        <v>0</v>
      </c>
      <c r="K488" s="7"/>
      <c r="L488" s="7"/>
      <c r="M488" s="7"/>
      <c r="N488" s="7"/>
      <c r="O488" s="7"/>
      <c r="P488" s="7"/>
    </row>
    <row r="489" spans="1:16" ht="24.75" customHeight="1">
      <c r="A489" s="8" t="s">
        <v>156</v>
      </c>
      <c r="B489" s="6"/>
      <c r="C489" s="6"/>
      <c r="D489" s="7">
        <v>57</v>
      </c>
      <c r="E489" s="7"/>
      <c r="F489" s="7">
        <v>57</v>
      </c>
      <c r="G489" s="7">
        <v>57</v>
      </c>
      <c r="H489" s="7"/>
      <c r="I489" s="7"/>
      <c r="J489" s="7">
        <f t="shared" si="61"/>
        <v>57</v>
      </c>
      <c r="K489" s="7"/>
      <c r="L489" s="7"/>
      <c r="M489" s="7"/>
      <c r="N489" s="7"/>
      <c r="O489" s="7"/>
      <c r="P489" s="7"/>
    </row>
    <row r="490" spans="1:16" ht="15.75" customHeight="1">
      <c r="A490" s="8" t="s">
        <v>154</v>
      </c>
      <c r="B490" s="6"/>
      <c r="C490" s="6"/>
      <c r="D490" s="7">
        <v>145</v>
      </c>
      <c r="E490" s="7"/>
      <c r="F490" s="7">
        <f>D490</f>
        <v>145</v>
      </c>
      <c r="G490" s="7">
        <v>145</v>
      </c>
      <c r="H490" s="7"/>
      <c r="I490" s="7"/>
      <c r="J490" s="7">
        <f t="shared" si="61"/>
        <v>145</v>
      </c>
      <c r="K490" s="7"/>
      <c r="L490" s="7"/>
      <c r="M490" s="7"/>
      <c r="N490" s="7"/>
      <c r="O490" s="7"/>
      <c r="P490" s="7"/>
    </row>
    <row r="491" spans="1:16" ht="12.75" customHeight="1">
      <c r="A491" s="5" t="s">
        <v>7</v>
      </c>
      <c r="B491" s="6"/>
      <c r="C491" s="6"/>
      <c r="D491" s="7"/>
      <c r="E491" s="7"/>
      <c r="F491" s="7"/>
      <c r="G491" s="7"/>
      <c r="H491" s="7"/>
      <c r="I491" s="7"/>
      <c r="J491" s="7">
        <f t="shared" si="61"/>
        <v>0</v>
      </c>
      <c r="K491" s="7"/>
      <c r="L491" s="7"/>
      <c r="M491" s="7"/>
      <c r="N491" s="7"/>
      <c r="O491" s="7"/>
      <c r="P491" s="7"/>
    </row>
    <row r="492" spans="1:16" ht="24.75" customHeight="1">
      <c r="A492" s="8" t="s">
        <v>155</v>
      </c>
      <c r="B492" s="6"/>
      <c r="C492" s="6"/>
      <c r="D492" s="7">
        <v>1950.89</v>
      </c>
      <c r="E492" s="7"/>
      <c r="F492" s="7">
        <f>D492</f>
        <v>1950.89</v>
      </c>
      <c r="G492" s="7">
        <v>2596.5</v>
      </c>
      <c r="H492" s="7"/>
      <c r="I492" s="7"/>
      <c r="J492" s="7">
        <f t="shared" si="61"/>
        <v>2596.5</v>
      </c>
      <c r="K492" s="7"/>
      <c r="L492" s="7"/>
      <c r="M492" s="7"/>
      <c r="N492" s="7"/>
      <c r="O492" s="7"/>
      <c r="P492" s="7"/>
    </row>
    <row r="493" spans="1:16" ht="24.75" customHeight="1">
      <c r="A493" s="8" t="s">
        <v>157</v>
      </c>
      <c r="B493" s="6"/>
      <c r="C493" s="6"/>
      <c r="D493" s="7">
        <v>270.339793103</v>
      </c>
      <c r="E493" s="7"/>
      <c r="F493" s="7">
        <f>D493</f>
        <v>270.339793103</v>
      </c>
      <c r="G493" s="7">
        <v>358.62</v>
      </c>
      <c r="H493" s="7"/>
      <c r="I493" s="7"/>
      <c r="J493" s="7">
        <f t="shared" si="61"/>
        <v>358.62</v>
      </c>
      <c r="K493" s="7"/>
      <c r="L493" s="7"/>
      <c r="M493" s="7"/>
      <c r="N493" s="7"/>
      <c r="O493" s="7"/>
      <c r="P493" s="7"/>
    </row>
    <row r="494" spans="1:235" s="39" customFormat="1" ht="25.5" customHeight="1">
      <c r="A494" s="34" t="s">
        <v>417</v>
      </c>
      <c r="B494" s="35"/>
      <c r="C494" s="35"/>
      <c r="D494" s="36">
        <f>D496</f>
        <v>399999.99999963003</v>
      </c>
      <c r="E494" s="36"/>
      <c r="F494" s="36">
        <f>D494</f>
        <v>399999.99999963003</v>
      </c>
      <c r="G494" s="36">
        <f>G496</f>
        <v>450000</v>
      </c>
      <c r="H494" s="36"/>
      <c r="I494" s="36"/>
      <c r="J494" s="36">
        <f>G494+H494</f>
        <v>450000</v>
      </c>
      <c r="K494" s="36"/>
      <c r="L494" s="36"/>
      <c r="M494" s="36"/>
      <c r="N494" s="36">
        <f>N496</f>
        <v>500000.00204999995</v>
      </c>
      <c r="O494" s="36"/>
      <c r="P494" s="36">
        <f>N494</f>
        <v>500000.00204999995</v>
      </c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  <c r="BL494" s="38"/>
      <c r="BM494" s="38"/>
      <c r="BN494" s="38"/>
      <c r="BO494" s="38"/>
      <c r="BP494" s="38"/>
      <c r="BQ494" s="38"/>
      <c r="BR494" s="38"/>
      <c r="BS494" s="38"/>
      <c r="BT494" s="38"/>
      <c r="BU494" s="38"/>
      <c r="BV494" s="38"/>
      <c r="BW494" s="38"/>
      <c r="BX494" s="38"/>
      <c r="BY494" s="38"/>
      <c r="BZ494" s="38"/>
      <c r="CA494" s="38"/>
      <c r="CB494" s="38"/>
      <c r="CC494" s="38"/>
      <c r="CD494" s="38"/>
      <c r="CE494" s="38"/>
      <c r="CF494" s="38"/>
      <c r="CG494" s="38"/>
      <c r="CH494" s="38"/>
      <c r="CI494" s="38"/>
      <c r="CJ494" s="38"/>
      <c r="CK494" s="38"/>
      <c r="CL494" s="38"/>
      <c r="CM494" s="38"/>
      <c r="CN494" s="38"/>
      <c r="CO494" s="38"/>
      <c r="CP494" s="38"/>
      <c r="CQ494" s="38"/>
      <c r="CR494" s="38"/>
      <c r="CS494" s="38"/>
      <c r="CT494" s="38"/>
      <c r="CU494" s="38"/>
      <c r="CV494" s="38"/>
      <c r="CW494" s="38"/>
      <c r="CX494" s="38"/>
      <c r="CY494" s="38"/>
      <c r="CZ494" s="38"/>
      <c r="DA494" s="38"/>
      <c r="DB494" s="38"/>
      <c r="DC494" s="38"/>
      <c r="DD494" s="38"/>
      <c r="DE494" s="38"/>
      <c r="DF494" s="38"/>
      <c r="DG494" s="38"/>
      <c r="DH494" s="38"/>
      <c r="DI494" s="38"/>
      <c r="DJ494" s="38"/>
      <c r="DK494" s="38"/>
      <c r="DL494" s="38"/>
      <c r="DM494" s="38"/>
      <c r="DN494" s="38"/>
      <c r="DO494" s="38"/>
      <c r="DP494" s="38"/>
      <c r="DQ494" s="38"/>
      <c r="DR494" s="38"/>
      <c r="DS494" s="38"/>
      <c r="DT494" s="38"/>
      <c r="DU494" s="38"/>
      <c r="DV494" s="38"/>
      <c r="DW494" s="38"/>
      <c r="DX494" s="38"/>
      <c r="DY494" s="38"/>
      <c r="DZ494" s="38"/>
      <c r="EA494" s="38"/>
      <c r="EB494" s="38"/>
      <c r="EC494" s="38"/>
      <c r="ED494" s="38"/>
      <c r="EE494" s="38"/>
      <c r="EF494" s="38"/>
      <c r="EG494" s="38"/>
      <c r="EH494" s="38"/>
      <c r="EI494" s="38"/>
      <c r="EJ494" s="38"/>
      <c r="EK494" s="38"/>
      <c r="EL494" s="38"/>
      <c r="EM494" s="38"/>
      <c r="EN494" s="38"/>
      <c r="EO494" s="38"/>
      <c r="EP494" s="38"/>
      <c r="EQ494" s="38"/>
      <c r="ER494" s="38"/>
      <c r="ES494" s="38"/>
      <c r="ET494" s="38"/>
      <c r="EU494" s="38"/>
      <c r="EV494" s="38"/>
      <c r="EW494" s="38"/>
      <c r="EX494" s="38"/>
      <c r="EY494" s="38"/>
      <c r="EZ494" s="38"/>
      <c r="FA494" s="38"/>
      <c r="FB494" s="38"/>
      <c r="FC494" s="38"/>
      <c r="FD494" s="38"/>
      <c r="FE494" s="38"/>
      <c r="FF494" s="38"/>
      <c r="FG494" s="38"/>
      <c r="FH494" s="38"/>
      <c r="FI494" s="38"/>
      <c r="FJ494" s="38"/>
      <c r="FK494" s="38"/>
      <c r="FL494" s="38"/>
      <c r="FM494" s="38"/>
      <c r="FN494" s="38"/>
      <c r="FO494" s="38"/>
      <c r="FP494" s="38"/>
      <c r="FQ494" s="38"/>
      <c r="FR494" s="38"/>
      <c r="FS494" s="38"/>
      <c r="FT494" s="38"/>
      <c r="FU494" s="38"/>
      <c r="FV494" s="38"/>
      <c r="FW494" s="38"/>
      <c r="FX494" s="38"/>
      <c r="FY494" s="38"/>
      <c r="FZ494" s="38"/>
      <c r="GA494" s="38"/>
      <c r="GB494" s="38"/>
      <c r="GC494" s="38"/>
      <c r="GD494" s="38"/>
      <c r="GE494" s="38"/>
      <c r="GF494" s="38"/>
      <c r="GG494" s="38"/>
      <c r="GH494" s="38"/>
      <c r="GI494" s="38"/>
      <c r="GJ494" s="38"/>
      <c r="GK494" s="38"/>
      <c r="GL494" s="38"/>
      <c r="GM494" s="38"/>
      <c r="GN494" s="38"/>
      <c r="GO494" s="38"/>
      <c r="GP494" s="38"/>
      <c r="GQ494" s="38"/>
      <c r="GR494" s="38"/>
      <c r="GS494" s="38"/>
      <c r="GT494" s="38"/>
      <c r="GU494" s="38"/>
      <c r="GV494" s="38"/>
      <c r="GW494" s="38"/>
      <c r="GX494" s="38"/>
      <c r="GY494" s="38"/>
      <c r="GZ494" s="38"/>
      <c r="HA494" s="38"/>
      <c r="HB494" s="38"/>
      <c r="HC494" s="38"/>
      <c r="HD494" s="38"/>
      <c r="HE494" s="38"/>
      <c r="HF494" s="38"/>
      <c r="HG494" s="38"/>
      <c r="HH494" s="38"/>
      <c r="HI494" s="38"/>
      <c r="HJ494" s="38"/>
      <c r="HK494" s="38"/>
      <c r="HL494" s="38"/>
      <c r="HM494" s="38"/>
      <c r="HN494" s="38"/>
      <c r="HO494" s="38"/>
      <c r="HP494" s="38"/>
      <c r="HQ494" s="38"/>
      <c r="HR494" s="38"/>
      <c r="HS494" s="38"/>
      <c r="HT494" s="38"/>
      <c r="HU494" s="38"/>
      <c r="HV494" s="38"/>
      <c r="HW494" s="38"/>
      <c r="HX494" s="38"/>
      <c r="HY494" s="38"/>
      <c r="HZ494" s="38"/>
      <c r="IA494" s="38"/>
    </row>
    <row r="495" spans="1:16" ht="11.25" customHeight="1">
      <c r="A495" s="5" t="s">
        <v>4</v>
      </c>
      <c r="B495" s="6"/>
      <c r="C495" s="6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36"/>
    </row>
    <row r="496" spans="1:16" ht="14.25" customHeight="1">
      <c r="A496" s="8" t="s">
        <v>43</v>
      </c>
      <c r="B496" s="6"/>
      <c r="C496" s="6"/>
      <c r="D496" s="7">
        <f>D498*D500</f>
        <v>399999.99999963003</v>
      </c>
      <c r="E496" s="7"/>
      <c r="F496" s="7">
        <f>D496+E496</f>
        <v>399999.99999963003</v>
      </c>
      <c r="G496" s="7">
        <f>G498*G500</f>
        <v>450000</v>
      </c>
      <c r="H496" s="7"/>
      <c r="I496" s="7"/>
      <c r="J496" s="7">
        <f>G496+H496</f>
        <v>450000</v>
      </c>
      <c r="K496" s="7"/>
      <c r="L496" s="7"/>
      <c r="M496" s="7"/>
      <c r="N496" s="7">
        <f>N498*N500</f>
        <v>500000.00204999995</v>
      </c>
      <c r="O496" s="7"/>
      <c r="P496" s="36">
        <f>N496</f>
        <v>500000.00204999995</v>
      </c>
    </row>
    <row r="497" spans="1:16" ht="10.5" customHeight="1">
      <c r="A497" s="5" t="s">
        <v>5</v>
      </c>
      <c r="B497" s="6"/>
      <c r="C497" s="6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36"/>
    </row>
    <row r="498" spans="1:16" ht="24.75" customHeight="1">
      <c r="A498" s="8" t="s">
        <v>162</v>
      </c>
      <c r="B498" s="6"/>
      <c r="C498" s="6"/>
      <c r="D498" s="7">
        <v>307</v>
      </c>
      <c r="E498" s="7"/>
      <c r="F498" s="7">
        <f>D498</f>
        <v>307</v>
      </c>
      <c r="G498" s="7">
        <v>300</v>
      </c>
      <c r="H498" s="7"/>
      <c r="I498" s="7"/>
      <c r="J498" s="7">
        <f>G498+H498</f>
        <v>300</v>
      </c>
      <c r="K498" s="7"/>
      <c r="L498" s="7"/>
      <c r="M498" s="7"/>
      <c r="N498" s="7">
        <v>213</v>
      </c>
      <c r="O498" s="7"/>
      <c r="P498" s="36">
        <f>N498</f>
        <v>213</v>
      </c>
    </row>
    <row r="499" spans="1:16" ht="11.25">
      <c r="A499" s="5" t="s">
        <v>7</v>
      </c>
      <c r="B499" s="6"/>
      <c r="C499" s="6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36"/>
    </row>
    <row r="500" spans="1:16" ht="24.75" customHeight="1">
      <c r="A500" s="8" t="s">
        <v>163</v>
      </c>
      <c r="B500" s="6"/>
      <c r="C500" s="6"/>
      <c r="D500" s="7">
        <v>1302.93159609</v>
      </c>
      <c r="E500" s="7"/>
      <c r="F500" s="7">
        <f>D500</f>
        <v>1302.93159609</v>
      </c>
      <c r="G500" s="7">
        <f>450000/300</f>
        <v>1500</v>
      </c>
      <c r="H500" s="7"/>
      <c r="I500" s="7"/>
      <c r="J500" s="7">
        <f>G500+H500</f>
        <v>1500</v>
      </c>
      <c r="K500" s="7"/>
      <c r="L500" s="7"/>
      <c r="M500" s="7"/>
      <c r="N500" s="7">
        <v>2347.41785</v>
      </c>
      <c r="O500" s="7"/>
      <c r="P500" s="36">
        <f>N500</f>
        <v>2347.41785</v>
      </c>
    </row>
    <row r="501" spans="1:235" s="39" customFormat="1" ht="36.75" customHeight="1">
      <c r="A501" s="34" t="s">
        <v>418</v>
      </c>
      <c r="B501" s="35"/>
      <c r="C501" s="35"/>
      <c r="D501" s="36">
        <f>700000+35000+10000</f>
        <v>745000</v>
      </c>
      <c r="E501" s="36">
        <f>E503</f>
        <v>1000000</v>
      </c>
      <c r="F501" s="36">
        <f>D501+E501</f>
        <v>1745000</v>
      </c>
      <c r="G501" s="36">
        <v>200000</v>
      </c>
      <c r="H501" s="36">
        <v>1300000</v>
      </c>
      <c r="I501" s="36"/>
      <c r="J501" s="36">
        <f>G501+H501</f>
        <v>1500000</v>
      </c>
      <c r="K501" s="36"/>
      <c r="L501" s="36"/>
      <c r="M501" s="36"/>
      <c r="N501" s="36">
        <f>N506*N509</f>
        <v>0</v>
      </c>
      <c r="O501" s="36">
        <f>O506*O509</f>
        <v>2000000</v>
      </c>
      <c r="P501" s="36">
        <f>O501+N501</f>
        <v>2000000</v>
      </c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  <c r="BO501" s="38"/>
      <c r="BP501" s="38"/>
      <c r="BQ501" s="38"/>
      <c r="BR501" s="38"/>
      <c r="BS501" s="38"/>
      <c r="BT501" s="38"/>
      <c r="BU501" s="38"/>
      <c r="BV501" s="38"/>
      <c r="BW501" s="38"/>
      <c r="BX501" s="38"/>
      <c r="BY501" s="38"/>
      <c r="BZ501" s="38"/>
      <c r="CA501" s="38"/>
      <c r="CB501" s="38"/>
      <c r="CC501" s="38"/>
      <c r="CD501" s="38"/>
      <c r="CE501" s="38"/>
      <c r="CF501" s="38"/>
      <c r="CG501" s="38"/>
      <c r="CH501" s="38"/>
      <c r="CI501" s="38"/>
      <c r="CJ501" s="38"/>
      <c r="CK501" s="38"/>
      <c r="CL501" s="38"/>
      <c r="CM501" s="38"/>
      <c r="CN501" s="38"/>
      <c r="CO501" s="38"/>
      <c r="CP501" s="38"/>
      <c r="CQ501" s="38"/>
      <c r="CR501" s="38"/>
      <c r="CS501" s="38"/>
      <c r="CT501" s="38"/>
      <c r="CU501" s="38"/>
      <c r="CV501" s="38"/>
      <c r="CW501" s="38"/>
      <c r="CX501" s="38"/>
      <c r="CY501" s="38"/>
      <c r="CZ501" s="38"/>
      <c r="DA501" s="38"/>
      <c r="DB501" s="38"/>
      <c r="DC501" s="38"/>
      <c r="DD501" s="38"/>
      <c r="DE501" s="38"/>
      <c r="DF501" s="38"/>
      <c r="DG501" s="38"/>
      <c r="DH501" s="38"/>
      <c r="DI501" s="38"/>
      <c r="DJ501" s="38"/>
      <c r="DK501" s="38"/>
      <c r="DL501" s="38"/>
      <c r="DM501" s="38"/>
      <c r="DN501" s="38"/>
      <c r="DO501" s="38"/>
      <c r="DP501" s="38"/>
      <c r="DQ501" s="38"/>
      <c r="DR501" s="38"/>
      <c r="DS501" s="38"/>
      <c r="DT501" s="38"/>
      <c r="DU501" s="38"/>
      <c r="DV501" s="38"/>
      <c r="DW501" s="38"/>
      <c r="DX501" s="38"/>
      <c r="DY501" s="38"/>
      <c r="DZ501" s="38"/>
      <c r="EA501" s="38"/>
      <c r="EB501" s="38"/>
      <c r="EC501" s="38"/>
      <c r="ED501" s="38"/>
      <c r="EE501" s="38"/>
      <c r="EF501" s="38"/>
      <c r="EG501" s="38"/>
      <c r="EH501" s="38"/>
      <c r="EI501" s="38"/>
      <c r="EJ501" s="38"/>
      <c r="EK501" s="38"/>
      <c r="EL501" s="38"/>
      <c r="EM501" s="38"/>
      <c r="EN501" s="38"/>
      <c r="EO501" s="38"/>
      <c r="EP501" s="38"/>
      <c r="EQ501" s="38"/>
      <c r="ER501" s="38"/>
      <c r="ES501" s="38"/>
      <c r="ET501" s="38"/>
      <c r="EU501" s="38"/>
      <c r="EV501" s="38"/>
      <c r="EW501" s="38"/>
      <c r="EX501" s="38"/>
      <c r="EY501" s="38"/>
      <c r="EZ501" s="38"/>
      <c r="FA501" s="38"/>
      <c r="FB501" s="38"/>
      <c r="FC501" s="38"/>
      <c r="FD501" s="38"/>
      <c r="FE501" s="38"/>
      <c r="FF501" s="38"/>
      <c r="FG501" s="38"/>
      <c r="FH501" s="38"/>
      <c r="FI501" s="38"/>
      <c r="FJ501" s="38"/>
      <c r="FK501" s="38"/>
      <c r="FL501" s="38"/>
      <c r="FM501" s="38"/>
      <c r="FN501" s="38"/>
      <c r="FO501" s="38"/>
      <c r="FP501" s="38"/>
      <c r="FQ501" s="38"/>
      <c r="FR501" s="38"/>
      <c r="FS501" s="38"/>
      <c r="FT501" s="38"/>
      <c r="FU501" s="38"/>
      <c r="FV501" s="38"/>
      <c r="FW501" s="38"/>
      <c r="FX501" s="38"/>
      <c r="FY501" s="38"/>
      <c r="FZ501" s="38"/>
      <c r="GA501" s="38"/>
      <c r="GB501" s="38"/>
      <c r="GC501" s="38"/>
      <c r="GD501" s="38"/>
      <c r="GE501" s="38"/>
      <c r="GF501" s="38"/>
      <c r="GG501" s="38"/>
      <c r="GH501" s="38"/>
      <c r="GI501" s="38"/>
      <c r="GJ501" s="38"/>
      <c r="GK501" s="38"/>
      <c r="GL501" s="38"/>
      <c r="GM501" s="38"/>
      <c r="GN501" s="38"/>
      <c r="GO501" s="38"/>
      <c r="GP501" s="38"/>
      <c r="GQ501" s="38"/>
      <c r="GR501" s="38"/>
      <c r="GS501" s="38"/>
      <c r="GT501" s="38"/>
      <c r="GU501" s="38"/>
      <c r="GV501" s="38"/>
      <c r="GW501" s="38"/>
      <c r="GX501" s="38"/>
      <c r="GY501" s="38"/>
      <c r="GZ501" s="38"/>
      <c r="HA501" s="38"/>
      <c r="HB501" s="38"/>
      <c r="HC501" s="38"/>
      <c r="HD501" s="38"/>
      <c r="HE501" s="38"/>
      <c r="HF501" s="38"/>
      <c r="HG501" s="38"/>
      <c r="HH501" s="38"/>
      <c r="HI501" s="38"/>
      <c r="HJ501" s="38"/>
      <c r="HK501" s="38"/>
      <c r="HL501" s="38"/>
      <c r="HM501" s="38"/>
      <c r="HN501" s="38"/>
      <c r="HO501" s="38"/>
      <c r="HP501" s="38"/>
      <c r="HQ501" s="38"/>
      <c r="HR501" s="38"/>
      <c r="HS501" s="38"/>
      <c r="HT501" s="38"/>
      <c r="HU501" s="38"/>
      <c r="HV501" s="38"/>
      <c r="HW501" s="38"/>
      <c r="HX501" s="38"/>
      <c r="HY501" s="38"/>
      <c r="HZ501" s="38"/>
      <c r="IA501" s="38"/>
    </row>
    <row r="502" spans="1:16" ht="11.25">
      <c r="A502" s="5" t="s">
        <v>4</v>
      </c>
      <c r="B502" s="6"/>
      <c r="C502" s="6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36"/>
    </row>
    <row r="503" spans="1:16" ht="22.5">
      <c r="A503" s="8" t="s">
        <v>351</v>
      </c>
      <c r="B503" s="6"/>
      <c r="C503" s="6"/>
      <c r="D503" s="7">
        <v>700000</v>
      </c>
      <c r="E503" s="7">
        <f>E506*E509</f>
        <v>1000000</v>
      </c>
      <c r="F503" s="7">
        <f>D503+E503</f>
        <v>1700000</v>
      </c>
      <c r="G503" s="7">
        <v>200000</v>
      </c>
      <c r="H503" s="7">
        <v>1300000</v>
      </c>
      <c r="I503" s="7"/>
      <c r="J503" s="7">
        <f>G503+H503</f>
        <v>1500000</v>
      </c>
      <c r="K503" s="7"/>
      <c r="L503" s="7"/>
      <c r="M503" s="7"/>
      <c r="N503" s="7"/>
      <c r="O503" s="7">
        <f>O506*O509</f>
        <v>2000000</v>
      </c>
      <c r="P503" s="7">
        <f>O503+N503</f>
        <v>2000000</v>
      </c>
    </row>
    <row r="504" spans="1:16" ht="22.5">
      <c r="A504" s="8" t="s">
        <v>354</v>
      </c>
      <c r="B504" s="6"/>
      <c r="C504" s="6"/>
      <c r="D504" s="7">
        <f>35000+10000</f>
        <v>45000</v>
      </c>
      <c r="E504" s="7"/>
      <c r="F504" s="7">
        <f>D504+E504</f>
        <v>45000</v>
      </c>
      <c r="G504" s="7"/>
      <c r="H504" s="7"/>
      <c r="I504" s="7"/>
      <c r="J504" s="7"/>
      <c r="K504" s="7"/>
      <c r="L504" s="7"/>
      <c r="M504" s="7"/>
      <c r="N504" s="7"/>
      <c r="O504" s="7"/>
      <c r="P504" s="7"/>
    </row>
    <row r="505" spans="1:16" ht="11.25">
      <c r="A505" s="5" t="s">
        <v>5</v>
      </c>
      <c r="B505" s="6"/>
      <c r="C505" s="6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</row>
    <row r="506" spans="1:16" ht="22.5">
      <c r="A506" s="72" t="s">
        <v>183</v>
      </c>
      <c r="B506" s="6"/>
      <c r="C506" s="6"/>
      <c r="D506" s="7">
        <v>6</v>
      </c>
      <c r="E506" s="7">
        <v>2</v>
      </c>
      <c r="F506" s="7">
        <f>D506+E506</f>
        <v>8</v>
      </c>
      <c r="G506" s="7">
        <v>1</v>
      </c>
      <c r="H506" s="7">
        <v>3</v>
      </c>
      <c r="I506" s="7"/>
      <c r="J506" s="7">
        <f>G506+H506</f>
        <v>4</v>
      </c>
      <c r="K506" s="7"/>
      <c r="L506" s="7"/>
      <c r="M506" s="7"/>
      <c r="N506" s="7"/>
      <c r="O506" s="7">
        <v>4</v>
      </c>
      <c r="P506" s="7">
        <f>O506+N506</f>
        <v>4</v>
      </c>
    </row>
    <row r="507" spans="1:16" ht="22.5">
      <c r="A507" s="72" t="s">
        <v>352</v>
      </c>
      <c r="B507" s="6"/>
      <c r="C507" s="6"/>
      <c r="D507" s="7">
        <v>1</v>
      </c>
      <c r="E507" s="7"/>
      <c r="F507" s="7">
        <f>D507+E507</f>
        <v>1</v>
      </c>
      <c r="G507" s="7"/>
      <c r="H507" s="7"/>
      <c r="I507" s="7"/>
      <c r="J507" s="7"/>
      <c r="K507" s="7"/>
      <c r="L507" s="7"/>
      <c r="M507" s="7"/>
      <c r="N507" s="7"/>
      <c r="O507" s="7"/>
      <c r="P507" s="7"/>
    </row>
    <row r="508" spans="1:16" ht="11.25">
      <c r="A508" s="5" t="s">
        <v>7</v>
      </c>
      <c r="B508" s="6"/>
      <c r="C508" s="6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</row>
    <row r="509" spans="1:16" ht="33.75">
      <c r="A509" s="8" t="s">
        <v>203</v>
      </c>
      <c r="B509" s="6"/>
      <c r="C509" s="6"/>
      <c r="D509" s="7">
        <v>116666.66</v>
      </c>
      <c r="E509" s="7">
        <v>500000</v>
      </c>
      <c r="F509" s="7">
        <f>D509+E509</f>
        <v>616666.66</v>
      </c>
      <c r="G509" s="7">
        <v>200000</v>
      </c>
      <c r="H509" s="7">
        <v>433333.33</v>
      </c>
      <c r="I509" s="7"/>
      <c r="J509" s="7">
        <f>G509+H509</f>
        <v>633333.3300000001</v>
      </c>
      <c r="K509" s="7"/>
      <c r="L509" s="7"/>
      <c r="M509" s="7"/>
      <c r="N509" s="7"/>
      <c r="O509" s="7">
        <v>500000</v>
      </c>
      <c r="P509" s="7">
        <f>O509+N509</f>
        <v>500000</v>
      </c>
    </row>
    <row r="510" spans="1:16" ht="22.5">
      <c r="A510" s="8" t="s">
        <v>353</v>
      </c>
      <c r="B510" s="6"/>
      <c r="C510" s="6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</row>
    <row r="511" spans="1:16" ht="11.25">
      <c r="A511" s="8"/>
      <c r="B511" s="6"/>
      <c r="C511" s="6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</row>
    <row r="512" spans="1:235" s="39" customFormat="1" ht="24.75" customHeight="1">
      <c r="A512" s="34" t="s">
        <v>419</v>
      </c>
      <c r="B512" s="35"/>
      <c r="C512" s="35"/>
      <c r="D512" s="36">
        <f>D514</f>
        <v>100000</v>
      </c>
      <c r="E512" s="36"/>
      <c r="F512" s="36">
        <f>D512+E512</f>
        <v>100000</v>
      </c>
      <c r="G512" s="36">
        <f>G516*G518</f>
        <v>130000</v>
      </c>
      <c r="H512" s="36"/>
      <c r="I512" s="36"/>
      <c r="J512" s="36">
        <f>G512+H512</f>
        <v>130000</v>
      </c>
      <c r="K512" s="36"/>
      <c r="L512" s="36"/>
      <c r="M512" s="36"/>
      <c r="N512" s="36">
        <f>N518*N516</f>
        <v>150000</v>
      </c>
      <c r="O512" s="36">
        <f>O518*O516</f>
        <v>0</v>
      </c>
      <c r="P512" s="36">
        <f>P518*P516</f>
        <v>150000</v>
      </c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  <c r="BM512" s="38"/>
      <c r="BN512" s="38"/>
      <c r="BO512" s="38"/>
      <c r="BP512" s="38"/>
      <c r="BQ512" s="38"/>
      <c r="BR512" s="38"/>
      <c r="BS512" s="38"/>
      <c r="BT512" s="38"/>
      <c r="BU512" s="38"/>
      <c r="BV512" s="38"/>
      <c r="BW512" s="38"/>
      <c r="BX512" s="38"/>
      <c r="BY512" s="38"/>
      <c r="BZ512" s="38"/>
      <c r="CA512" s="38"/>
      <c r="CB512" s="38"/>
      <c r="CC512" s="38"/>
      <c r="CD512" s="38"/>
      <c r="CE512" s="38"/>
      <c r="CF512" s="38"/>
      <c r="CG512" s="38"/>
      <c r="CH512" s="38"/>
      <c r="CI512" s="38"/>
      <c r="CJ512" s="38"/>
      <c r="CK512" s="38"/>
      <c r="CL512" s="38"/>
      <c r="CM512" s="38"/>
      <c r="CN512" s="38"/>
      <c r="CO512" s="38"/>
      <c r="CP512" s="38"/>
      <c r="CQ512" s="38"/>
      <c r="CR512" s="38"/>
      <c r="CS512" s="38"/>
      <c r="CT512" s="38"/>
      <c r="CU512" s="38"/>
      <c r="CV512" s="38"/>
      <c r="CW512" s="38"/>
      <c r="CX512" s="38"/>
      <c r="CY512" s="38"/>
      <c r="CZ512" s="38"/>
      <c r="DA512" s="38"/>
      <c r="DB512" s="38"/>
      <c r="DC512" s="38"/>
      <c r="DD512" s="38"/>
      <c r="DE512" s="38"/>
      <c r="DF512" s="38"/>
      <c r="DG512" s="38"/>
      <c r="DH512" s="38"/>
      <c r="DI512" s="38"/>
      <c r="DJ512" s="38"/>
      <c r="DK512" s="38"/>
      <c r="DL512" s="38"/>
      <c r="DM512" s="38"/>
      <c r="DN512" s="38"/>
      <c r="DO512" s="38"/>
      <c r="DP512" s="38"/>
      <c r="DQ512" s="38"/>
      <c r="DR512" s="38"/>
      <c r="DS512" s="38"/>
      <c r="DT512" s="38"/>
      <c r="DU512" s="38"/>
      <c r="DV512" s="38"/>
      <c r="DW512" s="38"/>
      <c r="DX512" s="38"/>
      <c r="DY512" s="38"/>
      <c r="DZ512" s="38"/>
      <c r="EA512" s="38"/>
      <c r="EB512" s="38"/>
      <c r="EC512" s="38"/>
      <c r="ED512" s="38"/>
      <c r="EE512" s="38"/>
      <c r="EF512" s="38"/>
      <c r="EG512" s="38"/>
      <c r="EH512" s="38"/>
      <c r="EI512" s="38"/>
      <c r="EJ512" s="38"/>
      <c r="EK512" s="38"/>
      <c r="EL512" s="38"/>
      <c r="EM512" s="38"/>
      <c r="EN512" s="38"/>
      <c r="EO512" s="38"/>
      <c r="EP512" s="38"/>
      <c r="EQ512" s="38"/>
      <c r="ER512" s="38"/>
      <c r="ES512" s="38"/>
      <c r="ET512" s="38"/>
      <c r="EU512" s="38"/>
      <c r="EV512" s="38"/>
      <c r="EW512" s="38"/>
      <c r="EX512" s="38"/>
      <c r="EY512" s="38"/>
      <c r="EZ512" s="38"/>
      <c r="FA512" s="38"/>
      <c r="FB512" s="38"/>
      <c r="FC512" s="38"/>
      <c r="FD512" s="38"/>
      <c r="FE512" s="38"/>
      <c r="FF512" s="38"/>
      <c r="FG512" s="38"/>
      <c r="FH512" s="38"/>
      <c r="FI512" s="38"/>
      <c r="FJ512" s="38"/>
      <c r="FK512" s="38"/>
      <c r="FL512" s="38"/>
      <c r="FM512" s="38"/>
      <c r="FN512" s="38"/>
      <c r="FO512" s="38"/>
      <c r="FP512" s="38"/>
      <c r="FQ512" s="38"/>
      <c r="FR512" s="38"/>
      <c r="FS512" s="38"/>
      <c r="FT512" s="38"/>
      <c r="FU512" s="38"/>
      <c r="FV512" s="38"/>
      <c r="FW512" s="38"/>
      <c r="FX512" s="38"/>
      <c r="FY512" s="38"/>
      <c r="FZ512" s="38"/>
      <c r="GA512" s="38"/>
      <c r="GB512" s="38"/>
      <c r="GC512" s="38"/>
      <c r="GD512" s="38"/>
      <c r="GE512" s="38"/>
      <c r="GF512" s="38"/>
      <c r="GG512" s="38"/>
      <c r="GH512" s="38"/>
      <c r="GI512" s="38"/>
      <c r="GJ512" s="38"/>
      <c r="GK512" s="38"/>
      <c r="GL512" s="38"/>
      <c r="GM512" s="38"/>
      <c r="GN512" s="38"/>
      <c r="GO512" s="38"/>
      <c r="GP512" s="38"/>
      <c r="GQ512" s="38"/>
      <c r="GR512" s="38"/>
      <c r="GS512" s="38"/>
      <c r="GT512" s="38"/>
      <c r="GU512" s="38"/>
      <c r="GV512" s="38"/>
      <c r="GW512" s="38"/>
      <c r="GX512" s="38"/>
      <c r="GY512" s="38"/>
      <c r="GZ512" s="38"/>
      <c r="HA512" s="38"/>
      <c r="HB512" s="38"/>
      <c r="HC512" s="38"/>
      <c r="HD512" s="38"/>
      <c r="HE512" s="38"/>
      <c r="HF512" s="38"/>
      <c r="HG512" s="38"/>
      <c r="HH512" s="38"/>
      <c r="HI512" s="38"/>
      <c r="HJ512" s="38"/>
      <c r="HK512" s="38"/>
      <c r="HL512" s="38"/>
      <c r="HM512" s="38"/>
      <c r="HN512" s="38"/>
      <c r="HO512" s="38"/>
      <c r="HP512" s="38"/>
      <c r="HQ512" s="38"/>
      <c r="HR512" s="38"/>
      <c r="HS512" s="38"/>
      <c r="HT512" s="38"/>
      <c r="HU512" s="38"/>
      <c r="HV512" s="38"/>
      <c r="HW512" s="38"/>
      <c r="HX512" s="38"/>
      <c r="HY512" s="38"/>
      <c r="HZ512" s="38"/>
      <c r="IA512" s="38"/>
    </row>
    <row r="513" spans="1:16" ht="11.25">
      <c r="A513" s="5" t="s">
        <v>4</v>
      </c>
      <c r="B513" s="6"/>
      <c r="C513" s="6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</row>
    <row r="514" spans="1:16" ht="11.25">
      <c r="A514" s="8" t="s">
        <v>43</v>
      </c>
      <c r="B514" s="6"/>
      <c r="C514" s="6"/>
      <c r="D514" s="7">
        <f>D516*D518</f>
        <v>100000</v>
      </c>
      <c r="E514" s="7"/>
      <c r="F514" s="7">
        <f>D514+E514</f>
        <v>100000</v>
      </c>
      <c r="G514" s="7">
        <f>G516*G518</f>
        <v>130000</v>
      </c>
      <c r="H514" s="7"/>
      <c r="I514" s="7"/>
      <c r="J514" s="7">
        <f>G514+H514</f>
        <v>130000</v>
      </c>
      <c r="K514" s="7"/>
      <c r="L514" s="7"/>
      <c r="M514" s="7"/>
      <c r="N514" s="7">
        <f>N516*N518</f>
        <v>150000</v>
      </c>
      <c r="O514" s="7"/>
      <c r="P514" s="7">
        <f>N514+O514</f>
        <v>150000</v>
      </c>
    </row>
    <row r="515" spans="1:16" ht="11.25">
      <c r="A515" s="5" t="s">
        <v>5</v>
      </c>
      <c r="B515" s="6"/>
      <c r="C515" s="6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</row>
    <row r="516" spans="1:16" ht="14.25" customHeight="1">
      <c r="A516" s="8" t="s">
        <v>196</v>
      </c>
      <c r="B516" s="6"/>
      <c r="C516" s="6"/>
      <c r="D516" s="7">
        <v>8</v>
      </c>
      <c r="E516" s="7"/>
      <c r="F516" s="7">
        <f>D516+E516</f>
        <v>8</v>
      </c>
      <c r="G516" s="7">
        <v>1</v>
      </c>
      <c r="H516" s="7"/>
      <c r="I516" s="7"/>
      <c r="J516" s="7">
        <f>G516+H516</f>
        <v>1</v>
      </c>
      <c r="K516" s="7"/>
      <c r="L516" s="7"/>
      <c r="M516" s="7"/>
      <c r="N516" s="7">
        <v>8</v>
      </c>
      <c r="O516" s="7"/>
      <c r="P516" s="7">
        <f>N516+O516</f>
        <v>8</v>
      </c>
    </row>
    <row r="517" spans="1:16" ht="12" customHeight="1">
      <c r="A517" s="5" t="s">
        <v>7</v>
      </c>
      <c r="B517" s="6"/>
      <c r="C517" s="6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</row>
    <row r="518" spans="1:16" ht="24.75" customHeight="1">
      <c r="A518" s="8" t="s">
        <v>178</v>
      </c>
      <c r="B518" s="6"/>
      <c r="C518" s="6"/>
      <c r="D518" s="7">
        <f>100000/8</f>
        <v>12500</v>
      </c>
      <c r="E518" s="7"/>
      <c r="F518" s="7">
        <f>D518+E518</f>
        <v>12500</v>
      </c>
      <c r="G518" s="7">
        <v>130000</v>
      </c>
      <c r="H518" s="7"/>
      <c r="I518" s="7"/>
      <c r="J518" s="7">
        <f>G518+H518</f>
        <v>130000</v>
      </c>
      <c r="K518" s="7"/>
      <c r="L518" s="7"/>
      <c r="M518" s="7"/>
      <c r="N518" s="7">
        <f>150000/8</f>
        <v>18750</v>
      </c>
      <c r="O518" s="7"/>
      <c r="P518" s="7">
        <f>N518+O518</f>
        <v>18750</v>
      </c>
    </row>
    <row r="519" spans="1:17" ht="33.75">
      <c r="A519" s="34" t="s">
        <v>420</v>
      </c>
      <c r="B519" s="35"/>
      <c r="C519" s="35"/>
      <c r="D519" s="22"/>
      <c r="E519" s="36">
        <f>E521</f>
        <v>50000</v>
      </c>
      <c r="F519" s="36">
        <f>F521</f>
        <v>50000</v>
      </c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73"/>
    </row>
    <row r="520" spans="1:17" ht="11.25">
      <c r="A520" s="5" t="s">
        <v>4</v>
      </c>
      <c r="B520" s="6"/>
      <c r="C520" s="6"/>
      <c r="D520" s="22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3"/>
    </row>
    <row r="521" spans="1:17" ht="11.25">
      <c r="A521" s="8" t="s">
        <v>43</v>
      </c>
      <c r="B521" s="6"/>
      <c r="C521" s="6"/>
      <c r="D521" s="22"/>
      <c r="E521" s="7">
        <f>E523*E525</f>
        <v>50000</v>
      </c>
      <c r="F521" s="7">
        <f>F523*F525</f>
        <v>50000</v>
      </c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4"/>
    </row>
    <row r="522" spans="1:17" ht="11.25">
      <c r="A522" s="5" t="s">
        <v>5</v>
      </c>
      <c r="B522" s="6"/>
      <c r="C522" s="6"/>
      <c r="D522" s="22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4"/>
    </row>
    <row r="523" spans="1:17" ht="22.5">
      <c r="A523" s="8" t="s">
        <v>196</v>
      </c>
      <c r="B523" s="6"/>
      <c r="C523" s="6"/>
      <c r="D523" s="22"/>
      <c r="E523" s="7">
        <v>1</v>
      </c>
      <c r="F523" s="7">
        <v>1</v>
      </c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4">
        <v>5500</v>
      </c>
    </row>
    <row r="524" spans="1:17" ht="11.25">
      <c r="A524" s="5" t="s">
        <v>7</v>
      </c>
      <c r="B524" s="6"/>
      <c r="C524" s="6"/>
      <c r="D524" s="22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24"/>
    </row>
    <row r="525" spans="1:17" ht="22.5">
      <c r="A525" s="8" t="s">
        <v>178</v>
      </c>
      <c r="B525" s="6"/>
      <c r="C525" s="6"/>
      <c r="D525" s="22"/>
      <c r="E525" s="7">
        <v>50000</v>
      </c>
      <c r="F525" s="7">
        <v>50000</v>
      </c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24"/>
    </row>
    <row r="526" spans="1:17" ht="33.75">
      <c r="A526" s="34" t="s">
        <v>421</v>
      </c>
      <c r="B526" s="35"/>
      <c r="C526" s="35"/>
      <c r="D526" s="36">
        <f>D528</f>
        <v>790000</v>
      </c>
      <c r="E526" s="36"/>
      <c r="F526" s="36">
        <f>F528</f>
        <v>790000</v>
      </c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24"/>
    </row>
    <row r="527" spans="1:17" ht="11.25">
      <c r="A527" s="5" t="s">
        <v>4</v>
      </c>
      <c r="B527" s="6"/>
      <c r="C527" s="6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24"/>
    </row>
    <row r="528" spans="1:17" ht="11.25">
      <c r="A528" s="8" t="s">
        <v>43</v>
      </c>
      <c r="B528" s="6"/>
      <c r="C528" s="6"/>
      <c r="D528" s="7">
        <f>D530*D532</f>
        <v>790000</v>
      </c>
      <c r="E528" s="7"/>
      <c r="F528" s="7">
        <f>F530*F532</f>
        <v>790000</v>
      </c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24"/>
    </row>
    <row r="529" spans="1:17" ht="11.25">
      <c r="A529" s="5" t="s">
        <v>5</v>
      </c>
      <c r="B529" s="6"/>
      <c r="C529" s="6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24"/>
    </row>
    <row r="530" spans="1:17" ht="22.5">
      <c r="A530" s="8" t="s">
        <v>196</v>
      </c>
      <c r="B530" s="6"/>
      <c r="C530" s="6"/>
      <c r="D530" s="7">
        <v>1</v>
      </c>
      <c r="E530" s="7"/>
      <c r="F530" s="7">
        <v>1</v>
      </c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24"/>
    </row>
    <row r="531" spans="1:17" ht="11.25">
      <c r="A531" s="5" t="s">
        <v>7</v>
      </c>
      <c r="B531" s="6"/>
      <c r="C531" s="6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24"/>
    </row>
    <row r="532" spans="1:17" ht="22.5">
      <c r="A532" s="8" t="s">
        <v>178</v>
      </c>
      <c r="B532" s="6"/>
      <c r="C532" s="6"/>
      <c r="D532" s="7">
        <v>790000</v>
      </c>
      <c r="E532" s="7"/>
      <c r="F532" s="7">
        <v>790000</v>
      </c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24"/>
    </row>
    <row r="533" spans="1:17" ht="36" customHeight="1">
      <c r="A533" s="34" t="s">
        <v>422</v>
      </c>
      <c r="B533" s="35"/>
      <c r="C533" s="35"/>
      <c r="D533" s="36"/>
      <c r="E533" s="36">
        <f>E535</f>
        <v>320000</v>
      </c>
      <c r="F533" s="36">
        <f>F535</f>
        <v>320000</v>
      </c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24"/>
    </row>
    <row r="534" spans="1:17" ht="11.25">
      <c r="A534" s="5" t="s">
        <v>4</v>
      </c>
      <c r="B534" s="6"/>
      <c r="C534" s="6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24"/>
    </row>
    <row r="535" spans="1:17" ht="11.25">
      <c r="A535" s="8" t="s">
        <v>43</v>
      </c>
      <c r="B535" s="6"/>
      <c r="C535" s="6"/>
      <c r="D535" s="7"/>
      <c r="E535" s="7">
        <f>E537*E539</f>
        <v>320000</v>
      </c>
      <c r="F535" s="7">
        <f>F537*F539</f>
        <v>320000</v>
      </c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24"/>
    </row>
    <row r="536" spans="1:17" ht="11.25">
      <c r="A536" s="5" t="s">
        <v>5</v>
      </c>
      <c r="B536" s="6"/>
      <c r="C536" s="6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24"/>
    </row>
    <row r="537" spans="1:17" ht="22.5">
      <c r="A537" s="8" t="s">
        <v>196</v>
      </c>
      <c r="B537" s="6"/>
      <c r="C537" s="6"/>
      <c r="D537" s="7"/>
      <c r="E537" s="7">
        <v>1</v>
      </c>
      <c r="F537" s="7">
        <v>1</v>
      </c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24"/>
    </row>
    <row r="538" spans="1:17" ht="11.25">
      <c r="A538" s="5" t="s">
        <v>7</v>
      </c>
      <c r="B538" s="6"/>
      <c r="C538" s="6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24"/>
    </row>
    <row r="539" spans="1:235" ht="11.25">
      <c r="A539" s="8" t="s">
        <v>330</v>
      </c>
      <c r="B539" s="6"/>
      <c r="C539" s="6"/>
      <c r="D539" s="7"/>
      <c r="E539" s="7">
        <v>320000</v>
      </c>
      <c r="F539" s="7">
        <v>320000</v>
      </c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24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53"/>
      <c r="AT539" s="53"/>
      <c r="AU539" s="53"/>
      <c r="AV539" s="53"/>
      <c r="AW539" s="53"/>
      <c r="AX539" s="53"/>
      <c r="AY539" s="53"/>
      <c r="AZ539" s="53"/>
      <c r="BA539" s="53"/>
      <c r="BB539" s="53"/>
      <c r="BC539" s="53"/>
      <c r="BD539" s="53"/>
      <c r="BE539" s="53"/>
      <c r="BF539" s="53"/>
      <c r="BG539" s="53"/>
      <c r="BH539" s="53"/>
      <c r="BI539" s="53"/>
      <c r="BJ539" s="53"/>
      <c r="BK539" s="53"/>
      <c r="BL539" s="53"/>
      <c r="BM539" s="53"/>
      <c r="BN539" s="53"/>
      <c r="BO539" s="53"/>
      <c r="BP539" s="53"/>
      <c r="BQ539" s="53"/>
      <c r="BR539" s="53"/>
      <c r="BS539" s="53"/>
      <c r="BT539" s="53"/>
      <c r="BU539" s="53"/>
      <c r="BV539" s="53"/>
      <c r="BW539" s="53"/>
      <c r="BX539" s="53"/>
      <c r="BY539" s="53"/>
      <c r="BZ539" s="53"/>
      <c r="CA539" s="53"/>
      <c r="CB539" s="53"/>
      <c r="CC539" s="53"/>
      <c r="CD539" s="53"/>
      <c r="CE539" s="53"/>
      <c r="CF539" s="53"/>
      <c r="CG539" s="53"/>
      <c r="CH539" s="53"/>
      <c r="CI539" s="53"/>
      <c r="CJ539" s="53"/>
      <c r="CK539" s="53"/>
      <c r="CL539" s="53"/>
      <c r="CM539" s="53"/>
      <c r="CN539" s="53"/>
      <c r="CO539" s="53"/>
      <c r="CP539" s="53"/>
      <c r="CQ539" s="53"/>
      <c r="CR539" s="53"/>
      <c r="CS539" s="53"/>
      <c r="CT539" s="53"/>
      <c r="CU539" s="53"/>
      <c r="CV539" s="53"/>
      <c r="CW539" s="53"/>
      <c r="CX539" s="53"/>
      <c r="CY539" s="53"/>
      <c r="CZ539" s="53"/>
      <c r="DA539" s="53"/>
      <c r="DB539" s="53"/>
      <c r="DC539" s="53"/>
      <c r="DD539" s="53"/>
      <c r="DE539" s="53"/>
      <c r="DF539" s="53"/>
      <c r="DG539" s="53"/>
      <c r="DH539" s="53"/>
      <c r="DI539" s="53"/>
      <c r="DJ539" s="53"/>
      <c r="DK539" s="53"/>
      <c r="DL539" s="53"/>
      <c r="DM539" s="53"/>
      <c r="DN539" s="53"/>
      <c r="DO539" s="53"/>
      <c r="DP539" s="53"/>
      <c r="DQ539" s="53"/>
      <c r="DR539" s="53"/>
      <c r="DS539" s="53"/>
      <c r="DT539" s="53"/>
      <c r="DU539" s="53"/>
      <c r="DV539" s="53"/>
      <c r="DW539" s="53"/>
      <c r="DX539" s="53"/>
      <c r="DY539" s="53"/>
      <c r="DZ539" s="53"/>
      <c r="EA539" s="53"/>
      <c r="EB539" s="53"/>
      <c r="EC539" s="53"/>
      <c r="ED539" s="53"/>
      <c r="EE539" s="53"/>
      <c r="EF539" s="53"/>
      <c r="EG539" s="53"/>
      <c r="EH539" s="53"/>
      <c r="EI539" s="53"/>
      <c r="EJ539" s="53"/>
      <c r="EK539" s="53"/>
      <c r="EL539" s="53"/>
      <c r="EM539" s="53"/>
      <c r="EN539" s="53"/>
      <c r="EO539" s="53"/>
      <c r="EP539" s="53"/>
      <c r="EQ539" s="53"/>
      <c r="ER539" s="53"/>
      <c r="ES539" s="53"/>
      <c r="ET539" s="53"/>
      <c r="EU539" s="53"/>
      <c r="EV539" s="53"/>
      <c r="EW539" s="53"/>
      <c r="EX539" s="53"/>
      <c r="EY539" s="53"/>
      <c r="EZ539" s="53"/>
      <c r="FA539" s="53"/>
      <c r="FB539" s="53"/>
      <c r="FC539" s="53"/>
      <c r="FD539" s="53"/>
      <c r="FE539" s="53"/>
      <c r="FF539" s="53"/>
      <c r="FG539" s="53"/>
      <c r="FH539" s="53"/>
      <c r="FI539" s="53"/>
      <c r="FJ539" s="53"/>
      <c r="FK539" s="53"/>
      <c r="FL539" s="53"/>
      <c r="FM539" s="53"/>
      <c r="FN539" s="53"/>
      <c r="FO539" s="53"/>
      <c r="FP539" s="53"/>
      <c r="FQ539" s="53"/>
      <c r="FR539" s="53"/>
      <c r="FS539" s="53"/>
      <c r="FT539" s="53"/>
      <c r="FU539" s="53"/>
      <c r="FV539" s="53"/>
      <c r="FW539" s="53"/>
      <c r="FX539" s="53"/>
      <c r="FY539" s="53"/>
      <c r="FZ539" s="53"/>
      <c r="GA539" s="53"/>
      <c r="GB539" s="53"/>
      <c r="GC539" s="53"/>
      <c r="GD539" s="53"/>
      <c r="GE539" s="53"/>
      <c r="GF539" s="53"/>
      <c r="GG539" s="53"/>
      <c r="GH539" s="53"/>
      <c r="GI539" s="53"/>
      <c r="GJ539" s="53"/>
      <c r="GK539" s="53"/>
      <c r="GL539" s="53"/>
      <c r="GM539" s="53"/>
      <c r="GN539" s="53"/>
      <c r="GO539" s="53"/>
      <c r="GP539" s="53"/>
      <c r="GQ539" s="53"/>
      <c r="GR539" s="53"/>
      <c r="GS539" s="53"/>
      <c r="GT539" s="53"/>
      <c r="GU539" s="53"/>
      <c r="GV539" s="53"/>
      <c r="GW539" s="53"/>
      <c r="GX539" s="53"/>
      <c r="GY539" s="53"/>
      <c r="GZ539" s="53"/>
      <c r="HA539" s="53"/>
      <c r="HB539" s="53"/>
      <c r="HC539" s="53"/>
      <c r="HD539" s="53"/>
      <c r="HE539" s="53"/>
      <c r="HF539" s="53"/>
      <c r="HG539" s="53"/>
      <c r="HH539" s="53"/>
      <c r="HI539" s="53"/>
      <c r="HJ539" s="53"/>
      <c r="HK539" s="53"/>
      <c r="HL539" s="53"/>
      <c r="HM539" s="53"/>
      <c r="HN539" s="53"/>
      <c r="HO539" s="53"/>
      <c r="HP539" s="53"/>
      <c r="HQ539" s="53"/>
      <c r="HR539" s="53"/>
      <c r="HS539" s="53"/>
      <c r="HT539" s="53"/>
      <c r="HU539" s="53"/>
      <c r="HV539" s="53"/>
      <c r="HW539" s="53"/>
      <c r="HX539" s="53"/>
      <c r="HY539" s="53"/>
      <c r="HZ539" s="53"/>
      <c r="IA539" s="53"/>
    </row>
    <row r="540" spans="1:17" ht="24" customHeight="1">
      <c r="A540" s="34" t="s">
        <v>423</v>
      </c>
      <c r="B540" s="35"/>
      <c r="C540" s="35"/>
      <c r="D540" s="36"/>
      <c r="E540" s="36">
        <f>E542</f>
        <v>0</v>
      </c>
      <c r="F540" s="36">
        <f>F542</f>
        <v>0</v>
      </c>
      <c r="G540" s="36">
        <f>G542</f>
        <v>1952000</v>
      </c>
      <c r="H540" s="36"/>
      <c r="I540" s="36"/>
      <c r="J540" s="36">
        <f>J542</f>
        <v>1952000</v>
      </c>
      <c r="K540" s="36"/>
      <c r="L540" s="36"/>
      <c r="M540" s="36"/>
      <c r="N540" s="36"/>
      <c r="O540" s="36"/>
      <c r="P540" s="36"/>
      <c r="Q540" s="24"/>
    </row>
    <row r="541" spans="1:17" ht="11.25">
      <c r="A541" s="5" t="s">
        <v>4</v>
      </c>
      <c r="B541" s="6"/>
      <c r="C541" s="6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24"/>
    </row>
    <row r="542" spans="1:17" ht="11.25">
      <c r="A542" s="8" t="s">
        <v>43</v>
      </c>
      <c r="B542" s="6"/>
      <c r="C542" s="6"/>
      <c r="D542" s="7"/>
      <c r="E542" s="7">
        <f>E544*E546</f>
        <v>0</v>
      </c>
      <c r="F542" s="7">
        <f>F544*F546</f>
        <v>0</v>
      </c>
      <c r="G542" s="7">
        <f>G544*G546</f>
        <v>1952000</v>
      </c>
      <c r="H542" s="7"/>
      <c r="I542" s="7"/>
      <c r="J542" s="7">
        <f>G542</f>
        <v>1952000</v>
      </c>
      <c r="K542" s="7"/>
      <c r="L542" s="7"/>
      <c r="M542" s="7"/>
      <c r="N542" s="7"/>
      <c r="O542" s="7"/>
      <c r="P542" s="7"/>
      <c r="Q542" s="24"/>
    </row>
    <row r="543" spans="1:17" ht="11.25">
      <c r="A543" s="5" t="s">
        <v>5</v>
      </c>
      <c r="B543" s="6"/>
      <c r="C543" s="6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24"/>
    </row>
    <row r="544" spans="1:17" ht="22.5">
      <c r="A544" s="8" t="s">
        <v>196</v>
      </c>
      <c r="B544" s="6"/>
      <c r="C544" s="6"/>
      <c r="D544" s="7"/>
      <c r="E544" s="7">
        <v>0</v>
      </c>
      <c r="F544" s="7">
        <v>0</v>
      </c>
      <c r="G544" s="7">
        <v>1</v>
      </c>
      <c r="H544" s="7"/>
      <c r="I544" s="7"/>
      <c r="J544" s="7">
        <f>G544</f>
        <v>1</v>
      </c>
      <c r="K544" s="7"/>
      <c r="L544" s="7"/>
      <c r="M544" s="7"/>
      <c r="N544" s="7"/>
      <c r="O544" s="7"/>
      <c r="P544" s="7"/>
      <c r="Q544" s="24"/>
    </row>
    <row r="545" spans="1:17" ht="11.25">
      <c r="A545" s="5" t="s">
        <v>7</v>
      </c>
      <c r="B545" s="6"/>
      <c r="C545" s="6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24"/>
    </row>
    <row r="546" spans="1:235" ht="11.25">
      <c r="A546" s="8" t="s">
        <v>330</v>
      </c>
      <c r="B546" s="6"/>
      <c r="C546" s="6"/>
      <c r="D546" s="7"/>
      <c r="E546" s="7"/>
      <c r="F546" s="7">
        <v>0</v>
      </c>
      <c r="G546" s="7">
        <f>2300000-348000</f>
        <v>1952000</v>
      </c>
      <c r="H546" s="7"/>
      <c r="I546" s="7"/>
      <c r="J546" s="7">
        <f>G546</f>
        <v>1952000</v>
      </c>
      <c r="K546" s="7"/>
      <c r="L546" s="7"/>
      <c r="M546" s="7"/>
      <c r="N546" s="7"/>
      <c r="O546" s="7"/>
      <c r="P546" s="7"/>
      <c r="Q546" s="24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  <c r="AV546" s="53"/>
      <c r="AW546" s="53"/>
      <c r="AX546" s="53"/>
      <c r="AY546" s="53"/>
      <c r="AZ546" s="53"/>
      <c r="BA546" s="53"/>
      <c r="BB546" s="53"/>
      <c r="BC546" s="53"/>
      <c r="BD546" s="53"/>
      <c r="BE546" s="53"/>
      <c r="BF546" s="53"/>
      <c r="BG546" s="53"/>
      <c r="BH546" s="53"/>
      <c r="BI546" s="53"/>
      <c r="BJ546" s="53"/>
      <c r="BK546" s="53"/>
      <c r="BL546" s="53"/>
      <c r="BM546" s="53"/>
      <c r="BN546" s="53"/>
      <c r="BO546" s="53"/>
      <c r="BP546" s="53"/>
      <c r="BQ546" s="53"/>
      <c r="BR546" s="53"/>
      <c r="BS546" s="53"/>
      <c r="BT546" s="53"/>
      <c r="BU546" s="53"/>
      <c r="BV546" s="53"/>
      <c r="BW546" s="53"/>
      <c r="BX546" s="53"/>
      <c r="BY546" s="53"/>
      <c r="BZ546" s="53"/>
      <c r="CA546" s="53"/>
      <c r="CB546" s="53"/>
      <c r="CC546" s="53"/>
      <c r="CD546" s="53"/>
      <c r="CE546" s="53"/>
      <c r="CF546" s="53"/>
      <c r="CG546" s="53"/>
      <c r="CH546" s="53"/>
      <c r="CI546" s="53"/>
      <c r="CJ546" s="53"/>
      <c r="CK546" s="53"/>
      <c r="CL546" s="53"/>
      <c r="CM546" s="53"/>
      <c r="CN546" s="53"/>
      <c r="CO546" s="53"/>
      <c r="CP546" s="53"/>
      <c r="CQ546" s="53"/>
      <c r="CR546" s="53"/>
      <c r="CS546" s="53"/>
      <c r="CT546" s="53"/>
      <c r="CU546" s="53"/>
      <c r="CV546" s="53"/>
      <c r="CW546" s="53"/>
      <c r="CX546" s="53"/>
      <c r="CY546" s="53"/>
      <c r="CZ546" s="53"/>
      <c r="DA546" s="53"/>
      <c r="DB546" s="53"/>
      <c r="DC546" s="53"/>
      <c r="DD546" s="53"/>
      <c r="DE546" s="53"/>
      <c r="DF546" s="53"/>
      <c r="DG546" s="53"/>
      <c r="DH546" s="53"/>
      <c r="DI546" s="53"/>
      <c r="DJ546" s="53"/>
      <c r="DK546" s="53"/>
      <c r="DL546" s="53"/>
      <c r="DM546" s="53"/>
      <c r="DN546" s="53"/>
      <c r="DO546" s="53"/>
      <c r="DP546" s="53"/>
      <c r="DQ546" s="53"/>
      <c r="DR546" s="53"/>
      <c r="DS546" s="53"/>
      <c r="DT546" s="53"/>
      <c r="DU546" s="53"/>
      <c r="DV546" s="53"/>
      <c r="DW546" s="53"/>
      <c r="DX546" s="53"/>
      <c r="DY546" s="53"/>
      <c r="DZ546" s="53"/>
      <c r="EA546" s="53"/>
      <c r="EB546" s="53"/>
      <c r="EC546" s="53"/>
      <c r="ED546" s="53"/>
      <c r="EE546" s="53"/>
      <c r="EF546" s="53"/>
      <c r="EG546" s="53"/>
      <c r="EH546" s="53"/>
      <c r="EI546" s="53"/>
      <c r="EJ546" s="53"/>
      <c r="EK546" s="53"/>
      <c r="EL546" s="53"/>
      <c r="EM546" s="53"/>
      <c r="EN546" s="53"/>
      <c r="EO546" s="53"/>
      <c r="EP546" s="53"/>
      <c r="EQ546" s="53"/>
      <c r="ER546" s="53"/>
      <c r="ES546" s="53"/>
      <c r="ET546" s="53"/>
      <c r="EU546" s="53"/>
      <c r="EV546" s="53"/>
      <c r="EW546" s="53"/>
      <c r="EX546" s="53"/>
      <c r="EY546" s="53"/>
      <c r="EZ546" s="53"/>
      <c r="FA546" s="53"/>
      <c r="FB546" s="53"/>
      <c r="FC546" s="53"/>
      <c r="FD546" s="53"/>
      <c r="FE546" s="53"/>
      <c r="FF546" s="53"/>
      <c r="FG546" s="53"/>
      <c r="FH546" s="53"/>
      <c r="FI546" s="53"/>
      <c r="FJ546" s="53"/>
      <c r="FK546" s="53"/>
      <c r="FL546" s="53"/>
      <c r="FM546" s="53"/>
      <c r="FN546" s="53"/>
      <c r="FO546" s="53"/>
      <c r="FP546" s="53"/>
      <c r="FQ546" s="53"/>
      <c r="FR546" s="53"/>
      <c r="FS546" s="53"/>
      <c r="FT546" s="53"/>
      <c r="FU546" s="53"/>
      <c r="FV546" s="53"/>
      <c r="FW546" s="53"/>
      <c r="FX546" s="53"/>
      <c r="FY546" s="53"/>
      <c r="FZ546" s="53"/>
      <c r="GA546" s="53"/>
      <c r="GB546" s="53"/>
      <c r="GC546" s="53"/>
      <c r="GD546" s="53"/>
      <c r="GE546" s="53"/>
      <c r="GF546" s="53"/>
      <c r="GG546" s="53"/>
      <c r="GH546" s="53"/>
      <c r="GI546" s="53"/>
      <c r="GJ546" s="53"/>
      <c r="GK546" s="53"/>
      <c r="GL546" s="53"/>
      <c r="GM546" s="53"/>
      <c r="GN546" s="53"/>
      <c r="GO546" s="53"/>
      <c r="GP546" s="53"/>
      <c r="GQ546" s="53"/>
      <c r="GR546" s="53"/>
      <c r="GS546" s="53"/>
      <c r="GT546" s="53"/>
      <c r="GU546" s="53"/>
      <c r="GV546" s="53"/>
      <c r="GW546" s="53"/>
      <c r="GX546" s="53"/>
      <c r="GY546" s="53"/>
      <c r="GZ546" s="53"/>
      <c r="HA546" s="53"/>
      <c r="HB546" s="53"/>
      <c r="HC546" s="53"/>
      <c r="HD546" s="53"/>
      <c r="HE546" s="53"/>
      <c r="HF546" s="53"/>
      <c r="HG546" s="53"/>
      <c r="HH546" s="53"/>
      <c r="HI546" s="53"/>
      <c r="HJ546" s="53"/>
      <c r="HK546" s="53"/>
      <c r="HL546" s="53"/>
      <c r="HM546" s="53"/>
      <c r="HN546" s="53"/>
      <c r="HO546" s="53"/>
      <c r="HP546" s="53"/>
      <c r="HQ546" s="53"/>
      <c r="HR546" s="53"/>
      <c r="HS546" s="53"/>
      <c r="HT546" s="53"/>
      <c r="HU546" s="53"/>
      <c r="HV546" s="53"/>
      <c r="HW546" s="53"/>
      <c r="HX546" s="53"/>
      <c r="HY546" s="53"/>
      <c r="HZ546" s="53"/>
      <c r="IA546" s="53"/>
    </row>
    <row r="547" spans="1:235" ht="33.75">
      <c r="A547" s="34" t="s">
        <v>424</v>
      </c>
      <c r="B547" s="6"/>
      <c r="C547" s="6"/>
      <c r="D547" s="7"/>
      <c r="E547" s="7"/>
      <c r="F547" s="7"/>
      <c r="G547" s="36">
        <f>G549</f>
        <v>3200000</v>
      </c>
      <c r="H547" s="7"/>
      <c r="I547" s="7"/>
      <c r="J547" s="36">
        <f>G547</f>
        <v>3200000</v>
      </c>
      <c r="K547" s="7"/>
      <c r="L547" s="7"/>
      <c r="M547" s="7"/>
      <c r="N547" s="7"/>
      <c r="O547" s="7"/>
      <c r="P547" s="7"/>
      <c r="Q547" s="24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3"/>
      <c r="BS547" s="53"/>
      <c r="BT547" s="53"/>
      <c r="BU547" s="53"/>
      <c r="BV547" s="53"/>
      <c r="BW547" s="53"/>
      <c r="BX547" s="53"/>
      <c r="BY547" s="53"/>
      <c r="BZ547" s="53"/>
      <c r="CA547" s="53"/>
      <c r="CB547" s="53"/>
      <c r="CC547" s="53"/>
      <c r="CD547" s="53"/>
      <c r="CE547" s="53"/>
      <c r="CF547" s="53"/>
      <c r="CG547" s="53"/>
      <c r="CH547" s="53"/>
      <c r="CI547" s="53"/>
      <c r="CJ547" s="53"/>
      <c r="CK547" s="53"/>
      <c r="CL547" s="53"/>
      <c r="CM547" s="53"/>
      <c r="CN547" s="53"/>
      <c r="CO547" s="53"/>
      <c r="CP547" s="53"/>
      <c r="CQ547" s="53"/>
      <c r="CR547" s="53"/>
      <c r="CS547" s="53"/>
      <c r="CT547" s="53"/>
      <c r="CU547" s="53"/>
      <c r="CV547" s="53"/>
      <c r="CW547" s="53"/>
      <c r="CX547" s="53"/>
      <c r="CY547" s="53"/>
      <c r="CZ547" s="53"/>
      <c r="DA547" s="53"/>
      <c r="DB547" s="53"/>
      <c r="DC547" s="53"/>
      <c r="DD547" s="53"/>
      <c r="DE547" s="53"/>
      <c r="DF547" s="53"/>
      <c r="DG547" s="53"/>
      <c r="DH547" s="53"/>
      <c r="DI547" s="53"/>
      <c r="DJ547" s="53"/>
      <c r="DK547" s="53"/>
      <c r="DL547" s="53"/>
      <c r="DM547" s="53"/>
      <c r="DN547" s="53"/>
      <c r="DO547" s="53"/>
      <c r="DP547" s="53"/>
      <c r="DQ547" s="53"/>
      <c r="DR547" s="53"/>
      <c r="DS547" s="53"/>
      <c r="DT547" s="53"/>
      <c r="DU547" s="53"/>
      <c r="DV547" s="53"/>
      <c r="DW547" s="53"/>
      <c r="DX547" s="53"/>
      <c r="DY547" s="53"/>
      <c r="DZ547" s="53"/>
      <c r="EA547" s="53"/>
      <c r="EB547" s="53"/>
      <c r="EC547" s="53"/>
      <c r="ED547" s="53"/>
      <c r="EE547" s="53"/>
      <c r="EF547" s="53"/>
      <c r="EG547" s="53"/>
      <c r="EH547" s="53"/>
      <c r="EI547" s="53"/>
      <c r="EJ547" s="53"/>
      <c r="EK547" s="53"/>
      <c r="EL547" s="53"/>
      <c r="EM547" s="53"/>
      <c r="EN547" s="53"/>
      <c r="EO547" s="53"/>
      <c r="EP547" s="53"/>
      <c r="EQ547" s="53"/>
      <c r="ER547" s="53"/>
      <c r="ES547" s="53"/>
      <c r="ET547" s="53"/>
      <c r="EU547" s="53"/>
      <c r="EV547" s="53"/>
      <c r="EW547" s="53"/>
      <c r="EX547" s="53"/>
      <c r="EY547" s="53"/>
      <c r="EZ547" s="53"/>
      <c r="FA547" s="53"/>
      <c r="FB547" s="53"/>
      <c r="FC547" s="53"/>
      <c r="FD547" s="53"/>
      <c r="FE547" s="53"/>
      <c r="FF547" s="53"/>
      <c r="FG547" s="53"/>
      <c r="FH547" s="53"/>
      <c r="FI547" s="53"/>
      <c r="FJ547" s="53"/>
      <c r="FK547" s="53"/>
      <c r="FL547" s="53"/>
      <c r="FM547" s="53"/>
      <c r="FN547" s="53"/>
      <c r="FO547" s="53"/>
      <c r="FP547" s="53"/>
      <c r="FQ547" s="53"/>
      <c r="FR547" s="53"/>
      <c r="FS547" s="53"/>
      <c r="FT547" s="53"/>
      <c r="FU547" s="53"/>
      <c r="FV547" s="53"/>
      <c r="FW547" s="53"/>
      <c r="FX547" s="53"/>
      <c r="FY547" s="53"/>
      <c r="FZ547" s="53"/>
      <c r="GA547" s="53"/>
      <c r="GB547" s="53"/>
      <c r="GC547" s="53"/>
      <c r="GD547" s="53"/>
      <c r="GE547" s="53"/>
      <c r="GF547" s="53"/>
      <c r="GG547" s="53"/>
      <c r="GH547" s="53"/>
      <c r="GI547" s="53"/>
      <c r="GJ547" s="53"/>
      <c r="GK547" s="53"/>
      <c r="GL547" s="53"/>
      <c r="GM547" s="53"/>
      <c r="GN547" s="53"/>
      <c r="GO547" s="53"/>
      <c r="GP547" s="53"/>
      <c r="GQ547" s="53"/>
      <c r="GR547" s="53"/>
      <c r="GS547" s="53"/>
      <c r="GT547" s="53"/>
      <c r="GU547" s="53"/>
      <c r="GV547" s="53"/>
      <c r="GW547" s="53"/>
      <c r="GX547" s="53"/>
      <c r="GY547" s="53"/>
      <c r="GZ547" s="53"/>
      <c r="HA547" s="53"/>
      <c r="HB547" s="53"/>
      <c r="HC547" s="53"/>
      <c r="HD547" s="53"/>
      <c r="HE547" s="53"/>
      <c r="HF547" s="53"/>
      <c r="HG547" s="53"/>
      <c r="HH547" s="53"/>
      <c r="HI547" s="53"/>
      <c r="HJ547" s="53"/>
      <c r="HK547" s="53"/>
      <c r="HL547" s="53"/>
      <c r="HM547" s="53"/>
      <c r="HN547" s="53"/>
      <c r="HO547" s="53"/>
      <c r="HP547" s="53"/>
      <c r="HQ547" s="53"/>
      <c r="HR547" s="53"/>
      <c r="HS547" s="53"/>
      <c r="HT547" s="53"/>
      <c r="HU547" s="53"/>
      <c r="HV547" s="53"/>
      <c r="HW547" s="53"/>
      <c r="HX547" s="53"/>
      <c r="HY547" s="53"/>
      <c r="HZ547" s="53"/>
      <c r="IA547" s="53"/>
    </row>
    <row r="548" spans="1:235" ht="11.25">
      <c r="A548" s="5" t="s">
        <v>4</v>
      </c>
      <c r="B548" s="6"/>
      <c r="C548" s="6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24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3"/>
      <c r="BS548" s="53"/>
      <c r="BT548" s="53"/>
      <c r="BU548" s="53"/>
      <c r="BV548" s="53"/>
      <c r="BW548" s="53"/>
      <c r="BX548" s="53"/>
      <c r="BY548" s="53"/>
      <c r="BZ548" s="53"/>
      <c r="CA548" s="53"/>
      <c r="CB548" s="53"/>
      <c r="CC548" s="53"/>
      <c r="CD548" s="53"/>
      <c r="CE548" s="53"/>
      <c r="CF548" s="53"/>
      <c r="CG548" s="53"/>
      <c r="CH548" s="53"/>
      <c r="CI548" s="53"/>
      <c r="CJ548" s="53"/>
      <c r="CK548" s="53"/>
      <c r="CL548" s="53"/>
      <c r="CM548" s="53"/>
      <c r="CN548" s="53"/>
      <c r="CO548" s="53"/>
      <c r="CP548" s="53"/>
      <c r="CQ548" s="53"/>
      <c r="CR548" s="53"/>
      <c r="CS548" s="53"/>
      <c r="CT548" s="53"/>
      <c r="CU548" s="53"/>
      <c r="CV548" s="53"/>
      <c r="CW548" s="53"/>
      <c r="CX548" s="53"/>
      <c r="CY548" s="53"/>
      <c r="CZ548" s="53"/>
      <c r="DA548" s="53"/>
      <c r="DB548" s="53"/>
      <c r="DC548" s="53"/>
      <c r="DD548" s="53"/>
      <c r="DE548" s="53"/>
      <c r="DF548" s="53"/>
      <c r="DG548" s="53"/>
      <c r="DH548" s="53"/>
      <c r="DI548" s="53"/>
      <c r="DJ548" s="53"/>
      <c r="DK548" s="53"/>
      <c r="DL548" s="53"/>
      <c r="DM548" s="53"/>
      <c r="DN548" s="53"/>
      <c r="DO548" s="53"/>
      <c r="DP548" s="53"/>
      <c r="DQ548" s="53"/>
      <c r="DR548" s="53"/>
      <c r="DS548" s="53"/>
      <c r="DT548" s="53"/>
      <c r="DU548" s="53"/>
      <c r="DV548" s="53"/>
      <c r="DW548" s="53"/>
      <c r="DX548" s="53"/>
      <c r="DY548" s="53"/>
      <c r="DZ548" s="53"/>
      <c r="EA548" s="53"/>
      <c r="EB548" s="53"/>
      <c r="EC548" s="53"/>
      <c r="ED548" s="53"/>
      <c r="EE548" s="53"/>
      <c r="EF548" s="53"/>
      <c r="EG548" s="53"/>
      <c r="EH548" s="53"/>
      <c r="EI548" s="53"/>
      <c r="EJ548" s="53"/>
      <c r="EK548" s="53"/>
      <c r="EL548" s="53"/>
      <c r="EM548" s="53"/>
      <c r="EN548" s="53"/>
      <c r="EO548" s="53"/>
      <c r="EP548" s="53"/>
      <c r="EQ548" s="53"/>
      <c r="ER548" s="53"/>
      <c r="ES548" s="53"/>
      <c r="ET548" s="53"/>
      <c r="EU548" s="53"/>
      <c r="EV548" s="53"/>
      <c r="EW548" s="53"/>
      <c r="EX548" s="53"/>
      <c r="EY548" s="53"/>
      <c r="EZ548" s="53"/>
      <c r="FA548" s="53"/>
      <c r="FB548" s="53"/>
      <c r="FC548" s="53"/>
      <c r="FD548" s="53"/>
      <c r="FE548" s="53"/>
      <c r="FF548" s="53"/>
      <c r="FG548" s="53"/>
      <c r="FH548" s="53"/>
      <c r="FI548" s="53"/>
      <c r="FJ548" s="53"/>
      <c r="FK548" s="53"/>
      <c r="FL548" s="53"/>
      <c r="FM548" s="53"/>
      <c r="FN548" s="53"/>
      <c r="FO548" s="53"/>
      <c r="FP548" s="53"/>
      <c r="FQ548" s="53"/>
      <c r="FR548" s="53"/>
      <c r="FS548" s="53"/>
      <c r="FT548" s="53"/>
      <c r="FU548" s="53"/>
      <c r="FV548" s="53"/>
      <c r="FW548" s="53"/>
      <c r="FX548" s="53"/>
      <c r="FY548" s="53"/>
      <c r="FZ548" s="53"/>
      <c r="GA548" s="53"/>
      <c r="GB548" s="53"/>
      <c r="GC548" s="53"/>
      <c r="GD548" s="53"/>
      <c r="GE548" s="53"/>
      <c r="GF548" s="53"/>
      <c r="GG548" s="53"/>
      <c r="GH548" s="53"/>
      <c r="GI548" s="53"/>
      <c r="GJ548" s="53"/>
      <c r="GK548" s="53"/>
      <c r="GL548" s="53"/>
      <c r="GM548" s="53"/>
      <c r="GN548" s="53"/>
      <c r="GO548" s="53"/>
      <c r="GP548" s="53"/>
      <c r="GQ548" s="53"/>
      <c r="GR548" s="53"/>
      <c r="GS548" s="53"/>
      <c r="GT548" s="53"/>
      <c r="GU548" s="53"/>
      <c r="GV548" s="53"/>
      <c r="GW548" s="53"/>
      <c r="GX548" s="53"/>
      <c r="GY548" s="53"/>
      <c r="GZ548" s="53"/>
      <c r="HA548" s="53"/>
      <c r="HB548" s="53"/>
      <c r="HC548" s="53"/>
      <c r="HD548" s="53"/>
      <c r="HE548" s="53"/>
      <c r="HF548" s="53"/>
      <c r="HG548" s="53"/>
      <c r="HH548" s="53"/>
      <c r="HI548" s="53"/>
      <c r="HJ548" s="53"/>
      <c r="HK548" s="53"/>
      <c r="HL548" s="53"/>
      <c r="HM548" s="53"/>
      <c r="HN548" s="53"/>
      <c r="HO548" s="53"/>
      <c r="HP548" s="53"/>
      <c r="HQ548" s="53"/>
      <c r="HR548" s="53"/>
      <c r="HS548" s="53"/>
      <c r="HT548" s="53"/>
      <c r="HU548" s="53"/>
      <c r="HV548" s="53"/>
      <c r="HW548" s="53"/>
      <c r="HX548" s="53"/>
      <c r="HY548" s="53"/>
      <c r="HZ548" s="53"/>
      <c r="IA548" s="53"/>
    </row>
    <row r="549" spans="1:235" ht="11.25">
      <c r="A549" s="8" t="s">
        <v>43</v>
      </c>
      <c r="B549" s="6"/>
      <c r="C549" s="6"/>
      <c r="D549" s="7"/>
      <c r="E549" s="7"/>
      <c r="F549" s="7"/>
      <c r="G549" s="7">
        <v>3200000</v>
      </c>
      <c r="H549" s="7"/>
      <c r="I549" s="7"/>
      <c r="J549" s="7">
        <f>G549</f>
        <v>3200000</v>
      </c>
      <c r="K549" s="7"/>
      <c r="L549" s="7"/>
      <c r="M549" s="7"/>
      <c r="N549" s="7"/>
      <c r="O549" s="7"/>
      <c r="P549" s="7"/>
      <c r="Q549" s="24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3"/>
      <c r="BS549" s="53"/>
      <c r="BT549" s="53"/>
      <c r="BU549" s="53"/>
      <c r="BV549" s="53"/>
      <c r="BW549" s="53"/>
      <c r="BX549" s="53"/>
      <c r="BY549" s="53"/>
      <c r="BZ549" s="53"/>
      <c r="CA549" s="53"/>
      <c r="CB549" s="53"/>
      <c r="CC549" s="53"/>
      <c r="CD549" s="53"/>
      <c r="CE549" s="53"/>
      <c r="CF549" s="53"/>
      <c r="CG549" s="53"/>
      <c r="CH549" s="53"/>
      <c r="CI549" s="53"/>
      <c r="CJ549" s="53"/>
      <c r="CK549" s="53"/>
      <c r="CL549" s="53"/>
      <c r="CM549" s="53"/>
      <c r="CN549" s="53"/>
      <c r="CO549" s="53"/>
      <c r="CP549" s="53"/>
      <c r="CQ549" s="53"/>
      <c r="CR549" s="53"/>
      <c r="CS549" s="53"/>
      <c r="CT549" s="53"/>
      <c r="CU549" s="53"/>
      <c r="CV549" s="53"/>
      <c r="CW549" s="53"/>
      <c r="CX549" s="53"/>
      <c r="CY549" s="53"/>
      <c r="CZ549" s="53"/>
      <c r="DA549" s="53"/>
      <c r="DB549" s="53"/>
      <c r="DC549" s="53"/>
      <c r="DD549" s="53"/>
      <c r="DE549" s="53"/>
      <c r="DF549" s="53"/>
      <c r="DG549" s="53"/>
      <c r="DH549" s="53"/>
      <c r="DI549" s="53"/>
      <c r="DJ549" s="53"/>
      <c r="DK549" s="53"/>
      <c r="DL549" s="53"/>
      <c r="DM549" s="53"/>
      <c r="DN549" s="53"/>
      <c r="DO549" s="53"/>
      <c r="DP549" s="53"/>
      <c r="DQ549" s="53"/>
      <c r="DR549" s="53"/>
      <c r="DS549" s="53"/>
      <c r="DT549" s="53"/>
      <c r="DU549" s="53"/>
      <c r="DV549" s="53"/>
      <c r="DW549" s="53"/>
      <c r="DX549" s="53"/>
      <c r="DY549" s="53"/>
      <c r="DZ549" s="53"/>
      <c r="EA549" s="53"/>
      <c r="EB549" s="53"/>
      <c r="EC549" s="53"/>
      <c r="ED549" s="53"/>
      <c r="EE549" s="53"/>
      <c r="EF549" s="53"/>
      <c r="EG549" s="53"/>
      <c r="EH549" s="53"/>
      <c r="EI549" s="53"/>
      <c r="EJ549" s="53"/>
      <c r="EK549" s="53"/>
      <c r="EL549" s="53"/>
      <c r="EM549" s="53"/>
      <c r="EN549" s="53"/>
      <c r="EO549" s="53"/>
      <c r="EP549" s="53"/>
      <c r="EQ549" s="53"/>
      <c r="ER549" s="53"/>
      <c r="ES549" s="53"/>
      <c r="ET549" s="53"/>
      <c r="EU549" s="53"/>
      <c r="EV549" s="53"/>
      <c r="EW549" s="53"/>
      <c r="EX549" s="53"/>
      <c r="EY549" s="53"/>
      <c r="EZ549" s="53"/>
      <c r="FA549" s="53"/>
      <c r="FB549" s="53"/>
      <c r="FC549" s="53"/>
      <c r="FD549" s="53"/>
      <c r="FE549" s="53"/>
      <c r="FF549" s="53"/>
      <c r="FG549" s="53"/>
      <c r="FH549" s="53"/>
      <c r="FI549" s="53"/>
      <c r="FJ549" s="53"/>
      <c r="FK549" s="53"/>
      <c r="FL549" s="53"/>
      <c r="FM549" s="53"/>
      <c r="FN549" s="53"/>
      <c r="FO549" s="53"/>
      <c r="FP549" s="53"/>
      <c r="FQ549" s="53"/>
      <c r="FR549" s="53"/>
      <c r="FS549" s="53"/>
      <c r="FT549" s="53"/>
      <c r="FU549" s="53"/>
      <c r="FV549" s="53"/>
      <c r="FW549" s="53"/>
      <c r="FX549" s="53"/>
      <c r="FY549" s="53"/>
      <c r="FZ549" s="53"/>
      <c r="GA549" s="53"/>
      <c r="GB549" s="53"/>
      <c r="GC549" s="53"/>
      <c r="GD549" s="53"/>
      <c r="GE549" s="53"/>
      <c r="GF549" s="53"/>
      <c r="GG549" s="53"/>
      <c r="GH549" s="53"/>
      <c r="GI549" s="53"/>
      <c r="GJ549" s="53"/>
      <c r="GK549" s="53"/>
      <c r="GL549" s="53"/>
      <c r="GM549" s="53"/>
      <c r="GN549" s="53"/>
      <c r="GO549" s="53"/>
      <c r="GP549" s="53"/>
      <c r="GQ549" s="53"/>
      <c r="GR549" s="53"/>
      <c r="GS549" s="53"/>
      <c r="GT549" s="53"/>
      <c r="GU549" s="53"/>
      <c r="GV549" s="53"/>
      <c r="GW549" s="53"/>
      <c r="GX549" s="53"/>
      <c r="GY549" s="53"/>
      <c r="GZ549" s="53"/>
      <c r="HA549" s="53"/>
      <c r="HB549" s="53"/>
      <c r="HC549" s="53"/>
      <c r="HD549" s="53"/>
      <c r="HE549" s="53"/>
      <c r="HF549" s="53"/>
      <c r="HG549" s="53"/>
      <c r="HH549" s="53"/>
      <c r="HI549" s="53"/>
      <c r="HJ549" s="53"/>
      <c r="HK549" s="53"/>
      <c r="HL549" s="53"/>
      <c r="HM549" s="53"/>
      <c r="HN549" s="53"/>
      <c r="HO549" s="53"/>
      <c r="HP549" s="53"/>
      <c r="HQ549" s="53"/>
      <c r="HR549" s="53"/>
      <c r="HS549" s="53"/>
      <c r="HT549" s="53"/>
      <c r="HU549" s="53"/>
      <c r="HV549" s="53"/>
      <c r="HW549" s="53"/>
      <c r="HX549" s="53"/>
      <c r="HY549" s="53"/>
      <c r="HZ549" s="53"/>
      <c r="IA549" s="53"/>
    </row>
    <row r="550" spans="1:235" ht="11.25">
      <c r="A550" s="5" t="s">
        <v>5</v>
      </c>
      <c r="B550" s="6"/>
      <c r="C550" s="6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24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3"/>
      <c r="BS550" s="53"/>
      <c r="BT550" s="53"/>
      <c r="BU550" s="53"/>
      <c r="BV550" s="53"/>
      <c r="BW550" s="53"/>
      <c r="BX550" s="53"/>
      <c r="BY550" s="53"/>
      <c r="BZ550" s="53"/>
      <c r="CA550" s="53"/>
      <c r="CB550" s="53"/>
      <c r="CC550" s="53"/>
      <c r="CD550" s="53"/>
      <c r="CE550" s="53"/>
      <c r="CF550" s="53"/>
      <c r="CG550" s="53"/>
      <c r="CH550" s="53"/>
      <c r="CI550" s="53"/>
      <c r="CJ550" s="53"/>
      <c r="CK550" s="53"/>
      <c r="CL550" s="53"/>
      <c r="CM550" s="53"/>
      <c r="CN550" s="53"/>
      <c r="CO550" s="53"/>
      <c r="CP550" s="53"/>
      <c r="CQ550" s="53"/>
      <c r="CR550" s="53"/>
      <c r="CS550" s="53"/>
      <c r="CT550" s="53"/>
      <c r="CU550" s="53"/>
      <c r="CV550" s="53"/>
      <c r="CW550" s="53"/>
      <c r="CX550" s="53"/>
      <c r="CY550" s="53"/>
      <c r="CZ550" s="53"/>
      <c r="DA550" s="53"/>
      <c r="DB550" s="53"/>
      <c r="DC550" s="53"/>
      <c r="DD550" s="53"/>
      <c r="DE550" s="53"/>
      <c r="DF550" s="53"/>
      <c r="DG550" s="53"/>
      <c r="DH550" s="53"/>
      <c r="DI550" s="53"/>
      <c r="DJ550" s="53"/>
      <c r="DK550" s="53"/>
      <c r="DL550" s="53"/>
      <c r="DM550" s="53"/>
      <c r="DN550" s="53"/>
      <c r="DO550" s="53"/>
      <c r="DP550" s="53"/>
      <c r="DQ550" s="53"/>
      <c r="DR550" s="53"/>
      <c r="DS550" s="53"/>
      <c r="DT550" s="53"/>
      <c r="DU550" s="53"/>
      <c r="DV550" s="53"/>
      <c r="DW550" s="53"/>
      <c r="DX550" s="53"/>
      <c r="DY550" s="53"/>
      <c r="DZ550" s="53"/>
      <c r="EA550" s="53"/>
      <c r="EB550" s="53"/>
      <c r="EC550" s="53"/>
      <c r="ED550" s="53"/>
      <c r="EE550" s="53"/>
      <c r="EF550" s="53"/>
      <c r="EG550" s="53"/>
      <c r="EH550" s="53"/>
      <c r="EI550" s="53"/>
      <c r="EJ550" s="53"/>
      <c r="EK550" s="53"/>
      <c r="EL550" s="53"/>
      <c r="EM550" s="53"/>
      <c r="EN550" s="53"/>
      <c r="EO550" s="53"/>
      <c r="EP550" s="53"/>
      <c r="EQ550" s="53"/>
      <c r="ER550" s="53"/>
      <c r="ES550" s="53"/>
      <c r="ET550" s="53"/>
      <c r="EU550" s="53"/>
      <c r="EV550" s="53"/>
      <c r="EW550" s="53"/>
      <c r="EX550" s="53"/>
      <c r="EY550" s="53"/>
      <c r="EZ550" s="53"/>
      <c r="FA550" s="53"/>
      <c r="FB550" s="53"/>
      <c r="FC550" s="53"/>
      <c r="FD550" s="53"/>
      <c r="FE550" s="53"/>
      <c r="FF550" s="53"/>
      <c r="FG550" s="53"/>
      <c r="FH550" s="53"/>
      <c r="FI550" s="53"/>
      <c r="FJ550" s="53"/>
      <c r="FK550" s="53"/>
      <c r="FL550" s="53"/>
      <c r="FM550" s="53"/>
      <c r="FN550" s="53"/>
      <c r="FO550" s="53"/>
      <c r="FP550" s="53"/>
      <c r="FQ550" s="53"/>
      <c r="FR550" s="53"/>
      <c r="FS550" s="53"/>
      <c r="FT550" s="53"/>
      <c r="FU550" s="53"/>
      <c r="FV550" s="53"/>
      <c r="FW550" s="53"/>
      <c r="FX550" s="53"/>
      <c r="FY550" s="53"/>
      <c r="FZ550" s="53"/>
      <c r="GA550" s="53"/>
      <c r="GB550" s="53"/>
      <c r="GC550" s="53"/>
      <c r="GD550" s="53"/>
      <c r="GE550" s="53"/>
      <c r="GF550" s="53"/>
      <c r="GG550" s="53"/>
      <c r="GH550" s="53"/>
      <c r="GI550" s="53"/>
      <c r="GJ550" s="53"/>
      <c r="GK550" s="53"/>
      <c r="GL550" s="53"/>
      <c r="GM550" s="53"/>
      <c r="GN550" s="53"/>
      <c r="GO550" s="53"/>
      <c r="GP550" s="53"/>
      <c r="GQ550" s="53"/>
      <c r="GR550" s="53"/>
      <c r="GS550" s="53"/>
      <c r="GT550" s="53"/>
      <c r="GU550" s="53"/>
      <c r="GV550" s="53"/>
      <c r="GW550" s="53"/>
      <c r="GX550" s="53"/>
      <c r="GY550" s="53"/>
      <c r="GZ550" s="53"/>
      <c r="HA550" s="53"/>
      <c r="HB550" s="53"/>
      <c r="HC550" s="53"/>
      <c r="HD550" s="53"/>
      <c r="HE550" s="53"/>
      <c r="HF550" s="53"/>
      <c r="HG550" s="53"/>
      <c r="HH550" s="53"/>
      <c r="HI550" s="53"/>
      <c r="HJ550" s="53"/>
      <c r="HK550" s="53"/>
      <c r="HL550" s="53"/>
      <c r="HM550" s="53"/>
      <c r="HN550" s="53"/>
      <c r="HO550" s="53"/>
      <c r="HP550" s="53"/>
      <c r="HQ550" s="53"/>
      <c r="HR550" s="53"/>
      <c r="HS550" s="53"/>
      <c r="HT550" s="53"/>
      <c r="HU550" s="53"/>
      <c r="HV550" s="53"/>
      <c r="HW550" s="53"/>
      <c r="HX550" s="53"/>
      <c r="HY550" s="53"/>
      <c r="HZ550" s="53"/>
      <c r="IA550" s="53"/>
    </row>
    <row r="551" spans="1:235" ht="22.5">
      <c r="A551" s="8" t="s">
        <v>196</v>
      </c>
      <c r="B551" s="6"/>
      <c r="C551" s="6"/>
      <c r="D551" s="7"/>
      <c r="E551" s="7"/>
      <c r="F551" s="7"/>
      <c r="G551" s="7">
        <v>59</v>
      </c>
      <c r="H551" s="7"/>
      <c r="I551" s="7"/>
      <c r="J551" s="7">
        <f>G551</f>
        <v>59</v>
      </c>
      <c r="K551" s="7"/>
      <c r="L551" s="7"/>
      <c r="M551" s="7"/>
      <c r="N551" s="7"/>
      <c r="O551" s="7"/>
      <c r="P551" s="7"/>
      <c r="Q551" s="24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3"/>
      <c r="AV551" s="53"/>
      <c r="AW551" s="53"/>
      <c r="AX551" s="53"/>
      <c r="AY551" s="53"/>
      <c r="AZ551" s="53"/>
      <c r="BA551" s="53"/>
      <c r="BB551" s="53"/>
      <c r="BC551" s="53"/>
      <c r="BD551" s="53"/>
      <c r="BE551" s="53"/>
      <c r="BF551" s="53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3"/>
      <c r="BS551" s="53"/>
      <c r="BT551" s="53"/>
      <c r="BU551" s="53"/>
      <c r="BV551" s="53"/>
      <c r="BW551" s="53"/>
      <c r="BX551" s="53"/>
      <c r="BY551" s="53"/>
      <c r="BZ551" s="53"/>
      <c r="CA551" s="53"/>
      <c r="CB551" s="53"/>
      <c r="CC551" s="53"/>
      <c r="CD551" s="53"/>
      <c r="CE551" s="53"/>
      <c r="CF551" s="53"/>
      <c r="CG551" s="53"/>
      <c r="CH551" s="53"/>
      <c r="CI551" s="53"/>
      <c r="CJ551" s="53"/>
      <c r="CK551" s="53"/>
      <c r="CL551" s="53"/>
      <c r="CM551" s="53"/>
      <c r="CN551" s="53"/>
      <c r="CO551" s="53"/>
      <c r="CP551" s="53"/>
      <c r="CQ551" s="53"/>
      <c r="CR551" s="53"/>
      <c r="CS551" s="53"/>
      <c r="CT551" s="53"/>
      <c r="CU551" s="53"/>
      <c r="CV551" s="53"/>
      <c r="CW551" s="53"/>
      <c r="CX551" s="53"/>
      <c r="CY551" s="53"/>
      <c r="CZ551" s="53"/>
      <c r="DA551" s="53"/>
      <c r="DB551" s="53"/>
      <c r="DC551" s="53"/>
      <c r="DD551" s="53"/>
      <c r="DE551" s="53"/>
      <c r="DF551" s="53"/>
      <c r="DG551" s="53"/>
      <c r="DH551" s="53"/>
      <c r="DI551" s="53"/>
      <c r="DJ551" s="53"/>
      <c r="DK551" s="53"/>
      <c r="DL551" s="53"/>
      <c r="DM551" s="53"/>
      <c r="DN551" s="53"/>
      <c r="DO551" s="53"/>
      <c r="DP551" s="53"/>
      <c r="DQ551" s="53"/>
      <c r="DR551" s="53"/>
      <c r="DS551" s="53"/>
      <c r="DT551" s="53"/>
      <c r="DU551" s="53"/>
      <c r="DV551" s="53"/>
      <c r="DW551" s="53"/>
      <c r="DX551" s="53"/>
      <c r="DY551" s="53"/>
      <c r="DZ551" s="53"/>
      <c r="EA551" s="53"/>
      <c r="EB551" s="53"/>
      <c r="EC551" s="53"/>
      <c r="ED551" s="53"/>
      <c r="EE551" s="53"/>
      <c r="EF551" s="53"/>
      <c r="EG551" s="53"/>
      <c r="EH551" s="53"/>
      <c r="EI551" s="53"/>
      <c r="EJ551" s="53"/>
      <c r="EK551" s="53"/>
      <c r="EL551" s="53"/>
      <c r="EM551" s="53"/>
      <c r="EN551" s="53"/>
      <c r="EO551" s="53"/>
      <c r="EP551" s="53"/>
      <c r="EQ551" s="53"/>
      <c r="ER551" s="53"/>
      <c r="ES551" s="53"/>
      <c r="ET551" s="53"/>
      <c r="EU551" s="53"/>
      <c r="EV551" s="53"/>
      <c r="EW551" s="53"/>
      <c r="EX551" s="53"/>
      <c r="EY551" s="53"/>
      <c r="EZ551" s="53"/>
      <c r="FA551" s="53"/>
      <c r="FB551" s="53"/>
      <c r="FC551" s="53"/>
      <c r="FD551" s="53"/>
      <c r="FE551" s="53"/>
      <c r="FF551" s="53"/>
      <c r="FG551" s="53"/>
      <c r="FH551" s="53"/>
      <c r="FI551" s="53"/>
      <c r="FJ551" s="53"/>
      <c r="FK551" s="53"/>
      <c r="FL551" s="53"/>
      <c r="FM551" s="53"/>
      <c r="FN551" s="53"/>
      <c r="FO551" s="53"/>
      <c r="FP551" s="53"/>
      <c r="FQ551" s="53"/>
      <c r="FR551" s="53"/>
      <c r="FS551" s="53"/>
      <c r="FT551" s="53"/>
      <c r="FU551" s="53"/>
      <c r="FV551" s="53"/>
      <c r="FW551" s="53"/>
      <c r="FX551" s="53"/>
      <c r="FY551" s="53"/>
      <c r="FZ551" s="53"/>
      <c r="GA551" s="53"/>
      <c r="GB551" s="53"/>
      <c r="GC551" s="53"/>
      <c r="GD551" s="53"/>
      <c r="GE551" s="53"/>
      <c r="GF551" s="53"/>
      <c r="GG551" s="53"/>
      <c r="GH551" s="53"/>
      <c r="GI551" s="53"/>
      <c r="GJ551" s="53"/>
      <c r="GK551" s="53"/>
      <c r="GL551" s="53"/>
      <c r="GM551" s="53"/>
      <c r="GN551" s="53"/>
      <c r="GO551" s="53"/>
      <c r="GP551" s="53"/>
      <c r="GQ551" s="53"/>
      <c r="GR551" s="53"/>
      <c r="GS551" s="53"/>
      <c r="GT551" s="53"/>
      <c r="GU551" s="53"/>
      <c r="GV551" s="53"/>
      <c r="GW551" s="53"/>
      <c r="GX551" s="53"/>
      <c r="GY551" s="53"/>
      <c r="GZ551" s="53"/>
      <c r="HA551" s="53"/>
      <c r="HB551" s="53"/>
      <c r="HC551" s="53"/>
      <c r="HD551" s="53"/>
      <c r="HE551" s="53"/>
      <c r="HF551" s="53"/>
      <c r="HG551" s="53"/>
      <c r="HH551" s="53"/>
      <c r="HI551" s="53"/>
      <c r="HJ551" s="53"/>
      <c r="HK551" s="53"/>
      <c r="HL551" s="53"/>
      <c r="HM551" s="53"/>
      <c r="HN551" s="53"/>
      <c r="HO551" s="53"/>
      <c r="HP551" s="53"/>
      <c r="HQ551" s="53"/>
      <c r="HR551" s="53"/>
      <c r="HS551" s="53"/>
      <c r="HT551" s="53"/>
      <c r="HU551" s="53"/>
      <c r="HV551" s="53"/>
      <c r="HW551" s="53"/>
      <c r="HX551" s="53"/>
      <c r="HY551" s="53"/>
      <c r="HZ551" s="53"/>
      <c r="IA551" s="53"/>
    </row>
    <row r="552" spans="1:235" ht="11.25">
      <c r="A552" s="5" t="s">
        <v>7</v>
      </c>
      <c r="B552" s="6"/>
      <c r="C552" s="6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24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3"/>
      <c r="AV552" s="53"/>
      <c r="AW552" s="53"/>
      <c r="AX552" s="53"/>
      <c r="AY552" s="53"/>
      <c r="AZ552" s="53"/>
      <c r="BA552" s="53"/>
      <c r="BB552" s="53"/>
      <c r="BC552" s="53"/>
      <c r="BD552" s="53"/>
      <c r="BE552" s="53"/>
      <c r="BF552" s="53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3"/>
      <c r="BS552" s="53"/>
      <c r="BT552" s="53"/>
      <c r="BU552" s="53"/>
      <c r="BV552" s="53"/>
      <c r="BW552" s="53"/>
      <c r="BX552" s="53"/>
      <c r="BY552" s="53"/>
      <c r="BZ552" s="53"/>
      <c r="CA552" s="53"/>
      <c r="CB552" s="53"/>
      <c r="CC552" s="53"/>
      <c r="CD552" s="53"/>
      <c r="CE552" s="53"/>
      <c r="CF552" s="53"/>
      <c r="CG552" s="53"/>
      <c r="CH552" s="53"/>
      <c r="CI552" s="53"/>
      <c r="CJ552" s="53"/>
      <c r="CK552" s="53"/>
      <c r="CL552" s="53"/>
      <c r="CM552" s="53"/>
      <c r="CN552" s="53"/>
      <c r="CO552" s="53"/>
      <c r="CP552" s="53"/>
      <c r="CQ552" s="53"/>
      <c r="CR552" s="53"/>
      <c r="CS552" s="53"/>
      <c r="CT552" s="53"/>
      <c r="CU552" s="53"/>
      <c r="CV552" s="53"/>
      <c r="CW552" s="53"/>
      <c r="CX552" s="53"/>
      <c r="CY552" s="53"/>
      <c r="CZ552" s="53"/>
      <c r="DA552" s="53"/>
      <c r="DB552" s="53"/>
      <c r="DC552" s="53"/>
      <c r="DD552" s="53"/>
      <c r="DE552" s="53"/>
      <c r="DF552" s="53"/>
      <c r="DG552" s="53"/>
      <c r="DH552" s="53"/>
      <c r="DI552" s="53"/>
      <c r="DJ552" s="53"/>
      <c r="DK552" s="53"/>
      <c r="DL552" s="53"/>
      <c r="DM552" s="53"/>
      <c r="DN552" s="53"/>
      <c r="DO552" s="53"/>
      <c r="DP552" s="53"/>
      <c r="DQ552" s="53"/>
      <c r="DR552" s="53"/>
      <c r="DS552" s="53"/>
      <c r="DT552" s="53"/>
      <c r="DU552" s="53"/>
      <c r="DV552" s="53"/>
      <c r="DW552" s="53"/>
      <c r="DX552" s="53"/>
      <c r="DY552" s="53"/>
      <c r="DZ552" s="53"/>
      <c r="EA552" s="53"/>
      <c r="EB552" s="53"/>
      <c r="EC552" s="53"/>
      <c r="ED552" s="53"/>
      <c r="EE552" s="53"/>
      <c r="EF552" s="53"/>
      <c r="EG552" s="53"/>
      <c r="EH552" s="53"/>
      <c r="EI552" s="53"/>
      <c r="EJ552" s="53"/>
      <c r="EK552" s="53"/>
      <c r="EL552" s="53"/>
      <c r="EM552" s="53"/>
      <c r="EN552" s="53"/>
      <c r="EO552" s="53"/>
      <c r="EP552" s="53"/>
      <c r="EQ552" s="53"/>
      <c r="ER552" s="53"/>
      <c r="ES552" s="53"/>
      <c r="ET552" s="53"/>
      <c r="EU552" s="53"/>
      <c r="EV552" s="53"/>
      <c r="EW552" s="53"/>
      <c r="EX552" s="53"/>
      <c r="EY552" s="53"/>
      <c r="EZ552" s="53"/>
      <c r="FA552" s="53"/>
      <c r="FB552" s="53"/>
      <c r="FC552" s="53"/>
      <c r="FD552" s="53"/>
      <c r="FE552" s="53"/>
      <c r="FF552" s="53"/>
      <c r="FG552" s="53"/>
      <c r="FH552" s="53"/>
      <c r="FI552" s="53"/>
      <c r="FJ552" s="53"/>
      <c r="FK552" s="53"/>
      <c r="FL552" s="53"/>
      <c r="FM552" s="53"/>
      <c r="FN552" s="53"/>
      <c r="FO552" s="53"/>
      <c r="FP552" s="53"/>
      <c r="FQ552" s="53"/>
      <c r="FR552" s="53"/>
      <c r="FS552" s="53"/>
      <c r="FT552" s="53"/>
      <c r="FU552" s="53"/>
      <c r="FV552" s="53"/>
      <c r="FW552" s="53"/>
      <c r="FX552" s="53"/>
      <c r="FY552" s="53"/>
      <c r="FZ552" s="53"/>
      <c r="GA552" s="53"/>
      <c r="GB552" s="53"/>
      <c r="GC552" s="53"/>
      <c r="GD552" s="53"/>
      <c r="GE552" s="53"/>
      <c r="GF552" s="53"/>
      <c r="GG552" s="53"/>
      <c r="GH552" s="53"/>
      <c r="GI552" s="53"/>
      <c r="GJ552" s="53"/>
      <c r="GK552" s="53"/>
      <c r="GL552" s="53"/>
      <c r="GM552" s="53"/>
      <c r="GN552" s="53"/>
      <c r="GO552" s="53"/>
      <c r="GP552" s="53"/>
      <c r="GQ552" s="53"/>
      <c r="GR552" s="53"/>
      <c r="GS552" s="53"/>
      <c r="GT552" s="53"/>
      <c r="GU552" s="53"/>
      <c r="GV552" s="53"/>
      <c r="GW552" s="53"/>
      <c r="GX552" s="53"/>
      <c r="GY552" s="53"/>
      <c r="GZ552" s="53"/>
      <c r="HA552" s="53"/>
      <c r="HB552" s="53"/>
      <c r="HC552" s="53"/>
      <c r="HD552" s="53"/>
      <c r="HE552" s="53"/>
      <c r="HF552" s="53"/>
      <c r="HG552" s="53"/>
      <c r="HH552" s="53"/>
      <c r="HI552" s="53"/>
      <c r="HJ552" s="53"/>
      <c r="HK552" s="53"/>
      <c r="HL552" s="53"/>
      <c r="HM552" s="53"/>
      <c r="HN552" s="53"/>
      <c r="HO552" s="53"/>
      <c r="HP552" s="53"/>
      <c r="HQ552" s="53"/>
      <c r="HR552" s="53"/>
      <c r="HS552" s="53"/>
      <c r="HT552" s="53"/>
      <c r="HU552" s="53"/>
      <c r="HV552" s="53"/>
      <c r="HW552" s="53"/>
      <c r="HX552" s="53"/>
      <c r="HY552" s="53"/>
      <c r="HZ552" s="53"/>
      <c r="IA552" s="53"/>
    </row>
    <row r="553" spans="1:235" ht="11.25">
      <c r="A553" s="8" t="s">
        <v>330</v>
      </c>
      <c r="B553" s="6"/>
      <c r="C553" s="6"/>
      <c r="D553" s="7"/>
      <c r="E553" s="7"/>
      <c r="F553" s="7"/>
      <c r="G553" s="7">
        <v>54237.29</v>
      </c>
      <c r="H553" s="7"/>
      <c r="I553" s="7"/>
      <c r="J553" s="7">
        <f>G553</f>
        <v>54237.29</v>
      </c>
      <c r="K553" s="7"/>
      <c r="L553" s="7"/>
      <c r="M553" s="7"/>
      <c r="N553" s="7"/>
      <c r="O553" s="7"/>
      <c r="P553" s="7"/>
      <c r="Q553" s="24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3"/>
      <c r="BS553" s="53"/>
      <c r="BT553" s="53"/>
      <c r="BU553" s="53"/>
      <c r="BV553" s="53"/>
      <c r="BW553" s="53"/>
      <c r="BX553" s="53"/>
      <c r="BY553" s="53"/>
      <c r="BZ553" s="53"/>
      <c r="CA553" s="53"/>
      <c r="CB553" s="53"/>
      <c r="CC553" s="53"/>
      <c r="CD553" s="53"/>
      <c r="CE553" s="53"/>
      <c r="CF553" s="53"/>
      <c r="CG553" s="53"/>
      <c r="CH553" s="53"/>
      <c r="CI553" s="53"/>
      <c r="CJ553" s="53"/>
      <c r="CK553" s="53"/>
      <c r="CL553" s="53"/>
      <c r="CM553" s="53"/>
      <c r="CN553" s="53"/>
      <c r="CO553" s="53"/>
      <c r="CP553" s="53"/>
      <c r="CQ553" s="53"/>
      <c r="CR553" s="53"/>
      <c r="CS553" s="53"/>
      <c r="CT553" s="53"/>
      <c r="CU553" s="53"/>
      <c r="CV553" s="53"/>
      <c r="CW553" s="53"/>
      <c r="CX553" s="53"/>
      <c r="CY553" s="53"/>
      <c r="CZ553" s="53"/>
      <c r="DA553" s="53"/>
      <c r="DB553" s="53"/>
      <c r="DC553" s="53"/>
      <c r="DD553" s="53"/>
      <c r="DE553" s="53"/>
      <c r="DF553" s="53"/>
      <c r="DG553" s="53"/>
      <c r="DH553" s="53"/>
      <c r="DI553" s="53"/>
      <c r="DJ553" s="53"/>
      <c r="DK553" s="53"/>
      <c r="DL553" s="53"/>
      <c r="DM553" s="53"/>
      <c r="DN553" s="53"/>
      <c r="DO553" s="53"/>
      <c r="DP553" s="53"/>
      <c r="DQ553" s="53"/>
      <c r="DR553" s="53"/>
      <c r="DS553" s="53"/>
      <c r="DT553" s="53"/>
      <c r="DU553" s="53"/>
      <c r="DV553" s="53"/>
      <c r="DW553" s="53"/>
      <c r="DX553" s="53"/>
      <c r="DY553" s="53"/>
      <c r="DZ553" s="53"/>
      <c r="EA553" s="53"/>
      <c r="EB553" s="53"/>
      <c r="EC553" s="53"/>
      <c r="ED553" s="53"/>
      <c r="EE553" s="53"/>
      <c r="EF553" s="53"/>
      <c r="EG553" s="53"/>
      <c r="EH553" s="53"/>
      <c r="EI553" s="53"/>
      <c r="EJ553" s="53"/>
      <c r="EK553" s="53"/>
      <c r="EL553" s="53"/>
      <c r="EM553" s="53"/>
      <c r="EN553" s="53"/>
      <c r="EO553" s="53"/>
      <c r="EP553" s="53"/>
      <c r="EQ553" s="53"/>
      <c r="ER553" s="53"/>
      <c r="ES553" s="53"/>
      <c r="ET553" s="53"/>
      <c r="EU553" s="53"/>
      <c r="EV553" s="53"/>
      <c r="EW553" s="53"/>
      <c r="EX553" s="53"/>
      <c r="EY553" s="53"/>
      <c r="EZ553" s="53"/>
      <c r="FA553" s="53"/>
      <c r="FB553" s="53"/>
      <c r="FC553" s="53"/>
      <c r="FD553" s="53"/>
      <c r="FE553" s="53"/>
      <c r="FF553" s="53"/>
      <c r="FG553" s="53"/>
      <c r="FH553" s="53"/>
      <c r="FI553" s="53"/>
      <c r="FJ553" s="53"/>
      <c r="FK553" s="53"/>
      <c r="FL553" s="53"/>
      <c r="FM553" s="53"/>
      <c r="FN553" s="53"/>
      <c r="FO553" s="53"/>
      <c r="FP553" s="53"/>
      <c r="FQ553" s="53"/>
      <c r="FR553" s="53"/>
      <c r="FS553" s="53"/>
      <c r="FT553" s="53"/>
      <c r="FU553" s="53"/>
      <c r="FV553" s="53"/>
      <c r="FW553" s="53"/>
      <c r="FX553" s="53"/>
      <c r="FY553" s="53"/>
      <c r="FZ553" s="53"/>
      <c r="GA553" s="53"/>
      <c r="GB553" s="53"/>
      <c r="GC553" s="53"/>
      <c r="GD553" s="53"/>
      <c r="GE553" s="53"/>
      <c r="GF553" s="53"/>
      <c r="GG553" s="53"/>
      <c r="GH553" s="53"/>
      <c r="GI553" s="53"/>
      <c r="GJ553" s="53"/>
      <c r="GK553" s="53"/>
      <c r="GL553" s="53"/>
      <c r="GM553" s="53"/>
      <c r="GN553" s="53"/>
      <c r="GO553" s="53"/>
      <c r="GP553" s="53"/>
      <c r="GQ553" s="53"/>
      <c r="GR553" s="53"/>
      <c r="GS553" s="53"/>
      <c r="GT553" s="53"/>
      <c r="GU553" s="53"/>
      <c r="GV553" s="53"/>
      <c r="GW553" s="53"/>
      <c r="GX553" s="53"/>
      <c r="GY553" s="53"/>
      <c r="GZ553" s="53"/>
      <c r="HA553" s="53"/>
      <c r="HB553" s="53"/>
      <c r="HC553" s="53"/>
      <c r="HD553" s="53"/>
      <c r="HE553" s="53"/>
      <c r="HF553" s="53"/>
      <c r="HG553" s="53"/>
      <c r="HH553" s="53"/>
      <c r="HI553" s="53"/>
      <c r="HJ553" s="53"/>
      <c r="HK553" s="53"/>
      <c r="HL553" s="53"/>
      <c r="HM553" s="53"/>
      <c r="HN553" s="53"/>
      <c r="HO553" s="53"/>
      <c r="HP553" s="53"/>
      <c r="HQ553" s="53"/>
      <c r="HR553" s="53"/>
      <c r="HS553" s="53"/>
      <c r="HT553" s="53"/>
      <c r="HU553" s="53"/>
      <c r="HV553" s="53"/>
      <c r="HW553" s="53"/>
      <c r="HX553" s="53"/>
      <c r="HY553" s="53"/>
      <c r="HZ553" s="53"/>
      <c r="IA553" s="53"/>
    </row>
    <row r="554" spans="1:235" ht="33.75">
      <c r="A554" s="155" t="s">
        <v>429</v>
      </c>
      <c r="B554" s="6"/>
      <c r="C554" s="6"/>
      <c r="D554" s="7"/>
      <c r="E554" s="7"/>
      <c r="F554" s="7"/>
      <c r="G554" s="36"/>
      <c r="H554" s="36">
        <f>H556</f>
        <v>1000000</v>
      </c>
      <c r="I554" s="7"/>
      <c r="J554" s="36">
        <f>H554</f>
        <v>1000000</v>
      </c>
      <c r="K554" s="7"/>
      <c r="L554" s="7"/>
      <c r="M554" s="7"/>
      <c r="N554" s="7"/>
      <c r="O554" s="7"/>
      <c r="P554" s="7"/>
      <c r="Q554" s="24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3"/>
      <c r="AV554" s="53"/>
      <c r="AW554" s="53"/>
      <c r="AX554" s="53"/>
      <c r="AY554" s="53"/>
      <c r="AZ554" s="53"/>
      <c r="BA554" s="53"/>
      <c r="BB554" s="53"/>
      <c r="BC554" s="53"/>
      <c r="BD554" s="53"/>
      <c r="BE554" s="53"/>
      <c r="BF554" s="53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3"/>
      <c r="BS554" s="53"/>
      <c r="BT554" s="53"/>
      <c r="BU554" s="53"/>
      <c r="BV554" s="53"/>
      <c r="BW554" s="53"/>
      <c r="BX554" s="53"/>
      <c r="BY554" s="53"/>
      <c r="BZ554" s="53"/>
      <c r="CA554" s="53"/>
      <c r="CB554" s="53"/>
      <c r="CC554" s="53"/>
      <c r="CD554" s="53"/>
      <c r="CE554" s="53"/>
      <c r="CF554" s="53"/>
      <c r="CG554" s="53"/>
      <c r="CH554" s="53"/>
      <c r="CI554" s="53"/>
      <c r="CJ554" s="53"/>
      <c r="CK554" s="53"/>
      <c r="CL554" s="53"/>
      <c r="CM554" s="53"/>
      <c r="CN554" s="53"/>
      <c r="CO554" s="53"/>
      <c r="CP554" s="53"/>
      <c r="CQ554" s="53"/>
      <c r="CR554" s="53"/>
      <c r="CS554" s="53"/>
      <c r="CT554" s="53"/>
      <c r="CU554" s="53"/>
      <c r="CV554" s="53"/>
      <c r="CW554" s="53"/>
      <c r="CX554" s="53"/>
      <c r="CY554" s="53"/>
      <c r="CZ554" s="53"/>
      <c r="DA554" s="53"/>
      <c r="DB554" s="53"/>
      <c r="DC554" s="53"/>
      <c r="DD554" s="53"/>
      <c r="DE554" s="53"/>
      <c r="DF554" s="53"/>
      <c r="DG554" s="53"/>
      <c r="DH554" s="53"/>
      <c r="DI554" s="53"/>
      <c r="DJ554" s="53"/>
      <c r="DK554" s="53"/>
      <c r="DL554" s="53"/>
      <c r="DM554" s="53"/>
      <c r="DN554" s="53"/>
      <c r="DO554" s="53"/>
      <c r="DP554" s="53"/>
      <c r="DQ554" s="53"/>
      <c r="DR554" s="53"/>
      <c r="DS554" s="53"/>
      <c r="DT554" s="53"/>
      <c r="DU554" s="53"/>
      <c r="DV554" s="53"/>
      <c r="DW554" s="53"/>
      <c r="DX554" s="53"/>
      <c r="DY554" s="53"/>
      <c r="DZ554" s="53"/>
      <c r="EA554" s="53"/>
      <c r="EB554" s="53"/>
      <c r="EC554" s="53"/>
      <c r="ED554" s="53"/>
      <c r="EE554" s="53"/>
      <c r="EF554" s="53"/>
      <c r="EG554" s="53"/>
      <c r="EH554" s="53"/>
      <c r="EI554" s="53"/>
      <c r="EJ554" s="53"/>
      <c r="EK554" s="53"/>
      <c r="EL554" s="53"/>
      <c r="EM554" s="53"/>
      <c r="EN554" s="53"/>
      <c r="EO554" s="53"/>
      <c r="EP554" s="53"/>
      <c r="EQ554" s="53"/>
      <c r="ER554" s="53"/>
      <c r="ES554" s="53"/>
      <c r="ET554" s="53"/>
      <c r="EU554" s="53"/>
      <c r="EV554" s="53"/>
      <c r="EW554" s="53"/>
      <c r="EX554" s="53"/>
      <c r="EY554" s="53"/>
      <c r="EZ554" s="53"/>
      <c r="FA554" s="53"/>
      <c r="FB554" s="53"/>
      <c r="FC554" s="53"/>
      <c r="FD554" s="53"/>
      <c r="FE554" s="53"/>
      <c r="FF554" s="53"/>
      <c r="FG554" s="53"/>
      <c r="FH554" s="53"/>
      <c r="FI554" s="53"/>
      <c r="FJ554" s="53"/>
      <c r="FK554" s="53"/>
      <c r="FL554" s="53"/>
      <c r="FM554" s="53"/>
      <c r="FN554" s="53"/>
      <c r="FO554" s="53"/>
      <c r="FP554" s="53"/>
      <c r="FQ554" s="53"/>
      <c r="FR554" s="53"/>
      <c r="FS554" s="53"/>
      <c r="FT554" s="53"/>
      <c r="FU554" s="53"/>
      <c r="FV554" s="53"/>
      <c r="FW554" s="53"/>
      <c r="FX554" s="53"/>
      <c r="FY554" s="53"/>
      <c r="FZ554" s="53"/>
      <c r="GA554" s="53"/>
      <c r="GB554" s="53"/>
      <c r="GC554" s="53"/>
      <c r="GD554" s="53"/>
      <c r="GE554" s="53"/>
      <c r="GF554" s="53"/>
      <c r="GG554" s="53"/>
      <c r="GH554" s="53"/>
      <c r="GI554" s="53"/>
      <c r="GJ554" s="53"/>
      <c r="GK554" s="53"/>
      <c r="GL554" s="53"/>
      <c r="GM554" s="53"/>
      <c r="GN554" s="53"/>
      <c r="GO554" s="53"/>
      <c r="GP554" s="53"/>
      <c r="GQ554" s="53"/>
      <c r="GR554" s="53"/>
      <c r="GS554" s="53"/>
      <c r="GT554" s="53"/>
      <c r="GU554" s="53"/>
      <c r="GV554" s="53"/>
      <c r="GW554" s="53"/>
      <c r="GX554" s="53"/>
      <c r="GY554" s="53"/>
      <c r="GZ554" s="53"/>
      <c r="HA554" s="53"/>
      <c r="HB554" s="53"/>
      <c r="HC554" s="53"/>
      <c r="HD554" s="53"/>
      <c r="HE554" s="53"/>
      <c r="HF554" s="53"/>
      <c r="HG554" s="53"/>
      <c r="HH554" s="53"/>
      <c r="HI554" s="53"/>
      <c r="HJ554" s="53"/>
      <c r="HK554" s="53"/>
      <c r="HL554" s="53"/>
      <c r="HM554" s="53"/>
      <c r="HN554" s="53"/>
      <c r="HO554" s="53"/>
      <c r="HP554" s="53"/>
      <c r="HQ554" s="53"/>
      <c r="HR554" s="53"/>
      <c r="HS554" s="53"/>
      <c r="HT554" s="53"/>
      <c r="HU554" s="53"/>
      <c r="HV554" s="53"/>
      <c r="HW554" s="53"/>
      <c r="HX554" s="53"/>
      <c r="HY554" s="53"/>
      <c r="HZ554" s="53"/>
      <c r="IA554" s="53"/>
    </row>
    <row r="555" spans="1:235" ht="11.25">
      <c r="A555" s="5" t="s">
        <v>4</v>
      </c>
      <c r="B555" s="6"/>
      <c r="C555" s="6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24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  <c r="CT555" s="53"/>
      <c r="CU555" s="53"/>
      <c r="CV555" s="53"/>
      <c r="CW555" s="53"/>
      <c r="CX555" s="53"/>
      <c r="CY555" s="53"/>
      <c r="CZ555" s="53"/>
      <c r="DA555" s="53"/>
      <c r="DB555" s="53"/>
      <c r="DC555" s="53"/>
      <c r="DD555" s="53"/>
      <c r="DE555" s="53"/>
      <c r="DF555" s="53"/>
      <c r="DG555" s="53"/>
      <c r="DH555" s="53"/>
      <c r="DI555" s="53"/>
      <c r="DJ555" s="53"/>
      <c r="DK555" s="53"/>
      <c r="DL555" s="53"/>
      <c r="DM555" s="53"/>
      <c r="DN555" s="53"/>
      <c r="DO555" s="53"/>
      <c r="DP555" s="53"/>
      <c r="DQ555" s="53"/>
      <c r="DR555" s="53"/>
      <c r="DS555" s="53"/>
      <c r="DT555" s="53"/>
      <c r="DU555" s="53"/>
      <c r="DV555" s="53"/>
      <c r="DW555" s="53"/>
      <c r="DX555" s="53"/>
      <c r="DY555" s="53"/>
      <c r="DZ555" s="53"/>
      <c r="EA555" s="53"/>
      <c r="EB555" s="53"/>
      <c r="EC555" s="53"/>
      <c r="ED555" s="53"/>
      <c r="EE555" s="53"/>
      <c r="EF555" s="53"/>
      <c r="EG555" s="53"/>
      <c r="EH555" s="53"/>
      <c r="EI555" s="53"/>
      <c r="EJ555" s="53"/>
      <c r="EK555" s="53"/>
      <c r="EL555" s="53"/>
      <c r="EM555" s="53"/>
      <c r="EN555" s="53"/>
      <c r="EO555" s="53"/>
      <c r="EP555" s="53"/>
      <c r="EQ555" s="53"/>
      <c r="ER555" s="53"/>
      <c r="ES555" s="53"/>
      <c r="ET555" s="53"/>
      <c r="EU555" s="53"/>
      <c r="EV555" s="53"/>
      <c r="EW555" s="53"/>
      <c r="EX555" s="53"/>
      <c r="EY555" s="53"/>
      <c r="EZ555" s="53"/>
      <c r="FA555" s="53"/>
      <c r="FB555" s="53"/>
      <c r="FC555" s="53"/>
      <c r="FD555" s="53"/>
      <c r="FE555" s="53"/>
      <c r="FF555" s="53"/>
      <c r="FG555" s="53"/>
      <c r="FH555" s="53"/>
      <c r="FI555" s="53"/>
      <c r="FJ555" s="53"/>
      <c r="FK555" s="53"/>
      <c r="FL555" s="53"/>
      <c r="FM555" s="53"/>
      <c r="FN555" s="53"/>
      <c r="FO555" s="53"/>
      <c r="FP555" s="53"/>
      <c r="FQ555" s="53"/>
      <c r="FR555" s="53"/>
      <c r="FS555" s="53"/>
      <c r="FT555" s="53"/>
      <c r="FU555" s="53"/>
      <c r="FV555" s="53"/>
      <c r="FW555" s="53"/>
      <c r="FX555" s="53"/>
      <c r="FY555" s="53"/>
      <c r="FZ555" s="53"/>
      <c r="GA555" s="53"/>
      <c r="GB555" s="53"/>
      <c r="GC555" s="53"/>
      <c r="GD555" s="53"/>
      <c r="GE555" s="53"/>
      <c r="GF555" s="53"/>
      <c r="GG555" s="53"/>
      <c r="GH555" s="53"/>
      <c r="GI555" s="53"/>
      <c r="GJ555" s="53"/>
      <c r="GK555" s="53"/>
      <c r="GL555" s="53"/>
      <c r="GM555" s="53"/>
      <c r="GN555" s="53"/>
      <c r="GO555" s="53"/>
      <c r="GP555" s="53"/>
      <c r="GQ555" s="53"/>
      <c r="GR555" s="53"/>
      <c r="GS555" s="53"/>
      <c r="GT555" s="53"/>
      <c r="GU555" s="53"/>
      <c r="GV555" s="53"/>
      <c r="GW555" s="53"/>
      <c r="GX555" s="53"/>
      <c r="GY555" s="53"/>
      <c r="GZ555" s="53"/>
      <c r="HA555" s="53"/>
      <c r="HB555" s="53"/>
      <c r="HC555" s="53"/>
      <c r="HD555" s="53"/>
      <c r="HE555" s="53"/>
      <c r="HF555" s="53"/>
      <c r="HG555" s="53"/>
      <c r="HH555" s="53"/>
      <c r="HI555" s="53"/>
      <c r="HJ555" s="53"/>
      <c r="HK555" s="53"/>
      <c r="HL555" s="53"/>
      <c r="HM555" s="53"/>
      <c r="HN555" s="53"/>
      <c r="HO555" s="53"/>
      <c r="HP555" s="53"/>
      <c r="HQ555" s="53"/>
      <c r="HR555" s="53"/>
      <c r="HS555" s="53"/>
      <c r="HT555" s="53"/>
      <c r="HU555" s="53"/>
      <c r="HV555" s="53"/>
      <c r="HW555" s="53"/>
      <c r="HX555" s="53"/>
      <c r="HY555" s="53"/>
      <c r="HZ555" s="53"/>
      <c r="IA555" s="53"/>
    </row>
    <row r="556" spans="1:235" ht="11.25">
      <c r="A556" s="8" t="s">
        <v>43</v>
      </c>
      <c r="B556" s="6"/>
      <c r="C556" s="6"/>
      <c r="D556" s="7"/>
      <c r="E556" s="7"/>
      <c r="F556" s="7"/>
      <c r="G556" s="7"/>
      <c r="H556" s="7">
        <v>1000000</v>
      </c>
      <c r="I556" s="7"/>
      <c r="J556" s="7">
        <f>H556</f>
        <v>1000000</v>
      </c>
      <c r="K556" s="7"/>
      <c r="L556" s="7"/>
      <c r="M556" s="7"/>
      <c r="N556" s="7"/>
      <c r="O556" s="7"/>
      <c r="P556" s="7"/>
      <c r="Q556" s="24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3"/>
      <c r="BS556" s="53"/>
      <c r="BT556" s="53"/>
      <c r="BU556" s="53"/>
      <c r="BV556" s="53"/>
      <c r="BW556" s="53"/>
      <c r="BX556" s="53"/>
      <c r="BY556" s="53"/>
      <c r="BZ556" s="53"/>
      <c r="CA556" s="53"/>
      <c r="CB556" s="53"/>
      <c r="CC556" s="53"/>
      <c r="CD556" s="53"/>
      <c r="CE556" s="53"/>
      <c r="CF556" s="53"/>
      <c r="CG556" s="53"/>
      <c r="CH556" s="53"/>
      <c r="CI556" s="53"/>
      <c r="CJ556" s="53"/>
      <c r="CK556" s="53"/>
      <c r="CL556" s="53"/>
      <c r="CM556" s="53"/>
      <c r="CN556" s="53"/>
      <c r="CO556" s="53"/>
      <c r="CP556" s="53"/>
      <c r="CQ556" s="53"/>
      <c r="CR556" s="53"/>
      <c r="CS556" s="53"/>
      <c r="CT556" s="53"/>
      <c r="CU556" s="53"/>
      <c r="CV556" s="53"/>
      <c r="CW556" s="53"/>
      <c r="CX556" s="53"/>
      <c r="CY556" s="53"/>
      <c r="CZ556" s="53"/>
      <c r="DA556" s="53"/>
      <c r="DB556" s="53"/>
      <c r="DC556" s="53"/>
      <c r="DD556" s="53"/>
      <c r="DE556" s="53"/>
      <c r="DF556" s="53"/>
      <c r="DG556" s="53"/>
      <c r="DH556" s="53"/>
      <c r="DI556" s="53"/>
      <c r="DJ556" s="53"/>
      <c r="DK556" s="53"/>
      <c r="DL556" s="53"/>
      <c r="DM556" s="53"/>
      <c r="DN556" s="53"/>
      <c r="DO556" s="53"/>
      <c r="DP556" s="53"/>
      <c r="DQ556" s="53"/>
      <c r="DR556" s="53"/>
      <c r="DS556" s="53"/>
      <c r="DT556" s="53"/>
      <c r="DU556" s="53"/>
      <c r="DV556" s="53"/>
      <c r="DW556" s="53"/>
      <c r="DX556" s="53"/>
      <c r="DY556" s="53"/>
      <c r="DZ556" s="53"/>
      <c r="EA556" s="53"/>
      <c r="EB556" s="53"/>
      <c r="EC556" s="53"/>
      <c r="ED556" s="53"/>
      <c r="EE556" s="53"/>
      <c r="EF556" s="53"/>
      <c r="EG556" s="53"/>
      <c r="EH556" s="53"/>
      <c r="EI556" s="53"/>
      <c r="EJ556" s="53"/>
      <c r="EK556" s="53"/>
      <c r="EL556" s="53"/>
      <c r="EM556" s="53"/>
      <c r="EN556" s="53"/>
      <c r="EO556" s="53"/>
      <c r="EP556" s="53"/>
      <c r="EQ556" s="53"/>
      <c r="ER556" s="53"/>
      <c r="ES556" s="53"/>
      <c r="ET556" s="53"/>
      <c r="EU556" s="53"/>
      <c r="EV556" s="53"/>
      <c r="EW556" s="53"/>
      <c r="EX556" s="53"/>
      <c r="EY556" s="53"/>
      <c r="EZ556" s="53"/>
      <c r="FA556" s="53"/>
      <c r="FB556" s="53"/>
      <c r="FC556" s="53"/>
      <c r="FD556" s="53"/>
      <c r="FE556" s="53"/>
      <c r="FF556" s="53"/>
      <c r="FG556" s="53"/>
      <c r="FH556" s="53"/>
      <c r="FI556" s="53"/>
      <c r="FJ556" s="53"/>
      <c r="FK556" s="53"/>
      <c r="FL556" s="53"/>
      <c r="FM556" s="53"/>
      <c r="FN556" s="53"/>
      <c r="FO556" s="53"/>
      <c r="FP556" s="53"/>
      <c r="FQ556" s="53"/>
      <c r="FR556" s="53"/>
      <c r="FS556" s="53"/>
      <c r="FT556" s="53"/>
      <c r="FU556" s="53"/>
      <c r="FV556" s="53"/>
      <c r="FW556" s="53"/>
      <c r="FX556" s="53"/>
      <c r="FY556" s="53"/>
      <c r="FZ556" s="53"/>
      <c r="GA556" s="53"/>
      <c r="GB556" s="53"/>
      <c r="GC556" s="53"/>
      <c r="GD556" s="53"/>
      <c r="GE556" s="53"/>
      <c r="GF556" s="53"/>
      <c r="GG556" s="53"/>
      <c r="GH556" s="53"/>
      <c r="GI556" s="53"/>
      <c r="GJ556" s="53"/>
      <c r="GK556" s="53"/>
      <c r="GL556" s="53"/>
      <c r="GM556" s="53"/>
      <c r="GN556" s="53"/>
      <c r="GO556" s="53"/>
      <c r="GP556" s="53"/>
      <c r="GQ556" s="53"/>
      <c r="GR556" s="53"/>
      <c r="GS556" s="53"/>
      <c r="GT556" s="53"/>
      <c r="GU556" s="53"/>
      <c r="GV556" s="53"/>
      <c r="GW556" s="53"/>
      <c r="GX556" s="53"/>
      <c r="GY556" s="53"/>
      <c r="GZ556" s="53"/>
      <c r="HA556" s="53"/>
      <c r="HB556" s="53"/>
      <c r="HC556" s="53"/>
      <c r="HD556" s="53"/>
      <c r="HE556" s="53"/>
      <c r="HF556" s="53"/>
      <c r="HG556" s="53"/>
      <c r="HH556" s="53"/>
      <c r="HI556" s="53"/>
      <c r="HJ556" s="53"/>
      <c r="HK556" s="53"/>
      <c r="HL556" s="53"/>
      <c r="HM556" s="53"/>
      <c r="HN556" s="53"/>
      <c r="HO556" s="53"/>
      <c r="HP556" s="53"/>
      <c r="HQ556" s="53"/>
      <c r="HR556" s="53"/>
      <c r="HS556" s="53"/>
      <c r="HT556" s="53"/>
      <c r="HU556" s="53"/>
      <c r="HV556" s="53"/>
      <c r="HW556" s="53"/>
      <c r="HX556" s="53"/>
      <c r="HY556" s="53"/>
      <c r="HZ556" s="53"/>
      <c r="IA556" s="53"/>
    </row>
    <row r="557" spans="1:235" ht="11.25">
      <c r="A557" s="5" t="s">
        <v>5</v>
      </c>
      <c r="B557" s="6"/>
      <c r="C557" s="6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24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3"/>
      <c r="BS557" s="53"/>
      <c r="BT557" s="53"/>
      <c r="BU557" s="53"/>
      <c r="BV557" s="53"/>
      <c r="BW557" s="53"/>
      <c r="BX557" s="53"/>
      <c r="BY557" s="53"/>
      <c r="BZ557" s="53"/>
      <c r="CA557" s="53"/>
      <c r="CB557" s="53"/>
      <c r="CC557" s="53"/>
      <c r="CD557" s="53"/>
      <c r="CE557" s="53"/>
      <c r="CF557" s="53"/>
      <c r="CG557" s="53"/>
      <c r="CH557" s="53"/>
      <c r="CI557" s="53"/>
      <c r="CJ557" s="53"/>
      <c r="CK557" s="53"/>
      <c r="CL557" s="53"/>
      <c r="CM557" s="53"/>
      <c r="CN557" s="53"/>
      <c r="CO557" s="53"/>
      <c r="CP557" s="53"/>
      <c r="CQ557" s="53"/>
      <c r="CR557" s="53"/>
      <c r="CS557" s="53"/>
      <c r="CT557" s="53"/>
      <c r="CU557" s="53"/>
      <c r="CV557" s="53"/>
      <c r="CW557" s="53"/>
      <c r="CX557" s="53"/>
      <c r="CY557" s="53"/>
      <c r="CZ557" s="53"/>
      <c r="DA557" s="53"/>
      <c r="DB557" s="53"/>
      <c r="DC557" s="53"/>
      <c r="DD557" s="53"/>
      <c r="DE557" s="53"/>
      <c r="DF557" s="53"/>
      <c r="DG557" s="53"/>
      <c r="DH557" s="53"/>
      <c r="DI557" s="53"/>
      <c r="DJ557" s="53"/>
      <c r="DK557" s="53"/>
      <c r="DL557" s="53"/>
      <c r="DM557" s="53"/>
      <c r="DN557" s="53"/>
      <c r="DO557" s="53"/>
      <c r="DP557" s="53"/>
      <c r="DQ557" s="53"/>
      <c r="DR557" s="53"/>
      <c r="DS557" s="53"/>
      <c r="DT557" s="53"/>
      <c r="DU557" s="53"/>
      <c r="DV557" s="53"/>
      <c r="DW557" s="53"/>
      <c r="DX557" s="53"/>
      <c r="DY557" s="53"/>
      <c r="DZ557" s="53"/>
      <c r="EA557" s="53"/>
      <c r="EB557" s="53"/>
      <c r="EC557" s="53"/>
      <c r="ED557" s="53"/>
      <c r="EE557" s="53"/>
      <c r="EF557" s="53"/>
      <c r="EG557" s="53"/>
      <c r="EH557" s="53"/>
      <c r="EI557" s="53"/>
      <c r="EJ557" s="53"/>
      <c r="EK557" s="53"/>
      <c r="EL557" s="53"/>
      <c r="EM557" s="53"/>
      <c r="EN557" s="53"/>
      <c r="EO557" s="53"/>
      <c r="EP557" s="53"/>
      <c r="EQ557" s="53"/>
      <c r="ER557" s="53"/>
      <c r="ES557" s="53"/>
      <c r="ET557" s="53"/>
      <c r="EU557" s="53"/>
      <c r="EV557" s="53"/>
      <c r="EW557" s="53"/>
      <c r="EX557" s="53"/>
      <c r="EY557" s="53"/>
      <c r="EZ557" s="53"/>
      <c r="FA557" s="53"/>
      <c r="FB557" s="53"/>
      <c r="FC557" s="53"/>
      <c r="FD557" s="53"/>
      <c r="FE557" s="53"/>
      <c r="FF557" s="53"/>
      <c r="FG557" s="53"/>
      <c r="FH557" s="53"/>
      <c r="FI557" s="53"/>
      <c r="FJ557" s="53"/>
      <c r="FK557" s="53"/>
      <c r="FL557" s="53"/>
      <c r="FM557" s="53"/>
      <c r="FN557" s="53"/>
      <c r="FO557" s="53"/>
      <c r="FP557" s="53"/>
      <c r="FQ557" s="53"/>
      <c r="FR557" s="53"/>
      <c r="FS557" s="53"/>
      <c r="FT557" s="53"/>
      <c r="FU557" s="53"/>
      <c r="FV557" s="53"/>
      <c r="FW557" s="53"/>
      <c r="FX557" s="53"/>
      <c r="FY557" s="53"/>
      <c r="FZ557" s="53"/>
      <c r="GA557" s="53"/>
      <c r="GB557" s="53"/>
      <c r="GC557" s="53"/>
      <c r="GD557" s="53"/>
      <c r="GE557" s="53"/>
      <c r="GF557" s="53"/>
      <c r="GG557" s="53"/>
      <c r="GH557" s="53"/>
      <c r="GI557" s="53"/>
      <c r="GJ557" s="53"/>
      <c r="GK557" s="53"/>
      <c r="GL557" s="53"/>
      <c r="GM557" s="53"/>
      <c r="GN557" s="53"/>
      <c r="GO557" s="53"/>
      <c r="GP557" s="53"/>
      <c r="GQ557" s="53"/>
      <c r="GR557" s="53"/>
      <c r="GS557" s="53"/>
      <c r="GT557" s="53"/>
      <c r="GU557" s="53"/>
      <c r="GV557" s="53"/>
      <c r="GW557" s="53"/>
      <c r="GX557" s="53"/>
      <c r="GY557" s="53"/>
      <c r="GZ557" s="53"/>
      <c r="HA557" s="53"/>
      <c r="HB557" s="53"/>
      <c r="HC557" s="53"/>
      <c r="HD557" s="53"/>
      <c r="HE557" s="53"/>
      <c r="HF557" s="53"/>
      <c r="HG557" s="53"/>
      <c r="HH557" s="53"/>
      <c r="HI557" s="53"/>
      <c r="HJ557" s="53"/>
      <c r="HK557" s="53"/>
      <c r="HL557" s="53"/>
      <c r="HM557" s="53"/>
      <c r="HN557" s="53"/>
      <c r="HO557" s="53"/>
      <c r="HP557" s="53"/>
      <c r="HQ557" s="53"/>
      <c r="HR557" s="53"/>
      <c r="HS557" s="53"/>
      <c r="HT557" s="53"/>
      <c r="HU557" s="53"/>
      <c r="HV557" s="53"/>
      <c r="HW557" s="53"/>
      <c r="HX557" s="53"/>
      <c r="HY557" s="53"/>
      <c r="HZ557" s="53"/>
      <c r="IA557" s="53"/>
    </row>
    <row r="558" spans="1:235" ht="11.25">
      <c r="A558" s="8" t="s">
        <v>403</v>
      </c>
      <c r="B558" s="6"/>
      <c r="C558" s="6"/>
      <c r="D558" s="7"/>
      <c r="E558" s="7"/>
      <c r="F558" s="7"/>
      <c r="G558" s="7"/>
      <c r="H558" s="7">
        <v>1</v>
      </c>
      <c r="I558" s="7"/>
      <c r="J558" s="7">
        <f>H558</f>
        <v>1</v>
      </c>
      <c r="K558" s="7"/>
      <c r="L558" s="7"/>
      <c r="M558" s="7"/>
      <c r="N558" s="7"/>
      <c r="O558" s="7"/>
      <c r="P558" s="7"/>
      <c r="Q558" s="24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3"/>
      <c r="BS558" s="53"/>
      <c r="BT558" s="53"/>
      <c r="BU558" s="53"/>
      <c r="BV558" s="53"/>
      <c r="BW558" s="53"/>
      <c r="BX558" s="53"/>
      <c r="BY558" s="53"/>
      <c r="BZ558" s="53"/>
      <c r="CA558" s="53"/>
      <c r="CB558" s="53"/>
      <c r="CC558" s="53"/>
      <c r="CD558" s="53"/>
      <c r="CE558" s="53"/>
      <c r="CF558" s="53"/>
      <c r="CG558" s="53"/>
      <c r="CH558" s="53"/>
      <c r="CI558" s="53"/>
      <c r="CJ558" s="53"/>
      <c r="CK558" s="53"/>
      <c r="CL558" s="53"/>
      <c r="CM558" s="53"/>
      <c r="CN558" s="53"/>
      <c r="CO558" s="53"/>
      <c r="CP558" s="53"/>
      <c r="CQ558" s="53"/>
      <c r="CR558" s="53"/>
      <c r="CS558" s="53"/>
      <c r="CT558" s="53"/>
      <c r="CU558" s="53"/>
      <c r="CV558" s="53"/>
      <c r="CW558" s="53"/>
      <c r="CX558" s="53"/>
      <c r="CY558" s="53"/>
      <c r="CZ558" s="53"/>
      <c r="DA558" s="53"/>
      <c r="DB558" s="53"/>
      <c r="DC558" s="53"/>
      <c r="DD558" s="53"/>
      <c r="DE558" s="53"/>
      <c r="DF558" s="53"/>
      <c r="DG558" s="53"/>
      <c r="DH558" s="53"/>
      <c r="DI558" s="53"/>
      <c r="DJ558" s="53"/>
      <c r="DK558" s="53"/>
      <c r="DL558" s="53"/>
      <c r="DM558" s="53"/>
      <c r="DN558" s="53"/>
      <c r="DO558" s="53"/>
      <c r="DP558" s="53"/>
      <c r="DQ558" s="53"/>
      <c r="DR558" s="53"/>
      <c r="DS558" s="53"/>
      <c r="DT558" s="53"/>
      <c r="DU558" s="53"/>
      <c r="DV558" s="53"/>
      <c r="DW558" s="53"/>
      <c r="DX558" s="53"/>
      <c r="DY558" s="53"/>
      <c r="DZ558" s="53"/>
      <c r="EA558" s="53"/>
      <c r="EB558" s="53"/>
      <c r="EC558" s="53"/>
      <c r="ED558" s="53"/>
      <c r="EE558" s="53"/>
      <c r="EF558" s="53"/>
      <c r="EG558" s="53"/>
      <c r="EH558" s="53"/>
      <c r="EI558" s="53"/>
      <c r="EJ558" s="53"/>
      <c r="EK558" s="53"/>
      <c r="EL558" s="53"/>
      <c r="EM558" s="53"/>
      <c r="EN558" s="53"/>
      <c r="EO558" s="53"/>
      <c r="EP558" s="53"/>
      <c r="EQ558" s="53"/>
      <c r="ER558" s="53"/>
      <c r="ES558" s="53"/>
      <c r="ET558" s="53"/>
      <c r="EU558" s="53"/>
      <c r="EV558" s="53"/>
      <c r="EW558" s="53"/>
      <c r="EX558" s="53"/>
      <c r="EY558" s="53"/>
      <c r="EZ558" s="53"/>
      <c r="FA558" s="53"/>
      <c r="FB558" s="53"/>
      <c r="FC558" s="53"/>
      <c r="FD558" s="53"/>
      <c r="FE558" s="53"/>
      <c r="FF558" s="53"/>
      <c r="FG558" s="53"/>
      <c r="FH558" s="53"/>
      <c r="FI558" s="53"/>
      <c r="FJ558" s="53"/>
      <c r="FK558" s="53"/>
      <c r="FL558" s="53"/>
      <c r="FM558" s="53"/>
      <c r="FN558" s="53"/>
      <c r="FO558" s="53"/>
      <c r="FP558" s="53"/>
      <c r="FQ558" s="53"/>
      <c r="FR558" s="53"/>
      <c r="FS558" s="53"/>
      <c r="FT558" s="53"/>
      <c r="FU558" s="53"/>
      <c r="FV558" s="53"/>
      <c r="FW558" s="53"/>
      <c r="FX558" s="53"/>
      <c r="FY558" s="53"/>
      <c r="FZ558" s="53"/>
      <c r="GA558" s="53"/>
      <c r="GB558" s="53"/>
      <c r="GC558" s="53"/>
      <c r="GD558" s="53"/>
      <c r="GE558" s="53"/>
      <c r="GF558" s="53"/>
      <c r="GG558" s="53"/>
      <c r="GH558" s="53"/>
      <c r="GI558" s="53"/>
      <c r="GJ558" s="53"/>
      <c r="GK558" s="53"/>
      <c r="GL558" s="53"/>
      <c r="GM558" s="53"/>
      <c r="GN558" s="53"/>
      <c r="GO558" s="53"/>
      <c r="GP558" s="53"/>
      <c r="GQ558" s="53"/>
      <c r="GR558" s="53"/>
      <c r="GS558" s="53"/>
      <c r="GT558" s="53"/>
      <c r="GU558" s="53"/>
      <c r="GV558" s="53"/>
      <c r="GW558" s="53"/>
      <c r="GX558" s="53"/>
      <c r="GY558" s="53"/>
      <c r="GZ558" s="53"/>
      <c r="HA558" s="53"/>
      <c r="HB558" s="53"/>
      <c r="HC558" s="53"/>
      <c r="HD558" s="53"/>
      <c r="HE558" s="53"/>
      <c r="HF558" s="53"/>
      <c r="HG558" s="53"/>
      <c r="HH558" s="53"/>
      <c r="HI558" s="53"/>
      <c r="HJ558" s="53"/>
      <c r="HK558" s="53"/>
      <c r="HL558" s="53"/>
      <c r="HM558" s="53"/>
      <c r="HN558" s="53"/>
      <c r="HO558" s="53"/>
      <c r="HP558" s="53"/>
      <c r="HQ558" s="53"/>
      <c r="HR558" s="53"/>
      <c r="HS558" s="53"/>
      <c r="HT558" s="53"/>
      <c r="HU558" s="53"/>
      <c r="HV558" s="53"/>
      <c r="HW558" s="53"/>
      <c r="HX558" s="53"/>
      <c r="HY558" s="53"/>
      <c r="HZ558" s="53"/>
      <c r="IA558" s="53"/>
    </row>
    <row r="559" spans="1:235" ht="11.25">
      <c r="A559" s="5" t="s">
        <v>7</v>
      </c>
      <c r="B559" s="6"/>
      <c r="C559" s="6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24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3"/>
      <c r="BS559" s="53"/>
      <c r="BT559" s="53"/>
      <c r="BU559" s="53"/>
      <c r="BV559" s="53"/>
      <c r="BW559" s="53"/>
      <c r="BX559" s="53"/>
      <c r="BY559" s="53"/>
      <c r="BZ559" s="53"/>
      <c r="CA559" s="53"/>
      <c r="CB559" s="53"/>
      <c r="CC559" s="53"/>
      <c r="CD559" s="53"/>
      <c r="CE559" s="53"/>
      <c r="CF559" s="53"/>
      <c r="CG559" s="53"/>
      <c r="CH559" s="53"/>
      <c r="CI559" s="53"/>
      <c r="CJ559" s="53"/>
      <c r="CK559" s="53"/>
      <c r="CL559" s="53"/>
      <c r="CM559" s="53"/>
      <c r="CN559" s="53"/>
      <c r="CO559" s="53"/>
      <c r="CP559" s="53"/>
      <c r="CQ559" s="53"/>
      <c r="CR559" s="53"/>
      <c r="CS559" s="53"/>
      <c r="CT559" s="53"/>
      <c r="CU559" s="53"/>
      <c r="CV559" s="53"/>
      <c r="CW559" s="53"/>
      <c r="CX559" s="53"/>
      <c r="CY559" s="53"/>
      <c r="CZ559" s="53"/>
      <c r="DA559" s="53"/>
      <c r="DB559" s="53"/>
      <c r="DC559" s="53"/>
      <c r="DD559" s="53"/>
      <c r="DE559" s="53"/>
      <c r="DF559" s="53"/>
      <c r="DG559" s="53"/>
      <c r="DH559" s="53"/>
      <c r="DI559" s="53"/>
      <c r="DJ559" s="53"/>
      <c r="DK559" s="53"/>
      <c r="DL559" s="53"/>
      <c r="DM559" s="53"/>
      <c r="DN559" s="53"/>
      <c r="DO559" s="53"/>
      <c r="DP559" s="53"/>
      <c r="DQ559" s="53"/>
      <c r="DR559" s="53"/>
      <c r="DS559" s="53"/>
      <c r="DT559" s="53"/>
      <c r="DU559" s="53"/>
      <c r="DV559" s="53"/>
      <c r="DW559" s="53"/>
      <c r="DX559" s="53"/>
      <c r="DY559" s="53"/>
      <c r="DZ559" s="53"/>
      <c r="EA559" s="53"/>
      <c r="EB559" s="53"/>
      <c r="EC559" s="53"/>
      <c r="ED559" s="53"/>
      <c r="EE559" s="53"/>
      <c r="EF559" s="53"/>
      <c r="EG559" s="53"/>
      <c r="EH559" s="53"/>
      <c r="EI559" s="53"/>
      <c r="EJ559" s="53"/>
      <c r="EK559" s="53"/>
      <c r="EL559" s="53"/>
      <c r="EM559" s="53"/>
      <c r="EN559" s="53"/>
      <c r="EO559" s="53"/>
      <c r="EP559" s="53"/>
      <c r="EQ559" s="53"/>
      <c r="ER559" s="53"/>
      <c r="ES559" s="53"/>
      <c r="ET559" s="53"/>
      <c r="EU559" s="53"/>
      <c r="EV559" s="53"/>
      <c r="EW559" s="53"/>
      <c r="EX559" s="53"/>
      <c r="EY559" s="53"/>
      <c r="EZ559" s="53"/>
      <c r="FA559" s="53"/>
      <c r="FB559" s="53"/>
      <c r="FC559" s="53"/>
      <c r="FD559" s="53"/>
      <c r="FE559" s="53"/>
      <c r="FF559" s="53"/>
      <c r="FG559" s="53"/>
      <c r="FH559" s="53"/>
      <c r="FI559" s="53"/>
      <c r="FJ559" s="53"/>
      <c r="FK559" s="53"/>
      <c r="FL559" s="53"/>
      <c r="FM559" s="53"/>
      <c r="FN559" s="53"/>
      <c r="FO559" s="53"/>
      <c r="FP559" s="53"/>
      <c r="FQ559" s="53"/>
      <c r="FR559" s="53"/>
      <c r="FS559" s="53"/>
      <c r="FT559" s="53"/>
      <c r="FU559" s="53"/>
      <c r="FV559" s="53"/>
      <c r="FW559" s="53"/>
      <c r="FX559" s="53"/>
      <c r="FY559" s="53"/>
      <c r="FZ559" s="53"/>
      <c r="GA559" s="53"/>
      <c r="GB559" s="53"/>
      <c r="GC559" s="53"/>
      <c r="GD559" s="53"/>
      <c r="GE559" s="53"/>
      <c r="GF559" s="53"/>
      <c r="GG559" s="53"/>
      <c r="GH559" s="53"/>
      <c r="GI559" s="53"/>
      <c r="GJ559" s="53"/>
      <c r="GK559" s="53"/>
      <c r="GL559" s="53"/>
      <c r="GM559" s="53"/>
      <c r="GN559" s="53"/>
      <c r="GO559" s="53"/>
      <c r="GP559" s="53"/>
      <c r="GQ559" s="53"/>
      <c r="GR559" s="53"/>
      <c r="GS559" s="53"/>
      <c r="GT559" s="53"/>
      <c r="GU559" s="53"/>
      <c r="GV559" s="53"/>
      <c r="GW559" s="53"/>
      <c r="GX559" s="53"/>
      <c r="GY559" s="53"/>
      <c r="GZ559" s="53"/>
      <c r="HA559" s="53"/>
      <c r="HB559" s="53"/>
      <c r="HC559" s="53"/>
      <c r="HD559" s="53"/>
      <c r="HE559" s="53"/>
      <c r="HF559" s="53"/>
      <c r="HG559" s="53"/>
      <c r="HH559" s="53"/>
      <c r="HI559" s="53"/>
      <c r="HJ559" s="53"/>
      <c r="HK559" s="53"/>
      <c r="HL559" s="53"/>
      <c r="HM559" s="53"/>
      <c r="HN559" s="53"/>
      <c r="HO559" s="53"/>
      <c r="HP559" s="53"/>
      <c r="HQ559" s="53"/>
      <c r="HR559" s="53"/>
      <c r="HS559" s="53"/>
      <c r="HT559" s="53"/>
      <c r="HU559" s="53"/>
      <c r="HV559" s="53"/>
      <c r="HW559" s="53"/>
      <c r="HX559" s="53"/>
      <c r="HY559" s="53"/>
      <c r="HZ559" s="53"/>
      <c r="IA559" s="53"/>
    </row>
    <row r="560" spans="1:235" ht="11.25">
      <c r="A560" s="8" t="s">
        <v>330</v>
      </c>
      <c r="B560" s="6"/>
      <c r="C560" s="6"/>
      <c r="D560" s="7"/>
      <c r="E560" s="7"/>
      <c r="F560" s="7"/>
      <c r="G560" s="7"/>
      <c r="H560" s="7">
        <v>1000000</v>
      </c>
      <c r="I560" s="7"/>
      <c r="J560" s="7">
        <f>H560</f>
        <v>1000000</v>
      </c>
      <c r="K560" s="7"/>
      <c r="L560" s="7"/>
      <c r="M560" s="7"/>
      <c r="N560" s="7"/>
      <c r="O560" s="7"/>
      <c r="P560" s="7"/>
      <c r="Q560" s="24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3"/>
      <c r="AV560" s="53"/>
      <c r="AW560" s="53"/>
      <c r="AX560" s="53"/>
      <c r="AY560" s="53"/>
      <c r="AZ560" s="53"/>
      <c r="BA560" s="53"/>
      <c r="BB560" s="53"/>
      <c r="BC560" s="53"/>
      <c r="BD560" s="53"/>
      <c r="BE560" s="53"/>
      <c r="BF560" s="53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3"/>
      <c r="BS560" s="53"/>
      <c r="BT560" s="53"/>
      <c r="BU560" s="53"/>
      <c r="BV560" s="53"/>
      <c r="BW560" s="53"/>
      <c r="BX560" s="53"/>
      <c r="BY560" s="53"/>
      <c r="BZ560" s="53"/>
      <c r="CA560" s="53"/>
      <c r="CB560" s="53"/>
      <c r="CC560" s="53"/>
      <c r="CD560" s="53"/>
      <c r="CE560" s="53"/>
      <c r="CF560" s="53"/>
      <c r="CG560" s="53"/>
      <c r="CH560" s="53"/>
      <c r="CI560" s="53"/>
      <c r="CJ560" s="53"/>
      <c r="CK560" s="53"/>
      <c r="CL560" s="53"/>
      <c r="CM560" s="53"/>
      <c r="CN560" s="53"/>
      <c r="CO560" s="53"/>
      <c r="CP560" s="53"/>
      <c r="CQ560" s="53"/>
      <c r="CR560" s="53"/>
      <c r="CS560" s="53"/>
      <c r="CT560" s="53"/>
      <c r="CU560" s="53"/>
      <c r="CV560" s="53"/>
      <c r="CW560" s="53"/>
      <c r="CX560" s="53"/>
      <c r="CY560" s="53"/>
      <c r="CZ560" s="53"/>
      <c r="DA560" s="53"/>
      <c r="DB560" s="53"/>
      <c r="DC560" s="53"/>
      <c r="DD560" s="53"/>
      <c r="DE560" s="53"/>
      <c r="DF560" s="53"/>
      <c r="DG560" s="53"/>
      <c r="DH560" s="53"/>
      <c r="DI560" s="53"/>
      <c r="DJ560" s="53"/>
      <c r="DK560" s="53"/>
      <c r="DL560" s="53"/>
      <c r="DM560" s="53"/>
      <c r="DN560" s="53"/>
      <c r="DO560" s="53"/>
      <c r="DP560" s="53"/>
      <c r="DQ560" s="53"/>
      <c r="DR560" s="53"/>
      <c r="DS560" s="53"/>
      <c r="DT560" s="53"/>
      <c r="DU560" s="53"/>
      <c r="DV560" s="53"/>
      <c r="DW560" s="53"/>
      <c r="DX560" s="53"/>
      <c r="DY560" s="53"/>
      <c r="DZ560" s="53"/>
      <c r="EA560" s="53"/>
      <c r="EB560" s="53"/>
      <c r="EC560" s="53"/>
      <c r="ED560" s="53"/>
      <c r="EE560" s="53"/>
      <c r="EF560" s="53"/>
      <c r="EG560" s="53"/>
      <c r="EH560" s="53"/>
      <c r="EI560" s="53"/>
      <c r="EJ560" s="53"/>
      <c r="EK560" s="53"/>
      <c r="EL560" s="53"/>
      <c r="EM560" s="53"/>
      <c r="EN560" s="53"/>
      <c r="EO560" s="53"/>
      <c r="EP560" s="53"/>
      <c r="EQ560" s="53"/>
      <c r="ER560" s="53"/>
      <c r="ES560" s="53"/>
      <c r="ET560" s="53"/>
      <c r="EU560" s="53"/>
      <c r="EV560" s="53"/>
      <c r="EW560" s="53"/>
      <c r="EX560" s="53"/>
      <c r="EY560" s="53"/>
      <c r="EZ560" s="53"/>
      <c r="FA560" s="53"/>
      <c r="FB560" s="53"/>
      <c r="FC560" s="53"/>
      <c r="FD560" s="53"/>
      <c r="FE560" s="53"/>
      <c r="FF560" s="53"/>
      <c r="FG560" s="53"/>
      <c r="FH560" s="53"/>
      <c r="FI560" s="53"/>
      <c r="FJ560" s="53"/>
      <c r="FK560" s="53"/>
      <c r="FL560" s="53"/>
      <c r="FM560" s="53"/>
      <c r="FN560" s="53"/>
      <c r="FO560" s="53"/>
      <c r="FP560" s="53"/>
      <c r="FQ560" s="53"/>
      <c r="FR560" s="53"/>
      <c r="FS560" s="53"/>
      <c r="FT560" s="53"/>
      <c r="FU560" s="53"/>
      <c r="FV560" s="53"/>
      <c r="FW560" s="53"/>
      <c r="FX560" s="53"/>
      <c r="FY560" s="53"/>
      <c r="FZ560" s="53"/>
      <c r="GA560" s="53"/>
      <c r="GB560" s="53"/>
      <c r="GC560" s="53"/>
      <c r="GD560" s="53"/>
      <c r="GE560" s="53"/>
      <c r="GF560" s="53"/>
      <c r="GG560" s="53"/>
      <c r="GH560" s="53"/>
      <c r="GI560" s="53"/>
      <c r="GJ560" s="53"/>
      <c r="GK560" s="53"/>
      <c r="GL560" s="53"/>
      <c r="GM560" s="53"/>
      <c r="GN560" s="53"/>
      <c r="GO560" s="53"/>
      <c r="GP560" s="53"/>
      <c r="GQ560" s="53"/>
      <c r="GR560" s="53"/>
      <c r="GS560" s="53"/>
      <c r="GT560" s="53"/>
      <c r="GU560" s="53"/>
      <c r="GV560" s="53"/>
      <c r="GW560" s="53"/>
      <c r="GX560" s="53"/>
      <c r="GY560" s="53"/>
      <c r="GZ560" s="53"/>
      <c r="HA560" s="53"/>
      <c r="HB560" s="53"/>
      <c r="HC560" s="53"/>
      <c r="HD560" s="53"/>
      <c r="HE560" s="53"/>
      <c r="HF560" s="53"/>
      <c r="HG560" s="53"/>
      <c r="HH560" s="53"/>
      <c r="HI560" s="53"/>
      <c r="HJ560" s="53"/>
      <c r="HK560" s="53"/>
      <c r="HL560" s="53"/>
      <c r="HM560" s="53"/>
      <c r="HN560" s="53"/>
      <c r="HO560" s="53"/>
      <c r="HP560" s="53"/>
      <c r="HQ560" s="53"/>
      <c r="HR560" s="53"/>
      <c r="HS560" s="53"/>
      <c r="HT560" s="53"/>
      <c r="HU560" s="53"/>
      <c r="HV560" s="53"/>
      <c r="HW560" s="53"/>
      <c r="HX560" s="53"/>
      <c r="HY560" s="53"/>
      <c r="HZ560" s="53"/>
      <c r="IA560" s="53"/>
    </row>
    <row r="561" spans="1:235" ht="22.5">
      <c r="A561" s="155" t="s">
        <v>430</v>
      </c>
      <c r="B561" s="6"/>
      <c r="C561" s="6"/>
      <c r="D561" s="7"/>
      <c r="E561" s="7"/>
      <c r="F561" s="7"/>
      <c r="G561" s="36">
        <f>G563</f>
        <v>80000</v>
      </c>
      <c r="H561" s="36">
        <f>H563</f>
        <v>0</v>
      </c>
      <c r="I561" s="7"/>
      <c r="J561" s="36">
        <f>H561+G561</f>
        <v>80000</v>
      </c>
      <c r="K561" s="7"/>
      <c r="L561" s="7"/>
      <c r="M561" s="7"/>
      <c r="N561" s="7"/>
      <c r="O561" s="7"/>
      <c r="P561" s="7"/>
      <c r="Q561" s="24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3"/>
      <c r="AV561" s="53"/>
      <c r="AW561" s="53"/>
      <c r="AX561" s="53"/>
      <c r="AY561" s="53"/>
      <c r="AZ561" s="53"/>
      <c r="BA561" s="53"/>
      <c r="BB561" s="53"/>
      <c r="BC561" s="53"/>
      <c r="BD561" s="53"/>
      <c r="BE561" s="53"/>
      <c r="BF561" s="53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3"/>
      <c r="BS561" s="53"/>
      <c r="BT561" s="53"/>
      <c r="BU561" s="53"/>
      <c r="BV561" s="53"/>
      <c r="BW561" s="53"/>
      <c r="BX561" s="53"/>
      <c r="BY561" s="53"/>
      <c r="BZ561" s="53"/>
      <c r="CA561" s="53"/>
      <c r="CB561" s="53"/>
      <c r="CC561" s="53"/>
      <c r="CD561" s="53"/>
      <c r="CE561" s="53"/>
      <c r="CF561" s="53"/>
      <c r="CG561" s="53"/>
      <c r="CH561" s="53"/>
      <c r="CI561" s="53"/>
      <c r="CJ561" s="53"/>
      <c r="CK561" s="53"/>
      <c r="CL561" s="53"/>
      <c r="CM561" s="53"/>
      <c r="CN561" s="53"/>
      <c r="CO561" s="53"/>
      <c r="CP561" s="53"/>
      <c r="CQ561" s="53"/>
      <c r="CR561" s="53"/>
      <c r="CS561" s="53"/>
      <c r="CT561" s="53"/>
      <c r="CU561" s="53"/>
      <c r="CV561" s="53"/>
      <c r="CW561" s="53"/>
      <c r="CX561" s="53"/>
      <c r="CY561" s="53"/>
      <c r="CZ561" s="53"/>
      <c r="DA561" s="53"/>
      <c r="DB561" s="53"/>
      <c r="DC561" s="53"/>
      <c r="DD561" s="53"/>
      <c r="DE561" s="53"/>
      <c r="DF561" s="53"/>
      <c r="DG561" s="53"/>
      <c r="DH561" s="53"/>
      <c r="DI561" s="53"/>
      <c r="DJ561" s="53"/>
      <c r="DK561" s="53"/>
      <c r="DL561" s="53"/>
      <c r="DM561" s="53"/>
      <c r="DN561" s="53"/>
      <c r="DO561" s="53"/>
      <c r="DP561" s="53"/>
      <c r="DQ561" s="53"/>
      <c r="DR561" s="53"/>
      <c r="DS561" s="53"/>
      <c r="DT561" s="53"/>
      <c r="DU561" s="53"/>
      <c r="DV561" s="53"/>
      <c r="DW561" s="53"/>
      <c r="DX561" s="53"/>
      <c r="DY561" s="53"/>
      <c r="DZ561" s="53"/>
      <c r="EA561" s="53"/>
      <c r="EB561" s="53"/>
      <c r="EC561" s="53"/>
      <c r="ED561" s="53"/>
      <c r="EE561" s="53"/>
      <c r="EF561" s="53"/>
      <c r="EG561" s="53"/>
      <c r="EH561" s="53"/>
      <c r="EI561" s="53"/>
      <c r="EJ561" s="53"/>
      <c r="EK561" s="53"/>
      <c r="EL561" s="53"/>
      <c r="EM561" s="53"/>
      <c r="EN561" s="53"/>
      <c r="EO561" s="53"/>
      <c r="EP561" s="53"/>
      <c r="EQ561" s="53"/>
      <c r="ER561" s="53"/>
      <c r="ES561" s="53"/>
      <c r="ET561" s="53"/>
      <c r="EU561" s="53"/>
      <c r="EV561" s="53"/>
      <c r="EW561" s="53"/>
      <c r="EX561" s="53"/>
      <c r="EY561" s="53"/>
      <c r="EZ561" s="53"/>
      <c r="FA561" s="53"/>
      <c r="FB561" s="53"/>
      <c r="FC561" s="53"/>
      <c r="FD561" s="53"/>
      <c r="FE561" s="53"/>
      <c r="FF561" s="53"/>
      <c r="FG561" s="53"/>
      <c r="FH561" s="53"/>
      <c r="FI561" s="53"/>
      <c r="FJ561" s="53"/>
      <c r="FK561" s="53"/>
      <c r="FL561" s="53"/>
      <c r="FM561" s="53"/>
      <c r="FN561" s="53"/>
      <c r="FO561" s="53"/>
      <c r="FP561" s="53"/>
      <c r="FQ561" s="53"/>
      <c r="FR561" s="53"/>
      <c r="FS561" s="53"/>
      <c r="FT561" s="53"/>
      <c r="FU561" s="53"/>
      <c r="FV561" s="53"/>
      <c r="FW561" s="53"/>
      <c r="FX561" s="53"/>
      <c r="FY561" s="53"/>
      <c r="FZ561" s="53"/>
      <c r="GA561" s="53"/>
      <c r="GB561" s="53"/>
      <c r="GC561" s="53"/>
      <c r="GD561" s="53"/>
      <c r="GE561" s="53"/>
      <c r="GF561" s="53"/>
      <c r="GG561" s="53"/>
      <c r="GH561" s="53"/>
      <c r="GI561" s="53"/>
      <c r="GJ561" s="53"/>
      <c r="GK561" s="53"/>
      <c r="GL561" s="53"/>
      <c r="GM561" s="53"/>
      <c r="GN561" s="53"/>
      <c r="GO561" s="53"/>
      <c r="GP561" s="53"/>
      <c r="GQ561" s="53"/>
      <c r="GR561" s="53"/>
      <c r="GS561" s="53"/>
      <c r="GT561" s="53"/>
      <c r="GU561" s="53"/>
      <c r="GV561" s="53"/>
      <c r="GW561" s="53"/>
      <c r="GX561" s="53"/>
      <c r="GY561" s="53"/>
      <c r="GZ561" s="53"/>
      <c r="HA561" s="53"/>
      <c r="HB561" s="53"/>
      <c r="HC561" s="53"/>
      <c r="HD561" s="53"/>
      <c r="HE561" s="53"/>
      <c r="HF561" s="53"/>
      <c r="HG561" s="53"/>
      <c r="HH561" s="53"/>
      <c r="HI561" s="53"/>
      <c r="HJ561" s="53"/>
      <c r="HK561" s="53"/>
      <c r="HL561" s="53"/>
      <c r="HM561" s="53"/>
      <c r="HN561" s="53"/>
      <c r="HO561" s="53"/>
      <c r="HP561" s="53"/>
      <c r="HQ561" s="53"/>
      <c r="HR561" s="53"/>
      <c r="HS561" s="53"/>
      <c r="HT561" s="53"/>
      <c r="HU561" s="53"/>
      <c r="HV561" s="53"/>
      <c r="HW561" s="53"/>
      <c r="HX561" s="53"/>
      <c r="HY561" s="53"/>
      <c r="HZ561" s="53"/>
      <c r="IA561" s="53"/>
    </row>
    <row r="562" spans="1:235" ht="11.25">
      <c r="A562" s="5" t="s">
        <v>4</v>
      </c>
      <c r="B562" s="6"/>
      <c r="C562" s="6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24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3"/>
      <c r="AV562" s="53"/>
      <c r="AW562" s="53"/>
      <c r="AX562" s="53"/>
      <c r="AY562" s="53"/>
      <c r="AZ562" s="53"/>
      <c r="BA562" s="53"/>
      <c r="BB562" s="53"/>
      <c r="BC562" s="53"/>
      <c r="BD562" s="53"/>
      <c r="BE562" s="53"/>
      <c r="BF562" s="53"/>
      <c r="BG562" s="53"/>
      <c r="BH562" s="53"/>
      <c r="BI562" s="53"/>
      <c r="BJ562" s="53"/>
      <c r="BK562" s="53"/>
      <c r="BL562" s="53"/>
      <c r="BM562" s="53"/>
      <c r="BN562" s="53"/>
      <c r="BO562" s="53"/>
      <c r="BP562" s="53"/>
      <c r="BQ562" s="53"/>
      <c r="BR562" s="53"/>
      <c r="BS562" s="53"/>
      <c r="BT562" s="53"/>
      <c r="BU562" s="53"/>
      <c r="BV562" s="53"/>
      <c r="BW562" s="53"/>
      <c r="BX562" s="53"/>
      <c r="BY562" s="53"/>
      <c r="BZ562" s="53"/>
      <c r="CA562" s="53"/>
      <c r="CB562" s="53"/>
      <c r="CC562" s="53"/>
      <c r="CD562" s="53"/>
      <c r="CE562" s="53"/>
      <c r="CF562" s="53"/>
      <c r="CG562" s="53"/>
      <c r="CH562" s="53"/>
      <c r="CI562" s="53"/>
      <c r="CJ562" s="53"/>
      <c r="CK562" s="53"/>
      <c r="CL562" s="53"/>
      <c r="CM562" s="53"/>
      <c r="CN562" s="53"/>
      <c r="CO562" s="53"/>
      <c r="CP562" s="53"/>
      <c r="CQ562" s="53"/>
      <c r="CR562" s="53"/>
      <c r="CS562" s="53"/>
      <c r="CT562" s="53"/>
      <c r="CU562" s="53"/>
      <c r="CV562" s="53"/>
      <c r="CW562" s="53"/>
      <c r="CX562" s="53"/>
      <c r="CY562" s="53"/>
      <c r="CZ562" s="53"/>
      <c r="DA562" s="53"/>
      <c r="DB562" s="53"/>
      <c r="DC562" s="53"/>
      <c r="DD562" s="53"/>
      <c r="DE562" s="53"/>
      <c r="DF562" s="53"/>
      <c r="DG562" s="53"/>
      <c r="DH562" s="53"/>
      <c r="DI562" s="53"/>
      <c r="DJ562" s="53"/>
      <c r="DK562" s="53"/>
      <c r="DL562" s="53"/>
      <c r="DM562" s="53"/>
      <c r="DN562" s="53"/>
      <c r="DO562" s="53"/>
      <c r="DP562" s="53"/>
      <c r="DQ562" s="53"/>
      <c r="DR562" s="53"/>
      <c r="DS562" s="53"/>
      <c r="DT562" s="53"/>
      <c r="DU562" s="53"/>
      <c r="DV562" s="53"/>
      <c r="DW562" s="53"/>
      <c r="DX562" s="53"/>
      <c r="DY562" s="53"/>
      <c r="DZ562" s="53"/>
      <c r="EA562" s="53"/>
      <c r="EB562" s="53"/>
      <c r="EC562" s="53"/>
      <c r="ED562" s="53"/>
      <c r="EE562" s="53"/>
      <c r="EF562" s="53"/>
      <c r="EG562" s="53"/>
      <c r="EH562" s="53"/>
      <c r="EI562" s="53"/>
      <c r="EJ562" s="53"/>
      <c r="EK562" s="53"/>
      <c r="EL562" s="53"/>
      <c r="EM562" s="53"/>
      <c r="EN562" s="53"/>
      <c r="EO562" s="53"/>
      <c r="EP562" s="53"/>
      <c r="EQ562" s="53"/>
      <c r="ER562" s="53"/>
      <c r="ES562" s="53"/>
      <c r="ET562" s="53"/>
      <c r="EU562" s="53"/>
      <c r="EV562" s="53"/>
      <c r="EW562" s="53"/>
      <c r="EX562" s="53"/>
      <c r="EY562" s="53"/>
      <c r="EZ562" s="53"/>
      <c r="FA562" s="53"/>
      <c r="FB562" s="53"/>
      <c r="FC562" s="53"/>
      <c r="FD562" s="53"/>
      <c r="FE562" s="53"/>
      <c r="FF562" s="53"/>
      <c r="FG562" s="53"/>
      <c r="FH562" s="53"/>
      <c r="FI562" s="53"/>
      <c r="FJ562" s="53"/>
      <c r="FK562" s="53"/>
      <c r="FL562" s="53"/>
      <c r="FM562" s="53"/>
      <c r="FN562" s="53"/>
      <c r="FO562" s="53"/>
      <c r="FP562" s="53"/>
      <c r="FQ562" s="53"/>
      <c r="FR562" s="53"/>
      <c r="FS562" s="53"/>
      <c r="FT562" s="53"/>
      <c r="FU562" s="53"/>
      <c r="FV562" s="53"/>
      <c r="FW562" s="53"/>
      <c r="FX562" s="53"/>
      <c r="FY562" s="53"/>
      <c r="FZ562" s="53"/>
      <c r="GA562" s="53"/>
      <c r="GB562" s="53"/>
      <c r="GC562" s="53"/>
      <c r="GD562" s="53"/>
      <c r="GE562" s="53"/>
      <c r="GF562" s="53"/>
      <c r="GG562" s="53"/>
      <c r="GH562" s="53"/>
      <c r="GI562" s="53"/>
      <c r="GJ562" s="53"/>
      <c r="GK562" s="53"/>
      <c r="GL562" s="53"/>
      <c r="GM562" s="53"/>
      <c r="GN562" s="53"/>
      <c r="GO562" s="53"/>
      <c r="GP562" s="53"/>
      <c r="GQ562" s="53"/>
      <c r="GR562" s="53"/>
      <c r="GS562" s="53"/>
      <c r="GT562" s="53"/>
      <c r="GU562" s="53"/>
      <c r="GV562" s="53"/>
      <c r="GW562" s="53"/>
      <c r="GX562" s="53"/>
      <c r="GY562" s="53"/>
      <c r="GZ562" s="53"/>
      <c r="HA562" s="53"/>
      <c r="HB562" s="53"/>
      <c r="HC562" s="53"/>
      <c r="HD562" s="53"/>
      <c r="HE562" s="53"/>
      <c r="HF562" s="53"/>
      <c r="HG562" s="53"/>
      <c r="HH562" s="53"/>
      <c r="HI562" s="53"/>
      <c r="HJ562" s="53"/>
      <c r="HK562" s="53"/>
      <c r="HL562" s="53"/>
      <c r="HM562" s="53"/>
      <c r="HN562" s="53"/>
      <c r="HO562" s="53"/>
      <c r="HP562" s="53"/>
      <c r="HQ562" s="53"/>
      <c r="HR562" s="53"/>
      <c r="HS562" s="53"/>
      <c r="HT562" s="53"/>
      <c r="HU562" s="53"/>
      <c r="HV562" s="53"/>
      <c r="HW562" s="53"/>
      <c r="HX562" s="53"/>
      <c r="HY562" s="53"/>
      <c r="HZ562" s="53"/>
      <c r="IA562" s="53"/>
    </row>
    <row r="563" spans="1:235" ht="11.25">
      <c r="A563" s="8" t="s">
        <v>43</v>
      </c>
      <c r="B563" s="6"/>
      <c r="C563" s="6"/>
      <c r="D563" s="7"/>
      <c r="E563" s="7"/>
      <c r="F563" s="7"/>
      <c r="G563" s="7">
        <f>G565*G567</f>
        <v>80000</v>
      </c>
      <c r="H563" s="7"/>
      <c r="I563" s="7"/>
      <c r="J563" s="7">
        <f>H563+G563</f>
        <v>80000</v>
      </c>
      <c r="K563" s="7"/>
      <c r="L563" s="7"/>
      <c r="M563" s="7"/>
      <c r="N563" s="7"/>
      <c r="O563" s="7"/>
      <c r="P563" s="7"/>
      <c r="Q563" s="24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3"/>
      <c r="AV563" s="53"/>
      <c r="AW563" s="53"/>
      <c r="AX563" s="53"/>
      <c r="AY563" s="53"/>
      <c r="AZ563" s="53"/>
      <c r="BA563" s="53"/>
      <c r="BB563" s="53"/>
      <c r="BC563" s="53"/>
      <c r="BD563" s="53"/>
      <c r="BE563" s="53"/>
      <c r="BF563" s="53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3"/>
      <c r="BS563" s="53"/>
      <c r="BT563" s="53"/>
      <c r="BU563" s="53"/>
      <c r="BV563" s="53"/>
      <c r="BW563" s="53"/>
      <c r="BX563" s="53"/>
      <c r="BY563" s="53"/>
      <c r="BZ563" s="53"/>
      <c r="CA563" s="53"/>
      <c r="CB563" s="53"/>
      <c r="CC563" s="53"/>
      <c r="CD563" s="53"/>
      <c r="CE563" s="53"/>
      <c r="CF563" s="53"/>
      <c r="CG563" s="53"/>
      <c r="CH563" s="53"/>
      <c r="CI563" s="53"/>
      <c r="CJ563" s="53"/>
      <c r="CK563" s="53"/>
      <c r="CL563" s="53"/>
      <c r="CM563" s="53"/>
      <c r="CN563" s="53"/>
      <c r="CO563" s="53"/>
      <c r="CP563" s="53"/>
      <c r="CQ563" s="53"/>
      <c r="CR563" s="53"/>
      <c r="CS563" s="53"/>
      <c r="CT563" s="53"/>
      <c r="CU563" s="53"/>
      <c r="CV563" s="53"/>
      <c r="CW563" s="53"/>
      <c r="CX563" s="53"/>
      <c r="CY563" s="53"/>
      <c r="CZ563" s="53"/>
      <c r="DA563" s="53"/>
      <c r="DB563" s="53"/>
      <c r="DC563" s="53"/>
      <c r="DD563" s="53"/>
      <c r="DE563" s="53"/>
      <c r="DF563" s="53"/>
      <c r="DG563" s="53"/>
      <c r="DH563" s="53"/>
      <c r="DI563" s="53"/>
      <c r="DJ563" s="53"/>
      <c r="DK563" s="53"/>
      <c r="DL563" s="53"/>
      <c r="DM563" s="53"/>
      <c r="DN563" s="53"/>
      <c r="DO563" s="53"/>
      <c r="DP563" s="53"/>
      <c r="DQ563" s="53"/>
      <c r="DR563" s="53"/>
      <c r="DS563" s="53"/>
      <c r="DT563" s="53"/>
      <c r="DU563" s="53"/>
      <c r="DV563" s="53"/>
      <c r="DW563" s="53"/>
      <c r="DX563" s="53"/>
      <c r="DY563" s="53"/>
      <c r="DZ563" s="53"/>
      <c r="EA563" s="53"/>
      <c r="EB563" s="53"/>
      <c r="EC563" s="53"/>
      <c r="ED563" s="53"/>
      <c r="EE563" s="53"/>
      <c r="EF563" s="53"/>
      <c r="EG563" s="53"/>
      <c r="EH563" s="53"/>
      <c r="EI563" s="53"/>
      <c r="EJ563" s="53"/>
      <c r="EK563" s="53"/>
      <c r="EL563" s="53"/>
      <c r="EM563" s="53"/>
      <c r="EN563" s="53"/>
      <c r="EO563" s="53"/>
      <c r="EP563" s="53"/>
      <c r="EQ563" s="53"/>
      <c r="ER563" s="53"/>
      <c r="ES563" s="53"/>
      <c r="ET563" s="53"/>
      <c r="EU563" s="53"/>
      <c r="EV563" s="53"/>
      <c r="EW563" s="53"/>
      <c r="EX563" s="53"/>
      <c r="EY563" s="53"/>
      <c r="EZ563" s="53"/>
      <c r="FA563" s="53"/>
      <c r="FB563" s="53"/>
      <c r="FC563" s="53"/>
      <c r="FD563" s="53"/>
      <c r="FE563" s="53"/>
      <c r="FF563" s="53"/>
      <c r="FG563" s="53"/>
      <c r="FH563" s="53"/>
      <c r="FI563" s="53"/>
      <c r="FJ563" s="53"/>
      <c r="FK563" s="53"/>
      <c r="FL563" s="53"/>
      <c r="FM563" s="53"/>
      <c r="FN563" s="53"/>
      <c r="FO563" s="53"/>
      <c r="FP563" s="53"/>
      <c r="FQ563" s="53"/>
      <c r="FR563" s="53"/>
      <c r="FS563" s="53"/>
      <c r="FT563" s="53"/>
      <c r="FU563" s="53"/>
      <c r="FV563" s="53"/>
      <c r="FW563" s="53"/>
      <c r="FX563" s="53"/>
      <c r="FY563" s="53"/>
      <c r="FZ563" s="53"/>
      <c r="GA563" s="53"/>
      <c r="GB563" s="53"/>
      <c r="GC563" s="53"/>
      <c r="GD563" s="53"/>
      <c r="GE563" s="53"/>
      <c r="GF563" s="53"/>
      <c r="GG563" s="53"/>
      <c r="GH563" s="53"/>
      <c r="GI563" s="53"/>
      <c r="GJ563" s="53"/>
      <c r="GK563" s="53"/>
      <c r="GL563" s="53"/>
      <c r="GM563" s="53"/>
      <c r="GN563" s="53"/>
      <c r="GO563" s="53"/>
      <c r="GP563" s="53"/>
      <c r="GQ563" s="53"/>
      <c r="GR563" s="53"/>
      <c r="GS563" s="53"/>
      <c r="GT563" s="53"/>
      <c r="GU563" s="53"/>
      <c r="GV563" s="53"/>
      <c r="GW563" s="53"/>
      <c r="GX563" s="53"/>
      <c r="GY563" s="53"/>
      <c r="GZ563" s="53"/>
      <c r="HA563" s="53"/>
      <c r="HB563" s="53"/>
      <c r="HC563" s="53"/>
      <c r="HD563" s="53"/>
      <c r="HE563" s="53"/>
      <c r="HF563" s="53"/>
      <c r="HG563" s="53"/>
      <c r="HH563" s="53"/>
      <c r="HI563" s="53"/>
      <c r="HJ563" s="53"/>
      <c r="HK563" s="53"/>
      <c r="HL563" s="53"/>
      <c r="HM563" s="53"/>
      <c r="HN563" s="53"/>
      <c r="HO563" s="53"/>
      <c r="HP563" s="53"/>
      <c r="HQ563" s="53"/>
      <c r="HR563" s="53"/>
      <c r="HS563" s="53"/>
      <c r="HT563" s="53"/>
      <c r="HU563" s="53"/>
      <c r="HV563" s="53"/>
      <c r="HW563" s="53"/>
      <c r="HX563" s="53"/>
      <c r="HY563" s="53"/>
      <c r="HZ563" s="53"/>
      <c r="IA563" s="53"/>
    </row>
    <row r="564" spans="1:235" ht="11.25">
      <c r="A564" s="5" t="s">
        <v>5</v>
      </c>
      <c r="B564" s="6"/>
      <c r="C564" s="6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24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3"/>
      <c r="AV564" s="53"/>
      <c r="AW564" s="53"/>
      <c r="AX564" s="53"/>
      <c r="AY564" s="53"/>
      <c r="AZ564" s="53"/>
      <c r="BA564" s="53"/>
      <c r="BB564" s="53"/>
      <c r="BC564" s="53"/>
      <c r="BD564" s="53"/>
      <c r="BE564" s="53"/>
      <c r="BF564" s="53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3"/>
      <c r="BS564" s="53"/>
      <c r="BT564" s="53"/>
      <c r="BU564" s="53"/>
      <c r="BV564" s="53"/>
      <c r="BW564" s="53"/>
      <c r="BX564" s="53"/>
      <c r="BY564" s="53"/>
      <c r="BZ564" s="53"/>
      <c r="CA564" s="53"/>
      <c r="CB564" s="53"/>
      <c r="CC564" s="53"/>
      <c r="CD564" s="53"/>
      <c r="CE564" s="53"/>
      <c r="CF564" s="53"/>
      <c r="CG564" s="53"/>
      <c r="CH564" s="53"/>
      <c r="CI564" s="53"/>
      <c r="CJ564" s="53"/>
      <c r="CK564" s="53"/>
      <c r="CL564" s="53"/>
      <c r="CM564" s="53"/>
      <c r="CN564" s="53"/>
      <c r="CO564" s="53"/>
      <c r="CP564" s="53"/>
      <c r="CQ564" s="53"/>
      <c r="CR564" s="53"/>
      <c r="CS564" s="53"/>
      <c r="CT564" s="53"/>
      <c r="CU564" s="53"/>
      <c r="CV564" s="53"/>
      <c r="CW564" s="53"/>
      <c r="CX564" s="53"/>
      <c r="CY564" s="53"/>
      <c r="CZ564" s="53"/>
      <c r="DA564" s="53"/>
      <c r="DB564" s="53"/>
      <c r="DC564" s="53"/>
      <c r="DD564" s="53"/>
      <c r="DE564" s="53"/>
      <c r="DF564" s="53"/>
      <c r="DG564" s="53"/>
      <c r="DH564" s="53"/>
      <c r="DI564" s="53"/>
      <c r="DJ564" s="53"/>
      <c r="DK564" s="53"/>
      <c r="DL564" s="53"/>
      <c r="DM564" s="53"/>
      <c r="DN564" s="53"/>
      <c r="DO564" s="53"/>
      <c r="DP564" s="53"/>
      <c r="DQ564" s="53"/>
      <c r="DR564" s="53"/>
      <c r="DS564" s="53"/>
      <c r="DT564" s="53"/>
      <c r="DU564" s="53"/>
      <c r="DV564" s="53"/>
      <c r="DW564" s="53"/>
      <c r="DX564" s="53"/>
      <c r="DY564" s="53"/>
      <c r="DZ564" s="53"/>
      <c r="EA564" s="53"/>
      <c r="EB564" s="53"/>
      <c r="EC564" s="53"/>
      <c r="ED564" s="53"/>
      <c r="EE564" s="53"/>
      <c r="EF564" s="53"/>
      <c r="EG564" s="53"/>
      <c r="EH564" s="53"/>
      <c r="EI564" s="53"/>
      <c r="EJ564" s="53"/>
      <c r="EK564" s="53"/>
      <c r="EL564" s="53"/>
      <c r="EM564" s="53"/>
      <c r="EN564" s="53"/>
      <c r="EO564" s="53"/>
      <c r="EP564" s="53"/>
      <c r="EQ564" s="53"/>
      <c r="ER564" s="53"/>
      <c r="ES564" s="53"/>
      <c r="ET564" s="53"/>
      <c r="EU564" s="53"/>
      <c r="EV564" s="53"/>
      <c r="EW564" s="53"/>
      <c r="EX564" s="53"/>
      <c r="EY564" s="53"/>
      <c r="EZ564" s="53"/>
      <c r="FA564" s="53"/>
      <c r="FB564" s="53"/>
      <c r="FC564" s="53"/>
      <c r="FD564" s="53"/>
      <c r="FE564" s="53"/>
      <c r="FF564" s="53"/>
      <c r="FG564" s="53"/>
      <c r="FH564" s="53"/>
      <c r="FI564" s="53"/>
      <c r="FJ564" s="53"/>
      <c r="FK564" s="53"/>
      <c r="FL564" s="53"/>
      <c r="FM564" s="53"/>
      <c r="FN564" s="53"/>
      <c r="FO564" s="53"/>
      <c r="FP564" s="53"/>
      <c r="FQ564" s="53"/>
      <c r="FR564" s="53"/>
      <c r="FS564" s="53"/>
      <c r="FT564" s="53"/>
      <c r="FU564" s="53"/>
      <c r="FV564" s="53"/>
      <c r="FW564" s="53"/>
      <c r="FX564" s="53"/>
      <c r="FY564" s="53"/>
      <c r="FZ564" s="53"/>
      <c r="GA564" s="53"/>
      <c r="GB564" s="53"/>
      <c r="GC564" s="53"/>
      <c r="GD564" s="53"/>
      <c r="GE564" s="53"/>
      <c r="GF564" s="53"/>
      <c r="GG564" s="53"/>
      <c r="GH564" s="53"/>
      <c r="GI564" s="53"/>
      <c r="GJ564" s="53"/>
      <c r="GK564" s="53"/>
      <c r="GL564" s="53"/>
      <c r="GM564" s="53"/>
      <c r="GN564" s="53"/>
      <c r="GO564" s="53"/>
      <c r="GP564" s="53"/>
      <c r="GQ564" s="53"/>
      <c r="GR564" s="53"/>
      <c r="GS564" s="53"/>
      <c r="GT564" s="53"/>
      <c r="GU564" s="53"/>
      <c r="GV564" s="53"/>
      <c r="GW564" s="53"/>
      <c r="GX564" s="53"/>
      <c r="GY564" s="53"/>
      <c r="GZ564" s="53"/>
      <c r="HA564" s="53"/>
      <c r="HB564" s="53"/>
      <c r="HC564" s="53"/>
      <c r="HD564" s="53"/>
      <c r="HE564" s="53"/>
      <c r="HF564" s="53"/>
      <c r="HG564" s="53"/>
      <c r="HH564" s="53"/>
      <c r="HI564" s="53"/>
      <c r="HJ564" s="53"/>
      <c r="HK564" s="53"/>
      <c r="HL564" s="53"/>
      <c r="HM564" s="53"/>
      <c r="HN564" s="53"/>
      <c r="HO564" s="53"/>
      <c r="HP564" s="53"/>
      <c r="HQ564" s="53"/>
      <c r="HR564" s="53"/>
      <c r="HS564" s="53"/>
      <c r="HT564" s="53"/>
      <c r="HU564" s="53"/>
      <c r="HV564" s="53"/>
      <c r="HW564" s="53"/>
      <c r="HX564" s="53"/>
      <c r="HY564" s="53"/>
      <c r="HZ564" s="53"/>
      <c r="IA564" s="53"/>
    </row>
    <row r="565" spans="1:235" ht="11.25">
      <c r="A565" s="8" t="s">
        <v>403</v>
      </c>
      <c r="B565" s="6"/>
      <c r="C565" s="6"/>
      <c r="D565" s="7"/>
      <c r="E565" s="7"/>
      <c r="F565" s="7"/>
      <c r="G565" s="7">
        <v>1</v>
      </c>
      <c r="H565" s="7"/>
      <c r="I565" s="7"/>
      <c r="J565" s="7">
        <f>H565+G565</f>
        <v>1</v>
      </c>
      <c r="K565" s="7"/>
      <c r="L565" s="7"/>
      <c r="M565" s="7"/>
      <c r="N565" s="7"/>
      <c r="O565" s="7"/>
      <c r="P565" s="7"/>
      <c r="Q565" s="24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3"/>
      <c r="BS565" s="53"/>
      <c r="BT565" s="53"/>
      <c r="BU565" s="53"/>
      <c r="BV565" s="53"/>
      <c r="BW565" s="53"/>
      <c r="BX565" s="53"/>
      <c r="BY565" s="53"/>
      <c r="BZ565" s="53"/>
      <c r="CA565" s="53"/>
      <c r="CB565" s="53"/>
      <c r="CC565" s="53"/>
      <c r="CD565" s="53"/>
      <c r="CE565" s="53"/>
      <c r="CF565" s="53"/>
      <c r="CG565" s="53"/>
      <c r="CH565" s="53"/>
      <c r="CI565" s="53"/>
      <c r="CJ565" s="53"/>
      <c r="CK565" s="53"/>
      <c r="CL565" s="53"/>
      <c r="CM565" s="53"/>
      <c r="CN565" s="53"/>
      <c r="CO565" s="53"/>
      <c r="CP565" s="53"/>
      <c r="CQ565" s="53"/>
      <c r="CR565" s="53"/>
      <c r="CS565" s="53"/>
      <c r="CT565" s="53"/>
      <c r="CU565" s="53"/>
      <c r="CV565" s="53"/>
      <c r="CW565" s="53"/>
      <c r="CX565" s="53"/>
      <c r="CY565" s="53"/>
      <c r="CZ565" s="53"/>
      <c r="DA565" s="53"/>
      <c r="DB565" s="53"/>
      <c r="DC565" s="53"/>
      <c r="DD565" s="53"/>
      <c r="DE565" s="53"/>
      <c r="DF565" s="53"/>
      <c r="DG565" s="53"/>
      <c r="DH565" s="53"/>
      <c r="DI565" s="53"/>
      <c r="DJ565" s="53"/>
      <c r="DK565" s="53"/>
      <c r="DL565" s="53"/>
      <c r="DM565" s="53"/>
      <c r="DN565" s="53"/>
      <c r="DO565" s="53"/>
      <c r="DP565" s="53"/>
      <c r="DQ565" s="53"/>
      <c r="DR565" s="53"/>
      <c r="DS565" s="53"/>
      <c r="DT565" s="53"/>
      <c r="DU565" s="53"/>
      <c r="DV565" s="53"/>
      <c r="DW565" s="53"/>
      <c r="DX565" s="53"/>
      <c r="DY565" s="53"/>
      <c r="DZ565" s="53"/>
      <c r="EA565" s="53"/>
      <c r="EB565" s="53"/>
      <c r="EC565" s="53"/>
      <c r="ED565" s="53"/>
      <c r="EE565" s="53"/>
      <c r="EF565" s="53"/>
      <c r="EG565" s="53"/>
      <c r="EH565" s="53"/>
      <c r="EI565" s="53"/>
      <c r="EJ565" s="53"/>
      <c r="EK565" s="53"/>
      <c r="EL565" s="53"/>
      <c r="EM565" s="53"/>
      <c r="EN565" s="53"/>
      <c r="EO565" s="53"/>
      <c r="EP565" s="53"/>
      <c r="EQ565" s="53"/>
      <c r="ER565" s="53"/>
      <c r="ES565" s="53"/>
      <c r="ET565" s="53"/>
      <c r="EU565" s="53"/>
      <c r="EV565" s="53"/>
      <c r="EW565" s="53"/>
      <c r="EX565" s="53"/>
      <c r="EY565" s="53"/>
      <c r="EZ565" s="53"/>
      <c r="FA565" s="53"/>
      <c r="FB565" s="53"/>
      <c r="FC565" s="53"/>
      <c r="FD565" s="53"/>
      <c r="FE565" s="53"/>
      <c r="FF565" s="53"/>
      <c r="FG565" s="53"/>
      <c r="FH565" s="53"/>
      <c r="FI565" s="53"/>
      <c r="FJ565" s="53"/>
      <c r="FK565" s="53"/>
      <c r="FL565" s="53"/>
      <c r="FM565" s="53"/>
      <c r="FN565" s="53"/>
      <c r="FO565" s="53"/>
      <c r="FP565" s="53"/>
      <c r="FQ565" s="53"/>
      <c r="FR565" s="53"/>
      <c r="FS565" s="53"/>
      <c r="FT565" s="53"/>
      <c r="FU565" s="53"/>
      <c r="FV565" s="53"/>
      <c r="FW565" s="53"/>
      <c r="FX565" s="53"/>
      <c r="FY565" s="53"/>
      <c r="FZ565" s="53"/>
      <c r="GA565" s="53"/>
      <c r="GB565" s="53"/>
      <c r="GC565" s="53"/>
      <c r="GD565" s="53"/>
      <c r="GE565" s="53"/>
      <c r="GF565" s="53"/>
      <c r="GG565" s="53"/>
      <c r="GH565" s="53"/>
      <c r="GI565" s="53"/>
      <c r="GJ565" s="53"/>
      <c r="GK565" s="53"/>
      <c r="GL565" s="53"/>
      <c r="GM565" s="53"/>
      <c r="GN565" s="53"/>
      <c r="GO565" s="53"/>
      <c r="GP565" s="53"/>
      <c r="GQ565" s="53"/>
      <c r="GR565" s="53"/>
      <c r="GS565" s="53"/>
      <c r="GT565" s="53"/>
      <c r="GU565" s="53"/>
      <c r="GV565" s="53"/>
      <c r="GW565" s="53"/>
      <c r="GX565" s="53"/>
      <c r="GY565" s="53"/>
      <c r="GZ565" s="53"/>
      <c r="HA565" s="53"/>
      <c r="HB565" s="53"/>
      <c r="HC565" s="53"/>
      <c r="HD565" s="53"/>
      <c r="HE565" s="53"/>
      <c r="HF565" s="53"/>
      <c r="HG565" s="53"/>
      <c r="HH565" s="53"/>
      <c r="HI565" s="53"/>
      <c r="HJ565" s="53"/>
      <c r="HK565" s="53"/>
      <c r="HL565" s="53"/>
      <c r="HM565" s="53"/>
      <c r="HN565" s="53"/>
      <c r="HO565" s="53"/>
      <c r="HP565" s="53"/>
      <c r="HQ565" s="53"/>
      <c r="HR565" s="53"/>
      <c r="HS565" s="53"/>
      <c r="HT565" s="53"/>
      <c r="HU565" s="53"/>
      <c r="HV565" s="53"/>
      <c r="HW565" s="53"/>
      <c r="HX565" s="53"/>
      <c r="HY565" s="53"/>
      <c r="HZ565" s="53"/>
      <c r="IA565" s="53"/>
    </row>
    <row r="566" spans="1:235" ht="11.25">
      <c r="A566" s="5" t="s">
        <v>7</v>
      </c>
      <c r="B566" s="6"/>
      <c r="C566" s="6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24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3"/>
      <c r="BS566" s="53"/>
      <c r="BT566" s="53"/>
      <c r="BU566" s="53"/>
      <c r="BV566" s="53"/>
      <c r="BW566" s="53"/>
      <c r="BX566" s="53"/>
      <c r="BY566" s="53"/>
      <c r="BZ566" s="53"/>
      <c r="CA566" s="53"/>
      <c r="CB566" s="53"/>
      <c r="CC566" s="53"/>
      <c r="CD566" s="53"/>
      <c r="CE566" s="53"/>
      <c r="CF566" s="53"/>
      <c r="CG566" s="53"/>
      <c r="CH566" s="53"/>
      <c r="CI566" s="53"/>
      <c r="CJ566" s="53"/>
      <c r="CK566" s="53"/>
      <c r="CL566" s="53"/>
      <c r="CM566" s="53"/>
      <c r="CN566" s="53"/>
      <c r="CO566" s="53"/>
      <c r="CP566" s="53"/>
      <c r="CQ566" s="53"/>
      <c r="CR566" s="53"/>
      <c r="CS566" s="53"/>
      <c r="CT566" s="53"/>
      <c r="CU566" s="53"/>
      <c r="CV566" s="53"/>
      <c r="CW566" s="53"/>
      <c r="CX566" s="53"/>
      <c r="CY566" s="53"/>
      <c r="CZ566" s="53"/>
      <c r="DA566" s="53"/>
      <c r="DB566" s="53"/>
      <c r="DC566" s="53"/>
      <c r="DD566" s="53"/>
      <c r="DE566" s="53"/>
      <c r="DF566" s="53"/>
      <c r="DG566" s="53"/>
      <c r="DH566" s="53"/>
      <c r="DI566" s="53"/>
      <c r="DJ566" s="53"/>
      <c r="DK566" s="53"/>
      <c r="DL566" s="53"/>
      <c r="DM566" s="53"/>
      <c r="DN566" s="53"/>
      <c r="DO566" s="53"/>
      <c r="DP566" s="53"/>
      <c r="DQ566" s="53"/>
      <c r="DR566" s="53"/>
      <c r="DS566" s="53"/>
      <c r="DT566" s="53"/>
      <c r="DU566" s="53"/>
      <c r="DV566" s="53"/>
      <c r="DW566" s="53"/>
      <c r="DX566" s="53"/>
      <c r="DY566" s="53"/>
      <c r="DZ566" s="53"/>
      <c r="EA566" s="53"/>
      <c r="EB566" s="53"/>
      <c r="EC566" s="53"/>
      <c r="ED566" s="53"/>
      <c r="EE566" s="53"/>
      <c r="EF566" s="53"/>
      <c r="EG566" s="53"/>
      <c r="EH566" s="53"/>
      <c r="EI566" s="53"/>
      <c r="EJ566" s="53"/>
      <c r="EK566" s="53"/>
      <c r="EL566" s="53"/>
      <c r="EM566" s="53"/>
      <c r="EN566" s="53"/>
      <c r="EO566" s="53"/>
      <c r="EP566" s="53"/>
      <c r="EQ566" s="53"/>
      <c r="ER566" s="53"/>
      <c r="ES566" s="53"/>
      <c r="ET566" s="53"/>
      <c r="EU566" s="53"/>
      <c r="EV566" s="53"/>
      <c r="EW566" s="53"/>
      <c r="EX566" s="53"/>
      <c r="EY566" s="53"/>
      <c r="EZ566" s="53"/>
      <c r="FA566" s="53"/>
      <c r="FB566" s="53"/>
      <c r="FC566" s="53"/>
      <c r="FD566" s="53"/>
      <c r="FE566" s="53"/>
      <c r="FF566" s="53"/>
      <c r="FG566" s="53"/>
      <c r="FH566" s="53"/>
      <c r="FI566" s="53"/>
      <c r="FJ566" s="53"/>
      <c r="FK566" s="53"/>
      <c r="FL566" s="53"/>
      <c r="FM566" s="53"/>
      <c r="FN566" s="53"/>
      <c r="FO566" s="53"/>
      <c r="FP566" s="53"/>
      <c r="FQ566" s="53"/>
      <c r="FR566" s="53"/>
      <c r="FS566" s="53"/>
      <c r="FT566" s="53"/>
      <c r="FU566" s="53"/>
      <c r="FV566" s="53"/>
      <c r="FW566" s="53"/>
      <c r="FX566" s="53"/>
      <c r="FY566" s="53"/>
      <c r="FZ566" s="53"/>
      <c r="GA566" s="53"/>
      <c r="GB566" s="53"/>
      <c r="GC566" s="53"/>
      <c r="GD566" s="53"/>
      <c r="GE566" s="53"/>
      <c r="GF566" s="53"/>
      <c r="GG566" s="53"/>
      <c r="GH566" s="53"/>
      <c r="GI566" s="53"/>
      <c r="GJ566" s="53"/>
      <c r="GK566" s="53"/>
      <c r="GL566" s="53"/>
      <c r="GM566" s="53"/>
      <c r="GN566" s="53"/>
      <c r="GO566" s="53"/>
      <c r="GP566" s="53"/>
      <c r="GQ566" s="53"/>
      <c r="GR566" s="53"/>
      <c r="GS566" s="53"/>
      <c r="GT566" s="53"/>
      <c r="GU566" s="53"/>
      <c r="GV566" s="53"/>
      <c r="GW566" s="53"/>
      <c r="GX566" s="53"/>
      <c r="GY566" s="53"/>
      <c r="GZ566" s="53"/>
      <c r="HA566" s="53"/>
      <c r="HB566" s="53"/>
      <c r="HC566" s="53"/>
      <c r="HD566" s="53"/>
      <c r="HE566" s="53"/>
      <c r="HF566" s="53"/>
      <c r="HG566" s="53"/>
      <c r="HH566" s="53"/>
      <c r="HI566" s="53"/>
      <c r="HJ566" s="53"/>
      <c r="HK566" s="53"/>
      <c r="HL566" s="53"/>
      <c r="HM566" s="53"/>
      <c r="HN566" s="53"/>
      <c r="HO566" s="53"/>
      <c r="HP566" s="53"/>
      <c r="HQ566" s="53"/>
      <c r="HR566" s="53"/>
      <c r="HS566" s="53"/>
      <c r="HT566" s="53"/>
      <c r="HU566" s="53"/>
      <c r="HV566" s="53"/>
      <c r="HW566" s="53"/>
      <c r="HX566" s="53"/>
      <c r="HY566" s="53"/>
      <c r="HZ566" s="53"/>
      <c r="IA566" s="53"/>
    </row>
    <row r="567" spans="1:235" ht="11.25">
      <c r="A567" s="8" t="s">
        <v>330</v>
      </c>
      <c r="B567" s="6"/>
      <c r="C567" s="6"/>
      <c r="D567" s="7"/>
      <c r="E567" s="7"/>
      <c r="F567" s="7"/>
      <c r="G567" s="7">
        <v>80000</v>
      </c>
      <c r="H567" s="7"/>
      <c r="I567" s="7"/>
      <c r="J567" s="7">
        <f>H567+G567</f>
        <v>80000</v>
      </c>
      <c r="K567" s="7"/>
      <c r="L567" s="7"/>
      <c r="M567" s="7"/>
      <c r="N567" s="7"/>
      <c r="O567" s="7"/>
      <c r="P567" s="7"/>
      <c r="Q567" s="24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3"/>
      <c r="BS567" s="53"/>
      <c r="BT567" s="53"/>
      <c r="BU567" s="53"/>
      <c r="BV567" s="53"/>
      <c r="BW567" s="53"/>
      <c r="BX567" s="53"/>
      <c r="BY567" s="53"/>
      <c r="BZ567" s="53"/>
      <c r="CA567" s="53"/>
      <c r="CB567" s="53"/>
      <c r="CC567" s="53"/>
      <c r="CD567" s="53"/>
      <c r="CE567" s="53"/>
      <c r="CF567" s="53"/>
      <c r="CG567" s="53"/>
      <c r="CH567" s="53"/>
      <c r="CI567" s="53"/>
      <c r="CJ567" s="53"/>
      <c r="CK567" s="53"/>
      <c r="CL567" s="53"/>
      <c r="CM567" s="53"/>
      <c r="CN567" s="53"/>
      <c r="CO567" s="53"/>
      <c r="CP567" s="53"/>
      <c r="CQ567" s="53"/>
      <c r="CR567" s="53"/>
      <c r="CS567" s="53"/>
      <c r="CT567" s="53"/>
      <c r="CU567" s="53"/>
      <c r="CV567" s="53"/>
      <c r="CW567" s="53"/>
      <c r="CX567" s="53"/>
      <c r="CY567" s="53"/>
      <c r="CZ567" s="53"/>
      <c r="DA567" s="53"/>
      <c r="DB567" s="53"/>
      <c r="DC567" s="53"/>
      <c r="DD567" s="53"/>
      <c r="DE567" s="53"/>
      <c r="DF567" s="53"/>
      <c r="DG567" s="53"/>
      <c r="DH567" s="53"/>
      <c r="DI567" s="53"/>
      <c r="DJ567" s="53"/>
      <c r="DK567" s="53"/>
      <c r="DL567" s="53"/>
      <c r="DM567" s="53"/>
      <c r="DN567" s="53"/>
      <c r="DO567" s="53"/>
      <c r="DP567" s="53"/>
      <c r="DQ567" s="53"/>
      <c r="DR567" s="53"/>
      <c r="DS567" s="53"/>
      <c r="DT567" s="53"/>
      <c r="DU567" s="53"/>
      <c r="DV567" s="53"/>
      <c r="DW567" s="53"/>
      <c r="DX567" s="53"/>
      <c r="DY567" s="53"/>
      <c r="DZ567" s="53"/>
      <c r="EA567" s="53"/>
      <c r="EB567" s="53"/>
      <c r="EC567" s="53"/>
      <c r="ED567" s="53"/>
      <c r="EE567" s="53"/>
      <c r="EF567" s="53"/>
      <c r="EG567" s="53"/>
      <c r="EH567" s="53"/>
      <c r="EI567" s="53"/>
      <c r="EJ567" s="53"/>
      <c r="EK567" s="53"/>
      <c r="EL567" s="53"/>
      <c r="EM567" s="53"/>
      <c r="EN567" s="53"/>
      <c r="EO567" s="53"/>
      <c r="EP567" s="53"/>
      <c r="EQ567" s="53"/>
      <c r="ER567" s="53"/>
      <c r="ES567" s="53"/>
      <c r="ET567" s="53"/>
      <c r="EU567" s="53"/>
      <c r="EV567" s="53"/>
      <c r="EW567" s="53"/>
      <c r="EX567" s="53"/>
      <c r="EY567" s="53"/>
      <c r="EZ567" s="53"/>
      <c r="FA567" s="53"/>
      <c r="FB567" s="53"/>
      <c r="FC567" s="53"/>
      <c r="FD567" s="53"/>
      <c r="FE567" s="53"/>
      <c r="FF567" s="53"/>
      <c r="FG567" s="53"/>
      <c r="FH567" s="53"/>
      <c r="FI567" s="53"/>
      <c r="FJ567" s="53"/>
      <c r="FK567" s="53"/>
      <c r="FL567" s="53"/>
      <c r="FM567" s="53"/>
      <c r="FN567" s="53"/>
      <c r="FO567" s="53"/>
      <c r="FP567" s="53"/>
      <c r="FQ567" s="53"/>
      <c r="FR567" s="53"/>
      <c r="FS567" s="53"/>
      <c r="FT567" s="53"/>
      <c r="FU567" s="53"/>
      <c r="FV567" s="53"/>
      <c r="FW567" s="53"/>
      <c r="FX567" s="53"/>
      <c r="FY567" s="53"/>
      <c r="FZ567" s="53"/>
      <c r="GA567" s="53"/>
      <c r="GB567" s="53"/>
      <c r="GC567" s="53"/>
      <c r="GD567" s="53"/>
      <c r="GE567" s="53"/>
      <c r="GF567" s="53"/>
      <c r="GG567" s="53"/>
      <c r="GH567" s="53"/>
      <c r="GI567" s="53"/>
      <c r="GJ567" s="53"/>
      <c r="GK567" s="53"/>
      <c r="GL567" s="53"/>
      <c r="GM567" s="53"/>
      <c r="GN567" s="53"/>
      <c r="GO567" s="53"/>
      <c r="GP567" s="53"/>
      <c r="GQ567" s="53"/>
      <c r="GR567" s="53"/>
      <c r="GS567" s="53"/>
      <c r="GT567" s="53"/>
      <c r="GU567" s="53"/>
      <c r="GV567" s="53"/>
      <c r="GW567" s="53"/>
      <c r="GX567" s="53"/>
      <c r="GY567" s="53"/>
      <c r="GZ567" s="53"/>
      <c r="HA567" s="53"/>
      <c r="HB567" s="53"/>
      <c r="HC567" s="53"/>
      <c r="HD567" s="53"/>
      <c r="HE567" s="53"/>
      <c r="HF567" s="53"/>
      <c r="HG567" s="53"/>
      <c r="HH567" s="53"/>
      <c r="HI567" s="53"/>
      <c r="HJ567" s="53"/>
      <c r="HK567" s="53"/>
      <c r="HL567" s="53"/>
      <c r="HM567" s="53"/>
      <c r="HN567" s="53"/>
      <c r="HO567" s="53"/>
      <c r="HP567" s="53"/>
      <c r="HQ567" s="53"/>
      <c r="HR567" s="53"/>
      <c r="HS567" s="53"/>
      <c r="HT567" s="53"/>
      <c r="HU567" s="53"/>
      <c r="HV567" s="53"/>
      <c r="HW567" s="53"/>
      <c r="HX567" s="53"/>
      <c r="HY567" s="53"/>
      <c r="HZ567" s="53"/>
      <c r="IA567" s="53"/>
    </row>
    <row r="568" spans="1:235" ht="11.25">
      <c r="A568" s="8"/>
      <c r="B568" s="6"/>
      <c r="C568" s="6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24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3"/>
      <c r="BS568" s="53"/>
      <c r="BT568" s="53"/>
      <c r="BU568" s="53"/>
      <c r="BV568" s="53"/>
      <c r="BW568" s="53"/>
      <c r="BX568" s="53"/>
      <c r="BY568" s="53"/>
      <c r="BZ568" s="53"/>
      <c r="CA568" s="53"/>
      <c r="CB568" s="53"/>
      <c r="CC568" s="53"/>
      <c r="CD568" s="53"/>
      <c r="CE568" s="53"/>
      <c r="CF568" s="53"/>
      <c r="CG568" s="53"/>
      <c r="CH568" s="53"/>
      <c r="CI568" s="53"/>
      <c r="CJ568" s="53"/>
      <c r="CK568" s="53"/>
      <c r="CL568" s="53"/>
      <c r="CM568" s="53"/>
      <c r="CN568" s="53"/>
      <c r="CO568" s="53"/>
      <c r="CP568" s="53"/>
      <c r="CQ568" s="53"/>
      <c r="CR568" s="53"/>
      <c r="CS568" s="53"/>
      <c r="CT568" s="53"/>
      <c r="CU568" s="53"/>
      <c r="CV568" s="53"/>
      <c r="CW568" s="53"/>
      <c r="CX568" s="53"/>
      <c r="CY568" s="53"/>
      <c r="CZ568" s="53"/>
      <c r="DA568" s="53"/>
      <c r="DB568" s="53"/>
      <c r="DC568" s="53"/>
      <c r="DD568" s="53"/>
      <c r="DE568" s="53"/>
      <c r="DF568" s="53"/>
      <c r="DG568" s="53"/>
      <c r="DH568" s="53"/>
      <c r="DI568" s="53"/>
      <c r="DJ568" s="53"/>
      <c r="DK568" s="53"/>
      <c r="DL568" s="53"/>
      <c r="DM568" s="53"/>
      <c r="DN568" s="53"/>
      <c r="DO568" s="53"/>
      <c r="DP568" s="53"/>
      <c r="DQ568" s="53"/>
      <c r="DR568" s="53"/>
      <c r="DS568" s="53"/>
      <c r="DT568" s="53"/>
      <c r="DU568" s="53"/>
      <c r="DV568" s="53"/>
      <c r="DW568" s="53"/>
      <c r="DX568" s="53"/>
      <c r="DY568" s="53"/>
      <c r="DZ568" s="53"/>
      <c r="EA568" s="53"/>
      <c r="EB568" s="53"/>
      <c r="EC568" s="53"/>
      <c r="ED568" s="53"/>
      <c r="EE568" s="53"/>
      <c r="EF568" s="53"/>
      <c r="EG568" s="53"/>
      <c r="EH568" s="53"/>
      <c r="EI568" s="53"/>
      <c r="EJ568" s="53"/>
      <c r="EK568" s="53"/>
      <c r="EL568" s="53"/>
      <c r="EM568" s="53"/>
      <c r="EN568" s="53"/>
      <c r="EO568" s="53"/>
      <c r="EP568" s="53"/>
      <c r="EQ568" s="53"/>
      <c r="ER568" s="53"/>
      <c r="ES568" s="53"/>
      <c r="ET568" s="53"/>
      <c r="EU568" s="53"/>
      <c r="EV568" s="53"/>
      <c r="EW568" s="53"/>
      <c r="EX568" s="53"/>
      <c r="EY568" s="53"/>
      <c r="EZ568" s="53"/>
      <c r="FA568" s="53"/>
      <c r="FB568" s="53"/>
      <c r="FC568" s="53"/>
      <c r="FD568" s="53"/>
      <c r="FE568" s="53"/>
      <c r="FF568" s="53"/>
      <c r="FG568" s="53"/>
      <c r="FH568" s="53"/>
      <c r="FI568" s="53"/>
      <c r="FJ568" s="53"/>
      <c r="FK568" s="53"/>
      <c r="FL568" s="53"/>
      <c r="FM568" s="53"/>
      <c r="FN568" s="53"/>
      <c r="FO568" s="53"/>
      <c r="FP568" s="53"/>
      <c r="FQ568" s="53"/>
      <c r="FR568" s="53"/>
      <c r="FS568" s="53"/>
      <c r="FT568" s="53"/>
      <c r="FU568" s="53"/>
      <c r="FV568" s="53"/>
      <c r="FW568" s="53"/>
      <c r="FX568" s="53"/>
      <c r="FY568" s="53"/>
      <c r="FZ568" s="53"/>
      <c r="GA568" s="53"/>
      <c r="GB568" s="53"/>
      <c r="GC568" s="53"/>
      <c r="GD568" s="53"/>
      <c r="GE568" s="53"/>
      <c r="GF568" s="53"/>
      <c r="GG568" s="53"/>
      <c r="GH568" s="53"/>
      <c r="GI568" s="53"/>
      <c r="GJ568" s="53"/>
      <c r="GK568" s="53"/>
      <c r="GL568" s="53"/>
      <c r="GM568" s="53"/>
      <c r="GN568" s="53"/>
      <c r="GO568" s="53"/>
      <c r="GP568" s="53"/>
      <c r="GQ568" s="53"/>
      <c r="GR568" s="53"/>
      <c r="GS568" s="53"/>
      <c r="GT568" s="53"/>
      <c r="GU568" s="53"/>
      <c r="GV568" s="53"/>
      <c r="GW568" s="53"/>
      <c r="GX568" s="53"/>
      <c r="GY568" s="53"/>
      <c r="GZ568" s="53"/>
      <c r="HA568" s="53"/>
      <c r="HB568" s="53"/>
      <c r="HC568" s="53"/>
      <c r="HD568" s="53"/>
      <c r="HE568" s="53"/>
      <c r="HF568" s="53"/>
      <c r="HG568" s="53"/>
      <c r="HH568" s="53"/>
      <c r="HI568" s="53"/>
      <c r="HJ568" s="53"/>
      <c r="HK568" s="53"/>
      <c r="HL568" s="53"/>
      <c r="HM568" s="53"/>
      <c r="HN568" s="53"/>
      <c r="HO568" s="53"/>
      <c r="HP568" s="53"/>
      <c r="HQ568" s="53"/>
      <c r="HR568" s="53"/>
      <c r="HS568" s="53"/>
      <c r="HT568" s="53"/>
      <c r="HU568" s="53"/>
      <c r="HV568" s="53"/>
      <c r="HW568" s="53"/>
      <c r="HX568" s="53"/>
      <c r="HY568" s="53"/>
      <c r="HZ568" s="53"/>
      <c r="IA568" s="53"/>
    </row>
    <row r="569" spans="1:17" s="139" customFormat="1" ht="11.25">
      <c r="A569" s="152" t="s">
        <v>255</v>
      </c>
      <c r="B569" s="136"/>
      <c r="C569" s="136"/>
      <c r="D569" s="145">
        <f>D571</f>
        <v>1690000</v>
      </c>
      <c r="E569" s="145">
        <v>0</v>
      </c>
      <c r="F569" s="145">
        <f>D569</f>
        <v>1690000</v>
      </c>
      <c r="G569" s="145">
        <f>G571</f>
        <v>1800000</v>
      </c>
      <c r="H569" s="145"/>
      <c r="I569" s="145">
        <f>I571</f>
        <v>0</v>
      </c>
      <c r="J569" s="145">
        <f>J571</f>
        <v>1800000</v>
      </c>
      <c r="K569" s="145"/>
      <c r="L569" s="145"/>
      <c r="M569" s="145"/>
      <c r="N569" s="145">
        <f>N571</f>
        <v>1500000</v>
      </c>
      <c r="O569" s="145"/>
      <c r="P569" s="145">
        <f>P571</f>
        <v>1500000</v>
      </c>
      <c r="Q569" s="154"/>
    </row>
    <row r="570" spans="1:235" ht="54.75" customHeight="1">
      <c r="A570" s="8" t="s">
        <v>165</v>
      </c>
      <c r="B570" s="6"/>
      <c r="C570" s="6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24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3"/>
      <c r="BS570" s="53"/>
      <c r="BT570" s="53"/>
      <c r="BU570" s="53"/>
      <c r="BV570" s="53"/>
      <c r="BW570" s="53"/>
      <c r="BX570" s="53"/>
      <c r="BY570" s="53"/>
      <c r="BZ570" s="53"/>
      <c r="CA570" s="53"/>
      <c r="CB570" s="53"/>
      <c r="CC570" s="53"/>
      <c r="CD570" s="53"/>
      <c r="CE570" s="53"/>
      <c r="CF570" s="53"/>
      <c r="CG570" s="53"/>
      <c r="CH570" s="53"/>
      <c r="CI570" s="53"/>
      <c r="CJ570" s="53"/>
      <c r="CK570" s="53"/>
      <c r="CL570" s="53"/>
      <c r="CM570" s="53"/>
      <c r="CN570" s="53"/>
      <c r="CO570" s="53"/>
      <c r="CP570" s="53"/>
      <c r="CQ570" s="53"/>
      <c r="CR570" s="53"/>
      <c r="CS570" s="53"/>
      <c r="CT570" s="53"/>
      <c r="CU570" s="53"/>
      <c r="CV570" s="53"/>
      <c r="CW570" s="53"/>
      <c r="CX570" s="53"/>
      <c r="CY570" s="53"/>
      <c r="CZ570" s="53"/>
      <c r="DA570" s="53"/>
      <c r="DB570" s="53"/>
      <c r="DC570" s="53"/>
      <c r="DD570" s="53"/>
      <c r="DE570" s="53"/>
      <c r="DF570" s="53"/>
      <c r="DG570" s="53"/>
      <c r="DH570" s="53"/>
      <c r="DI570" s="53"/>
      <c r="DJ570" s="53"/>
      <c r="DK570" s="53"/>
      <c r="DL570" s="53"/>
      <c r="DM570" s="53"/>
      <c r="DN570" s="53"/>
      <c r="DO570" s="53"/>
      <c r="DP570" s="53"/>
      <c r="DQ570" s="53"/>
      <c r="DR570" s="53"/>
      <c r="DS570" s="53"/>
      <c r="DT570" s="53"/>
      <c r="DU570" s="53"/>
      <c r="DV570" s="53"/>
      <c r="DW570" s="53"/>
      <c r="DX570" s="53"/>
      <c r="DY570" s="53"/>
      <c r="DZ570" s="53"/>
      <c r="EA570" s="53"/>
      <c r="EB570" s="53"/>
      <c r="EC570" s="53"/>
      <c r="ED570" s="53"/>
      <c r="EE570" s="53"/>
      <c r="EF570" s="53"/>
      <c r="EG570" s="53"/>
      <c r="EH570" s="53"/>
      <c r="EI570" s="53"/>
      <c r="EJ570" s="53"/>
      <c r="EK570" s="53"/>
      <c r="EL570" s="53"/>
      <c r="EM570" s="53"/>
      <c r="EN570" s="53"/>
      <c r="EO570" s="53"/>
      <c r="EP570" s="53"/>
      <c r="EQ570" s="53"/>
      <c r="ER570" s="53"/>
      <c r="ES570" s="53"/>
      <c r="ET570" s="53"/>
      <c r="EU570" s="53"/>
      <c r="EV570" s="53"/>
      <c r="EW570" s="53"/>
      <c r="EX570" s="53"/>
      <c r="EY570" s="53"/>
      <c r="EZ570" s="53"/>
      <c r="FA570" s="53"/>
      <c r="FB570" s="53"/>
      <c r="FC570" s="53"/>
      <c r="FD570" s="53"/>
      <c r="FE570" s="53"/>
      <c r="FF570" s="53"/>
      <c r="FG570" s="53"/>
      <c r="FH570" s="53"/>
      <c r="FI570" s="53"/>
      <c r="FJ570" s="53"/>
      <c r="FK570" s="53"/>
      <c r="FL570" s="53"/>
      <c r="FM570" s="53"/>
      <c r="FN570" s="53"/>
      <c r="FO570" s="53"/>
      <c r="FP570" s="53"/>
      <c r="FQ570" s="53"/>
      <c r="FR570" s="53"/>
      <c r="FS570" s="53"/>
      <c r="FT570" s="53"/>
      <c r="FU570" s="53"/>
      <c r="FV570" s="53"/>
      <c r="FW570" s="53"/>
      <c r="FX570" s="53"/>
      <c r="FY570" s="53"/>
      <c r="FZ570" s="53"/>
      <c r="GA570" s="53"/>
      <c r="GB570" s="53"/>
      <c r="GC570" s="53"/>
      <c r="GD570" s="53"/>
      <c r="GE570" s="53"/>
      <c r="GF570" s="53"/>
      <c r="GG570" s="53"/>
      <c r="GH570" s="53"/>
      <c r="GI570" s="53"/>
      <c r="GJ570" s="53"/>
      <c r="GK570" s="53"/>
      <c r="GL570" s="53"/>
      <c r="GM570" s="53"/>
      <c r="GN570" s="53"/>
      <c r="GO570" s="53"/>
      <c r="GP570" s="53"/>
      <c r="GQ570" s="53"/>
      <c r="GR570" s="53"/>
      <c r="GS570" s="53"/>
      <c r="GT570" s="53"/>
      <c r="GU570" s="53"/>
      <c r="GV570" s="53"/>
      <c r="GW570" s="53"/>
      <c r="GX570" s="53"/>
      <c r="GY570" s="53"/>
      <c r="GZ570" s="53"/>
      <c r="HA570" s="53"/>
      <c r="HB570" s="53"/>
      <c r="HC570" s="53"/>
      <c r="HD570" s="53"/>
      <c r="HE570" s="53"/>
      <c r="HF570" s="53"/>
      <c r="HG570" s="53"/>
      <c r="HH570" s="53"/>
      <c r="HI570" s="53"/>
      <c r="HJ570" s="53"/>
      <c r="HK570" s="53"/>
      <c r="HL570" s="53"/>
      <c r="HM570" s="53"/>
      <c r="HN570" s="53"/>
      <c r="HO570" s="53"/>
      <c r="HP570" s="53"/>
      <c r="HQ570" s="53"/>
      <c r="HR570" s="53"/>
      <c r="HS570" s="53"/>
      <c r="HT570" s="53"/>
      <c r="HU570" s="53"/>
      <c r="HV570" s="53"/>
      <c r="HW570" s="53"/>
      <c r="HX570" s="53"/>
      <c r="HY570" s="53"/>
      <c r="HZ570" s="53"/>
      <c r="IA570" s="53"/>
    </row>
    <row r="571" spans="1:17" s="76" customFormat="1" ht="22.5">
      <c r="A571" s="34" t="s">
        <v>432</v>
      </c>
      <c r="B571" s="37"/>
      <c r="C571" s="37"/>
      <c r="D571" s="57">
        <f>D572+D579</f>
        <v>1690000</v>
      </c>
      <c r="E571" s="57"/>
      <c r="F571" s="57">
        <f>D571</f>
        <v>1690000</v>
      </c>
      <c r="G571" s="30">
        <f>G572+G579</f>
        <v>1800000</v>
      </c>
      <c r="H571" s="30"/>
      <c r="I571" s="30"/>
      <c r="J571" s="30">
        <f>G571</f>
        <v>1800000</v>
      </c>
      <c r="K571" s="30"/>
      <c r="L571" s="30"/>
      <c r="M571" s="30"/>
      <c r="N571" s="30">
        <f>N572+N579</f>
        <v>1500000</v>
      </c>
      <c r="O571" s="30"/>
      <c r="P571" s="30">
        <f>N571</f>
        <v>1500000</v>
      </c>
      <c r="Q571" s="75"/>
    </row>
    <row r="572" spans="1:17" s="79" customFormat="1" ht="45">
      <c r="A572" s="77" t="s">
        <v>433</v>
      </c>
      <c r="B572" s="35"/>
      <c r="C572" s="35"/>
      <c r="D572" s="45">
        <f>D576*D578+100000</f>
        <v>1400000</v>
      </c>
      <c r="E572" s="45"/>
      <c r="F572" s="45">
        <f>D572+E572</f>
        <v>1400000</v>
      </c>
      <c r="G572" s="36">
        <f>G576*G578</f>
        <v>1500000</v>
      </c>
      <c r="H572" s="36">
        <f aca="true" t="shared" si="62" ref="H572:O572">H576*H578</f>
        <v>0</v>
      </c>
      <c r="I572" s="36">
        <f t="shared" si="62"/>
        <v>0</v>
      </c>
      <c r="J572" s="36">
        <f>G572</f>
        <v>1500000</v>
      </c>
      <c r="K572" s="36">
        <f t="shared" si="62"/>
        <v>0</v>
      </c>
      <c r="L572" s="36">
        <f t="shared" si="62"/>
        <v>0</v>
      </c>
      <c r="M572" s="36">
        <f t="shared" si="62"/>
        <v>0</v>
      </c>
      <c r="N572" s="36">
        <f>N576*N578</f>
        <v>1300000</v>
      </c>
      <c r="O572" s="36">
        <f t="shared" si="62"/>
        <v>0</v>
      </c>
      <c r="P572" s="36">
        <f>N572</f>
        <v>1300000</v>
      </c>
      <c r="Q572" s="78"/>
    </row>
    <row r="573" spans="1:17" s="52" customFormat="1" ht="11.25">
      <c r="A573" s="5" t="s">
        <v>4</v>
      </c>
      <c r="B573" s="37"/>
      <c r="C573" s="37"/>
      <c r="D573" s="80"/>
      <c r="E573" s="80"/>
      <c r="F573" s="81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75"/>
    </row>
    <row r="574" spans="1:17" s="52" customFormat="1" ht="27.75" customHeight="1">
      <c r="A574" s="8" t="s">
        <v>166</v>
      </c>
      <c r="B574" s="37"/>
      <c r="C574" s="37"/>
      <c r="D574" s="49">
        <v>520</v>
      </c>
      <c r="E574" s="80"/>
      <c r="F574" s="81"/>
      <c r="G574" s="7">
        <v>500</v>
      </c>
      <c r="H574" s="30"/>
      <c r="I574" s="30"/>
      <c r="J574" s="7">
        <f>G574+H574</f>
        <v>500</v>
      </c>
      <c r="K574" s="30"/>
      <c r="L574" s="30"/>
      <c r="M574" s="30"/>
      <c r="N574" s="7">
        <v>520</v>
      </c>
      <c r="O574" s="7"/>
      <c r="P574" s="7">
        <f>N574+O574</f>
        <v>520</v>
      </c>
      <c r="Q574" s="75"/>
    </row>
    <row r="575" spans="1:17" s="52" customFormat="1" ht="11.25">
      <c r="A575" s="5" t="s">
        <v>5</v>
      </c>
      <c r="B575" s="37"/>
      <c r="C575" s="37"/>
      <c r="D575" s="80"/>
      <c r="E575" s="80"/>
      <c r="F575" s="81"/>
      <c r="G575" s="30"/>
      <c r="H575" s="30"/>
      <c r="I575" s="30"/>
      <c r="J575" s="7"/>
      <c r="K575" s="30"/>
      <c r="L575" s="30"/>
      <c r="M575" s="30"/>
      <c r="N575" s="30"/>
      <c r="O575" s="30"/>
      <c r="P575" s="7"/>
      <c r="Q575" s="75"/>
    </row>
    <row r="576" spans="1:17" s="52" customFormat="1" ht="22.5">
      <c r="A576" s="8" t="s">
        <v>167</v>
      </c>
      <c r="B576" s="37"/>
      <c r="C576" s="37"/>
      <c r="D576" s="49">
        <v>520</v>
      </c>
      <c r="E576" s="80"/>
      <c r="F576" s="81"/>
      <c r="G576" s="7">
        <f>G574</f>
        <v>500</v>
      </c>
      <c r="H576" s="7"/>
      <c r="I576" s="7"/>
      <c r="J576" s="7">
        <f>G576+H576</f>
        <v>500</v>
      </c>
      <c r="K576" s="7">
        <f>K574</f>
        <v>0</v>
      </c>
      <c r="L576" s="7">
        <f>L574</f>
        <v>0</v>
      </c>
      <c r="M576" s="7">
        <f>M574</f>
        <v>0</v>
      </c>
      <c r="N576" s="7">
        <v>520</v>
      </c>
      <c r="O576" s="7"/>
      <c r="P576" s="7">
        <f>N576+O576</f>
        <v>520</v>
      </c>
      <c r="Q576" s="75"/>
    </row>
    <row r="577" spans="1:17" s="52" customFormat="1" ht="11.25">
      <c r="A577" s="5" t="s">
        <v>7</v>
      </c>
      <c r="B577" s="37"/>
      <c r="C577" s="37"/>
      <c r="D577" s="80"/>
      <c r="E577" s="80"/>
      <c r="F577" s="81"/>
      <c r="G577" s="30"/>
      <c r="H577" s="30"/>
      <c r="I577" s="30"/>
      <c r="J577" s="7"/>
      <c r="K577" s="30"/>
      <c r="L577" s="30"/>
      <c r="M577" s="30"/>
      <c r="N577" s="30"/>
      <c r="O577" s="30"/>
      <c r="P577" s="7"/>
      <c r="Q577" s="75"/>
    </row>
    <row r="578" spans="1:17" s="52" customFormat="1" ht="17.25" customHeight="1">
      <c r="A578" s="8" t="s">
        <v>168</v>
      </c>
      <c r="B578" s="37"/>
      <c r="C578" s="37"/>
      <c r="D578" s="80">
        <v>2500</v>
      </c>
      <c r="E578" s="80"/>
      <c r="F578" s="81"/>
      <c r="G578" s="7">
        <v>3000</v>
      </c>
      <c r="H578" s="30"/>
      <c r="I578" s="30"/>
      <c r="J578" s="7">
        <f>G578+H578</f>
        <v>3000</v>
      </c>
      <c r="K578" s="30"/>
      <c r="L578" s="30"/>
      <c r="M578" s="30"/>
      <c r="N578" s="7">
        <v>2500</v>
      </c>
      <c r="O578" s="7"/>
      <c r="P578" s="7">
        <f>N578+O578</f>
        <v>2500</v>
      </c>
      <c r="Q578" s="75"/>
    </row>
    <row r="579" spans="1:17" s="83" customFormat="1" ht="65.25" customHeight="1">
      <c r="A579" s="77" t="s">
        <v>434</v>
      </c>
      <c r="B579" s="34"/>
      <c r="C579" s="34"/>
      <c r="D579" s="45">
        <f>D583*D586+90000</f>
        <v>290000</v>
      </c>
      <c r="E579" s="45"/>
      <c r="F579" s="45">
        <f>D579+E579</f>
        <v>290000</v>
      </c>
      <c r="G579" s="36">
        <f>G583*G586</f>
        <v>300000</v>
      </c>
      <c r="H579" s="36">
        <f aca="true" t="shared" si="63" ref="H579:P579">H583*H586</f>
        <v>0</v>
      </c>
      <c r="I579" s="36">
        <f t="shared" si="63"/>
        <v>0</v>
      </c>
      <c r="J579" s="36">
        <f t="shared" si="63"/>
        <v>300000</v>
      </c>
      <c r="K579" s="36">
        <f t="shared" si="63"/>
        <v>0</v>
      </c>
      <c r="L579" s="36">
        <f t="shared" si="63"/>
        <v>0</v>
      </c>
      <c r="M579" s="36">
        <f t="shared" si="63"/>
        <v>0</v>
      </c>
      <c r="N579" s="36">
        <f t="shared" si="63"/>
        <v>200000</v>
      </c>
      <c r="O579" s="36">
        <f t="shared" si="63"/>
        <v>0</v>
      </c>
      <c r="P579" s="36">
        <f t="shared" si="63"/>
        <v>200000</v>
      </c>
      <c r="Q579" s="82"/>
    </row>
    <row r="580" spans="1:235" ht="11.25">
      <c r="A580" s="5" t="s">
        <v>4</v>
      </c>
      <c r="B580" s="6"/>
      <c r="C580" s="6"/>
      <c r="D580" s="84"/>
      <c r="E580" s="84"/>
      <c r="F580" s="84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24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3"/>
      <c r="AV580" s="53"/>
      <c r="AW580" s="53"/>
      <c r="AX580" s="53"/>
      <c r="AY580" s="53"/>
      <c r="AZ580" s="53"/>
      <c r="BA580" s="53"/>
      <c r="BB580" s="53"/>
      <c r="BC580" s="53"/>
      <c r="BD580" s="53"/>
      <c r="BE580" s="53"/>
      <c r="BF580" s="53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3"/>
      <c r="BS580" s="53"/>
      <c r="BT580" s="53"/>
      <c r="BU580" s="53"/>
      <c r="BV580" s="53"/>
      <c r="BW580" s="53"/>
      <c r="BX580" s="53"/>
      <c r="BY580" s="53"/>
      <c r="BZ580" s="53"/>
      <c r="CA580" s="53"/>
      <c r="CB580" s="53"/>
      <c r="CC580" s="53"/>
      <c r="CD580" s="53"/>
      <c r="CE580" s="53"/>
      <c r="CF580" s="53"/>
      <c r="CG580" s="53"/>
      <c r="CH580" s="53"/>
      <c r="CI580" s="53"/>
      <c r="CJ580" s="53"/>
      <c r="CK580" s="53"/>
      <c r="CL580" s="53"/>
      <c r="CM580" s="53"/>
      <c r="CN580" s="53"/>
      <c r="CO580" s="53"/>
      <c r="CP580" s="53"/>
      <c r="CQ580" s="53"/>
      <c r="CR580" s="53"/>
      <c r="CS580" s="53"/>
      <c r="CT580" s="53"/>
      <c r="CU580" s="53"/>
      <c r="CV580" s="53"/>
      <c r="CW580" s="53"/>
      <c r="CX580" s="53"/>
      <c r="CY580" s="53"/>
      <c r="CZ580" s="53"/>
      <c r="DA580" s="53"/>
      <c r="DB580" s="53"/>
      <c r="DC580" s="53"/>
      <c r="DD580" s="53"/>
      <c r="DE580" s="53"/>
      <c r="DF580" s="53"/>
      <c r="DG580" s="53"/>
      <c r="DH580" s="53"/>
      <c r="DI580" s="53"/>
      <c r="DJ580" s="53"/>
      <c r="DK580" s="53"/>
      <c r="DL580" s="53"/>
      <c r="DM580" s="53"/>
      <c r="DN580" s="53"/>
      <c r="DO580" s="53"/>
      <c r="DP580" s="53"/>
      <c r="DQ580" s="53"/>
      <c r="DR580" s="53"/>
      <c r="DS580" s="53"/>
      <c r="DT580" s="53"/>
      <c r="DU580" s="53"/>
      <c r="DV580" s="53"/>
      <c r="DW580" s="53"/>
      <c r="DX580" s="53"/>
      <c r="DY580" s="53"/>
      <c r="DZ580" s="53"/>
      <c r="EA580" s="53"/>
      <c r="EB580" s="53"/>
      <c r="EC580" s="53"/>
      <c r="ED580" s="53"/>
      <c r="EE580" s="53"/>
      <c r="EF580" s="53"/>
      <c r="EG580" s="53"/>
      <c r="EH580" s="53"/>
      <c r="EI580" s="53"/>
      <c r="EJ580" s="53"/>
      <c r="EK580" s="53"/>
      <c r="EL580" s="53"/>
      <c r="EM580" s="53"/>
      <c r="EN580" s="53"/>
      <c r="EO580" s="53"/>
      <c r="EP580" s="53"/>
      <c r="EQ580" s="53"/>
      <c r="ER580" s="53"/>
      <c r="ES580" s="53"/>
      <c r="ET580" s="53"/>
      <c r="EU580" s="53"/>
      <c r="EV580" s="53"/>
      <c r="EW580" s="53"/>
      <c r="EX580" s="53"/>
      <c r="EY580" s="53"/>
      <c r="EZ580" s="53"/>
      <c r="FA580" s="53"/>
      <c r="FB580" s="53"/>
      <c r="FC580" s="53"/>
      <c r="FD580" s="53"/>
      <c r="FE580" s="53"/>
      <c r="FF580" s="53"/>
      <c r="FG580" s="53"/>
      <c r="FH580" s="53"/>
      <c r="FI580" s="53"/>
      <c r="FJ580" s="53"/>
      <c r="FK580" s="53"/>
      <c r="FL580" s="53"/>
      <c r="FM580" s="53"/>
      <c r="FN580" s="53"/>
      <c r="FO580" s="53"/>
      <c r="FP580" s="53"/>
      <c r="FQ580" s="53"/>
      <c r="FR580" s="53"/>
      <c r="FS580" s="53"/>
      <c r="FT580" s="53"/>
      <c r="FU580" s="53"/>
      <c r="FV580" s="53"/>
      <c r="FW580" s="53"/>
      <c r="FX580" s="53"/>
      <c r="FY580" s="53"/>
      <c r="FZ580" s="53"/>
      <c r="GA580" s="53"/>
      <c r="GB580" s="53"/>
      <c r="GC580" s="53"/>
      <c r="GD580" s="53"/>
      <c r="GE580" s="53"/>
      <c r="GF580" s="53"/>
      <c r="GG580" s="53"/>
      <c r="GH580" s="53"/>
      <c r="GI580" s="53"/>
      <c r="GJ580" s="53"/>
      <c r="GK580" s="53"/>
      <c r="GL580" s="53"/>
      <c r="GM580" s="53"/>
      <c r="GN580" s="53"/>
      <c r="GO580" s="53"/>
      <c r="GP580" s="53"/>
      <c r="GQ580" s="53"/>
      <c r="GR580" s="53"/>
      <c r="GS580" s="53"/>
      <c r="GT580" s="53"/>
      <c r="GU580" s="53"/>
      <c r="GV580" s="53"/>
      <c r="GW580" s="53"/>
      <c r="GX580" s="53"/>
      <c r="GY580" s="53"/>
      <c r="GZ580" s="53"/>
      <c r="HA580" s="53"/>
      <c r="HB580" s="53"/>
      <c r="HC580" s="53"/>
      <c r="HD580" s="53"/>
      <c r="HE580" s="53"/>
      <c r="HF580" s="53"/>
      <c r="HG580" s="53"/>
      <c r="HH580" s="53"/>
      <c r="HI580" s="53"/>
      <c r="HJ580" s="53"/>
      <c r="HK580" s="53"/>
      <c r="HL580" s="53"/>
      <c r="HM580" s="53"/>
      <c r="HN580" s="53"/>
      <c r="HO580" s="53"/>
      <c r="HP580" s="53"/>
      <c r="HQ580" s="53"/>
      <c r="HR580" s="53"/>
      <c r="HS580" s="53"/>
      <c r="HT580" s="53"/>
      <c r="HU580" s="53"/>
      <c r="HV580" s="53"/>
      <c r="HW580" s="53"/>
      <c r="HX580" s="53"/>
      <c r="HY580" s="53"/>
      <c r="HZ580" s="53"/>
      <c r="IA580" s="53"/>
    </row>
    <row r="581" spans="1:235" ht="33.75">
      <c r="A581" s="8" t="s">
        <v>166</v>
      </c>
      <c r="B581" s="6"/>
      <c r="C581" s="6"/>
      <c r="D581" s="44">
        <v>6</v>
      </c>
      <c r="E581" s="44"/>
      <c r="F581" s="44">
        <f>D581</f>
        <v>6</v>
      </c>
      <c r="G581" s="44">
        <v>6</v>
      </c>
      <c r="H581" s="44"/>
      <c r="I581" s="44"/>
      <c r="J581" s="7">
        <f>G581+H581</f>
        <v>6</v>
      </c>
      <c r="K581" s="44">
        <f>H581</f>
        <v>0</v>
      </c>
      <c r="L581" s="44">
        <f>J581</f>
        <v>6</v>
      </c>
      <c r="M581" s="44">
        <f>K581</f>
        <v>0</v>
      </c>
      <c r="N581" s="44">
        <v>4</v>
      </c>
      <c r="O581" s="44"/>
      <c r="P581" s="44">
        <f>N581</f>
        <v>4</v>
      </c>
      <c r="Q581" s="24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3"/>
      <c r="BS581" s="53"/>
      <c r="BT581" s="53"/>
      <c r="BU581" s="53"/>
      <c r="BV581" s="53"/>
      <c r="BW581" s="53"/>
      <c r="BX581" s="53"/>
      <c r="BY581" s="53"/>
      <c r="BZ581" s="53"/>
      <c r="CA581" s="53"/>
      <c r="CB581" s="53"/>
      <c r="CC581" s="53"/>
      <c r="CD581" s="53"/>
      <c r="CE581" s="53"/>
      <c r="CF581" s="53"/>
      <c r="CG581" s="53"/>
      <c r="CH581" s="53"/>
      <c r="CI581" s="53"/>
      <c r="CJ581" s="53"/>
      <c r="CK581" s="53"/>
      <c r="CL581" s="53"/>
      <c r="CM581" s="53"/>
      <c r="CN581" s="53"/>
      <c r="CO581" s="53"/>
      <c r="CP581" s="53"/>
      <c r="CQ581" s="53"/>
      <c r="CR581" s="53"/>
      <c r="CS581" s="53"/>
      <c r="CT581" s="53"/>
      <c r="CU581" s="53"/>
      <c r="CV581" s="53"/>
      <c r="CW581" s="53"/>
      <c r="CX581" s="53"/>
      <c r="CY581" s="53"/>
      <c r="CZ581" s="53"/>
      <c r="DA581" s="53"/>
      <c r="DB581" s="53"/>
      <c r="DC581" s="53"/>
      <c r="DD581" s="53"/>
      <c r="DE581" s="53"/>
      <c r="DF581" s="53"/>
      <c r="DG581" s="53"/>
      <c r="DH581" s="53"/>
      <c r="DI581" s="53"/>
      <c r="DJ581" s="53"/>
      <c r="DK581" s="53"/>
      <c r="DL581" s="53"/>
      <c r="DM581" s="53"/>
      <c r="DN581" s="53"/>
      <c r="DO581" s="53"/>
      <c r="DP581" s="53"/>
      <c r="DQ581" s="53"/>
      <c r="DR581" s="53"/>
      <c r="DS581" s="53"/>
      <c r="DT581" s="53"/>
      <c r="DU581" s="53"/>
      <c r="DV581" s="53"/>
      <c r="DW581" s="53"/>
      <c r="DX581" s="53"/>
      <c r="DY581" s="53"/>
      <c r="DZ581" s="53"/>
      <c r="EA581" s="53"/>
      <c r="EB581" s="53"/>
      <c r="EC581" s="53"/>
      <c r="ED581" s="53"/>
      <c r="EE581" s="53"/>
      <c r="EF581" s="53"/>
      <c r="EG581" s="53"/>
      <c r="EH581" s="53"/>
      <c r="EI581" s="53"/>
      <c r="EJ581" s="53"/>
      <c r="EK581" s="53"/>
      <c r="EL581" s="53"/>
      <c r="EM581" s="53"/>
      <c r="EN581" s="53"/>
      <c r="EO581" s="53"/>
      <c r="EP581" s="53"/>
      <c r="EQ581" s="53"/>
      <c r="ER581" s="53"/>
      <c r="ES581" s="53"/>
      <c r="ET581" s="53"/>
      <c r="EU581" s="53"/>
      <c r="EV581" s="53"/>
      <c r="EW581" s="53"/>
      <c r="EX581" s="53"/>
      <c r="EY581" s="53"/>
      <c r="EZ581" s="53"/>
      <c r="FA581" s="53"/>
      <c r="FB581" s="53"/>
      <c r="FC581" s="53"/>
      <c r="FD581" s="53"/>
      <c r="FE581" s="53"/>
      <c r="FF581" s="53"/>
      <c r="FG581" s="53"/>
      <c r="FH581" s="53"/>
      <c r="FI581" s="53"/>
      <c r="FJ581" s="53"/>
      <c r="FK581" s="53"/>
      <c r="FL581" s="53"/>
      <c r="FM581" s="53"/>
      <c r="FN581" s="53"/>
      <c r="FO581" s="53"/>
      <c r="FP581" s="53"/>
      <c r="FQ581" s="53"/>
      <c r="FR581" s="53"/>
      <c r="FS581" s="53"/>
      <c r="FT581" s="53"/>
      <c r="FU581" s="53"/>
      <c r="FV581" s="53"/>
      <c r="FW581" s="53"/>
      <c r="FX581" s="53"/>
      <c r="FY581" s="53"/>
      <c r="FZ581" s="53"/>
      <c r="GA581" s="53"/>
      <c r="GB581" s="53"/>
      <c r="GC581" s="53"/>
      <c r="GD581" s="53"/>
      <c r="GE581" s="53"/>
      <c r="GF581" s="53"/>
      <c r="GG581" s="53"/>
      <c r="GH581" s="53"/>
      <c r="GI581" s="53"/>
      <c r="GJ581" s="53"/>
      <c r="GK581" s="53"/>
      <c r="GL581" s="53"/>
      <c r="GM581" s="53"/>
      <c r="GN581" s="53"/>
      <c r="GO581" s="53"/>
      <c r="GP581" s="53"/>
      <c r="GQ581" s="53"/>
      <c r="GR581" s="53"/>
      <c r="GS581" s="53"/>
      <c r="GT581" s="53"/>
      <c r="GU581" s="53"/>
      <c r="GV581" s="53"/>
      <c r="GW581" s="53"/>
      <c r="GX581" s="53"/>
      <c r="GY581" s="53"/>
      <c r="GZ581" s="53"/>
      <c r="HA581" s="53"/>
      <c r="HB581" s="53"/>
      <c r="HC581" s="53"/>
      <c r="HD581" s="53"/>
      <c r="HE581" s="53"/>
      <c r="HF581" s="53"/>
      <c r="HG581" s="53"/>
      <c r="HH581" s="53"/>
      <c r="HI581" s="53"/>
      <c r="HJ581" s="53"/>
      <c r="HK581" s="53"/>
      <c r="HL581" s="53"/>
      <c r="HM581" s="53"/>
      <c r="HN581" s="53"/>
      <c r="HO581" s="53"/>
      <c r="HP581" s="53"/>
      <c r="HQ581" s="53"/>
      <c r="HR581" s="53"/>
      <c r="HS581" s="53"/>
      <c r="HT581" s="53"/>
      <c r="HU581" s="53"/>
      <c r="HV581" s="53"/>
      <c r="HW581" s="53"/>
      <c r="HX581" s="53"/>
      <c r="HY581" s="53"/>
      <c r="HZ581" s="53"/>
      <c r="IA581" s="53"/>
    </row>
    <row r="582" spans="1:235" ht="11.25">
      <c r="A582" s="5" t="s">
        <v>5</v>
      </c>
      <c r="B582" s="6"/>
      <c r="C582" s="6"/>
      <c r="D582" s="44"/>
      <c r="E582" s="44"/>
      <c r="F582" s="44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24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  <c r="CF582" s="53"/>
      <c r="CG582" s="53"/>
      <c r="CH582" s="53"/>
      <c r="CI582" s="53"/>
      <c r="CJ582" s="53"/>
      <c r="CK582" s="53"/>
      <c r="CL582" s="53"/>
      <c r="CM582" s="53"/>
      <c r="CN582" s="53"/>
      <c r="CO582" s="53"/>
      <c r="CP582" s="53"/>
      <c r="CQ582" s="53"/>
      <c r="CR582" s="53"/>
      <c r="CS582" s="53"/>
      <c r="CT582" s="53"/>
      <c r="CU582" s="53"/>
      <c r="CV582" s="53"/>
      <c r="CW582" s="53"/>
      <c r="CX582" s="53"/>
      <c r="CY582" s="53"/>
      <c r="CZ582" s="53"/>
      <c r="DA582" s="53"/>
      <c r="DB582" s="53"/>
      <c r="DC582" s="53"/>
      <c r="DD582" s="53"/>
      <c r="DE582" s="53"/>
      <c r="DF582" s="53"/>
      <c r="DG582" s="53"/>
      <c r="DH582" s="53"/>
      <c r="DI582" s="53"/>
      <c r="DJ582" s="53"/>
      <c r="DK582" s="53"/>
      <c r="DL582" s="53"/>
      <c r="DM582" s="53"/>
      <c r="DN582" s="53"/>
      <c r="DO582" s="53"/>
      <c r="DP582" s="53"/>
      <c r="DQ582" s="53"/>
      <c r="DR582" s="53"/>
      <c r="DS582" s="53"/>
      <c r="DT582" s="53"/>
      <c r="DU582" s="53"/>
      <c r="DV582" s="53"/>
      <c r="DW582" s="53"/>
      <c r="DX582" s="53"/>
      <c r="DY582" s="53"/>
      <c r="DZ582" s="53"/>
      <c r="EA582" s="53"/>
      <c r="EB582" s="53"/>
      <c r="EC582" s="53"/>
      <c r="ED582" s="53"/>
      <c r="EE582" s="53"/>
      <c r="EF582" s="53"/>
      <c r="EG582" s="53"/>
      <c r="EH582" s="53"/>
      <c r="EI582" s="53"/>
      <c r="EJ582" s="53"/>
      <c r="EK582" s="53"/>
      <c r="EL582" s="53"/>
      <c r="EM582" s="53"/>
      <c r="EN582" s="53"/>
      <c r="EO582" s="53"/>
      <c r="EP582" s="53"/>
      <c r="EQ582" s="53"/>
      <c r="ER582" s="53"/>
      <c r="ES582" s="53"/>
      <c r="ET582" s="53"/>
      <c r="EU582" s="53"/>
      <c r="EV582" s="53"/>
      <c r="EW582" s="53"/>
      <c r="EX582" s="53"/>
      <c r="EY582" s="53"/>
      <c r="EZ582" s="53"/>
      <c r="FA582" s="53"/>
      <c r="FB582" s="53"/>
      <c r="FC582" s="53"/>
      <c r="FD582" s="53"/>
      <c r="FE582" s="53"/>
      <c r="FF582" s="53"/>
      <c r="FG582" s="53"/>
      <c r="FH582" s="53"/>
      <c r="FI582" s="53"/>
      <c r="FJ582" s="53"/>
      <c r="FK582" s="53"/>
      <c r="FL582" s="53"/>
      <c r="FM582" s="53"/>
      <c r="FN582" s="53"/>
      <c r="FO582" s="53"/>
      <c r="FP582" s="53"/>
      <c r="FQ582" s="53"/>
      <c r="FR582" s="53"/>
      <c r="FS582" s="53"/>
      <c r="FT582" s="53"/>
      <c r="FU582" s="53"/>
      <c r="FV582" s="53"/>
      <c r="FW582" s="53"/>
      <c r="FX582" s="53"/>
      <c r="FY582" s="53"/>
      <c r="FZ582" s="53"/>
      <c r="GA582" s="53"/>
      <c r="GB582" s="53"/>
      <c r="GC582" s="53"/>
      <c r="GD582" s="53"/>
      <c r="GE582" s="53"/>
      <c r="GF582" s="53"/>
      <c r="GG582" s="53"/>
      <c r="GH582" s="53"/>
      <c r="GI582" s="53"/>
      <c r="GJ582" s="53"/>
      <c r="GK582" s="53"/>
      <c r="GL582" s="53"/>
      <c r="GM582" s="53"/>
      <c r="GN582" s="53"/>
      <c r="GO582" s="53"/>
      <c r="GP582" s="53"/>
      <c r="GQ582" s="53"/>
      <c r="GR582" s="53"/>
      <c r="GS582" s="53"/>
      <c r="GT582" s="53"/>
      <c r="GU582" s="53"/>
      <c r="GV582" s="53"/>
      <c r="GW582" s="53"/>
      <c r="GX582" s="53"/>
      <c r="GY582" s="53"/>
      <c r="GZ582" s="53"/>
      <c r="HA582" s="53"/>
      <c r="HB582" s="53"/>
      <c r="HC582" s="53"/>
      <c r="HD582" s="53"/>
      <c r="HE582" s="53"/>
      <c r="HF582" s="53"/>
      <c r="HG582" s="53"/>
      <c r="HH582" s="53"/>
      <c r="HI582" s="53"/>
      <c r="HJ582" s="53"/>
      <c r="HK582" s="53"/>
      <c r="HL582" s="53"/>
      <c r="HM582" s="53"/>
      <c r="HN582" s="53"/>
      <c r="HO582" s="53"/>
      <c r="HP582" s="53"/>
      <c r="HQ582" s="53"/>
      <c r="HR582" s="53"/>
      <c r="HS582" s="53"/>
      <c r="HT582" s="53"/>
      <c r="HU582" s="53"/>
      <c r="HV582" s="53"/>
      <c r="HW582" s="53"/>
      <c r="HX582" s="53"/>
      <c r="HY582" s="53"/>
      <c r="HZ582" s="53"/>
      <c r="IA582" s="53"/>
    </row>
    <row r="583" spans="1:235" ht="32.25" customHeight="1">
      <c r="A583" s="8" t="s">
        <v>167</v>
      </c>
      <c r="B583" s="6"/>
      <c r="C583" s="6"/>
      <c r="D583" s="44">
        <v>6</v>
      </c>
      <c r="E583" s="44"/>
      <c r="F583" s="44">
        <f>D583</f>
        <v>6</v>
      </c>
      <c r="G583" s="7">
        <v>6</v>
      </c>
      <c r="H583" s="7"/>
      <c r="I583" s="7"/>
      <c r="J583" s="7">
        <f>G583+H583</f>
        <v>6</v>
      </c>
      <c r="K583" s="7"/>
      <c r="L583" s="7"/>
      <c r="M583" s="7"/>
      <c r="N583" s="7">
        <v>4</v>
      </c>
      <c r="O583" s="7"/>
      <c r="P583" s="7">
        <f>N583</f>
        <v>4</v>
      </c>
      <c r="Q583" s="24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3"/>
      <c r="BS583" s="53"/>
      <c r="BT583" s="53"/>
      <c r="BU583" s="53"/>
      <c r="BV583" s="53"/>
      <c r="BW583" s="53"/>
      <c r="BX583" s="53"/>
      <c r="BY583" s="53"/>
      <c r="BZ583" s="53"/>
      <c r="CA583" s="53"/>
      <c r="CB583" s="53"/>
      <c r="CC583" s="53"/>
      <c r="CD583" s="53"/>
      <c r="CE583" s="53"/>
      <c r="CF583" s="53"/>
      <c r="CG583" s="53"/>
      <c r="CH583" s="53"/>
      <c r="CI583" s="53"/>
      <c r="CJ583" s="53"/>
      <c r="CK583" s="53"/>
      <c r="CL583" s="53"/>
      <c r="CM583" s="53"/>
      <c r="CN583" s="53"/>
      <c r="CO583" s="53"/>
      <c r="CP583" s="53"/>
      <c r="CQ583" s="53"/>
      <c r="CR583" s="53"/>
      <c r="CS583" s="53"/>
      <c r="CT583" s="53"/>
      <c r="CU583" s="53"/>
      <c r="CV583" s="53"/>
      <c r="CW583" s="53"/>
      <c r="CX583" s="53"/>
      <c r="CY583" s="53"/>
      <c r="CZ583" s="53"/>
      <c r="DA583" s="53"/>
      <c r="DB583" s="53"/>
      <c r="DC583" s="53"/>
      <c r="DD583" s="53"/>
      <c r="DE583" s="53"/>
      <c r="DF583" s="53"/>
      <c r="DG583" s="53"/>
      <c r="DH583" s="53"/>
      <c r="DI583" s="53"/>
      <c r="DJ583" s="53"/>
      <c r="DK583" s="53"/>
      <c r="DL583" s="53"/>
      <c r="DM583" s="53"/>
      <c r="DN583" s="53"/>
      <c r="DO583" s="53"/>
      <c r="DP583" s="53"/>
      <c r="DQ583" s="53"/>
      <c r="DR583" s="53"/>
      <c r="DS583" s="53"/>
      <c r="DT583" s="53"/>
      <c r="DU583" s="53"/>
      <c r="DV583" s="53"/>
      <c r="DW583" s="53"/>
      <c r="DX583" s="53"/>
      <c r="DY583" s="53"/>
      <c r="DZ583" s="53"/>
      <c r="EA583" s="53"/>
      <c r="EB583" s="53"/>
      <c r="EC583" s="53"/>
      <c r="ED583" s="53"/>
      <c r="EE583" s="53"/>
      <c r="EF583" s="53"/>
      <c r="EG583" s="53"/>
      <c r="EH583" s="53"/>
      <c r="EI583" s="53"/>
      <c r="EJ583" s="53"/>
      <c r="EK583" s="53"/>
      <c r="EL583" s="53"/>
      <c r="EM583" s="53"/>
      <c r="EN583" s="53"/>
      <c r="EO583" s="53"/>
      <c r="EP583" s="53"/>
      <c r="EQ583" s="53"/>
      <c r="ER583" s="53"/>
      <c r="ES583" s="53"/>
      <c r="ET583" s="53"/>
      <c r="EU583" s="53"/>
      <c r="EV583" s="53"/>
      <c r="EW583" s="53"/>
      <c r="EX583" s="53"/>
      <c r="EY583" s="53"/>
      <c r="EZ583" s="53"/>
      <c r="FA583" s="53"/>
      <c r="FB583" s="53"/>
      <c r="FC583" s="53"/>
      <c r="FD583" s="53"/>
      <c r="FE583" s="53"/>
      <c r="FF583" s="53"/>
      <c r="FG583" s="53"/>
      <c r="FH583" s="53"/>
      <c r="FI583" s="53"/>
      <c r="FJ583" s="53"/>
      <c r="FK583" s="53"/>
      <c r="FL583" s="53"/>
      <c r="FM583" s="53"/>
      <c r="FN583" s="53"/>
      <c r="FO583" s="53"/>
      <c r="FP583" s="53"/>
      <c r="FQ583" s="53"/>
      <c r="FR583" s="53"/>
      <c r="FS583" s="53"/>
      <c r="FT583" s="53"/>
      <c r="FU583" s="53"/>
      <c r="FV583" s="53"/>
      <c r="FW583" s="53"/>
      <c r="FX583" s="53"/>
      <c r="FY583" s="53"/>
      <c r="FZ583" s="53"/>
      <c r="GA583" s="53"/>
      <c r="GB583" s="53"/>
      <c r="GC583" s="53"/>
      <c r="GD583" s="53"/>
      <c r="GE583" s="53"/>
      <c r="GF583" s="53"/>
      <c r="GG583" s="53"/>
      <c r="GH583" s="53"/>
      <c r="GI583" s="53"/>
      <c r="GJ583" s="53"/>
      <c r="GK583" s="53"/>
      <c r="GL583" s="53"/>
      <c r="GM583" s="53"/>
      <c r="GN583" s="53"/>
      <c r="GO583" s="53"/>
      <c r="GP583" s="53"/>
      <c r="GQ583" s="53"/>
      <c r="GR583" s="53"/>
      <c r="GS583" s="53"/>
      <c r="GT583" s="53"/>
      <c r="GU583" s="53"/>
      <c r="GV583" s="53"/>
      <c r="GW583" s="53"/>
      <c r="GX583" s="53"/>
      <c r="GY583" s="53"/>
      <c r="GZ583" s="53"/>
      <c r="HA583" s="53"/>
      <c r="HB583" s="53"/>
      <c r="HC583" s="53"/>
      <c r="HD583" s="53"/>
      <c r="HE583" s="53"/>
      <c r="HF583" s="53"/>
      <c r="HG583" s="53"/>
      <c r="HH583" s="53"/>
      <c r="HI583" s="53"/>
      <c r="HJ583" s="53"/>
      <c r="HK583" s="53"/>
      <c r="HL583" s="53"/>
      <c r="HM583" s="53"/>
      <c r="HN583" s="53"/>
      <c r="HO583" s="53"/>
      <c r="HP583" s="53"/>
      <c r="HQ583" s="53"/>
      <c r="HR583" s="53"/>
      <c r="HS583" s="53"/>
      <c r="HT583" s="53"/>
      <c r="HU583" s="53"/>
      <c r="HV583" s="53"/>
      <c r="HW583" s="53"/>
      <c r="HX583" s="53"/>
      <c r="HY583" s="53"/>
      <c r="HZ583" s="53"/>
      <c r="IA583" s="53"/>
    </row>
    <row r="584" spans="1:235" ht="22.5">
      <c r="A584" s="8" t="s">
        <v>164</v>
      </c>
      <c r="B584" s="6"/>
      <c r="C584" s="6"/>
      <c r="D584" s="44"/>
      <c r="E584" s="44"/>
      <c r="F584" s="44">
        <f>D584</f>
        <v>0</v>
      </c>
      <c r="G584" s="7"/>
      <c r="H584" s="7"/>
      <c r="I584" s="7"/>
      <c r="J584" s="7">
        <f>G584+H584</f>
        <v>0</v>
      </c>
      <c r="K584" s="7"/>
      <c r="L584" s="7"/>
      <c r="M584" s="7"/>
      <c r="N584" s="7"/>
      <c r="O584" s="7"/>
      <c r="P584" s="7"/>
      <c r="Q584" s="24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  <c r="GB584" s="53"/>
      <c r="GC584" s="53"/>
      <c r="GD584" s="53"/>
      <c r="GE584" s="53"/>
      <c r="GF584" s="53"/>
      <c r="GG584" s="53"/>
      <c r="GH584" s="53"/>
      <c r="GI584" s="53"/>
      <c r="GJ584" s="53"/>
      <c r="GK584" s="53"/>
      <c r="GL584" s="53"/>
      <c r="GM584" s="53"/>
      <c r="GN584" s="53"/>
      <c r="GO584" s="53"/>
      <c r="GP584" s="53"/>
      <c r="GQ584" s="53"/>
      <c r="GR584" s="53"/>
      <c r="GS584" s="53"/>
      <c r="GT584" s="53"/>
      <c r="GU584" s="53"/>
      <c r="GV584" s="53"/>
      <c r="GW584" s="53"/>
      <c r="GX584" s="53"/>
      <c r="GY584" s="53"/>
      <c r="GZ584" s="53"/>
      <c r="HA584" s="53"/>
      <c r="HB584" s="53"/>
      <c r="HC584" s="53"/>
      <c r="HD584" s="53"/>
      <c r="HE584" s="53"/>
      <c r="HF584" s="53"/>
      <c r="HG584" s="53"/>
      <c r="HH584" s="53"/>
      <c r="HI584" s="53"/>
      <c r="HJ584" s="53"/>
      <c r="HK584" s="53"/>
      <c r="HL584" s="53"/>
      <c r="HM584" s="53"/>
      <c r="HN584" s="53"/>
      <c r="HO584" s="53"/>
      <c r="HP584" s="53"/>
      <c r="HQ584" s="53"/>
      <c r="HR584" s="53"/>
      <c r="HS584" s="53"/>
      <c r="HT584" s="53"/>
      <c r="HU584" s="53"/>
      <c r="HV584" s="53"/>
      <c r="HW584" s="53"/>
      <c r="HX584" s="53"/>
      <c r="HY584" s="53"/>
      <c r="HZ584" s="53"/>
      <c r="IA584" s="53"/>
    </row>
    <row r="585" spans="1:235" ht="11.25">
      <c r="A585" s="5" t="s">
        <v>7</v>
      </c>
      <c r="B585" s="6"/>
      <c r="C585" s="6"/>
      <c r="D585" s="44"/>
      <c r="E585" s="44"/>
      <c r="F585" s="44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24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  <c r="GB585" s="53"/>
      <c r="GC585" s="53"/>
      <c r="GD585" s="53"/>
      <c r="GE585" s="53"/>
      <c r="GF585" s="53"/>
      <c r="GG585" s="53"/>
      <c r="GH585" s="53"/>
      <c r="GI585" s="53"/>
      <c r="GJ585" s="53"/>
      <c r="GK585" s="53"/>
      <c r="GL585" s="53"/>
      <c r="GM585" s="53"/>
      <c r="GN585" s="53"/>
      <c r="GO585" s="53"/>
      <c r="GP585" s="53"/>
      <c r="GQ585" s="53"/>
      <c r="GR585" s="53"/>
      <c r="GS585" s="53"/>
      <c r="GT585" s="53"/>
      <c r="GU585" s="53"/>
      <c r="GV585" s="53"/>
      <c r="GW585" s="53"/>
      <c r="GX585" s="53"/>
      <c r="GY585" s="53"/>
      <c r="GZ585" s="53"/>
      <c r="HA585" s="53"/>
      <c r="HB585" s="53"/>
      <c r="HC585" s="53"/>
      <c r="HD585" s="53"/>
      <c r="HE585" s="53"/>
      <c r="HF585" s="53"/>
      <c r="HG585" s="53"/>
      <c r="HH585" s="53"/>
      <c r="HI585" s="53"/>
      <c r="HJ585" s="53"/>
      <c r="HK585" s="53"/>
      <c r="HL585" s="53"/>
      <c r="HM585" s="53"/>
      <c r="HN585" s="53"/>
      <c r="HO585" s="53"/>
      <c r="HP585" s="53"/>
      <c r="HQ585" s="53"/>
      <c r="HR585" s="53"/>
      <c r="HS585" s="53"/>
      <c r="HT585" s="53"/>
      <c r="HU585" s="53"/>
      <c r="HV585" s="53"/>
      <c r="HW585" s="53"/>
      <c r="HX585" s="53"/>
      <c r="HY585" s="53"/>
      <c r="HZ585" s="53"/>
      <c r="IA585" s="53"/>
    </row>
    <row r="586" spans="1:235" ht="22.5">
      <c r="A586" s="8" t="s">
        <v>168</v>
      </c>
      <c r="B586" s="6"/>
      <c r="C586" s="6"/>
      <c r="D586" s="44">
        <f>200000/6</f>
        <v>33333.333333333336</v>
      </c>
      <c r="E586" s="44"/>
      <c r="F586" s="44">
        <f>D586</f>
        <v>33333.333333333336</v>
      </c>
      <c r="G586" s="7">
        <v>50000</v>
      </c>
      <c r="H586" s="7"/>
      <c r="I586" s="7"/>
      <c r="J586" s="7">
        <f>G586+H586</f>
        <v>50000</v>
      </c>
      <c r="K586" s="7"/>
      <c r="L586" s="7"/>
      <c r="M586" s="7"/>
      <c r="N586" s="7">
        <v>50000</v>
      </c>
      <c r="O586" s="7"/>
      <c r="P586" s="7">
        <f>N586</f>
        <v>50000</v>
      </c>
      <c r="Q586" s="24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3"/>
      <c r="BS586" s="53"/>
      <c r="BT586" s="53"/>
      <c r="BU586" s="53"/>
      <c r="BV586" s="53"/>
      <c r="BW586" s="53"/>
      <c r="BX586" s="53"/>
      <c r="BY586" s="53"/>
      <c r="BZ586" s="53"/>
      <c r="CA586" s="53"/>
      <c r="CB586" s="53"/>
      <c r="CC586" s="53"/>
      <c r="CD586" s="53"/>
      <c r="CE586" s="53"/>
      <c r="CF586" s="53"/>
      <c r="CG586" s="53"/>
      <c r="CH586" s="53"/>
      <c r="CI586" s="53"/>
      <c r="CJ586" s="53"/>
      <c r="CK586" s="53"/>
      <c r="CL586" s="53"/>
      <c r="CM586" s="53"/>
      <c r="CN586" s="53"/>
      <c r="CO586" s="53"/>
      <c r="CP586" s="53"/>
      <c r="CQ586" s="53"/>
      <c r="CR586" s="53"/>
      <c r="CS586" s="53"/>
      <c r="CT586" s="53"/>
      <c r="CU586" s="53"/>
      <c r="CV586" s="53"/>
      <c r="CW586" s="53"/>
      <c r="CX586" s="53"/>
      <c r="CY586" s="53"/>
      <c r="CZ586" s="53"/>
      <c r="DA586" s="53"/>
      <c r="DB586" s="53"/>
      <c r="DC586" s="53"/>
      <c r="DD586" s="53"/>
      <c r="DE586" s="53"/>
      <c r="DF586" s="53"/>
      <c r="DG586" s="53"/>
      <c r="DH586" s="53"/>
      <c r="DI586" s="53"/>
      <c r="DJ586" s="53"/>
      <c r="DK586" s="53"/>
      <c r="DL586" s="53"/>
      <c r="DM586" s="53"/>
      <c r="DN586" s="53"/>
      <c r="DO586" s="53"/>
      <c r="DP586" s="53"/>
      <c r="DQ586" s="53"/>
      <c r="DR586" s="53"/>
      <c r="DS586" s="53"/>
      <c r="DT586" s="53"/>
      <c r="DU586" s="53"/>
      <c r="DV586" s="53"/>
      <c r="DW586" s="53"/>
      <c r="DX586" s="53"/>
      <c r="DY586" s="53"/>
      <c r="DZ586" s="53"/>
      <c r="EA586" s="53"/>
      <c r="EB586" s="53"/>
      <c r="EC586" s="53"/>
      <c r="ED586" s="53"/>
      <c r="EE586" s="53"/>
      <c r="EF586" s="53"/>
      <c r="EG586" s="53"/>
      <c r="EH586" s="53"/>
      <c r="EI586" s="53"/>
      <c r="EJ586" s="53"/>
      <c r="EK586" s="53"/>
      <c r="EL586" s="53"/>
      <c r="EM586" s="53"/>
      <c r="EN586" s="53"/>
      <c r="EO586" s="53"/>
      <c r="EP586" s="53"/>
      <c r="EQ586" s="53"/>
      <c r="ER586" s="53"/>
      <c r="ES586" s="53"/>
      <c r="ET586" s="53"/>
      <c r="EU586" s="53"/>
      <c r="EV586" s="53"/>
      <c r="EW586" s="53"/>
      <c r="EX586" s="53"/>
      <c r="EY586" s="53"/>
      <c r="EZ586" s="53"/>
      <c r="FA586" s="53"/>
      <c r="FB586" s="53"/>
      <c r="FC586" s="53"/>
      <c r="FD586" s="53"/>
      <c r="FE586" s="53"/>
      <c r="FF586" s="53"/>
      <c r="FG586" s="53"/>
      <c r="FH586" s="53"/>
      <c r="FI586" s="53"/>
      <c r="FJ586" s="53"/>
      <c r="FK586" s="53"/>
      <c r="FL586" s="53"/>
      <c r="FM586" s="53"/>
      <c r="FN586" s="53"/>
      <c r="FO586" s="53"/>
      <c r="FP586" s="53"/>
      <c r="FQ586" s="53"/>
      <c r="FR586" s="53"/>
      <c r="FS586" s="53"/>
      <c r="FT586" s="53"/>
      <c r="FU586" s="53"/>
      <c r="FV586" s="53"/>
      <c r="FW586" s="53"/>
      <c r="FX586" s="53"/>
      <c r="FY586" s="53"/>
      <c r="FZ586" s="53"/>
      <c r="GA586" s="53"/>
      <c r="GB586" s="53"/>
      <c r="GC586" s="53"/>
      <c r="GD586" s="53"/>
      <c r="GE586" s="53"/>
      <c r="GF586" s="53"/>
      <c r="GG586" s="53"/>
      <c r="GH586" s="53"/>
      <c r="GI586" s="53"/>
      <c r="GJ586" s="53"/>
      <c r="GK586" s="53"/>
      <c r="GL586" s="53"/>
      <c r="GM586" s="53"/>
      <c r="GN586" s="53"/>
      <c r="GO586" s="53"/>
      <c r="GP586" s="53"/>
      <c r="GQ586" s="53"/>
      <c r="GR586" s="53"/>
      <c r="GS586" s="53"/>
      <c r="GT586" s="53"/>
      <c r="GU586" s="53"/>
      <c r="GV586" s="53"/>
      <c r="GW586" s="53"/>
      <c r="GX586" s="53"/>
      <c r="GY586" s="53"/>
      <c r="GZ586" s="53"/>
      <c r="HA586" s="53"/>
      <c r="HB586" s="53"/>
      <c r="HC586" s="53"/>
      <c r="HD586" s="53"/>
      <c r="HE586" s="53"/>
      <c r="HF586" s="53"/>
      <c r="HG586" s="53"/>
      <c r="HH586" s="53"/>
      <c r="HI586" s="53"/>
      <c r="HJ586" s="53"/>
      <c r="HK586" s="53"/>
      <c r="HL586" s="53"/>
      <c r="HM586" s="53"/>
      <c r="HN586" s="53"/>
      <c r="HO586" s="53"/>
      <c r="HP586" s="53"/>
      <c r="HQ586" s="53"/>
      <c r="HR586" s="53"/>
      <c r="HS586" s="53"/>
      <c r="HT586" s="53"/>
      <c r="HU586" s="53"/>
      <c r="HV586" s="53"/>
      <c r="HW586" s="53"/>
      <c r="HX586" s="53"/>
      <c r="HY586" s="53"/>
      <c r="HZ586" s="53"/>
      <c r="IA586" s="53"/>
    </row>
    <row r="587" spans="1:235" ht="11.25">
      <c r="A587" s="37" t="s">
        <v>256</v>
      </c>
      <c r="B587" s="6"/>
      <c r="C587" s="6"/>
      <c r="D587" s="36">
        <f>D589</f>
        <v>0</v>
      </c>
      <c r="E587" s="36">
        <f>E589</f>
        <v>127913400</v>
      </c>
      <c r="F587" s="36">
        <f aca="true" t="shared" si="64" ref="F587:P587">F589</f>
        <v>127913400</v>
      </c>
      <c r="G587" s="36">
        <f t="shared" si="64"/>
        <v>0</v>
      </c>
      <c r="H587" s="36">
        <f t="shared" si="64"/>
        <v>88023272</v>
      </c>
      <c r="I587" s="36">
        <f t="shared" si="64"/>
        <v>0</v>
      </c>
      <c r="J587" s="36">
        <f t="shared" si="64"/>
        <v>88023272</v>
      </c>
      <c r="K587" s="36">
        <f t="shared" si="64"/>
        <v>0</v>
      </c>
      <c r="L587" s="36">
        <f t="shared" si="64"/>
        <v>0</v>
      </c>
      <c r="M587" s="36">
        <f t="shared" si="64"/>
        <v>0</v>
      </c>
      <c r="N587" s="36">
        <f t="shared" si="64"/>
        <v>0</v>
      </c>
      <c r="O587" s="36">
        <f t="shared" si="64"/>
        <v>0</v>
      </c>
      <c r="P587" s="36">
        <f t="shared" si="64"/>
        <v>0</v>
      </c>
      <c r="Q587" s="24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  <c r="DG587" s="53"/>
      <c r="DH587" s="53"/>
      <c r="DI587" s="53"/>
      <c r="DJ587" s="53"/>
      <c r="DK587" s="53"/>
      <c r="DL587" s="53"/>
      <c r="DM587" s="53"/>
      <c r="DN587" s="53"/>
      <c r="DO587" s="53"/>
      <c r="DP587" s="53"/>
      <c r="DQ587" s="53"/>
      <c r="DR587" s="53"/>
      <c r="DS587" s="53"/>
      <c r="DT587" s="53"/>
      <c r="DU587" s="53"/>
      <c r="DV587" s="53"/>
      <c r="DW587" s="53"/>
      <c r="DX587" s="53"/>
      <c r="DY587" s="53"/>
      <c r="DZ587" s="53"/>
      <c r="EA587" s="53"/>
      <c r="EB587" s="53"/>
      <c r="EC587" s="53"/>
      <c r="ED587" s="53"/>
      <c r="EE587" s="53"/>
      <c r="EF587" s="53"/>
      <c r="EG587" s="53"/>
      <c r="EH587" s="53"/>
      <c r="EI587" s="53"/>
      <c r="EJ587" s="53"/>
      <c r="EK587" s="53"/>
      <c r="EL587" s="53"/>
      <c r="EM587" s="53"/>
      <c r="EN587" s="53"/>
      <c r="EO587" s="53"/>
      <c r="EP587" s="53"/>
      <c r="EQ587" s="53"/>
      <c r="ER587" s="53"/>
      <c r="ES587" s="53"/>
      <c r="ET587" s="53"/>
      <c r="EU587" s="53"/>
      <c r="EV587" s="53"/>
      <c r="EW587" s="53"/>
      <c r="EX587" s="53"/>
      <c r="EY587" s="53"/>
      <c r="EZ587" s="53"/>
      <c r="FA587" s="53"/>
      <c r="FB587" s="53"/>
      <c r="FC587" s="53"/>
      <c r="FD587" s="53"/>
      <c r="FE587" s="53"/>
      <c r="FF587" s="53"/>
      <c r="FG587" s="53"/>
      <c r="FH587" s="53"/>
      <c r="FI587" s="53"/>
      <c r="FJ587" s="53"/>
      <c r="FK587" s="53"/>
      <c r="FL587" s="53"/>
      <c r="FM587" s="53"/>
      <c r="FN587" s="53"/>
      <c r="FO587" s="53"/>
      <c r="FP587" s="53"/>
      <c r="FQ587" s="53"/>
      <c r="FR587" s="53"/>
      <c r="FS587" s="53"/>
      <c r="FT587" s="53"/>
      <c r="FU587" s="53"/>
      <c r="FV587" s="53"/>
      <c r="FW587" s="53"/>
      <c r="FX587" s="53"/>
      <c r="FY587" s="53"/>
      <c r="FZ587" s="53"/>
      <c r="GA587" s="53"/>
      <c r="GB587" s="53"/>
      <c r="GC587" s="53"/>
      <c r="GD587" s="53"/>
      <c r="GE587" s="53"/>
      <c r="GF587" s="53"/>
      <c r="GG587" s="53"/>
      <c r="GH587" s="53"/>
      <c r="GI587" s="53"/>
      <c r="GJ587" s="53"/>
      <c r="GK587" s="53"/>
      <c r="GL587" s="53"/>
      <c r="GM587" s="53"/>
      <c r="GN587" s="53"/>
      <c r="GO587" s="53"/>
      <c r="GP587" s="53"/>
      <c r="GQ587" s="53"/>
      <c r="GR587" s="53"/>
      <c r="GS587" s="53"/>
      <c r="GT587" s="53"/>
      <c r="GU587" s="53"/>
      <c r="GV587" s="53"/>
      <c r="GW587" s="53"/>
      <c r="GX587" s="53"/>
      <c r="GY587" s="53"/>
      <c r="GZ587" s="53"/>
      <c r="HA587" s="53"/>
      <c r="HB587" s="53"/>
      <c r="HC587" s="53"/>
      <c r="HD587" s="53"/>
      <c r="HE587" s="53"/>
      <c r="HF587" s="53"/>
      <c r="HG587" s="53"/>
      <c r="HH587" s="53"/>
      <c r="HI587" s="53"/>
      <c r="HJ587" s="53"/>
      <c r="HK587" s="53"/>
      <c r="HL587" s="53"/>
      <c r="HM587" s="53"/>
      <c r="HN587" s="53"/>
      <c r="HO587" s="53"/>
      <c r="HP587" s="53"/>
      <c r="HQ587" s="53"/>
      <c r="HR587" s="53"/>
      <c r="HS587" s="53"/>
      <c r="HT587" s="53"/>
      <c r="HU587" s="53"/>
      <c r="HV587" s="53"/>
      <c r="HW587" s="53"/>
      <c r="HX587" s="53"/>
      <c r="HY587" s="53"/>
      <c r="HZ587" s="53"/>
      <c r="IA587" s="53"/>
    </row>
    <row r="588" spans="1:235" ht="22.5">
      <c r="A588" s="8" t="s">
        <v>170</v>
      </c>
      <c r="B588" s="6"/>
      <c r="C588" s="6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24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3"/>
      <c r="BS588" s="53"/>
      <c r="BT588" s="53"/>
      <c r="BU588" s="53"/>
      <c r="BV588" s="53"/>
      <c r="BW588" s="53"/>
      <c r="BX588" s="53"/>
      <c r="BY588" s="53"/>
      <c r="BZ588" s="53"/>
      <c r="CA588" s="53"/>
      <c r="CB588" s="53"/>
      <c r="CC588" s="53"/>
      <c r="CD588" s="53"/>
      <c r="CE588" s="53"/>
      <c r="CF588" s="53"/>
      <c r="CG588" s="53"/>
      <c r="CH588" s="53"/>
      <c r="CI588" s="53"/>
      <c r="CJ588" s="53"/>
      <c r="CK588" s="53"/>
      <c r="CL588" s="53"/>
      <c r="CM588" s="53"/>
      <c r="CN588" s="53"/>
      <c r="CO588" s="53"/>
      <c r="CP588" s="53"/>
      <c r="CQ588" s="53"/>
      <c r="CR588" s="53"/>
      <c r="CS588" s="53"/>
      <c r="CT588" s="53"/>
      <c r="CU588" s="53"/>
      <c r="CV588" s="53"/>
      <c r="CW588" s="53"/>
      <c r="CX588" s="53"/>
      <c r="CY588" s="53"/>
      <c r="CZ588" s="53"/>
      <c r="DA588" s="53"/>
      <c r="DB588" s="53"/>
      <c r="DC588" s="53"/>
      <c r="DD588" s="53"/>
      <c r="DE588" s="53"/>
      <c r="DF588" s="53"/>
      <c r="DG588" s="53"/>
      <c r="DH588" s="53"/>
      <c r="DI588" s="53"/>
      <c r="DJ588" s="53"/>
      <c r="DK588" s="53"/>
      <c r="DL588" s="53"/>
      <c r="DM588" s="53"/>
      <c r="DN588" s="53"/>
      <c r="DO588" s="53"/>
      <c r="DP588" s="53"/>
      <c r="DQ588" s="53"/>
      <c r="DR588" s="53"/>
      <c r="DS588" s="53"/>
      <c r="DT588" s="53"/>
      <c r="DU588" s="53"/>
      <c r="DV588" s="53"/>
      <c r="DW588" s="53"/>
      <c r="DX588" s="53"/>
      <c r="DY588" s="53"/>
      <c r="DZ588" s="53"/>
      <c r="EA588" s="53"/>
      <c r="EB588" s="53"/>
      <c r="EC588" s="53"/>
      <c r="ED588" s="53"/>
      <c r="EE588" s="53"/>
      <c r="EF588" s="53"/>
      <c r="EG588" s="53"/>
      <c r="EH588" s="53"/>
      <c r="EI588" s="53"/>
      <c r="EJ588" s="53"/>
      <c r="EK588" s="53"/>
      <c r="EL588" s="53"/>
      <c r="EM588" s="53"/>
      <c r="EN588" s="53"/>
      <c r="EO588" s="53"/>
      <c r="EP588" s="53"/>
      <c r="EQ588" s="53"/>
      <c r="ER588" s="53"/>
      <c r="ES588" s="53"/>
      <c r="ET588" s="53"/>
      <c r="EU588" s="53"/>
      <c r="EV588" s="53"/>
      <c r="EW588" s="53"/>
      <c r="EX588" s="53"/>
      <c r="EY588" s="53"/>
      <c r="EZ588" s="53"/>
      <c r="FA588" s="53"/>
      <c r="FB588" s="53"/>
      <c r="FC588" s="53"/>
      <c r="FD588" s="53"/>
      <c r="FE588" s="53"/>
      <c r="FF588" s="53"/>
      <c r="FG588" s="53"/>
      <c r="FH588" s="53"/>
      <c r="FI588" s="53"/>
      <c r="FJ588" s="53"/>
      <c r="FK588" s="53"/>
      <c r="FL588" s="53"/>
      <c r="FM588" s="53"/>
      <c r="FN588" s="53"/>
      <c r="FO588" s="53"/>
      <c r="FP588" s="53"/>
      <c r="FQ588" s="53"/>
      <c r="FR588" s="53"/>
      <c r="FS588" s="53"/>
      <c r="FT588" s="53"/>
      <c r="FU588" s="53"/>
      <c r="FV588" s="53"/>
      <c r="FW588" s="53"/>
      <c r="FX588" s="53"/>
      <c r="FY588" s="53"/>
      <c r="FZ588" s="53"/>
      <c r="GA588" s="53"/>
      <c r="GB588" s="53"/>
      <c r="GC588" s="53"/>
      <c r="GD588" s="53"/>
      <c r="GE588" s="53"/>
      <c r="GF588" s="53"/>
      <c r="GG588" s="53"/>
      <c r="GH588" s="53"/>
      <c r="GI588" s="53"/>
      <c r="GJ588" s="53"/>
      <c r="GK588" s="53"/>
      <c r="GL588" s="53"/>
      <c r="GM588" s="53"/>
      <c r="GN588" s="53"/>
      <c r="GO588" s="53"/>
      <c r="GP588" s="53"/>
      <c r="GQ588" s="53"/>
      <c r="GR588" s="53"/>
      <c r="GS588" s="53"/>
      <c r="GT588" s="53"/>
      <c r="GU588" s="53"/>
      <c r="GV588" s="53"/>
      <c r="GW588" s="53"/>
      <c r="GX588" s="53"/>
      <c r="GY588" s="53"/>
      <c r="GZ588" s="53"/>
      <c r="HA588" s="53"/>
      <c r="HB588" s="53"/>
      <c r="HC588" s="53"/>
      <c r="HD588" s="53"/>
      <c r="HE588" s="53"/>
      <c r="HF588" s="53"/>
      <c r="HG588" s="53"/>
      <c r="HH588" s="53"/>
      <c r="HI588" s="53"/>
      <c r="HJ588" s="53"/>
      <c r="HK588" s="53"/>
      <c r="HL588" s="53"/>
      <c r="HM588" s="53"/>
      <c r="HN588" s="53"/>
      <c r="HO588" s="53"/>
      <c r="HP588" s="53"/>
      <c r="HQ588" s="53"/>
      <c r="HR588" s="53"/>
      <c r="HS588" s="53"/>
      <c r="HT588" s="53"/>
      <c r="HU588" s="53"/>
      <c r="HV588" s="53"/>
      <c r="HW588" s="53"/>
      <c r="HX588" s="53"/>
      <c r="HY588" s="53"/>
      <c r="HZ588" s="53"/>
      <c r="IA588" s="53"/>
    </row>
    <row r="589" spans="1:17" s="157" customFormat="1" ht="33.75">
      <c r="A589" s="155" t="s">
        <v>435</v>
      </c>
      <c r="B589" s="141"/>
      <c r="C589" s="141"/>
      <c r="D589" s="145"/>
      <c r="E589" s="145">
        <f>E591</f>
        <v>127913400</v>
      </c>
      <c r="F589" s="145">
        <f>D589+E589</f>
        <v>127913400</v>
      </c>
      <c r="G589" s="145"/>
      <c r="H589" s="145">
        <f>H593*H595</f>
        <v>88023272</v>
      </c>
      <c r="I589" s="145">
        <f>I591</f>
        <v>0</v>
      </c>
      <c r="J589" s="145">
        <f>H589+I589</f>
        <v>88023272</v>
      </c>
      <c r="K589" s="145"/>
      <c r="L589" s="145"/>
      <c r="M589" s="145"/>
      <c r="N589" s="145"/>
      <c r="O589" s="145">
        <f>O593*O595</f>
        <v>0</v>
      </c>
      <c r="P589" s="145">
        <f>O589</f>
        <v>0</v>
      </c>
      <c r="Q589" s="156"/>
    </row>
    <row r="590" spans="1:235" ht="11.25">
      <c r="A590" s="5" t="s">
        <v>4</v>
      </c>
      <c r="B590" s="6"/>
      <c r="C590" s="6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24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3"/>
      <c r="BS590" s="53"/>
      <c r="BT590" s="53"/>
      <c r="BU590" s="53"/>
      <c r="BV590" s="53"/>
      <c r="BW590" s="53"/>
      <c r="BX590" s="53"/>
      <c r="BY590" s="53"/>
      <c r="BZ590" s="53"/>
      <c r="CA590" s="53"/>
      <c r="CB590" s="53"/>
      <c r="CC590" s="53"/>
      <c r="CD590" s="53"/>
      <c r="CE590" s="53"/>
      <c r="CF590" s="53"/>
      <c r="CG590" s="53"/>
      <c r="CH590" s="53"/>
      <c r="CI590" s="53"/>
      <c r="CJ590" s="53"/>
      <c r="CK590" s="53"/>
      <c r="CL590" s="53"/>
      <c r="CM590" s="53"/>
      <c r="CN590" s="53"/>
      <c r="CO590" s="53"/>
      <c r="CP590" s="53"/>
      <c r="CQ590" s="53"/>
      <c r="CR590" s="53"/>
      <c r="CS590" s="53"/>
      <c r="CT590" s="53"/>
      <c r="CU590" s="53"/>
      <c r="CV590" s="53"/>
      <c r="CW590" s="53"/>
      <c r="CX590" s="53"/>
      <c r="CY590" s="53"/>
      <c r="CZ590" s="53"/>
      <c r="DA590" s="53"/>
      <c r="DB590" s="53"/>
      <c r="DC590" s="53"/>
      <c r="DD590" s="53"/>
      <c r="DE590" s="53"/>
      <c r="DF590" s="53"/>
      <c r="DG590" s="53"/>
      <c r="DH590" s="53"/>
      <c r="DI590" s="53"/>
      <c r="DJ590" s="53"/>
      <c r="DK590" s="53"/>
      <c r="DL590" s="53"/>
      <c r="DM590" s="53"/>
      <c r="DN590" s="53"/>
      <c r="DO590" s="53"/>
      <c r="DP590" s="53"/>
      <c r="DQ590" s="53"/>
      <c r="DR590" s="53"/>
      <c r="DS590" s="53"/>
      <c r="DT590" s="53"/>
      <c r="DU590" s="53"/>
      <c r="DV590" s="53"/>
      <c r="DW590" s="53"/>
      <c r="DX590" s="53"/>
      <c r="DY590" s="53"/>
      <c r="DZ590" s="53"/>
      <c r="EA590" s="53"/>
      <c r="EB590" s="53"/>
      <c r="EC590" s="53"/>
      <c r="ED590" s="53"/>
      <c r="EE590" s="53"/>
      <c r="EF590" s="53"/>
      <c r="EG590" s="53"/>
      <c r="EH590" s="53"/>
      <c r="EI590" s="53"/>
      <c r="EJ590" s="53"/>
      <c r="EK590" s="53"/>
      <c r="EL590" s="53"/>
      <c r="EM590" s="53"/>
      <c r="EN590" s="53"/>
      <c r="EO590" s="53"/>
      <c r="EP590" s="53"/>
      <c r="EQ590" s="53"/>
      <c r="ER590" s="53"/>
      <c r="ES590" s="53"/>
      <c r="ET590" s="53"/>
      <c r="EU590" s="53"/>
      <c r="EV590" s="53"/>
      <c r="EW590" s="53"/>
      <c r="EX590" s="53"/>
      <c r="EY590" s="53"/>
      <c r="EZ590" s="53"/>
      <c r="FA590" s="53"/>
      <c r="FB590" s="53"/>
      <c r="FC590" s="53"/>
      <c r="FD590" s="53"/>
      <c r="FE590" s="53"/>
      <c r="FF590" s="53"/>
      <c r="FG590" s="53"/>
      <c r="FH590" s="53"/>
      <c r="FI590" s="53"/>
      <c r="FJ590" s="53"/>
      <c r="FK590" s="53"/>
      <c r="FL590" s="53"/>
      <c r="FM590" s="53"/>
      <c r="FN590" s="53"/>
      <c r="FO590" s="53"/>
      <c r="FP590" s="53"/>
      <c r="FQ590" s="53"/>
      <c r="FR590" s="53"/>
      <c r="FS590" s="53"/>
      <c r="FT590" s="53"/>
      <c r="FU590" s="53"/>
      <c r="FV590" s="53"/>
      <c r="FW590" s="53"/>
      <c r="FX590" s="53"/>
      <c r="FY590" s="53"/>
      <c r="FZ590" s="53"/>
      <c r="GA590" s="53"/>
      <c r="GB590" s="53"/>
      <c r="GC590" s="53"/>
      <c r="GD590" s="53"/>
      <c r="GE590" s="53"/>
      <c r="GF590" s="53"/>
      <c r="GG590" s="53"/>
      <c r="GH590" s="53"/>
      <c r="GI590" s="53"/>
      <c r="GJ590" s="53"/>
      <c r="GK590" s="53"/>
      <c r="GL590" s="53"/>
      <c r="GM590" s="53"/>
      <c r="GN590" s="53"/>
      <c r="GO590" s="53"/>
      <c r="GP590" s="53"/>
      <c r="GQ590" s="53"/>
      <c r="GR590" s="53"/>
      <c r="GS590" s="53"/>
      <c r="GT590" s="53"/>
      <c r="GU590" s="53"/>
      <c r="GV590" s="53"/>
      <c r="GW590" s="53"/>
      <c r="GX590" s="53"/>
      <c r="GY590" s="53"/>
      <c r="GZ590" s="53"/>
      <c r="HA590" s="53"/>
      <c r="HB590" s="53"/>
      <c r="HC590" s="53"/>
      <c r="HD590" s="53"/>
      <c r="HE590" s="53"/>
      <c r="HF590" s="53"/>
      <c r="HG590" s="53"/>
      <c r="HH590" s="53"/>
      <c r="HI590" s="53"/>
      <c r="HJ590" s="53"/>
      <c r="HK590" s="53"/>
      <c r="HL590" s="53"/>
      <c r="HM590" s="53"/>
      <c r="HN590" s="53"/>
      <c r="HO590" s="53"/>
      <c r="HP590" s="53"/>
      <c r="HQ590" s="53"/>
      <c r="HR590" s="53"/>
      <c r="HS590" s="53"/>
      <c r="HT590" s="53"/>
      <c r="HU590" s="53"/>
      <c r="HV590" s="53"/>
      <c r="HW590" s="53"/>
      <c r="HX590" s="53"/>
      <c r="HY590" s="53"/>
      <c r="HZ590" s="53"/>
      <c r="IA590" s="53"/>
    </row>
    <row r="591" spans="1:235" ht="11.25">
      <c r="A591" s="8" t="s">
        <v>43</v>
      </c>
      <c r="B591" s="6"/>
      <c r="C591" s="6"/>
      <c r="D591" s="7"/>
      <c r="E591" s="7">
        <f>127784300+129100</f>
        <v>127913400</v>
      </c>
      <c r="F591" s="7">
        <f>D591+E591</f>
        <v>127913400</v>
      </c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24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3"/>
      <c r="BS591" s="53"/>
      <c r="BT591" s="53"/>
      <c r="BU591" s="53"/>
      <c r="BV591" s="53"/>
      <c r="BW591" s="53"/>
      <c r="BX591" s="53"/>
      <c r="BY591" s="53"/>
      <c r="BZ591" s="53"/>
      <c r="CA591" s="53"/>
      <c r="CB591" s="53"/>
      <c r="CC591" s="53"/>
      <c r="CD591" s="53"/>
      <c r="CE591" s="53"/>
      <c r="CF591" s="53"/>
      <c r="CG591" s="53"/>
      <c r="CH591" s="53"/>
      <c r="CI591" s="53"/>
      <c r="CJ591" s="53"/>
      <c r="CK591" s="53"/>
      <c r="CL591" s="53"/>
      <c r="CM591" s="53"/>
      <c r="CN591" s="53"/>
      <c r="CO591" s="53"/>
      <c r="CP591" s="53"/>
      <c r="CQ591" s="53"/>
      <c r="CR591" s="53"/>
      <c r="CS591" s="53"/>
      <c r="CT591" s="53"/>
      <c r="CU591" s="53"/>
      <c r="CV591" s="53"/>
      <c r="CW591" s="53"/>
      <c r="CX591" s="53"/>
      <c r="CY591" s="53"/>
      <c r="CZ591" s="53"/>
      <c r="DA591" s="53"/>
      <c r="DB591" s="53"/>
      <c r="DC591" s="53"/>
      <c r="DD591" s="53"/>
      <c r="DE591" s="53"/>
      <c r="DF591" s="53"/>
      <c r="DG591" s="53"/>
      <c r="DH591" s="53"/>
      <c r="DI591" s="53"/>
      <c r="DJ591" s="53"/>
      <c r="DK591" s="53"/>
      <c r="DL591" s="53"/>
      <c r="DM591" s="53"/>
      <c r="DN591" s="53"/>
      <c r="DO591" s="53"/>
      <c r="DP591" s="53"/>
      <c r="DQ591" s="53"/>
      <c r="DR591" s="53"/>
      <c r="DS591" s="53"/>
      <c r="DT591" s="53"/>
      <c r="DU591" s="53"/>
      <c r="DV591" s="53"/>
      <c r="DW591" s="53"/>
      <c r="DX591" s="53"/>
      <c r="DY591" s="53"/>
      <c r="DZ591" s="53"/>
      <c r="EA591" s="53"/>
      <c r="EB591" s="53"/>
      <c r="EC591" s="53"/>
      <c r="ED591" s="53"/>
      <c r="EE591" s="53"/>
      <c r="EF591" s="53"/>
      <c r="EG591" s="53"/>
      <c r="EH591" s="53"/>
      <c r="EI591" s="53"/>
      <c r="EJ591" s="53"/>
      <c r="EK591" s="53"/>
      <c r="EL591" s="53"/>
      <c r="EM591" s="53"/>
      <c r="EN591" s="53"/>
      <c r="EO591" s="53"/>
      <c r="EP591" s="53"/>
      <c r="EQ591" s="53"/>
      <c r="ER591" s="53"/>
      <c r="ES591" s="53"/>
      <c r="ET591" s="53"/>
      <c r="EU591" s="53"/>
      <c r="EV591" s="53"/>
      <c r="EW591" s="53"/>
      <c r="EX591" s="53"/>
      <c r="EY591" s="53"/>
      <c r="EZ591" s="53"/>
      <c r="FA591" s="53"/>
      <c r="FB591" s="53"/>
      <c r="FC591" s="53"/>
      <c r="FD591" s="53"/>
      <c r="FE591" s="53"/>
      <c r="FF591" s="53"/>
      <c r="FG591" s="53"/>
      <c r="FH591" s="53"/>
      <c r="FI591" s="53"/>
      <c r="FJ591" s="53"/>
      <c r="FK591" s="53"/>
      <c r="FL591" s="53"/>
      <c r="FM591" s="53"/>
      <c r="FN591" s="53"/>
      <c r="FO591" s="53"/>
      <c r="FP591" s="53"/>
      <c r="FQ591" s="53"/>
      <c r="FR591" s="53"/>
      <c r="FS591" s="53"/>
      <c r="FT591" s="53"/>
      <c r="FU591" s="53"/>
      <c r="FV591" s="53"/>
      <c r="FW591" s="53"/>
      <c r="FX591" s="53"/>
      <c r="FY591" s="53"/>
      <c r="FZ591" s="53"/>
      <c r="GA591" s="53"/>
      <c r="GB591" s="53"/>
      <c r="GC591" s="53"/>
      <c r="GD591" s="53"/>
      <c r="GE591" s="53"/>
      <c r="GF591" s="53"/>
      <c r="GG591" s="53"/>
      <c r="GH591" s="53"/>
      <c r="GI591" s="53"/>
      <c r="GJ591" s="53"/>
      <c r="GK591" s="53"/>
      <c r="GL591" s="53"/>
      <c r="GM591" s="53"/>
      <c r="GN591" s="53"/>
      <c r="GO591" s="53"/>
      <c r="GP591" s="53"/>
      <c r="GQ591" s="53"/>
      <c r="GR591" s="53"/>
      <c r="GS591" s="53"/>
      <c r="GT591" s="53"/>
      <c r="GU591" s="53"/>
      <c r="GV591" s="53"/>
      <c r="GW591" s="53"/>
      <c r="GX591" s="53"/>
      <c r="GY591" s="53"/>
      <c r="GZ591" s="53"/>
      <c r="HA591" s="53"/>
      <c r="HB591" s="53"/>
      <c r="HC591" s="53"/>
      <c r="HD591" s="53"/>
      <c r="HE591" s="53"/>
      <c r="HF591" s="53"/>
      <c r="HG591" s="53"/>
      <c r="HH591" s="53"/>
      <c r="HI591" s="53"/>
      <c r="HJ591" s="53"/>
      <c r="HK591" s="53"/>
      <c r="HL591" s="53"/>
      <c r="HM591" s="53"/>
      <c r="HN591" s="53"/>
      <c r="HO591" s="53"/>
      <c r="HP591" s="53"/>
      <c r="HQ591" s="53"/>
      <c r="HR591" s="53"/>
      <c r="HS591" s="53"/>
      <c r="HT591" s="53"/>
      <c r="HU591" s="53"/>
      <c r="HV591" s="53"/>
      <c r="HW591" s="53"/>
      <c r="HX591" s="53"/>
      <c r="HY591" s="53"/>
      <c r="HZ591" s="53"/>
      <c r="IA591" s="53"/>
    </row>
    <row r="592" spans="1:235" ht="11.25">
      <c r="A592" s="5" t="s">
        <v>5</v>
      </c>
      <c r="B592" s="6"/>
      <c r="C592" s="6"/>
      <c r="D592" s="7"/>
      <c r="E592" s="7"/>
      <c r="F592" s="7">
        <f>D592+E592</f>
        <v>0</v>
      </c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24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3"/>
      <c r="BS592" s="53"/>
      <c r="BT592" s="53"/>
      <c r="BU592" s="53"/>
      <c r="BV592" s="53"/>
      <c r="BW592" s="53"/>
      <c r="BX592" s="53"/>
      <c r="BY592" s="53"/>
      <c r="BZ592" s="53"/>
      <c r="CA592" s="53"/>
      <c r="CB592" s="53"/>
      <c r="CC592" s="53"/>
      <c r="CD592" s="53"/>
      <c r="CE592" s="53"/>
      <c r="CF592" s="53"/>
      <c r="CG592" s="53"/>
      <c r="CH592" s="53"/>
      <c r="CI592" s="53"/>
      <c r="CJ592" s="53"/>
      <c r="CK592" s="53"/>
      <c r="CL592" s="53"/>
      <c r="CM592" s="53"/>
      <c r="CN592" s="53"/>
      <c r="CO592" s="53"/>
      <c r="CP592" s="53"/>
      <c r="CQ592" s="53"/>
      <c r="CR592" s="53"/>
      <c r="CS592" s="53"/>
      <c r="CT592" s="53"/>
      <c r="CU592" s="53"/>
      <c r="CV592" s="53"/>
      <c r="CW592" s="53"/>
      <c r="CX592" s="53"/>
      <c r="CY592" s="53"/>
      <c r="CZ592" s="53"/>
      <c r="DA592" s="53"/>
      <c r="DB592" s="53"/>
      <c r="DC592" s="53"/>
      <c r="DD592" s="53"/>
      <c r="DE592" s="53"/>
      <c r="DF592" s="53"/>
      <c r="DG592" s="53"/>
      <c r="DH592" s="53"/>
      <c r="DI592" s="53"/>
      <c r="DJ592" s="53"/>
      <c r="DK592" s="53"/>
      <c r="DL592" s="53"/>
      <c r="DM592" s="53"/>
      <c r="DN592" s="53"/>
      <c r="DO592" s="53"/>
      <c r="DP592" s="53"/>
      <c r="DQ592" s="53"/>
      <c r="DR592" s="53"/>
      <c r="DS592" s="53"/>
      <c r="DT592" s="53"/>
      <c r="DU592" s="53"/>
      <c r="DV592" s="53"/>
      <c r="DW592" s="53"/>
      <c r="DX592" s="53"/>
      <c r="DY592" s="53"/>
      <c r="DZ592" s="53"/>
      <c r="EA592" s="53"/>
      <c r="EB592" s="53"/>
      <c r="EC592" s="53"/>
      <c r="ED592" s="53"/>
      <c r="EE592" s="53"/>
      <c r="EF592" s="53"/>
      <c r="EG592" s="53"/>
      <c r="EH592" s="53"/>
      <c r="EI592" s="53"/>
      <c r="EJ592" s="53"/>
      <c r="EK592" s="53"/>
      <c r="EL592" s="53"/>
      <c r="EM592" s="53"/>
      <c r="EN592" s="53"/>
      <c r="EO592" s="53"/>
      <c r="EP592" s="53"/>
      <c r="EQ592" s="53"/>
      <c r="ER592" s="53"/>
      <c r="ES592" s="53"/>
      <c r="ET592" s="53"/>
      <c r="EU592" s="53"/>
      <c r="EV592" s="53"/>
      <c r="EW592" s="53"/>
      <c r="EX592" s="53"/>
      <c r="EY592" s="53"/>
      <c r="EZ592" s="53"/>
      <c r="FA592" s="53"/>
      <c r="FB592" s="53"/>
      <c r="FC592" s="53"/>
      <c r="FD592" s="53"/>
      <c r="FE592" s="53"/>
      <c r="FF592" s="53"/>
      <c r="FG592" s="53"/>
      <c r="FH592" s="53"/>
      <c r="FI592" s="53"/>
      <c r="FJ592" s="53"/>
      <c r="FK592" s="53"/>
      <c r="FL592" s="53"/>
      <c r="FM592" s="53"/>
      <c r="FN592" s="53"/>
      <c r="FO592" s="53"/>
      <c r="FP592" s="53"/>
      <c r="FQ592" s="53"/>
      <c r="FR592" s="53"/>
      <c r="FS592" s="53"/>
      <c r="FT592" s="53"/>
      <c r="FU592" s="53"/>
      <c r="FV592" s="53"/>
      <c r="FW592" s="53"/>
      <c r="FX592" s="53"/>
      <c r="FY592" s="53"/>
      <c r="FZ592" s="53"/>
      <c r="GA592" s="53"/>
      <c r="GB592" s="53"/>
      <c r="GC592" s="53"/>
      <c r="GD592" s="53"/>
      <c r="GE592" s="53"/>
      <c r="GF592" s="53"/>
      <c r="GG592" s="53"/>
      <c r="GH592" s="53"/>
      <c r="GI592" s="53"/>
      <c r="GJ592" s="53"/>
      <c r="GK592" s="53"/>
      <c r="GL592" s="53"/>
      <c r="GM592" s="53"/>
      <c r="GN592" s="53"/>
      <c r="GO592" s="53"/>
      <c r="GP592" s="53"/>
      <c r="GQ592" s="53"/>
      <c r="GR592" s="53"/>
      <c r="GS592" s="53"/>
      <c r="GT592" s="53"/>
      <c r="GU592" s="53"/>
      <c r="GV592" s="53"/>
      <c r="GW592" s="53"/>
      <c r="GX592" s="53"/>
      <c r="GY592" s="53"/>
      <c r="GZ592" s="53"/>
      <c r="HA592" s="53"/>
      <c r="HB592" s="53"/>
      <c r="HC592" s="53"/>
      <c r="HD592" s="53"/>
      <c r="HE592" s="53"/>
      <c r="HF592" s="53"/>
      <c r="HG592" s="53"/>
      <c r="HH592" s="53"/>
      <c r="HI592" s="53"/>
      <c r="HJ592" s="53"/>
      <c r="HK592" s="53"/>
      <c r="HL592" s="53"/>
      <c r="HM592" s="53"/>
      <c r="HN592" s="53"/>
      <c r="HO592" s="53"/>
      <c r="HP592" s="53"/>
      <c r="HQ592" s="53"/>
      <c r="HR592" s="53"/>
      <c r="HS592" s="53"/>
      <c r="HT592" s="53"/>
      <c r="HU592" s="53"/>
      <c r="HV592" s="53"/>
      <c r="HW592" s="53"/>
      <c r="HX592" s="53"/>
      <c r="HY592" s="53"/>
      <c r="HZ592" s="53"/>
      <c r="IA592" s="53"/>
    </row>
    <row r="593" spans="1:235" ht="33.75">
      <c r="A593" s="8" t="s">
        <v>171</v>
      </c>
      <c r="B593" s="6"/>
      <c r="C593" s="6"/>
      <c r="D593" s="7"/>
      <c r="E593" s="7">
        <v>10</v>
      </c>
      <c r="F593" s="7">
        <f>D593+E593</f>
        <v>10</v>
      </c>
      <c r="G593" s="7"/>
      <c r="H593" s="7">
        <v>5</v>
      </c>
      <c r="I593" s="7"/>
      <c r="J593" s="7">
        <v>5</v>
      </c>
      <c r="K593" s="7"/>
      <c r="L593" s="7"/>
      <c r="M593" s="7"/>
      <c r="N593" s="7"/>
      <c r="O593" s="7"/>
      <c r="P593" s="7"/>
      <c r="Q593" s="24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3"/>
      <c r="BS593" s="53"/>
      <c r="BT593" s="53"/>
      <c r="BU593" s="53"/>
      <c r="BV593" s="53"/>
      <c r="BW593" s="53"/>
      <c r="BX593" s="53"/>
      <c r="BY593" s="53"/>
      <c r="BZ593" s="53"/>
      <c r="CA593" s="53"/>
      <c r="CB593" s="53"/>
      <c r="CC593" s="53"/>
      <c r="CD593" s="53"/>
      <c r="CE593" s="53"/>
      <c r="CF593" s="53"/>
      <c r="CG593" s="53"/>
      <c r="CH593" s="53"/>
      <c r="CI593" s="53"/>
      <c r="CJ593" s="53"/>
      <c r="CK593" s="53"/>
      <c r="CL593" s="53"/>
      <c r="CM593" s="53"/>
      <c r="CN593" s="53"/>
      <c r="CO593" s="53"/>
      <c r="CP593" s="53"/>
      <c r="CQ593" s="53"/>
      <c r="CR593" s="53"/>
      <c r="CS593" s="53"/>
      <c r="CT593" s="53"/>
      <c r="CU593" s="53"/>
      <c r="CV593" s="53"/>
      <c r="CW593" s="53"/>
      <c r="CX593" s="53"/>
      <c r="CY593" s="53"/>
      <c r="CZ593" s="53"/>
      <c r="DA593" s="53"/>
      <c r="DB593" s="53"/>
      <c r="DC593" s="53"/>
      <c r="DD593" s="53"/>
      <c r="DE593" s="53"/>
      <c r="DF593" s="53"/>
      <c r="DG593" s="53"/>
      <c r="DH593" s="53"/>
      <c r="DI593" s="53"/>
      <c r="DJ593" s="53"/>
      <c r="DK593" s="53"/>
      <c r="DL593" s="53"/>
      <c r="DM593" s="53"/>
      <c r="DN593" s="53"/>
      <c r="DO593" s="53"/>
      <c r="DP593" s="53"/>
      <c r="DQ593" s="53"/>
      <c r="DR593" s="53"/>
      <c r="DS593" s="53"/>
      <c r="DT593" s="53"/>
      <c r="DU593" s="53"/>
      <c r="DV593" s="53"/>
      <c r="DW593" s="53"/>
      <c r="DX593" s="53"/>
      <c r="DY593" s="53"/>
      <c r="DZ593" s="53"/>
      <c r="EA593" s="53"/>
      <c r="EB593" s="53"/>
      <c r="EC593" s="53"/>
      <c r="ED593" s="53"/>
      <c r="EE593" s="53"/>
      <c r="EF593" s="53"/>
      <c r="EG593" s="53"/>
      <c r="EH593" s="53"/>
      <c r="EI593" s="53"/>
      <c r="EJ593" s="53"/>
      <c r="EK593" s="53"/>
      <c r="EL593" s="53"/>
      <c r="EM593" s="53"/>
      <c r="EN593" s="53"/>
      <c r="EO593" s="53"/>
      <c r="EP593" s="53"/>
      <c r="EQ593" s="53"/>
      <c r="ER593" s="53"/>
      <c r="ES593" s="53"/>
      <c r="ET593" s="53"/>
      <c r="EU593" s="53"/>
      <c r="EV593" s="53"/>
      <c r="EW593" s="53"/>
      <c r="EX593" s="53"/>
      <c r="EY593" s="53"/>
      <c r="EZ593" s="53"/>
      <c r="FA593" s="53"/>
      <c r="FB593" s="53"/>
      <c r="FC593" s="53"/>
      <c r="FD593" s="53"/>
      <c r="FE593" s="53"/>
      <c r="FF593" s="53"/>
      <c r="FG593" s="53"/>
      <c r="FH593" s="53"/>
      <c r="FI593" s="53"/>
      <c r="FJ593" s="53"/>
      <c r="FK593" s="53"/>
      <c r="FL593" s="53"/>
      <c r="FM593" s="53"/>
      <c r="FN593" s="53"/>
      <c r="FO593" s="53"/>
      <c r="FP593" s="53"/>
      <c r="FQ593" s="53"/>
      <c r="FR593" s="53"/>
      <c r="FS593" s="53"/>
      <c r="FT593" s="53"/>
      <c r="FU593" s="53"/>
      <c r="FV593" s="53"/>
      <c r="FW593" s="53"/>
      <c r="FX593" s="53"/>
      <c r="FY593" s="53"/>
      <c r="FZ593" s="53"/>
      <c r="GA593" s="53"/>
      <c r="GB593" s="53"/>
      <c r="GC593" s="53"/>
      <c r="GD593" s="53"/>
      <c r="GE593" s="53"/>
      <c r="GF593" s="53"/>
      <c r="GG593" s="53"/>
      <c r="GH593" s="53"/>
      <c r="GI593" s="53"/>
      <c r="GJ593" s="53"/>
      <c r="GK593" s="53"/>
      <c r="GL593" s="53"/>
      <c r="GM593" s="53"/>
      <c r="GN593" s="53"/>
      <c r="GO593" s="53"/>
      <c r="GP593" s="53"/>
      <c r="GQ593" s="53"/>
      <c r="GR593" s="53"/>
      <c r="GS593" s="53"/>
      <c r="GT593" s="53"/>
      <c r="GU593" s="53"/>
      <c r="GV593" s="53"/>
      <c r="GW593" s="53"/>
      <c r="GX593" s="53"/>
      <c r="GY593" s="53"/>
      <c r="GZ593" s="53"/>
      <c r="HA593" s="53"/>
      <c r="HB593" s="53"/>
      <c r="HC593" s="53"/>
      <c r="HD593" s="53"/>
      <c r="HE593" s="53"/>
      <c r="HF593" s="53"/>
      <c r="HG593" s="53"/>
      <c r="HH593" s="53"/>
      <c r="HI593" s="53"/>
      <c r="HJ593" s="53"/>
      <c r="HK593" s="53"/>
      <c r="HL593" s="53"/>
      <c r="HM593" s="53"/>
      <c r="HN593" s="53"/>
      <c r="HO593" s="53"/>
      <c r="HP593" s="53"/>
      <c r="HQ593" s="53"/>
      <c r="HR593" s="53"/>
      <c r="HS593" s="53"/>
      <c r="HT593" s="53"/>
      <c r="HU593" s="53"/>
      <c r="HV593" s="53"/>
      <c r="HW593" s="53"/>
      <c r="HX593" s="53"/>
      <c r="HY593" s="53"/>
      <c r="HZ593" s="53"/>
      <c r="IA593" s="53"/>
    </row>
    <row r="594" spans="1:235" ht="11.25">
      <c r="A594" s="5" t="s">
        <v>7</v>
      </c>
      <c r="B594" s="6"/>
      <c r="C594" s="6"/>
      <c r="D594" s="7"/>
      <c r="E594" s="7"/>
      <c r="F594" s="7">
        <f>D594+E594</f>
        <v>0</v>
      </c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24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  <c r="BZ594" s="53"/>
      <c r="CA594" s="53"/>
      <c r="CB594" s="53"/>
      <c r="CC594" s="53"/>
      <c r="CD594" s="53"/>
      <c r="CE594" s="53"/>
      <c r="CF594" s="53"/>
      <c r="CG594" s="53"/>
      <c r="CH594" s="53"/>
      <c r="CI594" s="53"/>
      <c r="CJ594" s="53"/>
      <c r="CK594" s="53"/>
      <c r="CL594" s="53"/>
      <c r="CM594" s="53"/>
      <c r="CN594" s="53"/>
      <c r="CO594" s="53"/>
      <c r="CP594" s="53"/>
      <c r="CQ594" s="53"/>
      <c r="CR594" s="53"/>
      <c r="CS594" s="53"/>
      <c r="CT594" s="53"/>
      <c r="CU594" s="53"/>
      <c r="CV594" s="53"/>
      <c r="CW594" s="53"/>
      <c r="CX594" s="53"/>
      <c r="CY594" s="53"/>
      <c r="CZ594" s="53"/>
      <c r="DA594" s="53"/>
      <c r="DB594" s="53"/>
      <c r="DC594" s="53"/>
      <c r="DD594" s="53"/>
      <c r="DE594" s="53"/>
      <c r="DF594" s="53"/>
      <c r="DG594" s="53"/>
      <c r="DH594" s="53"/>
      <c r="DI594" s="53"/>
      <c r="DJ594" s="53"/>
      <c r="DK594" s="53"/>
      <c r="DL594" s="53"/>
      <c r="DM594" s="53"/>
      <c r="DN594" s="53"/>
      <c r="DO594" s="53"/>
      <c r="DP594" s="53"/>
      <c r="DQ594" s="53"/>
      <c r="DR594" s="53"/>
      <c r="DS594" s="53"/>
      <c r="DT594" s="53"/>
      <c r="DU594" s="53"/>
      <c r="DV594" s="53"/>
      <c r="DW594" s="53"/>
      <c r="DX594" s="53"/>
      <c r="DY594" s="53"/>
      <c r="DZ594" s="53"/>
      <c r="EA594" s="53"/>
      <c r="EB594" s="53"/>
      <c r="EC594" s="53"/>
      <c r="ED594" s="53"/>
      <c r="EE594" s="53"/>
      <c r="EF594" s="53"/>
      <c r="EG594" s="53"/>
      <c r="EH594" s="53"/>
      <c r="EI594" s="53"/>
      <c r="EJ594" s="53"/>
      <c r="EK594" s="53"/>
      <c r="EL594" s="53"/>
      <c r="EM594" s="53"/>
      <c r="EN594" s="53"/>
      <c r="EO594" s="53"/>
      <c r="EP594" s="53"/>
      <c r="EQ594" s="53"/>
      <c r="ER594" s="53"/>
      <c r="ES594" s="53"/>
      <c r="ET594" s="53"/>
      <c r="EU594" s="53"/>
      <c r="EV594" s="53"/>
      <c r="EW594" s="53"/>
      <c r="EX594" s="53"/>
      <c r="EY594" s="53"/>
      <c r="EZ594" s="53"/>
      <c r="FA594" s="53"/>
      <c r="FB594" s="53"/>
      <c r="FC594" s="53"/>
      <c r="FD594" s="53"/>
      <c r="FE594" s="53"/>
      <c r="FF594" s="53"/>
      <c r="FG594" s="53"/>
      <c r="FH594" s="53"/>
      <c r="FI594" s="53"/>
      <c r="FJ594" s="53"/>
      <c r="FK594" s="53"/>
      <c r="FL594" s="53"/>
      <c r="FM594" s="53"/>
      <c r="FN594" s="53"/>
      <c r="FO594" s="53"/>
      <c r="FP594" s="53"/>
      <c r="FQ594" s="53"/>
      <c r="FR594" s="53"/>
      <c r="FS594" s="53"/>
      <c r="FT594" s="53"/>
      <c r="FU594" s="53"/>
      <c r="FV594" s="53"/>
      <c r="FW594" s="53"/>
      <c r="FX594" s="53"/>
      <c r="FY594" s="53"/>
      <c r="FZ594" s="53"/>
      <c r="GA594" s="53"/>
      <c r="GB594" s="53"/>
      <c r="GC594" s="53"/>
      <c r="GD594" s="53"/>
      <c r="GE594" s="53"/>
      <c r="GF594" s="53"/>
      <c r="GG594" s="53"/>
      <c r="GH594" s="53"/>
      <c r="GI594" s="53"/>
      <c r="GJ594" s="53"/>
      <c r="GK594" s="53"/>
      <c r="GL594" s="53"/>
      <c r="GM594" s="53"/>
      <c r="GN594" s="53"/>
      <c r="GO594" s="53"/>
      <c r="GP594" s="53"/>
      <c r="GQ594" s="53"/>
      <c r="GR594" s="53"/>
      <c r="GS594" s="53"/>
      <c r="GT594" s="53"/>
      <c r="GU594" s="53"/>
      <c r="GV594" s="53"/>
      <c r="GW594" s="53"/>
      <c r="GX594" s="53"/>
      <c r="GY594" s="53"/>
      <c r="GZ594" s="53"/>
      <c r="HA594" s="53"/>
      <c r="HB594" s="53"/>
      <c r="HC594" s="53"/>
      <c r="HD594" s="53"/>
      <c r="HE594" s="53"/>
      <c r="HF594" s="53"/>
      <c r="HG594" s="53"/>
      <c r="HH594" s="53"/>
      <c r="HI594" s="53"/>
      <c r="HJ594" s="53"/>
      <c r="HK594" s="53"/>
      <c r="HL594" s="53"/>
      <c r="HM594" s="53"/>
      <c r="HN594" s="53"/>
      <c r="HO594" s="53"/>
      <c r="HP594" s="53"/>
      <c r="HQ594" s="53"/>
      <c r="HR594" s="53"/>
      <c r="HS594" s="53"/>
      <c r="HT594" s="53"/>
      <c r="HU594" s="53"/>
      <c r="HV594" s="53"/>
      <c r="HW594" s="53"/>
      <c r="HX594" s="53"/>
      <c r="HY594" s="53"/>
      <c r="HZ594" s="53"/>
      <c r="IA594" s="53"/>
    </row>
    <row r="595" spans="1:235" ht="24.75" customHeight="1">
      <c r="A595" s="8" t="s">
        <v>172</v>
      </c>
      <c r="B595" s="6"/>
      <c r="C595" s="6"/>
      <c r="D595" s="7"/>
      <c r="E595" s="7">
        <f>399355600/9</f>
        <v>44372844.44444445</v>
      </c>
      <c r="F595" s="7">
        <f>D595+E595</f>
        <v>44372844.44444445</v>
      </c>
      <c r="G595" s="7"/>
      <c r="H595" s="7">
        <v>17604654.4</v>
      </c>
      <c r="I595" s="7"/>
      <c r="J595" s="7">
        <v>17592054.4</v>
      </c>
      <c r="K595" s="7"/>
      <c r="L595" s="7"/>
      <c r="M595" s="7"/>
      <c r="N595" s="7"/>
      <c r="O595" s="7"/>
      <c r="P595" s="85"/>
      <c r="Q595" s="24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  <c r="BZ595" s="53"/>
      <c r="CA595" s="53"/>
      <c r="CB595" s="53"/>
      <c r="CC595" s="53"/>
      <c r="CD595" s="53"/>
      <c r="CE595" s="53"/>
      <c r="CF595" s="53"/>
      <c r="CG595" s="53"/>
      <c r="CH595" s="53"/>
      <c r="CI595" s="53"/>
      <c r="CJ595" s="53"/>
      <c r="CK595" s="53"/>
      <c r="CL595" s="53"/>
      <c r="CM595" s="53"/>
      <c r="CN595" s="53"/>
      <c r="CO595" s="53"/>
      <c r="CP595" s="53"/>
      <c r="CQ595" s="53"/>
      <c r="CR595" s="53"/>
      <c r="CS595" s="53"/>
      <c r="CT595" s="53"/>
      <c r="CU595" s="53"/>
      <c r="CV595" s="53"/>
      <c r="CW595" s="53"/>
      <c r="CX595" s="53"/>
      <c r="CY595" s="53"/>
      <c r="CZ595" s="53"/>
      <c r="DA595" s="53"/>
      <c r="DB595" s="53"/>
      <c r="DC595" s="53"/>
      <c r="DD595" s="53"/>
      <c r="DE595" s="53"/>
      <c r="DF595" s="53"/>
      <c r="DG595" s="53"/>
      <c r="DH595" s="53"/>
      <c r="DI595" s="53"/>
      <c r="DJ595" s="53"/>
      <c r="DK595" s="53"/>
      <c r="DL595" s="53"/>
      <c r="DM595" s="53"/>
      <c r="DN595" s="53"/>
      <c r="DO595" s="53"/>
      <c r="DP595" s="53"/>
      <c r="DQ595" s="53"/>
      <c r="DR595" s="53"/>
      <c r="DS595" s="53"/>
      <c r="DT595" s="53"/>
      <c r="DU595" s="53"/>
      <c r="DV595" s="53"/>
      <c r="DW595" s="53"/>
      <c r="DX595" s="53"/>
      <c r="DY595" s="53"/>
      <c r="DZ595" s="53"/>
      <c r="EA595" s="53"/>
      <c r="EB595" s="53"/>
      <c r="EC595" s="53"/>
      <c r="ED595" s="53"/>
      <c r="EE595" s="53"/>
      <c r="EF595" s="53"/>
      <c r="EG595" s="53"/>
      <c r="EH595" s="53"/>
      <c r="EI595" s="53"/>
      <c r="EJ595" s="53"/>
      <c r="EK595" s="53"/>
      <c r="EL595" s="53"/>
      <c r="EM595" s="53"/>
      <c r="EN595" s="53"/>
      <c r="EO595" s="53"/>
      <c r="EP595" s="53"/>
      <c r="EQ595" s="53"/>
      <c r="ER595" s="53"/>
      <c r="ES595" s="53"/>
      <c r="ET595" s="53"/>
      <c r="EU595" s="53"/>
      <c r="EV595" s="53"/>
      <c r="EW595" s="53"/>
      <c r="EX595" s="53"/>
      <c r="EY595" s="53"/>
      <c r="EZ595" s="53"/>
      <c r="FA595" s="53"/>
      <c r="FB595" s="53"/>
      <c r="FC595" s="53"/>
      <c r="FD595" s="53"/>
      <c r="FE595" s="53"/>
      <c r="FF595" s="53"/>
      <c r="FG595" s="53"/>
      <c r="FH595" s="53"/>
      <c r="FI595" s="53"/>
      <c r="FJ595" s="53"/>
      <c r="FK595" s="53"/>
      <c r="FL595" s="53"/>
      <c r="FM595" s="53"/>
      <c r="FN595" s="53"/>
      <c r="FO595" s="53"/>
      <c r="FP595" s="53"/>
      <c r="FQ595" s="53"/>
      <c r="FR595" s="53"/>
      <c r="FS595" s="53"/>
      <c r="FT595" s="53"/>
      <c r="FU595" s="53"/>
      <c r="FV595" s="53"/>
      <c r="FW595" s="53"/>
      <c r="FX595" s="53"/>
      <c r="FY595" s="53"/>
      <c r="FZ595" s="53"/>
      <c r="GA595" s="53"/>
      <c r="GB595" s="53"/>
      <c r="GC595" s="53"/>
      <c r="GD595" s="53"/>
      <c r="GE595" s="53"/>
      <c r="GF595" s="53"/>
      <c r="GG595" s="53"/>
      <c r="GH595" s="53"/>
      <c r="GI595" s="53"/>
      <c r="GJ595" s="53"/>
      <c r="GK595" s="53"/>
      <c r="GL595" s="53"/>
      <c r="GM595" s="53"/>
      <c r="GN595" s="53"/>
      <c r="GO595" s="53"/>
      <c r="GP595" s="53"/>
      <c r="GQ595" s="53"/>
      <c r="GR595" s="53"/>
      <c r="GS595" s="53"/>
      <c r="GT595" s="53"/>
      <c r="GU595" s="53"/>
      <c r="GV595" s="53"/>
      <c r="GW595" s="53"/>
      <c r="GX595" s="53"/>
      <c r="GY595" s="53"/>
      <c r="GZ595" s="53"/>
      <c r="HA595" s="53"/>
      <c r="HB595" s="53"/>
      <c r="HC595" s="53"/>
      <c r="HD595" s="53"/>
      <c r="HE595" s="53"/>
      <c r="HF595" s="53"/>
      <c r="HG595" s="53"/>
      <c r="HH595" s="53"/>
      <c r="HI595" s="53"/>
      <c r="HJ595" s="53"/>
      <c r="HK595" s="53"/>
      <c r="HL595" s="53"/>
      <c r="HM595" s="53"/>
      <c r="HN595" s="53"/>
      <c r="HO595" s="53"/>
      <c r="HP595" s="53"/>
      <c r="HQ595" s="53"/>
      <c r="HR595" s="53"/>
      <c r="HS595" s="53"/>
      <c r="HT595" s="53"/>
      <c r="HU595" s="53"/>
      <c r="HV595" s="53"/>
      <c r="HW595" s="53"/>
      <c r="HX595" s="53"/>
      <c r="HY595" s="53"/>
      <c r="HZ595" s="53"/>
      <c r="IA595" s="53"/>
    </row>
    <row r="596" spans="1:235" ht="11.25">
      <c r="A596" s="37" t="s">
        <v>257</v>
      </c>
      <c r="B596" s="6"/>
      <c r="C596" s="6"/>
      <c r="D596" s="36">
        <f>D598</f>
        <v>760000</v>
      </c>
      <c r="E596" s="36">
        <f aca="true" t="shared" si="65" ref="E596:P596">E598</f>
        <v>1220000</v>
      </c>
      <c r="F596" s="36">
        <f t="shared" si="65"/>
        <v>1980000</v>
      </c>
      <c r="G596" s="36">
        <f t="shared" si="65"/>
        <v>0</v>
      </c>
      <c r="H596" s="36">
        <f t="shared" si="65"/>
        <v>7992500</v>
      </c>
      <c r="I596" s="36">
        <f t="shared" si="65"/>
        <v>7992500</v>
      </c>
      <c r="J596" s="36">
        <f t="shared" si="65"/>
        <v>7992500</v>
      </c>
      <c r="K596" s="36">
        <f t="shared" si="65"/>
        <v>0</v>
      </c>
      <c r="L596" s="36">
        <f t="shared" si="65"/>
        <v>0</v>
      </c>
      <c r="M596" s="36">
        <f t="shared" si="65"/>
        <v>0</v>
      </c>
      <c r="N596" s="36">
        <f t="shared" si="65"/>
        <v>760000</v>
      </c>
      <c r="O596" s="36">
        <f t="shared" si="65"/>
        <v>7240000</v>
      </c>
      <c r="P596" s="36">
        <f t="shared" si="65"/>
        <v>8000000</v>
      </c>
      <c r="Q596" s="24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3"/>
      <c r="BS596" s="53"/>
      <c r="BT596" s="53"/>
      <c r="BU596" s="53"/>
      <c r="BV596" s="53"/>
      <c r="BW596" s="53"/>
      <c r="BX596" s="53"/>
      <c r="BY596" s="53"/>
      <c r="BZ596" s="53"/>
      <c r="CA596" s="53"/>
      <c r="CB596" s="53"/>
      <c r="CC596" s="53"/>
      <c r="CD596" s="53"/>
      <c r="CE596" s="53"/>
      <c r="CF596" s="53"/>
      <c r="CG596" s="53"/>
      <c r="CH596" s="53"/>
      <c r="CI596" s="53"/>
      <c r="CJ596" s="53"/>
      <c r="CK596" s="53"/>
      <c r="CL596" s="53"/>
      <c r="CM596" s="53"/>
      <c r="CN596" s="53"/>
      <c r="CO596" s="53"/>
      <c r="CP596" s="53"/>
      <c r="CQ596" s="53"/>
      <c r="CR596" s="53"/>
      <c r="CS596" s="53"/>
      <c r="CT596" s="53"/>
      <c r="CU596" s="53"/>
      <c r="CV596" s="53"/>
      <c r="CW596" s="53"/>
      <c r="CX596" s="53"/>
      <c r="CY596" s="53"/>
      <c r="CZ596" s="53"/>
      <c r="DA596" s="53"/>
      <c r="DB596" s="53"/>
      <c r="DC596" s="53"/>
      <c r="DD596" s="53"/>
      <c r="DE596" s="53"/>
      <c r="DF596" s="53"/>
      <c r="DG596" s="53"/>
      <c r="DH596" s="53"/>
      <c r="DI596" s="53"/>
      <c r="DJ596" s="53"/>
      <c r="DK596" s="53"/>
      <c r="DL596" s="53"/>
      <c r="DM596" s="53"/>
      <c r="DN596" s="53"/>
      <c r="DO596" s="53"/>
      <c r="DP596" s="53"/>
      <c r="DQ596" s="53"/>
      <c r="DR596" s="53"/>
      <c r="DS596" s="53"/>
      <c r="DT596" s="53"/>
      <c r="DU596" s="53"/>
      <c r="DV596" s="53"/>
      <c r="DW596" s="53"/>
      <c r="DX596" s="53"/>
      <c r="DY596" s="53"/>
      <c r="DZ596" s="53"/>
      <c r="EA596" s="53"/>
      <c r="EB596" s="53"/>
      <c r="EC596" s="53"/>
      <c r="ED596" s="53"/>
      <c r="EE596" s="53"/>
      <c r="EF596" s="53"/>
      <c r="EG596" s="53"/>
      <c r="EH596" s="53"/>
      <c r="EI596" s="53"/>
      <c r="EJ596" s="53"/>
      <c r="EK596" s="53"/>
      <c r="EL596" s="53"/>
      <c r="EM596" s="53"/>
      <c r="EN596" s="53"/>
      <c r="EO596" s="53"/>
      <c r="EP596" s="53"/>
      <c r="EQ596" s="53"/>
      <c r="ER596" s="53"/>
      <c r="ES596" s="53"/>
      <c r="ET596" s="53"/>
      <c r="EU596" s="53"/>
      <c r="EV596" s="53"/>
      <c r="EW596" s="53"/>
      <c r="EX596" s="53"/>
      <c r="EY596" s="53"/>
      <c r="EZ596" s="53"/>
      <c r="FA596" s="53"/>
      <c r="FB596" s="53"/>
      <c r="FC596" s="53"/>
      <c r="FD596" s="53"/>
      <c r="FE596" s="53"/>
      <c r="FF596" s="53"/>
      <c r="FG596" s="53"/>
      <c r="FH596" s="53"/>
      <c r="FI596" s="53"/>
      <c r="FJ596" s="53"/>
      <c r="FK596" s="53"/>
      <c r="FL596" s="53"/>
      <c r="FM596" s="53"/>
      <c r="FN596" s="53"/>
      <c r="FO596" s="53"/>
      <c r="FP596" s="53"/>
      <c r="FQ596" s="53"/>
      <c r="FR596" s="53"/>
      <c r="FS596" s="53"/>
      <c r="FT596" s="53"/>
      <c r="FU596" s="53"/>
      <c r="FV596" s="53"/>
      <c r="FW596" s="53"/>
      <c r="FX596" s="53"/>
      <c r="FY596" s="53"/>
      <c r="FZ596" s="53"/>
      <c r="GA596" s="53"/>
      <c r="GB596" s="53"/>
      <c r="GC596" s="53"/>
      <c r="GD596" s="53"/>
      <c r="GE596" s="53"/>
      <c r="GF596" s="53"/>
      <c r="GG596" s="53"/>
      <c r="GH596" s="53"/>
      <c r="GI596" s="53"/>
      <c r="GJ596" s="53"/>
      <c r="GK596" s="53"/>
      <c r="GL596" s="53"/>
      <c r="GM596" s="53"/>
      <c r="GN596" s="53"/>
      <c r="GO596" s="53"/>
      <c r="GP596" s="53"/>
      <c r="GQ596" s="53"/>
      <c r="GR596" s="53"/>
      <c r="GS596" s="53"/>
      <c r="GT596" s="53"/>
      <c r="GU596" s="53"/>
      <c r="GV596" s="53"/>
      <c r="GW596" s="53"/>
      <c r="GX596" s="53"/>
      <c r="GY596" s="53"/>
      <c r="GZ596" s="53"/>
      <c r="HA596" s="53"/>
      <c r="HB596" s="53"/>
      <c r="HC596" s="53"/>
      <c r="HD596" s="53"/>
      <c r="HE596" s="53"/>
      <c r="HF596" s="53"/>
      <c r="HG596" s="53"/>
      <c r="HH596" s="53"/>
      <c r="HI596" s="53"/>
      <c r="HJ596" s="53"/>
      <c r="HK596" s="53"/>
      <c r="HL596" s="53"/>
      <c r="HM596" s="53"/>
      <c r="HN596" s="53"/>
      <c r="HO596" s="53"/>
      <c r="HP596" s="53"/>
      <c r="HQ596" s="53"/>
      <c r="HR596" s="53"/>
      <c r="HS596" s="53"/>
      <c r="HT596" s="53"/>
      <c r="HU596" s="53"/>
      <c r="HV596" s="53"/>
      <c r="HW596" s="53"/>
      <c r="HX596" s="53"/>
      <c r="HY596" s="53"/>
      <c r="HZ596" s="53"/>
      <c r="IA596" s="53"/>
    </row>
    <row r="597" spans="1:235" ht="67.5">
      <c r="A597" s="8" t="s">
        <v>396</v>
      </c>
      <c r="B597" s="6"/>
      <c r="C597" s="6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24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3"/>
      <c r="BS597" s="53"/>
      <c r="BT597" s="53"/>
      <c r="BU597" s="53"/>
      <c r="BV597" s="53"/>
      <c r="BW597" s="53"/>
      <c r="BX597" s="53"/>
      <c r="BY597" s="53"/>
      <c r="BZ597" s="53"/>
      <c r="CA597" s="53"/>
      <c r="CB597" s="53"/>
      <c r="CC597" s="53"/>
      <c r="CD597" s="53"/>
      <c r="CE597" s="53"/>
      <c r="CF597" s="53"/>
      <c r="CG597" s="53"/>
      <c r="CH597" s="53"/>
      <c r="CI597" s="53"/>
      <c r="CJ597" s="53"/>
      <c r="CK597" s="53"/>
      <c r="CL597" s="53"/>
      <c r="CM597" s="53"/>
      <c r="CN597" s="53"/>
      <c r="CO597" s="53"/>
      <c r="CP597" s="53"/>
      <c r="CQ597" s="53"/>
      <c r="CR597" s="53"/>
      <c r="CS597" s="53"/>
      <c r="CT597" s="53"/>
      <c r="CU597" s="53"/>
      <c r="CV597" s="53"/>
      <c r="CW597" s="53"/>
      <c r="CX597" s="53"/>
      <c r="CY597" s="53"/>
      <c r="CZ597" s="53"/>
      <c r="DA597" s="53"/>
      <c r="DB597" s="53"/>
      <c r="DC597" s="53"/>
      <c r="DD597" s="53"/>
      <c r="DE597" s="53"/>
      <c r="DF597" s="53"/>
      <c r="DG597" s="53"/>
      <c r="DH597" s="53"/>
      <c r="DI597" s="53"/>
      <c r="DJ597" s="53"/>
      <c r="DK597" s="53"/>
      <c r="DL597" s="53"/>
      <c r="DM597" s="53"/>
      <c r="DN597" s="53"/>
      <c r="DO597" s="53"/>
      <c r="DP597" s="53"/>
      <c r="DQ597" s="53"/>
      <c r="DR597" s="53"/>
      <c r="DS597" s="53"/>
      <c r="DT597" s="53"/>
      <c r="DU597" s="53"/>
      <c r="DV597" s="53"/>
      <c r="DW597" s="53"/>
      <c r="DX597" s="53"/>
      <c r="DY597" s="53"/>
      <c r="DZ597" s="53"/>
      <c r="EA597" s="53"/>
      <c r="EB597" s="53"/>
      <c r="EC597" s="53"/>
      <c r="ED597" s="53"/>
      <c r="EE597" s="53"/>
      <c r="EF597" s="53"/>
      <c r="EG597" s="53"/>
      <c r="EH597" s="53"/>
      <c r="EI597" s="53"/>
      <c r="EJ597" s="53"/>
      <c r="EK597" s="53"/>
      <c r="EL597" s="53"/>
      <c r="EM597" s="53"/>
      <c r="EN597" s="53"/>
      <c r="EO597" s="53"/>
      <c r="EP597" s="53"/>
      <c r="EQ597" s="53"/>
      <c r="ER597" s="53"/>
      <c r="ES597" s="53"/>
      <c r="ET597" s="53"/>
      <c r="EU597" s="53"/>
      <c r="EV597" s="53"/>
      <c r="EW597" s="53"/>
      <c r="EX597" s="53"/>
      <c r="EY597" s="53"/>
      <c r="EZ597" s="53"/>
      <c r="FA597" s="53"/>
      <c r="FB597" s="53"/>
      <c r="FC597" s="53"/>
      <c r="FD597" s="53"/>
      <c r="FE597" s="53"/>
      <c r="FF597" s="53"/>
      <c r="FG597" s="53"/>
      <c r="FH597" s="53"/>
      <c r="FI597" s="53"/>
      <c r="FJ597" s="53"/>
      <c r="FK597" s="53"/>
      <c r="FL597" s="53"/>
      <c r="FM597" s="53"/>
      <c r="FN597" s="53"/>
      <c r="FO597" s="53"/>
      <c r="FP597" s="53"/>
      <c r="FQ597" s="53"/>
      <c r="FR597" s="53"/>
      <c r="FS597" s="53"/>
      <c r="FT597" s="53"/>
      <c r="FU597" s="53"/>
      <c r="FV597" s="53"/>
      <c r="FW597" s="53"/>
      <c r="FX597" s="53"/>
      <c r="FY597" s="53"/>
      <c r="FZ597" s="53"/>
      <c r="GA597" s="53"/>
      <c r="GB597" s="53"/>
      <c r="GC597" s="53"/>
      <c r="GD597" s="53"/>
      <c r="GE597" s="53"/>
      <c r="GF597" s="53"/>
      <c r="GG597" s="53"/>
      <c r="GH597" s="53"/>
      <c r="GI597" s="53"/>
      <c r="GJ597" s="53"/>
      <c r="GK597" s="53"/>
      <c r="GL597" s="53"/>
      <c r="GM597" s="53"/>
      <c r="GN597" s="53"/>
      <c r="GO597" s="53"/>
      <c r="GP597" s="53"/>
      <c r="GQ597" s="53"/>
      <c r="GR597" s="53"/>
      <c r="GS597" s="53"/>
      <c r="GT597" s="53"/>
      <c r="GU597" s="53"/>
      <c r="GV597" s="53"/>
      <c r="GW597" s="53"/>
      <c r="GX597" s="53"/>
      <c r="GY597" s="53"/>
      <c r="GZ597" s="53"/>
      <c r="HA597" s="53"/>
      <c r="HB597" s="53"/>
      <c r="HC597" s="53"/>
      <c r="HD597" s="53"/>
      <c r="HE597" s="53"/>
      <c r="HF597" s="53"/>
      <c r="HG597" s="53"/>
      <c r="HH597" s="53"/>
      <c r="HI597" s="53"/>
      <c r="HJ597" s="53"/>
      <c r="HK597" s="53"/>
      <c r="HL597" s="53"/>
      <c r="HM597" s="53"/>
      <c r="HN597" s="53"/>
      <c r="HO597" s="53"/>
      <c r="HP597" s="53"/>
      <c r="HQ597" s="53"/>
      <c r="HR597" s="53"/>
      <c r="HS597" s="53"/>
      <c r="HT597" s="53"/>
      <c r="HU597" s="53"/>
      <c r="HV597" s="53"/>
      <c r="HW597" s="53"/>
      <c r="HX597" s="53"/>
      <c r="HY597" s="53"/>
      <c r="HZ597" s="53"/>
      <c r="IA597" s="53"/>
    </row>
    <row r="598" spans="1:17" s="39" customFormat="1" ht="36" customHeight="1">
      <c r="A598" s="34" t="s">
        <v>436</v>
      </c>
      <c r="B598" s="35"/>
      <c r="C598" s="35"/>
      <c r="D598" s="36">
        <f>D600</f>
        <v>760000</v>
      </c>
      <c r="E598" s="36">
        <f>E600</f>
        <v>1220000</v>
      </c>
      <c r="F598" s="36">
        <f>D598+E598</f>
        <v>1980000</v>
      </c>
      <c r="G598" s="36">
        <f>G600</f>
        <v>0</v>
      </c>
      <c r="H598" s="36">
        <f>H600</f>
        <v>7992500</v>
      </c>
      <c r="I598" s="36">
        <f>G598+H598</f>
        <v>7992500</v>
      </c>
      <c r="J598" s="36">
        <f>G598+H598</f>
        <v>7992500</v>
      </c>
      <c r="K598" s="36"/>
      <c r="L598" s="36"/>
      <c r="M598" s="36"/>
      <c r="N598" s="36">
        <f>N602*N604</f>
        <v>760000</v>
      </c>
      <c r="O598" s="36">
        <f>O602*O604</f>
        <v>7240000</v>
      </c>
      <c r="P598" s="36">
        <f>N598+O598</f>
        <v>8000000</v>
      </c>
      <c r="Q598" s="78"/>
    </row>
    <row r="599" spans="1:235" ht="11.25">
      <c r="A599" s="5" t="s">
        <v>4</v>
      </c>
      <c r="B599" s="6"/>
      <c r="C599" s="6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24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3"/>
      <c r="BS599" s="53"/>
      <c r="BT599" s="53"/>
      <c r="BU599" s="53"/>
      <c r="BV599" s="53"/>
      <c r="BW599" s="53"/>
      <c r="BX599" s="53"/>
      <c r="BY599" s="53"/>
      <c r="BZ599" s="53"/>
      <c r="CA599" s="53"/>
      <c r="CB599" s="53"/>
      <c r="CC599" s="53"/>
      <c r="CD599" s="53"/>
      <c r="CE599" s="53"/>
      <c r="CF599" s="53"/>
      <c r="CG599" s="53"/>
      <c r="CH599" s="53"/>
      <c r="CI599" s="53"/>
      <c r="CJ599" s="53"/>
      <c r="CK599" s="53"/>
      <c r="CL599" s="53"/>
      <c r="CM599" s="53"/>
      <c r="CN599" s="53"/>
      <c r="CO599" s="53"/>
      <c r="CP599" s="53"/>
      <c r="CQ599" s="53"/>
      <c r="CR599" s="53"/>
      <c r="CS599" s="53"/>
      <c r="CT599" s="53"/>
      <c r="CU599" s="53"/>
      <c r="CV599" s="53"/>
      <c r="CW599" s="53"/>
      <c r="CX599" s="53"/>
      <c r="CY599" s="53"/>
      <c r="CZ599" s="53"/>
      <c r="DA599" s="53"/>
      <c r="DB599" s="53"/>
      <c r="DC599" s="53"/>
      <c r="DD599" s="53"/>
      <c r="DE599" s="53"/>
      <c r="DF599" s="53"/>
      <c r="DG599" s="53"/>
      <c r="DH599" s="53"/>
      <c r="DI599" s="53"/>
      <c r="DJ599" s="53"/>
      <c r="DK599" s="53"/>
      <c r="DL599" s="53"/>
      <c r="DM599" s="53"/>
      <c r="DN599" s="53"/>
      <c r="DO599" s="53"/>
      <c r="DP599" s="53"/>
      <c r="DQ599" s="53"/>
      <c r="DR599" s="53"/>
      <c r="DS599" s="53"/>
      <c r="DT599" s="53"/>
      <c r="DU599" s="53"/>
      <c r="DV599" s="53"/>
      <c r="DW599" s="53"/>
      <c r="DX599" s="53"/>
      <c r="DY599" s="53"/>
      <c r="DZ599" s="53"/>
      <c r="EA599" s="53"/>
      <c r="EB599" s="53"/>
      <c r="EC599" s="53"/>
      <c r="ED599" s="53"/>
      <c r="EE599" s="53"/>
      <c r="EF599" s="53"/>
      <c r="EG599" s="53"/>
      <c r="EH599" s="53"/>
      <c r="EI599" s="53"/>
      <c r="EJ599" s="53"/>
      <c r="EK599" s="53"/>
      <c r="EL599" s="53"/>
      <c r="EM599" s="53"/>
      <c r="EN599" s="53"/>
      <c r="EO599" s="53"/>
      <c r="EP599" s="53"/>
      <c r="EQ599" s="53"/>
      <c r="ER599" s="53"/>
      <c r="ES599" s="53"/>
      <c r="ET599" s="53"/>
      <c r="EU599" s="53"/>
      <c r="EV599" s="53"/>
      <c r="EW599" s="53"/>
      <c r="EX599" s="53"/>
      <c r="EY599" s="53"/>
      <c r="EZ599" s="53"/>
      <c r="FA599" s="53"/>
      <c r="FB599" s="53"/>
      <c r="FC599" s="53"/>
      <c r="FD599" s="53"/>
      <c r="FE599" s="53"/>
      <c r="FF599" s="53"/>
      <c r="FG599" s="53"/>
      <c r="FH599" s="53"/>
      <c r="FI599" s="53"/>
      <c r="FJ599" s="53"/>
      <c r="FK599" s="53"/>
      <c r="FL599" s="53"/>
      <c r="FM599" s="53"/>
      <c r="FN599" s="53"/>
      <c r="FO599" s="53"/>
      <c r="FP599" s="53"/>
      <c r="FQ599" s="53"/>
      <c r="FR599" s="53"/>
      <c r="FS599" s="53"/>
      <c r="FT599" s="53"/>
      <c r="FU599" s="53"/>
      <c r="FV599" s="53"/>
      <c r="FW599" s="53"/>
      <c r="FX599" s="53"/>
      <c r="FY599" s="53"/>
      <c r="FZ599" s="53"/>
      <c r="GA599" s="53"/>
      <c r="GB599" s="53"/>
      <c r="GC599" s="53"/>
      <c r="GD599" s="53"/>
      <c r="GE599" s="53"/>
      <c r="GF599" s="53"/>
      <c r="GG599" s="53"/>
      <c r="GH599" s="53"/>
      <c r="GI599" s="53"/>
      <c r="GJ599" s="53"/>
      <c r="GK599" s="53"/>
      <c r="GL599" s="53"/>
      <c r="GM599" s="53"/>
      <c r="GN599" s="53"/>
      <c r="GO599" s="53"/>
      <c r="GP599" s="53"/>
      <c r="GQ599" s="53"/>
      <c r="GR599" s="53"/>
      <c r="GS599" s="53"/>
      <c r="GT599" s="53"/>
      <c r="GU599" s="53"/>
      <c r="GV599" s="53"/>
      <c r="GW599" s="53"/>
      <c r="GX599" s="53"/>
      <c r="GY599" s="53"/>
      <c r="GZ599" s="53"/>
      <c r="HA599" s="53"/>
      <c r="HB599" s="53"/>
      <c r="HC599" s="53"/>
      <c r="HD599" s="53"/>
      <c r="HE599" s="53"/>
      <c r="HF599" s="53"/>
      <c r="HG599" s="53"/>
      <c r="HH599" s="53"/>
      <c r="HI599" s="53"/>
      <c r="HJ599" s="53"/>
      <c r="HK599" s="53"/>
      <c r="HL599" s="53"/>
      <c r="HM599" s="53"/>
      <c r="HN599" s="53"/>
      <c r="HO599" s="53"/>
      <c r="HP599" s="53"/>
      <c r="HQ599" s="53"/>
      <c r="HR599" s="53"/>
      <c r="HS599" s="53"/>
      <c r="HT599" s="53"/>
      <c r="HU599" s="53"/>
      <c r="HV599" s="53"/>
      <c r="HW599" s="53"/>
      <c r="HX599" s="53"/>
      <c r="HY599" s="53"/>
      <c r="HZ599" s="53"/>
      <c r="IA599" s="53"/>
    </row>
    <row r="600" spans="1:235" ht="11.25">
      <c r="A600" s="8" t="s">
        <v>43</v>
      </c>
      <c r="B600" s="6"/>
      <c r="C600" s="6"/>
      <c r="D600" s="7">
        <f>D602*D604</f>
        <v>760000</v>
      </c>
      <c r="E600" s="7">
        <f>E602*E604</f>
        <v>1220000</v>
      </c>
      <c r="F600" s="7">
        <f>D600+E600</f>
        <v>1980000</v>
      </c>
      <c r="G600" s="7">
        <f>G602*G604</f>
        <v>0</v>
      </c>
      <c r="H600" s="7">
        <f>H602*H604</f>
        <v>7992500</v>
      </c>
      <c r="I600" s="7"/>
      <c r="J600" s="7">
        <f>G600+H600</f>
        <v>7992500</v>
      </c>
      <c r="K600" s="7"/>
      <c r="L600" s="7"/>
      <c r="M600" s="7"/>
      <c r="N600" s="7">
        <f>N602*N604</f>
        <v>760000</v>
      </c>
      <c r="O600" s="7">
        <f>O602*O604</f>
        <v>7240000</v>
      </c>
      <c r="P600" s="7">
        <f>N600+O600</f>
        <v>8000000</v>
      </c>
      <c r="Q600" s="24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  <c r="BZ600" s="53"/>
      <c r="CA600" s="53"/>
      <c r="CB600" s="53"/>
      <c r="CC600" s="53"/>
      <c r="CD600" s="53"/>
      <c r="CE600" s="53"/>
      <c r="CF600" s="53"/>
      <c r="CG600" s="53"/>
      <c r="CH600" s="53"/>
      <c r="CI600" s="53"/>
      <c r="CJ600" s="53"/>
      <c r="CK600" s="53"/>
      <c r="CL600" s="53"/>
      <c r="CM600" s="53"/>
      <c r="CN600" s="53"/>
      <c r="CO600" s="53"/>
      <c r="CP600" s="53"/>
      <c r="CQ600" s="53"/>
      <c r="CR600" s="53"/>
      <c r="CS600" s="53"/>
      <c r="CT600" s="53"/>
      <c r="CU600" s="53"/>
      <c r="CV600" s="53"/>
      <c r="CW600" s="53"/>
      <c r="CX600" s="53"/>
      <c r="CY600" s="53"/>
      <c r="CZ600" s="53"/>
      <c r="DA600" s="53"/>
      <c r="DB600" s="53"/>
      <c r="DC600" s="53"/>
      <c r="DD600" s="53"/>
      <c r="DE600" s="53"/>
      <c r="DF600" s="53"/>
      <c r="DG600" s="53"/>
      <c r="DH600" s="53"/>
      <c r="DI600" s="53"/>
      <c r="DJ600" s="53"/>
      <c r="DK600" s="53"/>
      <c r="DL600" s="53"/>
      <c r="DM600" s="53"/>
      <c r="DN600" s="53"/>
      <c r="DO600" s="53"/>
      <c r="DP600" s="53"/>
      <c r="DQ600" s="53"/>
      <c r="DR600" s="53"/>
      <c r="DS600" s="53"/>
      <c r="DT600" s="53"/>
      <c r="DU600" s="53"/>
      <c r="DV600" s="53"/>
      <c r="DW600" s="53"/>
      <c r="DX600" s="53"/>
      <c r="DY600" s="53"/>
      <c r="DZ600" s="53"/>
      <c r="EA600" s="53"/>
      <c r="EB600" s="53"/>
      <c r="EC600" s="53"/>
      <c r="ED600" s="53"/>
      <c r="EE600" s="53"/>
      <c r="EF600" s="53"/>
      <c r="EG600" s="53"/>
      <c r="EH600" s="53"/>
      <c r="EI600" s="53"/>
      <c r="EJ600" s="53"/>
      <c r="EK600" s="53"/>
      <c r="EL600" s="53"/>
      <c r="EM600" s="53"/>
      <c r="EN600" s="53"/>
      <c r="EO600" s="53"/>
      <c r="EP600" s="53"/>
      <c r="EQ600" s="53"/>
      <c r="ER600" s="53"/>
      <c r="ES600" s="53"/>
      <c r="ET600" s="53"/>
      <c r="EU600" s="53"/>
      <c r="EV600" s="53"/>
      <c r="EW600" s="53"/>
      <c r="EX600" s="53"/>
      <c r="EY600" s="53"/>
      <c r="EZ600" s="53"/>
      <c r="FA600" s="53"/>
      <c r="FB600" s="53"/>
      <c r="FC600" s="53"/>
      <c r="FD600" s="53"/>
      <c r="FE600" s="53"/>
      <c r="FF600" s="53"/>
      <c r="FG600" s="53"/>
      <c r="FH600" s="53"/>
      <c r="FI600" s="53"/>
      <c r="FJ600" s="53"/>
      <c r="FK600" s="53"/>
      <c r="FL600" s="53"/>
      <c r="FM600" s="53"/>
      <c r="FN600" s="53"/>
      <c r="FO600" s="53"/>
      <c r="FP600" s="53"/>
      <c r="FQ600" s="53"/>
      <c r="FR600" s="53"/>
      <c r="FS600" s="53"/>
      <c r="FT600" s="53"/>
      <c r="FU600" s="53"/>
      <c r="FV600" s="53"/>
      <c r="FW600" s="53"/>
      <c r="FX600" s="53"/>
      <c r="FY600" s="53"/>
      <c r="FZ600" s="53"/>
      <c r="GA600" s="53"/>
      <c r="GB600" s="53"/>
      <c r="GC600" s="53"/>
      <c r="GD600" s="53"/>
      <c r="GE600" s="53"/>
      <c r="GF600" s="53"/>
      <c r="GG600" s="53"/>
      <c r="GH600" s="53"/>
      <c r="GI600" s="53"/>
      <c r="GJ600" s="53"/>
      <c r="GK600" s="53"/>
      <c r="GL600" s="53"/>
      <c r="GM600" s="53"/>
      <c r="GN600" s="53"/>
      <c r="GO600" s="53"/>
      <c r="GP600" s="53"/>
      <c r="GQ600" s="53"/>
      <c r="GR600" s="53"/>
      <c r="GS600" s="53"/>
      <c r="GT600" s="53"/>
      <c r="GU600" s="53"/>
      <c r="GV600" s="53"/>
      <c r="GW600" s="53"/>
      <c r="GX600" s="53"/>
      <c r="GY600" s="53"/>
      <c r="GZ600" s="53"/>
      <c r="HA600" s="53"/>
      <c r="HB600" s="53"/>
      <c r="HC600" s="53"/>
      <c r="HD600" s="53"/>
      <c r="HE600" s="53"/>
      <c r="HF600" s="53"/>
      <c r="HG600" s="53"/>
      <c r="HH600" s="53"/>
      <c r="HI600" s="53"/>
      <c r="HJ600" s="53"/>
      <c r="HK600" s="53"/>
      <c r="HL600" s="53"/>
      <c r="HM600" s="53"/>
      <c r="HN600" s="53"/>
      <c r="HO600" s="53"/>
      <c r="HP600" s="53"/>
      <c r="HQ600" s="53"/>
      <c r="HR600" s="53"/>
      <c r="HS600" s="53"/>
      <c r="HT600" s="53"/>
      <c r="HU600" s="53"/>
      <c r="HV600" s="53"/>
      <c r="HW600" s="53"/>
      <c r="HX600" s="53"/>
      <c r="HY600" s="53"/>
      <c r="HZ600" s="53"/>
      <c r="IA600" s="53"/>
    </row>
    <row r="601" spans="1:235" ht="11.25">
      <c r="A601" s="5" t="s">
        <v>5</v>
      </c>
      <c r="B601" s="6"/>
      <c r="C601" s="6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24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  <c r="CZ601" s="53"/>
      <c r="DA601" s="53"/>
      <c r="DB601" s="53"/>
      <c r="DC601" s="53"/>
      <c r="DD601" s="53"/>
      <c r="DE601" s="53"/>
      <c r="DF601" s="53"/>
      <c r="DG601" s="53"/>
      <c r="DH601" s="53"/>
      <c r="DI601" s="53"/>
      <c r="DJ601" s="53"/>
      <c r="DK601" s="53"/>
      <c r="DL601" s="53"/>
      <c r="DM601" s="53"/>
      <c r="DN601" s="53"/>
      <c r="DO601" s="53"/>
      <c r="DP601" s="53"/>
      <c r="DQ601" s="53"/>
      <c r="DR601" s="53"/>
      <c r="DS601" s="53"/>
      <c r="DT601" s="53"/>
      <c r="DU601" s="53"/>
      <c r="DV601" s="53"/>
      <c r="DW601" s="53"/>
      <c r="DX601" s="53"/>
      <c r="DY601" s="53"/>
      <c r="DZ601" s="53"/>
      <c r="EA601" s="53"/>
      <c r="EB601" s="53"/>
      <c r="EC601" s="53"/>
      <c r="ED601" s="53"/>
      <c r="EE601" s="53"/>
      <c r="EF601" s="53"/>
      <c r="EG601" s="53"/>
      <c r="EH601" s="53"/>
      <c r="EI601" s="53"/>
      <c r="EJ601" s="53"/>
      <c r="EK601" s="53"/>
      <c r="EL601" s="53"/>
      <c r="EM601" s="53"/>
      <c r="EN601" s="53"/>
      <c r="EO601" s="53"/>
      <c r="EP601" s="53"/>
      <c r="EQ601" s="53"/>
      <c r="ER601" s="53"/>
      <c r="ES601" s="53"/>
      <c r="ET601" s="53"/>
      <c r="EU601" s="53"/>
      <c r="EV601" s="53"/>
      <c r="EW601" s="53"/>
      <c r="EX601" s="53"/>
      <c r="EY601" s="53"/>
      <c r="EZ601" s="53"/>
      <c r="FA601" s="53"/>
      <c r="FB601" s="53"/>
      <c r="FC601" s="53"/>
      <c r="FD601" s="53"/>
      <c r="FE601" s="53"/>
      <c r="FF601" s="53"/>
      <c r="FG601" s="53"/>
      <c r="FH601" s="53"/>
      <c r="FI601" s="53"/>
      <c r="FJ601" s="53"/>
      <c r="FK601" s="53"/>
      <c r="FL601" s="53"/>
      <c r="FM601" s="53"/>
      <c r="FN601" s="53"/>
      <c r="FO601" s="53"/>
      <c r="FP601" s="53"/>
      <c r="FQ601" s="53"/>
      <c r="FR601" s="53"/>
      <c r="FS601" s="53"/>
      <c r="FT601" s="53"/>
      <c r="FU601" s="53"/>
      <c r="FV601" s="53"/>
      <c r="FW601" s="53"/>
      <c r="FX601" s="53"/>
      <c r="FY601" s="53"/>
      <c r="FZ601" s="53"/>
      <c r="GA601" s="53"/>
      <c r="GB601" s="53"/>
      <c r="GC601" s="53"/>
      <c r="GD601" s="53"/>
      <c r="GE601" s="53"/>
      <c r="GF601" s="53"/>
      <c r="GG601" s="53"/>
      <c r="GH601" s="53"/>
      <c r="GI601" s="53"/>
      <c r="GJ601" s="53"/>
      <c r="GK601" s="53"/>
      <c r="GL601" s="53"/>
      <c r="GM601" s="53"/>
      <c r="GN601" s="53"/>
      <c r="GO601" s="53"/>
      <c r="GP601" s="53"/>
      <c r="GQ601" s="53"/>
      <c r="GR601" s="53"/>
      <c r="GS601" s="53"/>
      <c r="GT601" s="53"/>
      <c r="GU601" s="53"/>
      <c r="GV601" s="53"/>
      <c r="GW601" s="53"/>
      <c r="GX601" s="53"/>
      <c r="GY601" s="53"/>
      <c r="GZ601" s="53"/>
      <c r="HA601" s="53"/>
      <c r="HB601" s="53"/>
      <c r="HC601" s="53"/>
      <c r="HD601" s="53"/>
      <c r="HE601" s="53"/>
      <c r="HF601" s="53"/>
      <c r="HG601" s="53"/>
      <c r="HH601" s="53"/>
      <c r="HI601" s="53"/>
      <c r="HJ601" s="53"/>
      <c r="HK601" s="53"/>
      <c r="HL601" s="53"/>
      <c r="HM601" s="53"/>
      <c r="HN601" s="53"/>
      <c r="HO601" s="53"/>
      <c r="HP601" s="53"/>
      <c r="HQ601" s="53"/>
      <c r="HR601" s="53"/>
      <c r="HS601" s="53"/>
      <c r="HT601" s="53"/>
      <c r="HU601" s="53"/>
      <c r="HV601" s="53"/>
      <c r="HW601" s="53"/>
      <c r="HX601" s="53"/>
      <c r="HY601" s="53"/>
      <c r="HZ601" s="53"/>
      <c r="IA601" s="53"/>
    </row>
    <row r="602" spans="1:235" ht="22.5">
      <c r="A602" s="8" t="s">
        <v>181</v>
      </c>
      <c r="B602" s="6"/>
      <c r="C602" s="6"/>
      <c r="D602" s="7">
        <v>1</v>
      </c>
      <c r="E602" s="7">
        <v>1</v>
      </c>
      <c r="F602" s="7">
        <f>D602+E602</f>
        <v>2</v>
      </c>
      <c r="G602" s="7">
        <v>0</v>
      </c>
      <c r="H602" s="7">
        <v>1</v>
      </c>
      <c r="I602" s="7"/>
      <c r="J602" s="7">
        <v>1</v>
      </c>
      <c r="K602" s="7"/>
      <c r="L602" s="7"/>
      <c r="M602" s="7"/>
      <c r="N602" s="7">
        <v>1</v>
      </c>
      <c r="O602" s="7">
        <v>1</v>
      </c>
      <c r="P602" s="7">
        <v>1</v>
      </c>
      <c r="Q602" s="24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  <c r="BZ602" s="53"/>
      <c r="CA602" s="53"/>
      <c r="CB602" s="53"/>
      <c r="CC602" s="53"/>
      <c r="CD602" s="53"/>
      <c r="CE602" s="53"/>
      <c r="CF602" s="53"/>
      <c r="CG602" s="53"/>
      <c r="CH602" s="53"/>
      <c r="CI602" s="53"/>
      <c r="CJ602" s="53"/>
      <c r="CK602" s="53"/>
      <c r="CL602" s="53"/>
      <c r="CM602" s="53"/>
      <c r="CN602" s="53"/>
      <c r="CO602" s="53"/>
      <c r="CP602" s="53"/>
      <c r="CQ602" s="53"/>
      <c r="CR602" s="53"/>
      <c r="CS602" s="53"/>
      <c r="CT602" s="53"/>
      <c r="CU602" s="53"/>
      <c r="CV602" s="53"/>
      <c r="CW602" s="53"/>
      <c r="CX602" s="53"/>
      <c r="CY602" s="53"/>
      <c r="CZ602" s="53"/>
      <c r="DA602" s="53"/>
      <c r="DB602" s="53"/>
      <c r="DC602" s="53"/>
      <c r="DD602" s="53"/>
      <c r="DE602" s="53"/>
      <c r="DF602" s="53"/>
      <c r="DG602" s="53"/>
      <c r="DH602" s="53"/>
      <c r="DI602" s="53"/>
      <c r="DJ602" s="53"/>
      <c r="DK602" s="53"/>
      <c r="DL602" s="53"/>
      <c r="DM602" s="53"/>
      <c r="DN602" s="53"/>
      <c r="DO602" s="53"/>
      <c r="DP602" s="53"/>
      <c r="DQ602" s="53"/>
      <c r="DR602" s="53"/>
      <c r="DS602" s="53"/>
      <c r="DT602" s="53"/>
      <c r="DU602" s="53"/>
      <c r="DV602" s="53"/>
      <c r="DW602" s="53"/>
      <c r="DX602" s="53"/>
      <c r="DY602" s="53"/>
      <c r="DZ602" s="53"/>
      <c r="EA602" s="53"/>
      <c r="EB602" s="53"/>
      <c r="EC602" s="53"/>
      <c r="ED602" s="53"/>
      <c r="EE602" s="53"/>
      <c r="EF602" s="53"/>
      <c r="EG602" s="53"/>
      <c r="EH602" s="53"/>
      <c r="EI602" s="53"/>
      <c r="EJ602" s="53"/>
      <c r="EK602" s="53"/>
      <c r="EL602" s="53"/>
      <c r="EM602" s="53"/>
      <c r="EN602" s="53"/>
      <c r="EO602" s="53"/>
      <c r="EP602" s="53"/>
      <c r="EQ602" s="53"/>
      <c r="ER602" s="53"/>
      <c r="ES602" s="53"/>
      <c r="ET602" s="53"/>
      <c r="EU602" s="53"/>
      <c r="EV602" s="53"/>
      <c r="EW602" s="53"/>
      <c r="EX602" s="53"/>
      <c r="EY602" s="53"/>
      <c r="EZ602" s="53"/>
      <c r="FA602" s="53"/>
      <c r="FB602" s="53"/>
      <c r="FC602" s="53"/>
      <c r="FD602" s="53"/>
      <c r="FE602" s="53"/>
      <c r="FF602" s="53"/>
      <c r="FG602" s="53"/>
      <c r="FH602" s="53"/>
      <c r="FI602" s="53"/>
      <c r="FJ602" s="53"/>
      <c r="FK602" s="53"/>
      <c r="FL602" s="53"/>
      <c r="FM602" s="53"/>
      <c r="FN602" s="53"/>
      <c r="FO602" s="53"/>
      <c r="FP602" s="53"/>
      <c r="FQ602" s="53"/>
      <c r="FR602" s="53"/>
      <c r="FS602" s="53"/>
      <c r="FT602" s="53"/>
      <c r="FU602" s="53"/>
      <c r="FV602" s="53"/>
      <c r="FW602" s="53"/>
      <c r="FX602" s="53"/>
      <c r="FY602" s="53"/>
      <c r="FZ602" s="53"/>
      <c r="GA602" s="53"/>
      <c r="GB602" s="53"/>
      <c r="GC602" s="53"/>
      <c r="GD602" s="53"/>
      <c r="GE602" s="53"/>
      <c r="GF602" s="53"/>
      <c r="GG602" s="53"/>
      <c r="GH602" s="53"/>
      <c r="GI602" s="53"/>
      <c r="GJ602" s="53"/>
      <c r="GK602" s="53"/>
      <c r="GL602" s="53"/>
      <c r="GM602" s="53"/>
      <c r="GN602" s="53"/>
      <c r="GO602" s="53"/>
      <c r="GP602" s="53"/>
      <c r="GQ602" s="53"/>
      <c r="GR602" s="53"/>
      <c r="GS602" s="53"/>
      <c r="GT602" s="53"/>
      <c r="GU602" s="53"/>
      <c r="GV602" s="53"/>
      <c r="GW602" s="53"/>
      <c r="GX602" s="53"/>
      <c r="GY602" s="53"/>
      <c r="GZ602" s="53"/>
      <c r="HA602" s="53"/>
      <c r="HB602" s="53"/>
      <c r="HC602" s="53"/>
      <c r="HD602" s="53"/>
      <c r="HE602" s="53"/>
      <c r="HF602" s="53"/>
      <c r="HG602" s="53"/>
      <c r="HH602" s="53"/>
      <c r="HI602" s="53"/>
      <c r="HJ602" s="53"/>
      <c r="HK602" s="53"/>
      <c r="HL602" s="53"/>
      <c r="HM602" s="53"/>
      <c r="HN602" s="53"/>
      <c r="HO602" s="53"/>
      <c r="HP602" s="53"/>
      <c r="HQ602" s="53"/>
      <c r="HR602" s="53"/>
      <c r="HS602" s="53"/>
      <c r="HT602" s="53"/>
      <c r="HU602" s="53"/>
      <c r="HV602" s="53"/>
      <c r="HW602" s="53"/>
      <c r="HX602" s="53"/>
      <c r="HY602" s="53"/>
      <c r="HZ602" s="53"/>
      <c r="IA602" s="53"/>
    </row>
    <row r="603" spans="1:235" ht="11.25">
      <c r="A603" s="5" t="s">
        <v>7</v>
      </c>
      <c r="B603" s="6"/>
      <c r="C603" s="6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24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  <c r="CZ603" s="53"/>
      <c r="DA603" s="53"/>
      <c r="DB603" s="53"/>
      <c r="DC603" s="53"/>
      <c r="DD603" s="53"/>
      <c r="DE603" s="53"/>
      <c r="DF603" s="53"/>
      <c r="DG603" s="53"/>
      <c r="DH603" s="53"/>
      <c r="DI603" s="53"/>
      <c r="DJ603" s="53"/>
      <c r="DK603" s="53"/>
      <c r="DL603" s="53"/>
      <c r="DM603" s="53"/>
      <c r="DN603" s="53"/>
      <c r="DO603" s="53"/>
      <c r="DP603" s="53"/>
      <c r="DQ603" s="53"/>
      <c r="DR603" s="53"/>
      <c r="DS603" s="53"/>
      <c r="DT603" s="53"/>
      <c r="DU603" s="53"/>
      <c r="DV603" s="53"/>
      <c r="DW603" s="53"/>
      <c r="DX603" s="53"/>
      <c r="DY603" s="53"/>
      <c r="DZ603" s="53"/>
      <c r="EA603" s="53"/>
      <c r="EB603" s="53"/>
      <c r="EC603" s="53"/>
      <c r="ED603" s="53"/>
      <c r="EE603" s="53"/>
      <c r="EF603" s="53"/>
      <c r="EG603" s="53"/>
      <c r="EH603" s="53"/>
      <c r="EI603" s="53"/>
      <c r="EJ603" s="53"/>
      <c r="EK603" s="53"/>
      <c r="EL603" s="53"/>
      <c r="EM603" s="53"/>
      <c r="EN603" s="53"/>
      <c r="EO603" s="53"/>
      <c r="EP603" s="53"/>
      <c r="EQ603" s="53"/>
      <c r="ER603" s="53"/>
      <c r="ES603" s="53"/>
      <c r="ET603" s="53"/>
      <c r="EU603" s="53"/>
      <c r="EV603" s="53"/>
      <c r="EW603" s="53"/>
      <c r="EX603" s="53"/>
      <c r="EY603" s="53"/>
      <c r="EZ603" s="53"/>
      <c r="FA603" s="53"/>
      <c r="FB603" s="53"/>
      <c r="FC603" s="53"/>
      <c r="FD603" s="53"/>
      <c r="FE603" s="53"/>
      <c r="FF603" s="53"/>
      <c r="FG603" s="53"/>
      <c r="FH603" s="53"/>
      <c r="FI603" s="53"/>
      <c r="FJ603" s="53"/>
      <c r="FK603" s="53"/>
      <c r="FL603" s="53"/>
      <c r="FM603" s="53"/>
      <c r="FN603" s="53"/>
      <c r="FO603" s="53"/>
      <c r="FP603" s="53"/>
      <c r="FQ603" s="53"/>
      <c r="FR603" s="53"/>
      <c r="FS603" s="53"/>
      <c r="FT603" s="53"/>
      <c r="FU603" s="53"/>
      <c r="FV603" s="53"/>
      <c r="FW603" s="53"/>
      <c r="FX603" s="53"/>
      <c r="FY603" s="53"/>
      <c r="FZ603" s="53"/>
      <c r="GA603" s="53"/>
      <c r="GB603" s="53"/>
      <c r="GC603" s="53"/>
      <c r="GD603" s="53"/>
      <c r="GE603" s="53"/>
      <c r="GF603" s="53"/>
      <c r="GG603" s="53"/>
      <c r="GH603" s="53"/>
      <c r="GI603" s="53"/>
      <c r="GJ603" s="53"/>
      <c r="GK603" s="53"/>
      <c r="GL603" s="53"/>
      <c r="GM603" s="53"/>
      <c r="GN603" s="53"/>
      <c r="GO603" s="53"/>
      <c r="GP603" s="53"/>
      <c r="GQ603" s="53"/>
      <c r="GR603" s="53"/>
      <c r="GS603" s="53"/>
      <c r="GT603" s="53"/>
      <c r="GU603" s="53"/>
      <c r="GV603" s="53"/>
      <c r="GW603" s="53"/>
      <c r="GX603" s="53"/>
      <c r="GY603" s="53"/>
      <c r="GZ603" s="53"/>
      <c r="HA603" s="53"/>
      <c r="HB603" s="53"/>
      <c r="HC603" s="53"/>
      <c r="HD603" s="53"/>
      <c r="HE603" s="53"/>
      <c r="HF603" s="53"/>
      <c r="HG603" s="53"/>
      <c r="HH603" s="53"/>
      <c r="HI603" s="53"/>
      <c r="HJ603" s="53"/>
      <c r="HK603" s="53"/>
      <c r="HL603" s="53"/>
      <c r="HM603" s="53"/>
      <c r="HN603" s="53"/>
      <c r="HO603" s="53"/>
      <c r="HP603" s="53"/>
      <c r="HQ603" s="53"/>
      <c r="HR603" s="53"/>
      <c r="HS603" s="53"/>
      <c r="HT603" s="53"/>
      <c r="HU603" s="53"/>
      <c r="HV603" s="53"/>
      <c r="HW603" s="53"/>
      <c r="HX603" s="53"/>
      <c r="HY603" s="53"/>
      <c r="HZ603" s="53"/>
      <c r="IA603" s="53"/>
    </row>
    <row r="604" spans="1:235" ht="22.5">
      <c r="A604" s="8" t="s">
        <v>182</v>
      </c>
      <c r="B604" s="6"/>
      <c r="C604" s="6"/>
      <c r="D604" s="7">
        <v>760000</v>
      </c>
      <c r="E604" s="7">
        <v>1220000</v>
      </c>
      <c r="F604" s="7">
        <f>D604+E604</f>
        <v>1980000</v>
      </c>
      <c r="G604" s="7">
        <v>0</v>
      </c>
      <c r="H604" s="7">
        <f>7000000+992500</f>
        <v>7992500</v>
      </c>
      <c r="I604" s="7"/>
      <c r="J604" s="23">
        <f>J600/J602</f>
        <v>7992500</v>
      </c>
      <c r="K604" s="23"/>
      <c r="L604" s="23"/>
      <c r="M604" s="23"/>
      <c r="N604" s="23">
        <v>760000</v>
      </c>
      <c r="O604" s="23">
        <v>7240000</v>
      </c>
      <c r="P604" s="7">
        <f>N604+O604</f>
        <v>8000000</v>
      </c>
      <c r="Q604" s="24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  <c r="CZ604" s="53"/>
      <c r="DA604" s="53"/>
      <c r="DB604" s="53"/>
      <c r="DC604" s="53"/>
      <c r="DD604" s="53"/>
      <c r="DE604" s="53"/>
      <c r="DF604" s="53"/>
      <c r="DG604" s="53"/>
      <c r="DH604" s="53"/>
      <c r="DI604" s="53"/>
      <c r="DJ604" s="53"/>
      <c r="DK604" s="53"/>
      <c r="DL604" s="53"/>
      <c r="DM604" s="53"/>
      <c r="DN604" s="53"/>
      <c r="DO604" s="53"/>
      <c r="DP604" s="53"/>
      <c r="DQ604" s="53"/>
      <c r="DR604" s="53"/>
      <c r="DS604" s="53"/>
      <c r="DT604" s="53"/>
      <c r="DU604" s="53"/>
      <c r="DV604" s="53"/>
      <c r="DW604" s="53"/>
      <c r="DX604" s="53"/>
      <c r="DY604" s="53"/>
      <c r="DZ604" s="53"/>
      <c r="EA604" s="53"/>
      <c r="EB604" s="53"/>
      <c r="EC604" s="53"/>
      <c r="ED604" s="53"/>
      <c r="EE604" s="53"/>
      <c r="EF604" s="53"/>
      <c r="EG604" s="53"/>
      <c r="EH604" s="53"/>
      <c r="EI604" s="53"/>
      <c r="EJ604" s="53"/>
      <c r="EK604" s="53"/>
      <c r="EL604" s="53"/>
      <c r="EM604" s="53"/>
      <c r="EN604" s="53"/>
      <c r="EO604" s="53"/>
      <c r="EP604" s="53"/>
      <c r="EQ604" s="53"/>
      <c r="ER604" s="53"/>
      <c r="ES604" s="53"/>
      <c r="ET604" s="53"/>
      <c r="EU604" s="53"/>
      <c r="EV604" s="53"/>
      <c r="EW604" s="53"/>
      <c r="EX604" s="53"/>
      <c r="EY604" s="53"/>
      <c r="EZ604" s="53"/>
      <c r="FA604" s="53"/>
      <c r="FB604" s="53"/>
      <c r="FC604" s="53"/>
      <c r="FD604" s="53"/>
      <c r="FE604" s="53"/>
      <c r="FF604" s="53"/>
      <c r="FG604" s="53"/>
      <c r="FH604" s="53"/>
      <c r="FI604" s="53"/>
      <c r="FJ604" s="53"/>
      <c r="FK604" s="53"/>
      <c r="FL604" s="53"/>
      <c r="FM604" s="53"/>
      <c r="FN604" s="53"/>
      <c r="FO604" s="53"/>
      <c r="FP604" s="53"/>
      <c r="FQ604" s="53"/>
      <c r="FR604" s="53"/>
      <c r="FS604" s="53"/>
      <c r="FT604" s="53"/>
      <c r="FU604" s="53"/>
      <c r="FV604" s="53"/>
      <c r="FW604" s="53"/>
      <c r="FX604" s="53"/>
      <c r="FY604" s="53"/>
      <c r="FZ604" s="53"/>
      <c r="GA604" s="53"/>
      <c r="GB604" s="53"/>
      <c r="GC604" s="53"/>
      <c r="GD604" s="53"/>
      <c r="GE604" s="53"/>
      <c r="GF604" s="53"/>
      <c r="GG604" s="53"/>
      <c r="GH604" s="53"/>
      <c r="GI604" s="53"/>
      <c r="GJ604" s="53"/>
      <c r="GK604" s="53"/>
      <c r="GL604" s="53"/>
      <c r="GM604" s="53"/>
      <c r="GN604" s="53"/>
      <c r="GO604" s="53"/>
      <c r="GP604" s="53"/>
      <c r="GQ604" s="53"/>
      <c r="GR604" s="53"/>
      <c r="GS604" s="53"/>
      <c r="GT604" s="53"/>
      <c r="GU604" s="53"/>
      <c r="GV604" s="53"/>
      <c r="GW604" s="53"/>
      <c r="GX604" s="53"/>
      <c r="GY604" s="53"/>
      <c r="GZ604" s="53"/>
      <c r="HA604" s="53"/>
      <c r="HB604" s="53"/>
      <c r="HC604" s="53"/>
      <c r="HD604" s="53"/>
      <c r="HE604" s="53"/>
      <c r="HF604" s="53"/>
      <c r="HG604" s="53"/>
      <c r="HH604" s="53"/>
      <c r="HI604" s="53"/>
      <c r="HJ604" s="53"/>
      <c r="HK604" s="53"/>
      <c r="HL604" s="53"/>
      <c r="HM604" s="53"/>
      <c r="HN604" s="53"/>
      <c r="HO604" s="53"/>
      <c r="HP604" s="53"/>
      <c r="HQ604" s="53"/>
      <c r="HR604" s="53"/>
      <c r="HS604" s="53"/>
      <c r="HT604" s="53"/>
      <c r="HU604" s="53"/>
      <c r="HV604" s="53"/>
      <c r="HW604" s="53"/>
      <c r="HX604" s="53"/>
      <c r="HY604" s="53"/>
      <c r="HZ604" s="53"/>
      <c r="IA604" s="53"/>
    </row>
    <row r="605" spans="1:17" s="52" customFormat="1" ht="11.25">
      <c r="A605" s="37" t="s">
        <v>346</v>
      </c>
      <c r="B605" s="37"/>
      <c r="C605" s="37"/>
      <c r="D605" s="30">
        <f>D609</f>
        <v>0</v>
      </c>
      <c r="E605" s="30">
        <f>E609</f>
        <v>2275980</v>
      </c>
      <c r="F605" s="30">
        <f>D605+E605</f>
        <v>2275980</v>
      </c>
      <c r="G605" s="30">
        <v>0</v>
      </c>
      <c r="H605" s="30">
        <f>H607</f>
        <v>1108600</v>
      </c>
      <c r="I605" s="30" t="e">
        <f>#REF!</f>
        <v>#REF!</v>
      </c>
      <c r="J605" s="129">
        <f>J607</f>
        <v>1108600</v>
      </c>
      <c r="K605" s="129" t="e">
        <f>#REF!</f>
        <v>#REF!</v>
      </c>
      <c r="L605" s="129" t="e">
        <f>#REF!</f>
        <v>#REF!</v>
      </c>
      <c r="M605" s="129" t="e">
        <f>#REF!</f>
        <v>#REF!</v>
      </c>
      <c r="N605" s="129">
        <v>0</v>
      </c>
      <c r="O605" s="129">
        <v>0</v>
      </c>
      <c r="P605" s="30">
        <v>0</v>
      </c>
      <c r="Q605" s="75" t="e">
        <f>#REF!</f>
        <v>#REF!</v>
      </c>
    </row>
    <row r="606" spans="1:235" ht="33.75">
      <c r="A606" s="8" t="s">
        <v>347</v>
      </c>
      <c r="B606" s="6"/>
      <c r="C606" s="6"/>
      <c r="D606" s="7"/>
      <c r="E606" s="7"/>
      <c r="F606" s="7"/>
      <c r="G606" s="7"/>
      <c r="H606" s="7"/>
      <c r="I606" s="7"/>
      <c r="J606" s="23"/>
      <c r="K606" s="23"/>
      <c r="L606" s="23"/>
      <c r="M606" s="23"/>
      <c r="N606" s="23"/>
      <c r="O606" s="23"/>
      <c r="P606" s="7"/>
      <c r="Q606" s="24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3"/>
      <c r="BS606" s="53"/>
      <c r="BT606" s="53"/>
      <c r="BU606" s="53"/>
      <c r="BV606" s="53"/>
      <c r="BW606" s="53"/>
      <c r="BX606" s="53"/>
      <c r="BY606" s="53"/>
      <c r="BZ606" s="53"/>
      <c r="CA606" s="53"/>
      <c r="CB606" s="53"/>
      <c r="CC606" s="53"/>
      <c r="CD606" s="53"/>
      <c r="CE606" s="53"/>
      <c r="CF606" s="53"/>
      <c r="CG606" s="53"/>
      <c r="CH606" s="53"/>
      <c r="CI606" s="53"/>
      <c r="CJ606" s="53"/>
      <c r="CK606" s="53"/>
      <c r="CL606" s="53"/>
      <c r="CM606" s="53"/>
      <c r="CN606" s="53"/>
      <c r="CO606" s="53"/>
      <c r="CP606" s="53"/>
      <c r="CQ606" s="53"/>
      <c r="CR606" s="53"/>
      <c r="CS606" s="53"/>
      <c r="CT606" s="53"/>
      <c r="CU606" s="53"/>
      <c r="CV606" s="53"/>
      <c r="CW606" s="53"/>
      <c r="CX606" s="53"/>
      <c r="CY606" s="53"/>
      <c r="CZ606" s="53"/>
      <c r="DA606" s="53"/>
      <c r="DB606" s="53"/>
      <c r="DC606" s="53"/>
      <c r="DD606" s="53"/>
      <c r="DE606" s="53"/>
      <c r="DF606" s="53"/>
      <c r="DG606" s="53"/>
      <c r="DH606" s="53"/>
      <c r="DI606" s="53"/>
      <c r="DJ606" s="53"/>
      <c r="DK606" s="53"/>
      <c r="DL606" s="53"/>
      <c r="DM606" s="53"/>
      <c r="DN606" s="53"/>
      <c r="DO606" s="53"/>
      <c r="DP606" s="53"/>
      <c r="DQ606" s="53"/>
      <c r="DR606" s="53"/>
      <c r="DS606" s="53"/>
      <c r="DT606" s="53"/>
      <c r="DU606" s="53"/>
      <c r="DV606" s="53"/>
      <c r="DW606" s="53"/>
      <c r="DX606" s="53"/>
      <c r="DY606" s="53"/>
      <c r="DZ606" s="53"/>
      <c r="EA606" s="53"/>
      <c r="EB606" s="53"/>
      <c r="EC606" s="53"/>
      <c r="ED606" s="53"/>
      <c r="EE606" s="53"/>
      <c r="EF606" s="53"/>
      <c r="EG606" s="53"/>
      <c r="EH606" s="53"/>
      <c r="EI606" s="53"/>
      <c r="EJ606" s="53"/>
      <c r="EK606" s="53"/>
      <c r="EL606" s="53"/>
      <c r="EM606" s="53"/>
      <c r="EN606" s="53"/>
      <c r="EO606" s="53"/>
      <c r="EP606" s="53"/>
      <c r="EQ606" s="53"/>
      <c r="ER606" s="53"/>
      <c r="ES606" s="53"/>
      <c r="ET606" s="53"/>
      <c r="EU606" s="53"/>
      <c r="EV606" s="53"/>
      <c r="EW606" s="53"/>
      <c r="EX606" s="53"/>
      <c r="EY606" s="53"/>
      <c r="EZ606" s="53"/>
      <c r="FA606" s="53"/>
      <c r="FB606" s="53"/>
      <c r="FC606" s="53"/>
      <c r="FD606" s="53"/>
      <c r="FE606" s="53"/>
      <c r="FF606" s="53"/>
      <c r="FG606" s="53"/>
      <c r="FH606" s="53"/>
      <c r="FI606" s="53"/>
      <c r="FJ606" s="53"/>
      <c r="FK606" s="53"/>
      <c r="FL606" s="53"/>
      <c r="FM606" s="53"/>
      <c r="FN606" s="53"/>
      <c r="FO606" s="53"/>
      <c r="FP606" s="53"/>
      <c r="FQ606" s="53"/>
      <c r="FR606" s="53"/>
      <c r="FS606" s="53"/>
      <c r="FT606" s="53"/>
      <c r="FU606" s="53"/>
      <c r="FV606" s="53"/>
      <c r="FW606" s="53"/>
      <c r="FX606" s="53"/>
      <c r="FY606" s="53"/>
      <c r="FZ606" s="53"/>
      <c r="GA606" s="53"/>
      <c r="GB606" s="53"/>
      <c r="GC606" s="53"/>
      <c r="GD606" s="53"/>
      <c r="GE606" s="53"/>
      <c r="GF606" s="53"/>
      <c r="GG606" s="53"/>
      <c r="GH606" s="53"/>
      <c r="GI606" s="53"/>
      <c r="GJ606" s="53"/>
      <c r="GK606" s="53"/>
      <c r="GL606" s="53"/>
      <c r="GM606" s="53"/>
      <c r="GN606" s="53"/>
      <c r="GO606" s="53"/>
      <c r="GP606" s="53"/>
      <c r="GQ606" s="53"/>
      <c r="GR606" s="53"/>
      <c r="GS606" s="53"/>
      <c r="GT606" s="53"/>
      <c r="GU606" s="53"/>
      <c r="GV606" s="53"/>
      <c r="GW606" s="53"/>
      <c r="GX606" s="53"/>
      <c r="GY606" s="53"/>
      <c r="GZ606" s="53"/>
      <c r="HA606" s="53"/>
      <c r="HB606" s="53"/>
      <c r="HC606" s="53"/>
      <c r="HD606" s="53"/>
      <c r="HE606" s="53"/>
      <c r="HF606" s="53"/>
      <c r="HG606" s="53"/>
      <c r="HH606" s="53"/>
      <c r="HI606" s="53"/>
      <c r="HJ606" s="53"/>
      <c r="HK606" s="53"/>
      <c r="HL606" s="53"/>
      <c r="HM606" s="53"/>
      <c r="HN606" s="53"/>
      <c r="HO606" s="53"/>
      <c r="HP606" s="53"/>
      <c r="HQ606" s="53"/>
      <c r="HR606" s="53"/>
      <c r="HS606" s="53"/>
      <c r="HT606" s="53"/>
      <c r="HU606" s="53"/>
      <c r="HV606" s="53"/>
      <c r="HW606" s="53"/>
      <c r="HX606" s="53"/>
      <c r="HY606" s="53"/>
      <c r="HZ606" s="53"/>
      <c r="IA606" s="53"/>
    </row>
    <row r="607" spans="1:17" s="52" customFormat="1" ht="22.5">
      <c r="A607" s="34" t="s">
        <v>437</v>
      </c>
      <c r="B607" s="37"/>
      <c r="C607" s="37"/>
      <c r="D607" s="30"/>
      <c r="E607" s="30">
        <v>2275980</v>
      </c>
      <c r="F607" s="30">
        <v>2275980</v>
      </c>
      <c r="G607" s="30"/>
      <c r="H607" s="30">
        <f>H609</f>
        <v>1108600</v>
      </c>
      <c r="I607" s="30"/>
      <c r="J607" s="129">
        <f>H607</f>
        <v>1108600</v>
      </c>
      <c r="K607" s="129"/>
      <c r="L607" s="129"/>
      <c r="M607" s="129"/>
      <c r="N607" s="129"/>
      <c r="O607" s="129"/>
      <c r="P607" s="30"/>
      <c r="Q607" s="75"/>
    </row>
    <row r="608" spans="1:235" ht="11.25">
      <c r="A608" s="5" t="s">
        <v>4</v>
      </c>
      <c r="B608" s="6"/>
      <c r="C608" s="6"/>
      <c r="D608" s="7"/>
      <c r="E608" s="7"/>
      <c r="F608" s="7"/>
      <c r="G608" s="7"/>
      <c r="H608" s="7"/>
      <c r="I608" s="7"/>
      <c r="J608" s="23"/>
      <c r="K608" s="23"/>
      <c r="L608" s="23"/>
      <c r="M608" s="23"/>
      <c r="N608" s="23"/>
      <c r="O608" s="23"/>
      <c r="P608" s="7"/>
      <c r="Q608" s="24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3"/>
      <c r="BS608" s="53"/>
      <c r="BT608" s="53"/>
      <c r="BU608" s="53"/>
      <c r="BV608" s="53"/>
      <c r="BW608" s="53"/>
      <c r="BX608" s="53"/>
      <c r="BY608" s="53"/>
      <c r="BZ608" s="53"/>
      <c r="CA608" s="53"/>
      <c r="CB608" s="53"/>
      <c r="CC608" s="53"/>
      <c r="CD608" s="53"/>
      <c r="CE608" s="53"/>
      <c r="CF608" s="53"/>
      <c r="CG608" s="53"/>
      <c r="CH608" s="53"/>
      <c r="CI608" s="53"/>
      <c r="CJ608" s="53"/>
      <c r="CK608" s="53"/>
      <c r="CL608" s="53"/>
      <c r="CM608" s="53"/>
      <c r="CN608" s="53"/>
      <c r="CO608" s="53"/>
      <c r="CP608" s="53"/>
      <c r="CQ608" s="53"/>
      <c r="CR608" s="53"/>
      <c r="CS608" s="53"/>
      <c r="CT608" s="53"/>
      <c r="CU608" s="53"/>
      <c r="CV608" s="53"/>
      <c r="CW608" s="53"/>
      <c r="CX608" s="53"/>
      <c r="CY608" s="53"/>
      <c r="CZ608" s="53"/>
      <c r="DA608" s="53"/>
      <c r="DB608" s="53"/>
      <c r="DC608" s="53"/>
      <c r="DD608" s="53"/>
      <c r="DE608" s="53"/>
      <c r="DF608" s="53"/>
      <c r="DG608" s="53"/>
      <c r="DH608" s="53"/>
      <c r="DI608" s="53"/>
      <c r="DJ608" s="53"/>
      <c r="DK608" s="53"/>
      <c r="DL608" s="53"/>
      <c r="DM608" s="53"/>
      <c r="DN608" s="53"/>
      <c r="DO608" s="53"/>
      <c r="DP608" s="53"/>
      <c r="DQ608" s="53"/>
      <c r="DR608" s="53"/>
      <c r="DS608" s="53"/>
      <c r="DT608" s="53"/>
      <c r="DU608" s="53"/>
      <c r="DV608" s="53"/>
      <c r="DW608" s="53"/>
      <c r="DX608" s="53"/>
      <c r="DY608" s="53"/>
      <c r="DZ608" s="53"/>
      <c r="EA608" s="53"/>
      <c r="EB608" s="53"/>
      <c r="EC608" s="53"/>
      <c r="ED608" s="53"/>
      <c r="EE608" s="53"/>
      <c r="EF608" s="53"/>
      <c r="EG608" s="53"/>
      <c r="EH608" s="53"/>
      <c r="EI608" s="53"/>
      <c r="EJ608" s="53"/>
      <c r="EK608" s="53"/>
      <c r="EL608" s="53"/>
      <c r="EM608" s="53"/>
      <c r="EN608" s="53"/>
      <c r="EO608" s="53"/>
      <c r="EP608" s="53"/>
      <c r="EQ608" s="53"/>
      <c r="ER608" s="53"/>
      <c r="ES608" s="53"/>
      <c r="ET608" s="53"/>
      <c r="EU608" s="53"/>
      <c r="EV608" s="53"/>
      <c r="EW608" s="53"/>
      <c r="EX608" s="53"/>
      <c r="EY608" s="53"/>
      <c r="EZ608" s="53"/>
      <c r="FA608" s="53"/>
      <c r="FB608" s="53"/>
      <c r="FC608" s="53"/>
      <c r="FD608" s="53"/>
      <c r="FE608" s="53"/>
      <c r="FF608" s="53"/>
      <c r="FG608" s="53"/>
      <c r="FH608" s="53"/>
      <c r="FI608" s="53"/>
      <c r="FJ608" s="53"/>
      <c r="FK608" s="53"/>
      <c r="FL608" s="53"/>
      <c r="FM608" s="53"/>
      <c r="FN608" s="53"/>
      <c r="FO608" s="53"/>
      <c r="FP608" s="53"/>
      <c r="FQ608" s="53"/>
      <c r="FR608" s="53"/>
      <c r="FS608" s="53"/>
      <c r="FT608" s="53"/>
      <c r="FU608" s="53"/>
      <c r="FV608" s="53"/>
      <c r="FW608" s="53"/>
      <c r="FX608" s="53"/>
      <c r="FY608" s="53"/>
      <c r="FZ608" s="53"/>
      <c r="GA608" s="53"/>
      <c r="GB608" s="53"/>
      <c r="GC608" s="53"/>
      <c r="GD608" s="53"/>
      <c r="GE608" s="53"/>
      <c r="GF608" s="53"/>
      <c r="GG608" s="53"/>
      <c r="GH608" s="53"/>
      <c r="GI608" s="53"/>
      <c r="GJ608" s="53"/>
      <c r="GK608" s="53"/>
      <c r="GL608" s="53"/>
      <c r="GM608" s="53"/>
      <c r="GN608" s="53"/>
      <c r="GO608" s="53"/>
      <c r="GP608" s="53"/>
      <c r="GQ608" s="53"/>
      <c r="GR608" s="53"/>
      <c r="GS608" s="53"/>
      <c r="GT608" s="53"/>
      <c r="GU608" s="53"/>
      <c r="GV608" s="53"/>
      <c r="GW608" s="53"/>
      <c r="GX608" s="53"/>
      <c r="GY608" s="53"/>
      <c r="GZ608" s="53"/>
      <c r="HA608" s="53"/>
      <c r="HB608" s="53"/>
      <c r="HC608" s="53"/>
      <c r="HD608" s="53"/>
      <c r="HE608" s="53"/>
      <c r="HF608" s="53"/>
      <c r="HG608" s="53"/>
      <c r="HH608" s="53"/>
      <c r="HI608" s="53"/>
      <c r="HJ608" s="53"/>
      <c r="HK608" s="53"/>
      <c r="HL608" s="53"/>
      <c r="HM608" s="53"/>
      <c r="HN608" s="53"/>
      <c r="HO608" s="53"/>
      <c r="HP608" s="53"/>
      <c r="HQ608" s="53"/>
      <c r="HR608" s="53"/>
      <c r="HS608" s="53"/>
      <c r="HT608" s="53"/>
      <c r="HU608" s="53"/>
      <c r="HV608" s="53"/>
      <c r="HW608" s="53"/>
      <c r="HX608" s="53"/>
      <c r="HY608" s="53"/>
      <c r="HZ608" s="53"/>
      <c r="IA608" s="53"/>
    </row>
    <row r="609" spans="1:235" ht="11.25">
      <c r="A609" s="8" t="s">
        <v>43</v>
      </c>
      <c r="B609" s="6"/>
      <c r="C609" s="6"/>
      <c r="D609" s="7"/>
      <c r="E609" s="7">
        <f>2178000+97980</f>
        <v>2275980</v>
      </c>
      <c r="F609" s="7">
        <f>D609+E609</f>
        <v>2275980</v>
      </c>
      <c r="G609" s="7"/>
      <c r="H609" s="7">
        <v>1108600</v>
      </c>
      <c r="I609" s="7"/>
      <c r="J609" s="23">
        <f>H609</f>
        <v>1108600</v>
      </c>
      <c r="K609" s="23"/>
      <c r="L609" s="23"/>
      <c r="M609" s="23"/>
      <c r="N609" s="23"/>
      <c r="O609" s="23"/>
      <c r="P609" s="7"/>
      <c r="Q609" s="24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3"/>
      <c r="BS609" s="53"/>
      <c r="BT609" s="53"/>
      <c r="BU609" s="53"/>
      <c r="BV609" s="53"/>
      <c r="BW609" s="53"/>
      <c r="BX609" s="53"/>
      <c r="BY609" s="53"/>
      <c r="BZ609" s="53"/>
      <c r="CA609" s="53"/>
      <c r="CB609" s="53"/>
      <c r="CC609" s="53"/>
      <c r="CD609" s="53"/>
      <c r="CE609" s="53"/>
      <c r="CF609" s="53"/>
      <c r="CG609" s="53"/>
      <c r="CH609" s="53"/>
      <c r="CI609" s="53"/>
      <c r="CJ609" s="53"/>
      <c r="CK609" s="53"/>
      <c r="CL609" s="53"/>
      <c r="CM609" s="53"/>
      <c r="CN609" s="53"/>
      <c r="CO609" s="53"/>
      <c r="CP609" s="53"/>
      <c r="CQ609" s="53"/>
      <c r="CR609" s="53"/>
      <c r="CS609" s="53"/>
      <c r="CT609" s="53"/>
      <c r="CU609" s="53"/>
      <c r="CV609" s="53"/>
      <c r="CW609" s="53"/>
      <c r="CX609" s="53"/>
      <c r="CY609" s="53"/>
      <c r="CZ609" s="53"/>
      <c r="DA609" s="53"/>
      <c r="DB609" s="53"/>
      <c r="DC609" s="53"/>
      <c r="DD609" s="53"/>
      <c r="DE609" s="53"/>
      <c r="DF609" s="53"/>
      <c r="DG609" s="53"/>
      <c r="DH609" s="53"/>
      <c r="DI609" s="53"/>
      <c r="DJ609" s="53"/>
      <c r="DK609" s="53"/>
      <c r="DL609" s="53"/>
      <c r="DM609" s="53"/>
      <c r="DN609" s="53"/>
      <c r="DO609" s="53"/>
      <c r="DP609" s="53"/>
      <c r="DQ609" s="53"/>
      <c r="DR609" s="53"/>
      <c r="DS609" s="53"/>
      <c r="DT609" s="53"/>
      <c r="DU609" s="53"/>
      <c r="DV609" s="53"/>
      <c r="DW609" s="53"/>
      <c r="DX609" s="53"/>
      <c r="DY609" s="53"/>
      <c r="DZ609" s="53"/>
      <c r="EA609" s="53"/>
      <c r="EB609" s="53"/>
      <c r="EC609" s="53"/>
      <c r="ED609" s="53"/>
      <c r="EE609" s="53"/>
      <c r="EF609" s="53"/>
      <c r="EG609" s="53"/>
      <c r="EH609" s="53"/>
      <c r="EI609" s="53"/>
      <c r="EJ609" s="53"/>
      <c r="EK609" s="53"/>
      <c r="EL609" s="53"/>
      <c r="EM609" s="53"/>
      <c r="EN609" s="53"/>
      <c r="EO609" s="53"/>
      <c r="EP609" s="53"/>
      <c r="EQ609" s="53"/>
      <c r="ER609" s="53"/>
      <c r="ES609" s="53"/>
      <c r="ET609" s="53"/>
      <c r="EU609" s="53"/>
      <c r="EV609" s="53"/>
      <c r="EW609" s="53"/>
      <c r="EX609" s="53"/>
      <c r="EY609" s="53"/>
      <c r="EZ609" s="53"/>
      <c r="FA609" s="53"/>
      <c r="FB609" s="53"/>
      <c r="FC609" s="53"/>
      <c r="FD609" s="53"/>
      <c r="FE609" s="53"/>
      <c r="FF609" s="53"/>
      <c r="FG609" s="53"/>
      <c r="FH609" s="53"/>
      <c r="FI609" s="53"/>
      <c r="FJ609" s="53"/>
      <c r="FK609" s="53"/>
      <c r="FL609" s="53"/>
      <c r="FM609" s="53"/>
      <c r="FN609" s="53"/>
      <c r="FO609" s="53"/>
      <c r="FP609" s="53"/>
      <c r="FQ609" s="53"/>
      <c r="FR609" s="53"/>
      <c r="FS609" s="53"/>
      <c r="FT609" s="53"/>
      <c r="FU609" s="53"/>
      <c r="FV609" s="53"/>
      <c r="FW609" s="53"/>
      <c r="FX609" s="53"/>
      <c r="FY609" s="53"/>
      <c r="FZ609" s="53"/>
      <c r="GA609" s="53"/>
      <c r="GB609" s="53"/>
      <c r="GC609" s="53"/>
      <c r="GD609" s="53"/>
      <c r="GE609" s="53"/>
      <c r="GF609" s="53"/>
      <c r="GG609" s="53"/>
      <c r="GH609" s="53"/>
      <c r="GI609" s="53"/>
      <c r="GJ609" s="53"/>
      <c r="GK609" s="53"/>
      <c r="GL609" s="53"/>
      <c r="GM609" s="53"/>
      <c r="GN609" s="53"/>
      <c r="GO609" s="53"/>
      <c r="GP609" s="53"/>
      <c r="GQ609" s="53"/>
      <c r="GR609" s="53"/>
      <c r="GS609" s="53"/>
      <c r="GT609" s="53"/>
      <c r="GU609" s="53"/>
      <c r="GV609" s="53"/>
      <c r="GW609" s="53"/>
      <c r="GX609" s="53"/>
      <c r="GY609" s="53"/>
      <c r="GZ609" s="53"/>
      <c r="HA609" s="53"/>
      <c r="HB609" s="53"/>
      <c r="HC609" s="53"/>
      <c r="HD609" s="53"/>
      <c r="HE609" s="53"/>
      <c r="HF609" s="53"/>
      <c r="HG609" s="53"/>
      <c r="HH609" s="53"/>
      <c r="HI609" s="53"/>
      <c r="HJ609" s="53"/>
      <c r="HK609" s="53"/>
      <c r="HL609" s="53"/>
      <c r="HM609" s="53"/>
      <c r="HN609" s="53"/>
      <c r="HO609" s="53"/>
      <c r="HP609" s="53"/>
      <c r="HQ609" s="53"/>
      <c r="HR609" s="53"/>
      <c r="HS609" s="53"/>
      <c r="HT609" s="53"/>
      <c r="HU609" s="53"/>
      <c r="HV609" s="53"/>
      <c r="HW609" s="53"/>
      <c r="HX609" s="53"/>
      <c r="HY609" s="53"/>
      <c r="HZ609" s="53"/>
      <c r="IA609" s="53"/>
    </row>
    <row r="610" spans="1:235" ht="11.25">
      <c r="A610" s="5" t="s">
        <v>5</v>
      </c>
      <c r="B610" s="6"/>
      <c r="C610" s="6"/>
      <c r="D610" s="7"/>
      <c r="E610" s="7"/>
      <c r="F610" s="7"/>
      <c r="G610" s="7"/>
      <c r="H610" s="7"/>
      <c r="I610" s="7"/>
      <c r="J610" s="23"/>
      <c r="K610" s="23"/>
      <c r="L610" s="23"/>
      <c r="M610" s="23"/>
      <c r="N610" s="23"/>
      <c r="O610" s="23"/>
      <c r="P610" s="7"/>
      <c r="Q610" s="24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  <c r="BZ610" s="53"/>
      <c r="CA610" s="53"/>
      <c r="CB610" s="53"/>
      <c r="CC610" s="53"/>
      <c r="CD610" s="53"/>
      <c r="CE610" s="53"/>
      <c r="CF610" s="53"/>
      <c r="CG610" s="53"/>
      <c r="CH610" s="53"/>
      <c r="CI610" s="53"/>
      <c r="CJ610" s="53"/>
      <c r="CK610" s="53"/>
      <c r="CL610" s="53"/>
      <c r="CM610" s="53"/>
      <c r="CN610" s="53"/>
      <c r="CO610" s="53"/>
      <c r="CP610" s="53"/>
      <c r="CQ610" s="53"/>
      <c r="CR610" s="53"/>
      <c r="CS610" s="53"/>
      <c r="CT610" s="53"/>
      <c r="CU610" s="53"/>
      <c r="CV610" s="53"/>
      <c r="CW610" s="53"/>
      <c r="CX610" s="53"/>
      <c r="CY610" s="53"/>
      <c r="CZ610" s="53"/>
      <c r="DA610" s="53"/>
      <c r="DB610" s="53"/>
      <c r="DC610" s="53"/>
      <c r="DD610" s="53"/>
      <c r="DE610" s="53"/>
      <c r="DF610" s="53"/>
      <c r="DG610" s="53"/>
      <c r="DH610" s="53"/>
      <c r="DI610" s="53"/>
      <c r="DJ610" s="53"/>
      <c r="DK610" s="53"/>
      <c r="DL610" s="53"/>
      <c r="DM610" s="53"/>
      <c r="DN610" s="53"/>
      <c r="DO610" s="53"/>
      <c r="DP610" s="53"/>
      <c r="DQ610" s="53"/>
      <c r="DR610" s="53"/>
      <c r="DS610" s="53"/>
      <c r="DT610" s="53"/>
      <c r="DU610" s="53"/>
      <c r="DV610" s="53"/>
      <c r="DW610" s="53"/>
      <c r="DX610" s="53"/>
      <c r="DY610" s="53"/>
      <c r="DZ610" s="53"/>
      <c r="EA610" s="53"/>
      <c r="EB610" s="53"/>
      <c r="EC610" s="53"/>
      <c r="ED610" s="53"/>
      <c r="EE610" s="53"/>
      <c r="EF610" s="53"/>
      <c r="EG610" s="53"/>
      <c r="EH610" s="53"/>
      <c r="EI610" s="53"/>
      <c r="EJ610" s="53"/>
      <c r="EK610" s="53"/>
      <c r="EL610" s="53"/>
      <c r="EM610" s="53"/>
      <c r="EN610" s="53"/>
      <c r="EO610" s="53"/>
      <c r="EP610" s="53"/>
      <c r="EQ610" s="53"/>
      <c r="ER610" s="53"/>
      <c r="ES610" s="53"/>
      <c r="ET610" s="53"/>
      <c r="EU610" s="53"/>
      <c r="EV610" s="53"/>
      <c r="EW610" s="53"/>
      <c r="EX610" s="53"/>
      <c r="EY610" s="53"/>
      <c r="EZ610" s="53"/>
      <c r="FA610" s="53"/>
      <c r="FB610" s="53"/>
      <c r="FC610" s="53"/>
      <c r="FD610" s="53"/>
      <c r="FE610" s="53"/>
      <c r="FF610" s="53"/>
      <c r="FG610" s="53"/>
      <c r="FH610" s="53"/>
      <c r="FI610" s="53"/>
      <c r="FJ610" s="53"/>
      <c r="FK610" s="53"/>
      <c r="FL610" s="53"/>
      <c r="FM610" s="53"/>
      <c r="FN610" s="53"/>
      <c r="FO610" s="53"/>
      <c r="FP610" s="53"/>
      <c r="FQ610" s="53"/>
      <c r="FR610" s="53"/>
      <c r="FS610" s="53"/>
      <c r="FT610" s="53"/>
      <c r="FU610" s="53"/>
      <c r="FV610" s="53"/>
      <c r="FW610" s="53"/>
      <c r="FX610" s="53"/>
      <c r="FY610" s="53"/>
      <c r="FZ610" s="53"/>
      <c r="GA610" s="53"/>
      <c r="GB610" s="53"/>
      <c r="GC610" s="53"/>
      <c r="GD610" s="53"/>
      <c r="GE610" s="53"/>
      <c r="GF610" s="53"/>
      <c r="GG610" s="53"/>
      <c r="GH610" s="53"/>
      <c r="GI610" s="53"/>
      <c r="GJ610" s="53"/>
      <c r="GK610" s="53"/>
      <c r="GL610" s="53"/>
      <c r="GM610" s="53"/>
      <c r="GN610" s="53"/>
      <c r="GO610" s="53"/>
      <c r="GP610" s="53"/>
      <c r="GQ610" s="53"/>
      <c r="GR610" s="53"/>
      <c r="GS610" s="53"/>
      <c r="GT610" s="53"/>
      <c r="GU610" s="53"/>
      <c r="GV610" s="53"/>
      <c r="GW610" s="53"/>
      <c r="GX610" s="53"/>
      <c r="GY610" s="53"/>
      <c r="GZ610" s="53"/>
      <c r="HA610" s="53"/>
      <c r="HB610" s="53"/>
      <c r="HC610" s="53"/>
      <c r="HD610" s="53"/>
      <c r="HE610" s="53"/>
      <c r="HF610" s="53"/>
      <c r="HG610" s="53"/>
      <c r="HH610" s="53"/>
      <c r="HI610" s="53"/>
      <c r="HJ610" s="53"/>
      <c r="HK610" s="53"/>
      <c r="HL610" s="53"/>
      <c r="HM610" s="53"/>
      <c r="HN610" s="53"/>
      <c r="HO610" s="53"/>
      <c r="HP610" s="53"/>
      <c r="HQ610" s="53"/>
      <c r="HR610" s="53"/>
      <c r="HS610" s="53"/>
      <c r="HT610" s="53"/>
      <c r="HU610" s="53"/>
      <c r="HV610" s="53"/>
      <c r="HW610" s="53"/>
      <c r="HX610" s="53"/>
      <c r="HY610" s="53"/>
      <c r="HZ610" s="53"/>
      <c r="IA610" s="53"/>
    </row>
    <row r="611" spans="1:235" ht="22.5">
      <c r="A611" s="8" t="s">
        <v>348</v>
      </c>
      <c r="B611" s="6"/>
      <c r="C611" s="6"/>
      <c r="D611" s="7"/>
      <c r="E611" s="7">
        <v>63</v>
      </c>
      <c r="F611" s="7">
        <v>63</v>
      </c>
      <c r="G611" s="7"/>
      <c r="H611" s="7">
        <v>22</v>
      </c>
      <c r="I611" s="7"/>
      <c r="J611" s="23">
        <f>H611</f>
        <v>22</v>
      </c>
      <c r="K611" s="23"/>
      <c r="L611" s="23"/>
      <c r="M611" s="23"/>
      <c r="N611" s="23"/>
      <c r="O611" s="23"/>
      <c r="P611" s="7"/>
      <c r="Q611" s="24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  <c r="DG611" s="53"/>
      <c r="DH611" s="53"/>
      <c r="DI611" s="53"/>
      <c r="DJ611" s="53"/>
      <c r="DK611" s="53"/>
      <c r="DL611" s="53"/>
      <c r="DM611" s="53"/>
      <c r="DN611" s="53"/>
      <c r="DO611" s="53"/>
      <c r="DP611" s="53"/>
      <c r="DQ611" s="53"/>
      <c r="DR611" s="53"/>
      <c r="DS611" s="53"/>
      <c r="DT611" s="53"/>
      <c r="DU611" s="53"/>
      <c r="DV611" s="53"/>
      <c r="DW611" s="53"/>
      <c r="DX611" s="53"/>
      <c r="DY611" s="53"/>
      <c r="DZ611" s="53"/>
      <c r="EA611" s="53"/>
      <c r="EB611" s="53"/>
      <c r="EC611" s="53"/>
      <c r="ED611" s="53"/>
      <c r="EE611" s="53"/>
      <c r="EF611" s="53"/>
      <c r="EG611" s="53"/>
      <c r="EH611" s="53"/>
      <c r="EI611" s="53"/>
      <c r="EJ611" s="53"/>
      <c r="EK611" s="53"/>
      <c r="EL611" s="53"/>
      <c r="EM611" s="53"/>
      <c r="EN611" s="53"/>
      <c r="EO611" s="53"/>
      <c r="EP611" s="53"/>
      <c r="EQ611" s="53"/>
      <c r="ER611" s="53"/>
      <c r="ES611" s="53"/>
      <c r="ET611" s="53"/>
      <c r="EU611" s="53"/>
      <c r="EV611" s="53"/>
      <c r="EW611" s="53"/>
      <c r="EX611" s="53"/>
      <c r="EY611" s="53"/>
      <c r="EZ611" s="53"/>
      <c r="FA611" s="53"/>
      <c r="FB611" s="53"/>
      <c r="FC611" s="53"/>
      <c r="FD611" s="53"/>
      <c r="FE611" s="53"/>
      <c r="FF611" s="53"/>
      <c r="FG611" s="53"/>
      <c r="FH611" s="53"/>
      <c r="FI611" s="53"/>
      <c r="FJ611" s="53"/>
      <c r="FK611" s="53"/>
      <c r="FL611" s="53"/>
      <c r="FM611" s="53"/>
      <c r="FN611" s="53"/>
      <c r="FO611" s="53"/>
      <c r="FP611" s="53"/>
      <c r="FQ611" s="53"/>
      <c r="FR611" s="53"/>
      <c r="FS611" s="53"/>
      <c r="FT611" s="53"/>
      <c r="FU611" s="53"/>
      <c r="FV611" s="53"/>
      <c r="FW611" s="53"/>
      <c r="FX611" s="53"/>
      <c r="FY611" s="53"/>
      <c r="FZ611" s="53"/>
      <c r="GA611" s="53"/>
      <c r="GB611" s="53"/>
      <c r="GC611" s="53"/>
      <c r="GD611" s="53"/>
      <c r="GE611" s="53"/>
      <c r="GF611" s="53"/>
      <c r="GG611" s="53"/>
      <c r="GH611" s="53"/>
      <c r="GI611" s="53"/>
      <c r="GJ611" s="53"/>
      <c r="GK611" s="53"/>
      <c r="GL611" s="53"/>
      <c r="GM611" s="53"/>
      <c r="GN611" s="53"/>
      <c r="GO611" s="53"/>
      <c r="GP611" s="53"/>
      <c r="GQ611" s="53"/>
      <c r="GR611" s="53"/>
      <c r="GS611" s="53"/>
      <c r="GT611" s="53"/>
      <c r="GU611" s="53"/>
      <c r="GV611" s="53"/>
      <c r="GW611" s="53"/>
      <c r="GX611" s="53"/>
      <c r="GY611" s="53"/>
      <c r="GZ611" s="53"/>
      <c r="HA611" s="53"/>
      <c r="HB611" s="53"/>
      <c r="HC611" s="53"/>
      <c r="HD611" s="53"/>
      <c r="HE611" s="53"/>
      <c r="HF611" s="53"/>
      <c r="HG611" s="53"/>
      <c r="HH611" s="53"/>
      <c r="HI611" s="53"/>
      <c r="HJ611" s="53"/>
      <c r="HK611" s="53"/>
      <c r="HL611" s="53"/>
      <c r="HM611" s="53"/>
      <c r="HN611" s="53"/>
      <c r="HO611" s="53"/>
      <c r="HP611" s="53"/>
      <c r="HQ611" s="53"/>
      <c r="HR611" s="53"/>
      <c r="HS611" s="53"/>
      <c r="HT611" s="53"/>
      <c r="HU611" s="53"/>
      <c r="HV611" s="53"/>
      <c r="HW611" s="53"/>
      <c r="HX611" s="53"/>
      <c r="HY611" s="53"/>
      <c r="HZ611" s="53"/>
      <c r="IA611" s="53"/>
    </row>
    <row r="612" spans="1:235" ht="11.25">
      <c r="A612" s="5" t="s">
        <v>7</v>
      </c>
      <c r="B612" s="6"/>
      <c r="C612" s="6"/>
      <c r="D612" s="7"/>
      <c r="E612" s="7"/>
      <c r="F612" s="7"/>
      <c r="G612" s="7"/>
      <c r="H612" s="7"/>
      <c r="I612" s="7"/>
      <c r="J612" s="23"/>
      <c r="K612" s="23"/>
      <c r="L612" s="23"/>
      <c r="M612" s="23"/>
      <c r="N612" s="23"/>
      <c r="O612" s="23"/>
      <c r="P612" s="7"/>
      <c r="Q612" s="24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  <c r="GB612" s="53"/>
      <c r="GC612" s="53"/>
      <c r="GD612" s="53"/>
      <c r="GE612" s="53"/>
      <c r="GF612" s="53"/>
      <c r="GG612" s="53"/>
      <c r="GH612" s="53"/>
      <c r="GI612" s="53"/>
      <c r="GJ612" s="53"/>
      <c r="GK612" s="53"/>
      <c r="GL612" s="53"/>
      <c r="GM612" s="53"/>
      <c r="GN612" s="53"/>
      <c r="GO612" s="53"/>
      <c r="GP612" s="53"/>
      <c r="GQ612" s="53"/>
      <c r="GR612" s="53"/>
      <c r="GS612" s="53"/>
      <c r="GT612" s="53"/>
      <c r="GU612" s="53"/>
      <c r="GV612" s="53"/>
      <c r="GW612" s="53"/>
      <c r="GX612" s="53"/>
      <c r="GY612" s="53"/>
      <c r="GZ612" s="53"/>
      <c r="HA612" s="53"/>
      <c r="HB612" s="53"/>
      <c r="HC612" s="53"/>
      <c r="HD612" s="53"/>
      <c r="HE612" s="53"/>
      <c r="HF612" s="53"/>
      <c r="HG612" s="53"/>
      <c r="HH612" s="53"/>
      <c r="HI612" s="53"/>
      <c r="HJ612" s="53"/>
      <c r="HK612" s="53"/>
      <c r="HL612" s="53"/>
      <c r="HM612" s="53"/>
      <c r="HN612" s="53"/>
      <c r="HO612" s="53"/>
      <c r="HP612" s="53"/>
      <c r="HQ612" s="53"/>
      <c r="HR612" s="53"/>
      <c r="HS612" s="53"/>
      <c r="HT612" s="53"/>
      <c r="HU612" s="53"/>
      <c r="HV612" s="53"/>
      <c r="HW612" s="53"/>
      <c r="HX612" s="53"/>
      <c r="HY612" s="53"/>
      <c r="HZ612" s="53"/>
      <c r="IA612" s="53"/>
    </row>
    <row r="613" spans="1:235" ht="22.5">
      <c r="A613" s="8" t="s">
        <v>349</v>
      </c>
      <c r="B613" s="6"/>
      <c r="C613" s="6"/>
      <c r="D613" s="7"/>
      <c r="E613" s="7">
        <v>36300</v>
      </c>
      <c r="F613" s="7">
        <v>36300</v>
      </c>
      <c r="G613" s="7"/>
      <c r="H613" s="7">
        <v>50390.91</v>
      </c>
      <c r="I613" s="7"/>
      <c r="J613" s="23">
        <f>H613</f>
        <v>50390.91</v>
      </c>
      <c r="K613" s="23"/>
      <c r="L613" s="23"/>
      <c r="M613" s="23"/>
      <c r="N613" s="23"/>
      <c r="O613" s="23"/>
      <c r="P613" s="7"/>
      <c r="Q613" s="24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3"/>
      <c r="BS613" s="53"/>
      <c r="BT613" s="53"/>
      <c r="BU613" s="53"/>
      <c r="BV613" s="53"/>
      <c r="BW613" s="53"/>
      <c r="BX613" s="53"/>
      <c r="BY613" s="53"/>
      <c r="BZ613" s="53"/>
      <c r="CA613" s="53"/>
      <c r="CB613" s="53"/>
      <c r="CC613" s="53"/>
      <c r="CD613" s="53"/>
      <c r="CE613" s="53"/>
      <c r="CF613" s="53"/>
      <c r="CG613" s="53"/>
      <c r="CH613" s="53"/>
      <c r="CI613" s="53"/>
      <c r="CJ613" s="53"/>
      <c r="CK613" s="53"/>
      <c r="CL613" s="53"/>
      <c r="CM613" s="53"/>
      <c r="CN613" s="53"/>
      <c r="CO613" s="53"/>
      <c r="CP613" s="53"/>
      <c r="CQ613" s="53"/>
      <c r="CR613" s="53"/>
      <c r="CS613" s="53"/>
      <c r="CT613" s="53"/>
      <c r="CU613" s="53"/>
      <c r="CV613" s="53"/>
      <c r="CW613" s="53"/>
      <c r="CX613" s="53"/>
      <c r="CY613" s="53"/>
      <c r="CZ613" s="53"/>
      <c r="DA613" s="53"/>
      <c r="DB613" s="53"/>
      <c r="DC613" s="53"/>
      <c r="DD613" s="53"/>
      <c r="DE613" s="53"/>
      <c r="DF613" s="53"/>
      <c r="DG613" s="53"/>
      <c r="DH613" s="53"/>
      <c r="DI613" s="53"/>
      <c r="DJ613" s="53"/>
      <c r="DK613" s="53"/>
      <c r="DL613" s="53"/>
      <c r="DM613" s="53"/>
      <c r="DN613" s="53"/>
      <c r="DO613" s="53"/>
      <c r="DP613" s="53"/>
      <c r="DQ613" s="53"/>
      <c r="DR613" s="53"/>
      <c r="DS613" s="53"/>
      <c r="DT613" s="53"/>
      <c r="DU613" s="53"/>
      <c r="DV613" s="53"/>
      <c r="DW613" s="53"/>
      <c r="DX613" s="53"/>
      <c r="DY613" s="53"/>
      <c r="DZ613" s="53"/>
      <c r="EA613" s="53"/>
      <c r="EB613" s="53"/>
      <c r="EC613" s="53"/>
      <c r="ED613" s="53"/>
      <c r="EE613" s="53"/>
      <c r="EF613" s="53"/>
      <c r="EG613" s="53"/>
      <c r="EH613" s="53"/>
      <c r="EI613" s="53"/>
      <c r="EJ613" s="53"/>
      <c r="EK613" s="53"/>
      <c r="EL613" s="53"/>
      <c r="EM613" s="53"/>
      <c r="EN613" s="53"/>
      <c r="EO613" s="53"/>
      <c r="EP613" s="53"/>
      <c r="EQ613" s="53"/>
      <c r="ER613" s="53"/>
      <c r="ES613" s="53"/>
      <c r="ET613" s="53"/>
      <c r="EU613" s="53"/>
      <c r="EV613" s="53"/>
      <c r="EW613" s="53"/>
      <c r="EX613" s="53"/>
      <c r="EY613" s="53"/>
      <c r="EZ613" s="53"/>
      <c r="FA613" s="53"/>
      <c r="FB613" s="53"/>
      <c r="FC613" s="53"/>
      <c r="FD613" s="53"/>
      <c r="FE613" s="53"/>
      <c r="FF613" s="53"/>
      <c r="FG613" s="53"/>
      <c r="FH613" s="53"/>
      <c r="FI613" s="53"/>
      <c r="FJ613" s="53"/>
      <c r="FK613" s="53"/>
      <c r="FL613" s="53"/>
      <c r="FM613" s="53"/>
      <c r="FN613" s="53"/>
      <c r="FO613" s="53"/>
      <c r="FP613" s="53"/>
      <c r="FQ613" s="53"/>
      <c r="FR613" s="53"/>
      <c r="FS613" s="53"/>
      <c r="FT613" s="53"/>
      <c r="FU613" s="53"/>
      <c r="FV613" s="53"/>
      <c r="FW613" s="53"/>
      <c r="FX613" s="53"/>
      <c r="FY613" s="53"/>
      <c r="FZ613" s="53"/>
      <c r="GA613" s="53"/>
      <c r="GB613" s="53"/>
      <c r="GC613" s="53"/>
      <c r="GD613" s="53"/>
      <c r="GE613" s="53"/>
      <c r="GF613" s="53"/>
      <c r="GG613" s="53"/>
      <c r="GH613" s="53"/>
      <c r="GI613" s="53"/>
      <c r="GJ613" s="53"/>
      <c r="GK613" s="53"/>
      <c r="GL613" s="53"/>
      <c r="GM613" s="53"/>
      <c r="GN613" s="53"/>
      <c r="GO613" s="53"/>
      <c r="GP613" s="53"/>
      <c r="GQ613" s="53"/>
      <c r="GR613" s="53"/>
      <c r="GS613" s="53"/>
      <c r="GT613" s="53"/>
      <c r="GU613" s="53"/>
      <c r="GV613" s="53"/>
      <c r="GW613" s="53"/>
      <c r="GX613" s="53"/>
      <c r="GY613" s="53"/>
      <c r="GZ613" s="53"/>
      <c r="HA613" s="53"/>
      <c r="HB613" s="53"/>
      <c r="HC613" s="53"/>
      <c r="HD613" s="53"/>
      <c r="HE613" s="53"/>
      <c r="HF613" s="53"/>
      <c r="HG613" s="53"/>
      <c r="HH613" s="53"/>
      <c r="HI613" s="53"/>
      <c r="HJ613" s="53"/>
      <c r="HK613" s="53"/>
      <c r="HL613" s="53"/>
      <c r="HM613" s="53"/>
      <c r="HN613" s="53"/>
      <c r="HO613" s="53"/>
      <c r="HP613" s="53"/>
      <c r="HQ613" s="53"/>
      <c r="HR613" s="53"/>
      <c r="HS613" s="53"/>
      <c r="HT613" s="53"/>
      <c r="HU613" s="53"/>
      <c r="HV613" s="53"/>
      <c r="HW613" s="53"/>
      <c r="HX613" s="53"/>
      <c r="HY613" s="53"/>
      <c r="HZ613" s="53"/>
      <c r="IA613" s="53"/>
    </row>
    <row r="614" spans="1:235" ht="11.25">
      <c r="A614" s="8"/>
      <c r="B614" s="6"/>
      <c r="C614" s="6"/>
      <c r="D614" s="7"/>
      <c r="E614" s="7"/>
      <c r="F614" s="7"/>
      <c r="G614" s="7"/>
      <c r="H614" s="7"/>
      <c r="I614" s="7"/>
      <c r="J614" s="23"/>
      <c r="K614" s="23"/>
      <c r="L614" s="23"/>
      <c r="M614" s="23"/>
      <c r="N614" s="23"/>
      <c r="O614" s="23"/>
      <c r="P614" s="7"/>
      <c r="Q614" s="24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</row>
    <row r="615" spans="1:235" ht="11.25">
      <c r="A615" s="37" t="s">
        <v>331</v>
      </c>
      <c r="B615" s="6"/>
      <c r="C615" s="6"/>
      <c r="D615" s="36">
        <f>D617</f>
        <v>3000000</v>
      </c>
      <c r="E615" s="36">
        <f aca="true" t="shared" si="66" ref="E615:Q615">E617</f>
        <v>0</v>
      </c>
      <c r="F615" s="36">
        <f t="shared" si="66"/>
        <v>3000000</v>
      </c>
      <c r="G615" s="36">
        <f t="shared" si="66"/>
        <v>3000000</v>
      </c>
      <c r="H615" s="36">
        <f t="shared" si="66"/>
        <v>0</v>
      </c>
      <c r="I615" s="36">
        <f t="shared" si="66"/>
        <v>0</v>
      </c>
      <c r="J615" s="36">
        <f t="shared" si="66"/>
        <v>3000000</v>
      </c>
      <c r="K615" s="36">
        <f t="shared" si="66"/>
        <v>0</v>
      </c>
      <c r="L615" s="36">
        <f t="shared" si="66"/>
        <v>0</v>
      </c>
      <c r="M615" s="36">
        <f t="shared" si="66"/>
        <v>0</v>
      </c>
      <c r="N615" s="36">
        <f t="shared" si="66"/>
        <v>0</v>
      </c>
      <c r="O615" s="36">
        <f t="shared" si="66"/>
        <v>0</v>
      </c>
      <c r="P615" s="36">
        <f t="shared" si="66"/>
        <v>0</v>
      </c>
      <c r="Q615" s="36">
        <f t="shared" si="66"/>
        <v>0</v>
      </c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3"/>
      <c r="BS615" s="53"/>
      <c r="BT615" s="53"/>
      <c r="BU615" s="53"/>
      <c r="BV615" s="53"/>
      <c r="BW615" s="53"/>
      <c r="BX615" s="53"/>
      <c r="BY615" s="53"/>
      <c r="BZ615" s="53"/>
      <c r="CA615" s="53"/>
      <c r="CB615" s="53"/>
      <c r="CC615" s="53"/>
      <c r="CD615" s="53"/>
      <c r="CE615" s="53"/>
      <c r="CF615" s="53"/>
      <c r="CG615" s="53"/>
      <c r="CH615" s="53"/>
      <c r="CI615" s="53"/>
      <c r="CJ615" s="53"/>
      <c r="CK615" s="53"/>
      <c r="CL615" s="53"/>
      <c r="CM615" s="53"/>
      <c r="CN615" s="53"/>
      <c r="CO615" s="53"/>
      <c r="CP615" s="53"/>
      <c r="CQ615" s="53"/>
      <c r="CR615" s="53"/>
      <c r="CS615" s="53"/>
      <c r="CT615" s="53"/>
      <c r="CU615" s="53"/>
      <c r="CV615" s="53"/>
      <c r="CW615" s="53"/>
      <c r="CX615" s="53"/>
      <c r="CY615" s="53"/>
      <c r="CZ615" s="53"/>
      <c r="DA615" s="53"/>
      <c r="DB615" s="53"/>
      <c r="DC615" s="53"/>
      <c r="DD615" s="53"/>
      <c r="DE615" s="53"/>
      <c r="DF615" s="53"/>
      <c r="DG615" s="53"/>
      <c r="DH615" s="53"/>
      <c r="DI615" s="53"/>
      <c r="DJ615" s="53"/>
      <c r="DK615" s="53"/>
      <c r="DL615" s="53"/>
      <c r="DM615" s="53"/>
      <c r="DN615" s="53"/>
      <c r="DO615" s="53"/>
      <c r="DP615" s="53"/>
      <c r="DQ615" s="53"/>
      <c r="DR615" s="53"/>
      <c r="DS615" s="53"/>
      <c r="DT615" s="53"/>
      <c r="DU615" s="53"/>
      <c r="DV615" s="53"/>
      <c r="DW615" s="53"/>
      <c r="DX615" s="53"/>
      <c r="DY615" s="53"/>
      <c r="DZ615" s="53"/>
      <c r="EA615" s="53"/>
      <c r="EB615" s="53"/>
      <c r="EC615" s="53"/>
      <c r="ED615" s="53"/>
      <c r="EE615" s="53"/>
      <c r="EF615" s="53"/>
      <c r="EG615" s="53"/>
      <c r="EH615" s="53"/>
      <c r="EI615" s="53"/>
      <c r="EJ615" s="53"/>
      <c r="EK615" s="53"/>
      <c r="EL615" s="53"/>
      <c r="EM615" s="53"/>
      <c r="EN615" s="53"/>
      <c r="EO615" s="53"/>
      <c r="EP615" s="53"/>
      <c r="EQ615" s="53"/>
      <c r="ER615" s="53"/>
      <c r="ES615" s="53"/>
      <c r="ET615" s="53"/>
      <c r="EU615" s="53"/>
      <c r="EV615" s="53"/>
      <c r="EW615" s="53"/>
      <c r="EX615" s="53"/>
      <c r="EY615" s="53"/>
      <c r="EZ615" s="53"/>
      <c r="FA615" s="53"/>
      <c r="FB615" s="53"/>
      <c r="FC615" s="53"/>
      <c r="FD615" s="53"/>
      <c r="FE615" s="53"/>
      <c r="FF615" s="53"/>
      <c r="FG615" s="53"/>
      <c r="FH615" s="53"/>
      <c r="FI615" s="53"/>
      <c r="FJ615" s="53"/>
      <c r="FK615" s="53"/>
      <c r="FL615" s="53"/>
      <c r="FM615" s="53"/>
      <c r="FN615" s="53"/>
      <c r="FO615" s="53"/>
      <c r="FP615" s="53"/>
      <c r="FQ615" s="53"/>
      <c r="FR615" s="53"/>
      <c r="FS615" s="53"/>
      <c r="FT615" s="53"/>
      <c r="FU615" s="53"/>
      <c r="FV615" s="53"/>
      <c r="FW615" s="53"/>
      <c r="FX615" s="53"/>
      <c r="FY615" s="53"/>
      <c r="FZ615" s="53"/>
      <c r="GA615" s="53"/>
      <c r="GB615" s="53"/>
      <c r="GC615" s="53"/>
      <c r="GD615" s="53"/>
      <c r="GE615" s="53"/>
      <c r="GF615" s="53"/>
      <c r="GG615" s="53"/>
      <c r="GH615" s="53"/>
      <c r="GI615" s="53"/>
      <c r="GJ615" s="53"/>
      <c r="GK615" s="53"/>
      <c r="GL615" s="53"/>
      <c r="GM615" s="53"/>
      <c r="GN615" s="53"/>
      <c r="GO615" s="53"/>
      <c r="GP615" s="53"/>
      <c r="GQ615" s="53"/>
      <c r="GR615" s="53"/>
      <c r="GS615" s="53"/>
      <c r="GT615" s="53"/>
      <c r="GU615" s="53"/>
      <c r="GV615" s="53"/>
      <c r="GW615" s="53"/>
      <c r="GX615" s="53"/>
      <c r="GY615" s="53"/>
      <c r="GZ615" s="53"/>
      <c r="HA615" s="53"/>
      <c r="HB615" s="53"/>
      <c r="HC615" s="53"/>
      <c r="HD615" s="53"/>
      <c r="HE615" s="53"/>
      <c r="HF615" s="53"/>
      <c r="HG615" s="53"/>
      <c r="HH615" s="53"/>
      <c r="HI615" s="53"/>
      <c r="HJ615" s="53"/>
      <c r="HK615" s="53"/>
      <c r="HL615" s="53"/>
      <c r="HM615" s="53"/>
      <c r="HN615" s="53"/>
      <c r="HO615" s="53"/>
      <c r="HP615" s="53"/>
      <c r="HQ615" s="53"/>
      <c r="HR615" s="53"/>
      <c r="HS615" s="53"/>
      <c r="HT615" s="53"/>
      <c r="HU615" s="53"/>
      <c r="HV615" s="53"/>
      <c r="HW615" s="53"/>
      <c r="HX615" s="53"/>
      <c r="HY615" s="53"/>
      <c r="HZ615" s="53"/>
      <c r="IA615" s="53"/>
    </row>
    <row r="616" spans="1:235" ht="22.5">
      <c r="A616" s="8" t="s">
        <v>260</v>
      </c>
      <c r="B616" s="6"/>
      <c r="C616" s="6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24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3"/>
      <c r="BS616" s="53"/>
      <c r="BT616" s="53"/>
      <c r="BU616" s="53"/>
      <c r="BV616" s="53"/>
      <c r="BW616" s="53"/>
      <c r="BX616" s="53"/>
      <c r="BY616" s="53"/>
      <c r="BZ616" s="53"/>
      <c r="CA616" s="53"/>
      <c r="CB616" s="53"/>
      <c r="CC616" s="53"/>
      <c r="CD616" s="53"/>
      <c r="CE616" s="53"/>
      <c r="CF616" s="53"/>
      <c r="CG616" s="53"/>
      <c r="CH616" s="53"/>
      <c r="CI616" s="53"/>
      <c r="CJ616" s="53"/>
      <c r="CK616" s="53"/>
      <c r="CL616" s="53"/>
      <c r="CM616" s="53"/>
      <c r="CN616" s="53"/>
      <c r="CO616" s="53"/>
      <c r="CP616" s="53"/>
      <c r="CQ616" s="53"/>
      <c r="CR616" s="53"/>
      <c r="CS616" s="53"/>
      <c r="CT616" s="53"/>
      <c r="CU616" s="53"/>
      <c r="CV616" s="53"/>
      <c r="CW616" s="53"/>
      <c r="CX616" s="53"/>
      <c r="CY616" s="53"/>
      <c r="CZ616" s="53"/>
      <c r="DA616" s="53"/>
      <c r="DB616" s="53"/>
      <c r="DC616" s="53"/>
      <c r="DD616" s="53"/>
      <c r="DE616" s="53"/>
      <c r="DF616" s="53"/>
      <c r="DG616" s="53"/>
      <c r="DH616" s="53"/>
      <c r="DI616" s="53"/>
      <c r="DJ616" s="53"/>
      <c r="DK616" s="53"/>
      <c r="DL616" s="53"/>
      <c r="DM616" s="53"/>
      <c r="DN616" s="53"/>
      <c r="DO616" s="53"/>
      <c r="DP616" s="53"/>
      <c r="DQ616" s="53"/>
      <c r="DR616" s="53"/>
      <c r="DS616" s="53"/>
      <c r="DT616" s="53"/>
      <c r="DU616" s="53"/>
      <c r="DV616" s="53"/>
      <c r="DW616" s="53"/>
      <c r="DX616" s="53"/>
      <c r="DY616" s="53"/>
      <c r="DZ616" s="53"/>
      <c r="EA616" s="53"/>
      <c r="EB616" s="53"/>
      <c r="EC616" s="53"/>
      <c r="ED616" s="53"/>
      <c r="EE616" s="53"/>
      <c r="EF616" s="53"/>
      <c r="EG616" s="53"/>
      <c r="EH616" s="53"/>
      <c r="EI616" s="53"/>
      <c r="EJ616" s="53"/>
      <c r="EK616" s="53"/>
      <c r="EL616" s="53"/>
      <c r="EM616" s="53"/>
      <c r="EN616" s="53"/>
      <c r="EO616" s="53"/>
      <c r="EP616" s="53"/>
      <c r="EQ616" s="53"/>
      <c r="ER616" s="53"/>
      <c r="ES616" s="53"/>
      <c r="ET616" s="53"/>
      <c r="EU616" s="53"/>
      <c r="EV616" s="53"/>
      <c r="EW616" s="53"/>
      <c r="EX616" s="53"/>
      <c r="EY616" s="53"/>
      <c r="EZ616" s="53"/>
      <c r="FA616" s="53"/>
      <c r="FB616" s="53"/>
      <c r="FC616" s="53"/>
      <c r="FD616" s="53"/>
      <c r="FE616" s="53"/>
      <c r="FF616" s="53"/>
      <c r="FG616" s="53"/>
      <c r="FH616" s="53"/>
      <c r="FI616" s="53"/>
      <c r="FJ616" s="53"/>
      <c r="FK616" s="53"/>
      <c r="FL616" s="53"/>
      <c r="FM616" s="53"/>
      <c r="FN616" s="53"/>
      <c r="FO616" s="53"/>
      <c r="FP616" s="53"/>
      <c r="FQ616" s="53"/>
      <c r="FR616" s="53"/>
      <c r="FS616" s="53"/>
      <c r="FT616" s="53"/>
      <c r="FU616" s="53"/>
      <c r="FV616" s="53"/>
      <c r="FW616" s="53"/>
      <c r="FX616" s="53"/>
      <c r="FY616" s="53"/>
      <c r="FZ616" s="53"/>
      <c r="GA616" s="53"/>
      <c r="GB616" s="53"/>
      <c r="GC616" s="53"/>
      <c r="GD616" s="53"/>
      <c r="GE616" s="53"/>
      <c r="GF616" s="53"/>
      <c r="GG616" s="53"/>
      <c r="GH616" s="53"/>
      <c r="GI616" s="53"/>
      <c r="GJ616" s="53"/>
      <c r="GK616" s="53"/>
      <c r="GL616" s="53"/>
      <c r="GM616" s="53"/>
      <c r="GN616" s="53"/>
      <c r="GO616" s="53"/>
      <c r="GP616" s="53"/>
      <c r="GQ616" s="53"/>
      <c r="GR616" s="53"/>
      <c r="GS616" s="53"/>
      <c r="GT616" s="53"/>
      <c r="GU616" s="53"/>
      <c r="GV616" s="53"/>
      <c r="GW616" s="53"/>
      <c r="GX616" s="53"/>
      <c r="GY616" s="53"/>
      <c r="GZ616" s="53"/>
      <c r="HA616" s="53"/>
      <c r="HB616" s="53"/>
      <c r="HC616" s="53"/>
      <c r="HD616" s="53"/>
      <c r="HE616" s="53"/>
      <c r="HF616" s="53"/>
      <c r="HG616" s="53"/>
      <c r="HH616" s="53"/>
      <c r="HI616" s="53"/>
      <c r="HJ616" s="53"/>
      <c r="HK616" s="53"/>
      <c r="HL616" s="53"/>
      <c r="HM616" s="53"/>
      <c r="HN616" s="53"/>
      <c r="HO616" s="53"/>
      <c r="HP616" s="53"/>
      <c r="HQ616" s="53"/>
      <c r="HR616" s="53"/>
      <c r="HS616" s="53"/>
      <c r="HT616" s="53"/>
      <c r="HU616" s="53"/>
      <c r="HV616" s="53"/>
      <c r="HW616" s="53"/>
      <c r="HX616" s="53"/>
      <c r="HY616" s="53"/>
      <c r="HZ616" s="53"/>
      <c r="IA616" s="53"/>
    </row>
    <row r="617" spans="1:17" s="39" customFormat="1" ht="37.5" customHeight="1">
      <c r="A617" s="34" t="s">
        <v>438</v>
      </c>
      <c r="B617" s="35"/>
      <c r="C617" s="35"/>
      <c r="D617" s="45">
        <f>D619</f>
        <v>3000000</v>
      </c>
      <c r="E617" s="45"/>
      <c r="F617" s="45">
        <f>D617+E617</f>
        <v>3000000</v>
      </c>
      <c r="G617" s="36">
        <f>G622*G624</f>
        <v>3000000</v>
      </c>
      <c r="H617" s="36"/>
      <c r="I617" s="36"/>
      <c r="J617" s="36">
        <f>J619</f>
        <v>3000000</v>
      </c>
      <c r="K617" s="36"/>
      <c r="L617" s="36"/>
      <c r="M617" s="36"/>
      <c r="N617" s="36">
        <f>N619</f>
        <v>0</v>
      </c>
      <c r="O617" s="36"/>
      <c r="P617" s="36">
        <f>N617</f>
        <v>0</v>
      </c>
      <c r="Q617" s="78"/>
    </row>
    <row r="618" spans="1:235" ht="11.25">
      <c r="A618" s="5" t="s">
        <v>4</v>
      </c>
      <c r="B618" s="6"/>
      <c r="C618" s="6"/>
      <c r="D618" s="84"/>
      <c r="E618" s="84"/>
      <c r="F618" s="84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24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3"/>
      <c r="BS618" s="53"/>
      <c r="BT618" s="53"/>
      <c r="BU618" s="53"/>
      <c r="BV618" s="53"/>
      <c r="BW618" s="53"/>
      <c r="BX618" s="53"/>
      <c r="BY618" s="53"/>
      <c r="BZ618" s="53"/>
      <c r="CA618" s="53"/>
      <c r="CB618" s="53"/>
      <c r="CC618" s="53"/>
      <c r="CD618" s="53"/>
      <c r="CE618" s="53"/>
      <c r="CF618" s="53"/>
      <c r="CG618" s="53"/>
      <c r="CH618" s="53"/>
      <c r="CI618" s="53"/>
      <c r="CJ618" s="53"/>
      <c r="CK618" s="53"/>
      <c r="CL618" s="53"/>
      <c r="CM618" s="53"/>
      <c r="CN618" s="53"/>
      <c r="CO618" s="53"/>
      <c r="CP618" s="53"/>
      <c r="CQ618" s="53"/>
      <c r="CR618" s="53"/>
      <c r="CS618" s="53"/>
      <c r="CT618" s="53"/>
      <c r="CU618" s="53"/>
      <c r="CV618" s="53"/>
      <c r="CW618" s="53"/>
      <c r="CX618" s="53"/>
      <c r="CY618" s="53"/>
      <c r="CZ618" s="53"/>
      <c r="DA618" s="53"/>
      <c r="DB618" s="53"/>
      <c r="DC618" s="53"/>
      <c r="DD618" s="53"/>
      <c r="DE618" s="53"/>
      <c r="DF618" s="53"/>
      <c r="DG618" s="53"/>
      <c r="DH618" s="53"/>
      <c r="DI618" s="53"/>
      <c r="DJ618" s="53"/>
      <c r="DK618" s="53"/>
      <c r="DL618" s="53"/>
      <c r="DM618" s="53"/>
      <c r="DN618" s="53"/>
      <c r="DO618" s="53"/>
      <c r="DP618" s="53"/>
      <c r="DQ618" s="53"/>
      <c r="DR618" s="53"/>
      <c r="DS618" s="53"/>
      <c r="DT618" s="53"/>
      <c r="DU618" s="53"/>
      <c r="DV618" s="53"/>
      <c r="DW618" s="53"/>
      <c r="DX618" s="53"/>
      <c r="DY618" s="53"/>
      <c r="DZ618" s="53"/>
      <c r="EA618" s="53"/>
      <c r="EB618" s="53"/>
      <c r="EC618" s="53"/>
      <c r="ED618" s="53"/>
      <c r="EE618" s="53"/>
      <c r="EF618" s="53"/>
      <c r="EG618" s="53"/>
      <c r="EH618" s="53"/>
      <c r="EI618" s="53"/>
      <c r="EJ618" s="53"/>
      <c r="EK618" s="53"/>
      <c r="EL618" s="53"/>
      <c r="EM618" s="53"/>
      <c r="EN618" s="53"/>
      <c r="EO618" s="53"/>
      <c r="EP618" s="53"/>
      <c r="EQ618" s="53"/>
      <c r="ER618" s="53"/>
      <c r="ES618" s="53"/>
      <c r="ET618" s="53"/>
      <c r="EU618" s="53"/>
      <c r="EV618" s="53"/>
      <c r="EW618" s="53"/>
      <c r="EX618" s="53"/>
      <c r="EY618" s="53"/>
      <c r="EZ618" s="53"/>
      <c r="FA618" s="53"/>
      <c r="FB618" s="53"/>
      <c r="FC618" s="53"/>
      <c r="FD618" s="53"/>
      <c r="FE618" s="53"/>
      <c r="FF618" s="53"/>
      <c r="FG618" s="53"/>
      <c r="FH618" s="53"/>
      <c r="FI618" s="53"/>
      <c r="FJ618" s="53"/>
      <c r="FK618" s="53"/>
      <c r="FL618" s="53"/>
      <c r="FM618" s="53"/>
      <c r="FN618" s="53"/>
      <c r="FO618" s="53"/>
      <c r="FP618" s="53"/>
      <c r="FQ618" s="53"/>
      <c r="FR618" s="53"/>
      <c r="FS618" s="53"/>
      <c r="FT618" s="53"/>
      <c r="FU618" s="53"/>
      <c r="FV618" s="53"/>
      <c r="FW618" s="53"/>
      <c r="FX618" s="53"/>
      <c r="FY618" s="53"/>
      <c r="FZ618" s="53"/>
      <c r="GA618" s="53"/>
      <c r="GB618" s="53"/>
      <c r="GC618" s="53"/>
      <c r="GD618" s="53"/>
      <c r="GE618" s="53"/>
      <c r="GF618" s="53"/>
      <c r="GG618" s="53"/>
      <c r="GH618" s="53"/>
      <c r="GI618" s="53"/>
      <c r="GJ618" s="53"/>
      <c r="GK618" s="53"/>
      <c r="GL618" s="53"/>
      <c r="GM618" s="53"/>
      <c r="GN618" s="53"/>
      <c r="GO618" s="53"/>
      <c r="GP618" s="53"/>
      <c r="GQ618" s="53"/>
      <c r="GR618" s="53"/>
      <c r="GS618" s="53"/>
      <c r="GT618" s="53"/>
      <c r="GU618" s="53"/>
      <c r="GV618" s="53"/>
      <c r="GW618" s="53"/>
      <c r="GX618" s="53"/>
      <c r="GY618" s="53"/>
      <c r="GZ618" s="53"/>
      <c r="HA618" s="53"/>
      <c r="HB618" s="53"/>
      <c r="HC618" s="53"/>
      <c r="HD618" s="53"/>
      <c r="HE618" s="53"/>
      <c r="HF618" s="53"/>
      <c r="HG618" s="53"/>
      <c r="HH618" s="53"/>
      <c r="HI618" s="53"/>
      <c r="HJ618" s="53"/>
      <c r="HK618" s="53"/>
      <c r="HL618" s="53"/>
      <c r="HM618" s="53"/>
      <c r="HN618" s="53"/>
      <c r="HO618" s="53"/>
      <c r="HP618" s="53"/>
      <c r="HQ618" s="53"/>
      <c r="HR618" s="53"/>
      <c r="HS618" s="53"/>
      <c r="HT618" s="53"/>
      <c r="HU618" s="53"/>
      <c r="HV618" s="53"/>
      <c r="HW618" s="53"/>
      <c r="HX618" s="53"/>
      <c r="HY618" s="53"/>
      <c r="HZ618" s="53"/>
      <c r="IA618" s="53"/>
    </row>
    <row r="619" spans="1:235" ht="10.5" customHeight="1">
      <c r="A619" s="8" t="s">
        <v>43</v>
      </c>
      <c r="B619" s="6"/>
      <c r="C619" s="6"/>
      <c r="D619" s="84">
        <f>D622*D624</f>
        <v>3000000</v>
      </c>
      <c r="E619" s="84"/>
      <c r="F619" s="84">
        <f>D619+E619</f>
        <v>3000000</v>
      </c>
      <c r="G619" s="7">
        <f>G622*G624</f>
        <v>3000000</v>
      </c>
      <c r="H619" s="7"/>
      <c r="I619" s="7"/>
      <c r="J619" s="7">
        <f>G619+H619</f>
        <v>3000000</v>
      </c>
      <c r="K619" s="7"/>
      <c r="L619" s="7"/>
      <c r="M619" s="7"/>
      <c r="N619" s="7"/>
      <c r="O619" s="7"/>
      <c r="P619" s="7"/>
      <c r="Q619" s="24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3"/>
      <c r="BS619" s="53"/>
      <c r="BT619" s="53"/>
      <c r="BU619" s="53"/>
      <c r="BV619" s="53"/>
      <c r="BW619" s="53"/>
      <c r="BX619" s="53"/>
      <c r="BY619" s="53"/>
      <c r="BZ619" s="53"/>
      <c r="CA619" s="53"/>
      <c r="CB619" s="53"/>
      <c r="CC619" s="53"/>
      <c r="CD619" s="53"/>
      <c r="CE619" s="53"/>
      <c r="CF619" s="53"/>
      <c r="CG619" s="53"/>
      <c r="CH619" s="53"/>
      <c r="CI619" s="53"/>
      <c r="CJ619" s="53"/>
      <c r="CK619" s="53"/>
      <c r="CL619" s="53"/>
      <c r="CM619" s="53"/>
      <c r="CN619" s="53"/>
      <c r="CO619" s="53"/>
      <c r="CP619" s="53"/>
      <c r="CQ619" s="53"/>
      <c r="CR619" s="53"/>
      <c r="CS619" s="53"/>
      <c r="CT619" s="53"/>
      <c r="CU619" s="53"/>
      <c r="CV619" s="53"/>
      <c r="CW619" s="53"/>
      <c r="CX619" s="53"/>
      <c r="CY619" s="53"/>
      <c r="CZ619" s="53"/>
      <c r="DA619" s="53"/>
      <c r="DB619" s="53"/>
      <c r="DC619" s="53"/>
      <c r="DD619" s="53"/>
      <c r="DE619" s="53"/>
      <c r="DF619" s="53"/>
      <c r="DG619" s="53"/>
      <c r="DH619" s="53"/>
      <c r="DI619" s="53"/>
      <c r="DJ619" s="53"/>
      <c r="DK619" s="53"/>
      <c r="DL619" s="53"/>
      <c r="DM619" s="53"/>
      <c r="DN619" s="53"/>
      <c r="DO619" s="53"/>
      <c r="DP619" s="53"/>
      <c r="DQ619" s="53"/>
      <c r="DR619" s="53"/>
      <c r="DS619" s="53"/>
      <c r="DT619" s="53"/>
      <c r="DU619" s="53"/>
      <c r="DV619" s="53"/>
      <c r="DW619" s="53"/>
      <c r="DX619" s="53"/>
      <c r="DY619" s="53"/>
      <c r="DZ619" s="53"/>
      <c r="EA619" s="53"/>
      <c r="EB619" s="53"/>
      <c r="EC619" s="53"/>
      <c r="ED619" s="53"/>
      <c r="EE619" s="53"/>
      <c r="EF619" s="53"/>
      <c r="EG619" s="53"/>
      <c r="EH619" s="53"/>
      <c r="EI619" s="53"/>
      <c r="EJ619" s="53"/>
      <c r="EK619" s="53"/>
      <c r="EL619" s="53"/>
      <c r="EM619" s="53"/>
      <c r="EN619" s="53"/>
      <c r="EO619" s="53"/>
      <c r="EP619" s="53"/>
      <c r="EQ619" s="53"/>
      <c r="ER619" s="53"/>
      <c r="ES619" s="53"/>
      <c r="ET619" s="53"/>
      <c r="EU619" s="53"/>
      <c r="EV619" s="53"/>
      <c r="EW619" s="53"/>
      <c r="EX619" s="53"/>
      <c r="EY619" s="53"/>
      <c r="EZ619" s="53"/>
      <c r="FA619" s="53"/>
      <c r="FB619" s="53"/>
      <c r="FC619" s="53"/>
      <c r="FD619" s="53"/>
      <c r="FE619" s="53"/>
      <c r="FF619" s="53"/>
      <c r="FG619" s="53"/>
      <c r="FH619" s="53"/>
      <c r="FI619" s="53"/>
      <c r="FJ619" s="53"/>
      <c r="FK619" s="53"/>
      <c r="FL619" s="53"/>
      <c r="FM619" s="53"/>
      <c r="FN619" s="53"/>
      <c r="FO619" s="53"/>
      <c r="FP619" s="53"/>
      <c r="FQ619" s="53"/>
      <c r="FR619" s="53"/>
      <c r="FS619" s="53"/>
      <c r="FT619" s="53"/>
      <c r="FU619" s="53"/>
      <c r="FV619" s="53"/>
      <c r="FW619" s="53"/>
      <c r="FX619" s="53"/>
      <c r="FY619" s="53"/>
      <c r="FZ619" s="53"/>
      <c r="GA619" s="53"/>
      <c r="GB619" s="53"/>
      <c r="GC619" s="53"/>
      <c r="GD619" s="53"/>
      <c r="GE619" s="53"/>
      <c r="GF619" s="53"/>
      <c r="GG619" s="53"/>
      <c r="GH619" s="53"/>
      <c r="GI619" s="53"/>
      <c r="GJ619" s="53"/>
      <c r="GK619" s="53"/>
      <c r="GL619" s="53"/>
      <c r="GM619" s="53"/>
      <c r="GN619" s="53"/>
      <c r="GO619" s="53"/>
      <c r="GP619" s="53"/>
      <c r="GQ619" s="53"/>
      <c r="GR619" s="53"/>
      <c r="GS619" s="53"/>
      <c r="GT619" s="53"/>
      <c r="GU619" s="53"/>
      <c r="GV619" s="53"/>
      <c r="GW619" s="53"/>
      <c r="GX619" s="53"/>
      <c r="GY619" s="53"/>
      <c r="GZ619" s="53"/>
      <c r="HA619" s="53"/>
      <c r="HB619" s="53"/>
      <c r="HC619" s="53"/>
      <c r="HD619" s="53"/>
      <c r="HE619" s="53"/>
      <c r="HF619" s="53"/>
      <c r="HG619" s="53"/>
      <c r="HH619" s="53"/>
      <c r="HI619" s="53"/>
      <c r="HJ619" s="53"/>
      <c r="HK619" s="53"/>
      <c r="HL619" s="53"/>
      <c r="HM619" s="53"/>
      <c r="HN619" s="53"/>
      <c r="HO619" s="53"/>
      <c r="HP619" s="53"/>
      <c r="HQ619" s="53"/>
      <c r="HR619" s="53"/>
      <c r="HS619" s="53"/>
      <c r="HT619" s="53"/>
      <c r="HU619" s="53"/>
      <c r="HV619" s="53"/>
      <c r="HW619" s="53"/>
      <c r="HX619" s="53"/>
      <c r="HY619" s="53"/>
      <c r="HZ619" s="53"/>
      <c r="IA619" s="53"/>
    </row>
    <row r="620" spans="1:235" ht="11.25">
      <c r="A620" s="5" t="s">
        <v>5</v>
      </c>
      <c r="B620" s="6"/>
      <c r="C620" s="6"/>
      <c r="D620" s="84"/>
      <c r="E620" s="84"/>
      <c r="F620" s="84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24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3"/>
      <c r="BS620" s="53"/>
      <c r="BT620" s="53"/>
      <c r="BU620" s="53"/>
      <c r="BV620" s="53"/>
      <c r="BW620" s="53"/>
      <c r="BX620" s="53"/>
      <c r="BY620" s="53"/>
      <c r="BZ620" s="53"/>
      <c r="CA620" s="53"/>
      <c r="CB620" s="53"/>
      <c r="CC620" s="53"/>
      <c r="CD620" s="53"/>
      <c r="CE620" s="53"/>
      <c r="CF620" s="53"/>
      <c r="CG620" s="53"/>
      <c r="CH620" s="53"/>
      <c r="CI620" s="53"/>
      <c r="CJ620" s="53"/>
      <c r="CK620" s="53"/>
      <c r="CL620" s="53"/>
      <c r="CM620" s="53"/>
      <c r="CN620" s="53"/>
      <c r="CO620" s="53"/>
      <c r="CP620" s="53"/>
      <c r="CQ620" s="53"/>
      <c r="CR620" s="53"/>
      <c r="CS620" s="53"/>
      <c r="CT620" s="53"/>
      <c r="CU620" s="53"/>
      <c r="CV620" s="53"/>
      <c r="CW620" s="53"/>
      <c r="CX620" s="53"/>
      <c r="CY620" s="53"/>
      <c r="CZ620" s="53"/>
      <c r="DA620" s="53"/>
      <c r="DB620" s="53"/>
      <c r="DC620" s="53"/>
      <c r="DD620" s="53"/>
      <c r="DE620" s="53"/>
      <c r="DF620" s="53"/>
      <c r="DG620" s="53"/>
      <c r="DH620" s="53"/>
      <c r="DI620" s="53"/>
      <c r="DJ620" s="53"/>
      <c r="DK620" s="53"/>
      <c r="DL620" s="53"/>
      <c r="DM620" s="53"/>
      <c r="DN620" s="53"/>
      <c r="DO620" s="53"/>
      <c r="DP620" s="53"/>
      <c r="DQ620" s="53"/>
      <c r="DR620" s="53"/>
      <c r="DS620" s="53"/>
      <c r="DT620" s="53"/>
      <c r="DU620" s="53"/>
      <c r="DV620" s="53"/>
      <c r="DW620" s="53"/>
      <c r="DX620" s="53"/>
      <c r="DY620" s="53"/>
      <c r="DZ620" s="53"/>
      <c r="EA620" s="53"/>
      <c r="EB620" s="53"/>
      <c r="EC620" s="53"/>
      <c r="ED620" s="53"/>
      <c r="EE620" s="53"/>
      <c r="EF620" s="53"/>
      <c r="EG620" s="53"/>
      <c r="EH620" s="53"/>
      <c r="EI620" s="53"/>
      <c r="EJ620" s="53"/>
      <c r="EK620" s="53"/>
      <c r="EL620" s="53"/>
      <c r="EM620" s="53"/>
      <c r="EN620" s="53"/>
      <c r="EO620" s="53"/>
      <c r="EP620" s="53"/>
      <c r="EQ620" s="53"/>
      <c r="ER620" s="53"/>
      <c r="ES620" s="53"/>
      <c r="ET620" s="53"/>
      <c r="EU620" s="53"/>
      <c r="EV620" s="53"/>
      <c r="EW620" s="53"/>
      <c r="EX620" s="53"/>
      <c r="EY620" s="53"/>
      <c r="EZ620" s="53"/>
      <c r="FA620" s="53"/>
      <c r="FB620" s="53"/>
      <c r="FC620" s="53"/>
      <c r="FD620" s="53"/>
      <c r="FE620" s="53"/>
      <c r="FF620" s="53"/>
      <c r="FG620" s="53"/>
      <c r="FH620" s="53"/>
      <c r="FI620" s="53"/>
      <c r="FJ620" s="53"/>
      <c r="FK620" s="53"/>
      <c r="FL620" s="53"/>
      <c r="FM620" s="53"/>
      <c r="FN620" s="53"/>
      <c r="FO620" s="53"/>
      <c r="FP620" s="53"/>
      <c r="FQ620" s="53"/>
      <c r="FR620" s="53"/>
      <c r="FS620" s="53"/>
      <c r="FT620" s="53"/>
      <c r="FU620" s="53"/>
      <c r="FV620" s="53"/>
      <c r="FW620" s="53"/>
      <c r="FX620" s="53"/>
      <c r="FY620" s="53"/>
      <c r="FZ620" s="53"/>
      <c r="GA620" s="53"/>
      <c r="GB620" s="53"/>
      <c r="GC620" s="53"/>
      <c r="GD620" s="53"/>
      <c r="GE620" s="53"/>
      <c r="GF620" s="53"/>
      <c r="GG620" s="53"/>
      <c r="GH620" s="53"/>
      <c r="GI620" s="53"/>
      <c r="GJ620" s="53"/>
      <c r="GK620" s="53"/>
      <c r="GL620" s="53"/>
      <c r="GM620" s="53"/>
      <c r="GN620" s="53"/>
      <c r="GO620" s="53"/>
      <c r="GP620" s="53"/>
      <c r="GQ620" s="53"/>
      <c r="GR620" s="53"/>
      <c r="GS620" s="53"/>
      <c r="GT620" s="53"/>
      <c r="GU620" s="53"/>
      <c r="GV620" s="53"/>
      <c r="GW620" s="53"/>
      <c r="GX620" s="53"/>
      <c r="GY620" s="53"/>
      <c r="GZ620" s="53"/>
      <c r="HA620" s="53"/>
      <c r="HB620" s="53"/>
      <c r="HC620" s="53"/>
      <c r="HD620" s="53"/>
      <c r="HE620" s="53"/>
      <c r="HF620" s="53"/>
      <c r="HG620" s="53"/>
      <c r="HH620" s="53"/>
      <c r="HI620" s="53"/>
      <c r="HJ620" s="53"/>
      <c r="HK620" s="53"/>
      <c r="HL620" s="53"/>
      <c r="HM620" s="53"/>
      <c r="HN620" s="53"/>
      <c r="HO620" s="53"/>
      <c r="HP620" s="53"/>
      <c r="HQ620" s="53"/>
      <c r="HR620" s="53"/>
      <c r="HS620" s="53"/>
      <c r="HT620" s="53"/>
      <c r="HU620" s="53"/>
      <c r="HV620" s="53"/>
      <c r="HW620" s="53"/>
      <c r="HX620" s="53"/>
      <c r="HY620" s="53"/>
      <c r="HZ620" s="53"/>
      <c r="IA620" s="53"/>
    </row>
    <row r="621" spans="1:235" ht="0.75" customHeight="1">
      <c r="A621" s="8" t="s">
        <v>169</v>
      </c>
      <c r="B621" s="6"/>
      <c r="C621" s="6"/>
      <c r="D621" s="84"/>
      <c r="E621" s="84"/>
      <c r="F621" s="84">
        <f>D621+E621</f>
        <v>0</v>
      </c>
      <c r="G621" s="84"/>
      <c r="H621" s="84"/>
      <c r="I621" s="84"/>
      <c r="J621" s="84"/>
      <c r="K621" s="7"/>
      <c r="L621" s="7"/>
      <c r="M621" s="7"/>
      <c r="N621" s="7"/>
      <c r="O621" s="7"/>
      <c r="P621" s="7"/>
      <c r="Q621" s="24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3"/>
      <c r="BS621" s="53"/>
      <c r="BT621" s="53"/>
      <c r="BU621" s="53"/>
      <c r="BV621" s="53"/>
      <c r="BW621" s="53"/>
      <c r="BX621" s="53"/>
      <c r="BY621" s="53"/>
      <c r="BZ621" s="53"/>
      <c r="CA621" s="53"/>
      <c r="CB621" s="53"/>
      <c r="CC621" s="53"/>
      <c r="CD621" s="53"/>
      <c r="CE621" s="53"/>
      <c r="CF621" s="53"/>
      <c r="CG621" s="53"/>
      <c r="CH621" s="53"/>
      <c r="CI621" s="53"/>
      <c r="CJ621" s="53"/>
      <c r="CK621" s="53"/>
      <c r="CL621" s="53"/>
      <c r="CM621" s="53"/>
      <c r="CN621" s="53"/>
      <c r="CO621" s="53"/>
      <c r="CP621" s="53"/>
      <c r="CQ621" s="53"/>
      <c r="CR621" s="53"/>
      <c r="CS621" s="53"/>
      <c r="CT621" s="53"/>
      <c r="CU621" s="53"/>
      <c r="CV621" s="53"/>
      <c r="CW621" s="53"/>
      <c r="CX621" s="53"/>
      <c r="CY621" s="53"/>
      <c r="CZ621" s="53"/>
      <c r="DA621" s="53"/>
      <c r="DB621" s="53"/>
      <c r="DC621" s="53"/>
      <c r="DD621" s="53"/>
      <c r="DE621" s="53"/>
      <c r="DF621" s="53"/>
      <c r="DG621" s="53"/>
      <c r="DH621" s="53"/>
      <c r="DI621" s="53"/>
      <c r="DJ621" s="53"/>
      <c r="DK621" s="53"/>
      <c r="DL621" s="53"/>
      <c r="DM621" s="53"/>
      <c r="DN621" s="53"/>
      <c r="DO621" s="53"/>
      <c r="DP621" s="53"/>
      <c r="DQ621" s="53"/>
      <c r="DR621" s="53"/>
      <c r="DS621" s="53"/>
      <c r="DT621" s="53"/>
      <c r="DU621" s="53"/>
      <c r="DV621" s="53"/>
      <c r="DW621" s="53"/>
      <c r="DX621" s="53"/>
      <c r="DY621" s="53"/>
      <c r="DZ621" s="53"/>
      <c r="EA621" s="53"/>
      <c r="EB621" s="53"/>
      <c r="EC621" s="53"/>
      <c r="ED621" s="53"/>
      <c r="EE621" s="53"/>
      <c r="EF621" s="53"/>
      <c r="EG621" s="53"/>
      <c r="EH621" s="53"/>
      <c r="EI621" s="53"/>
      <c r="EJ621" s="53"/>
      <c r="EK621" s="53"/>
      <c r="EL621" s="53"/>
      <c r="EM621" s="53"/>
      <c r="EN621" s="53"/>
      <c r="EO621" s="53"/>
      <c r="EP621" s="53"/>
      <c r="EQ621" s="53"/>
      <c r="ER621" s="53"/>
      <c r="ES621" s="53"/>
      <c r="ET621" s="53"/>
      <c r="EU621" s="53"/>
      <c r="EV621" s="53"/>
      <c r="EW621" s="53"/>
      <c r="EX621" s="53"/>
      <c r="EY621" s="53"/>
      <c r="EZ621" s="53"/>
      <c r="FA621" s="53"/>
      <c r="FB621" s="53"/>
      <c r="FC621" s="53"/>
      <c r="FD621" s="53"/>
      <c r="FE621" s="53"/>
      <c r="FF621" s="53"/>
      <c r="FG621" s="53"/>
      <c r="FH621" s="53"/>
      <c r="FI621" s="53"/>
      <c r="FJ621" s="53"/>
      <c r="FK621" s="53"/>
      <c r="FL621" s="53"/>
      <c r="FM621" s="53"/>
      <c r="FN621" s="53"/>
      <c r="FO621" s="53"/>
      <c r="FP621" s="53"/>
      <c r="FQ621" s="53"/>
      <c r="FR621" s="53"/>
      <c r="FS621" s="53"/>
      <c r="FT621" s="53"/>
      <c r="FU621" s="53"/>
      <c r="FV621" s="53"/>
      <c r="FW621" s="53"/>
      <c r="FX621" s="53"/>
      <c r="FY621" s="53"/>
      <c r="FZ621" s="53"/>
      <c r="GA621" s="53"/>
      <c r="GB621" s="53"/>
      <c r="GC621" s="53"/>
      <c r="GD621" s="53"/>
      <c r="GE621" s="53"/>
      <c r="GF621" s="53"/>
      <c r="GG621" s="53"/>
      <c r="GH621" s="53"/>
      <c r="GI621" s="53"/>
      <c r="GJ621" s="53"/>
      <c r="GK621" s="53"/>
      <c r="GL621" s="53"/>
      <c r="GM621" s="53"/>
      <c r="GN621" s="53"/>
      <c r="GO621" s="53"/>
      <c r="GP621" s="53"/>
      <c r="GQ621" s="53"/>
      <c r="GR621" s="53"/>
      <c r="GS621" s="53"/>
      <c r="GT621" s="53"/>
      <c r="GU621" s="53"/>
      <c r="GV621" s="53"/>
      <c r="GW621" s="53"/>
      <c r="GX621" s="53"/>
      <c r="GY621" s="53"/>
      <c r="GZ621" s="53"/>
      <c r="HA621" s="53"/>
      <c r="HB621" s="53"/>
      <c r="HC621" s="53"/>
      <c r="HD621" s="53"/>
      <c r="HE621" s="53"/>
      <c r="HF621" s="53"/>
      <c r="HG621" s="53"/>
      <c r="HH621" s="53"/>
      <c r="HI621" s="53"/>
      <c r="HJ621" s="53"/>
      <c r="HK621" s="53"/>
      <c r="HL621" s="53"/>
      <c r="HM621" s="53"/>
      <c r="HN621" s="53"/>
      <c r="HO621" s="53"/>
      <c r="HP621" s="53"/>
      <c r="HQ621" s="53"/>
      <c r="HR621" s="53"/>
      <c r="HS621" s="53"/>
      <c r="HT621" s="53"/>
      <c r="HU621" s="53"/>
      <c r="HV621" s="53"/>
      <c r="HW621" s="53"/>
      <c r="HX621" s="53"/>
      <c r="HY621" s="53"/>
      <c r="HZ621" s="53"/>
      <c r="IA621" s="53"/>
    </row>
    <row r="622" spans="1:235" ht="11.25">
      <c r="A622" s="8" t="s">
        <v>176</v>
      </c>
      <c r="B622" s="6"/>
      <c r="C622" s="6"/>
      <c r="D622" s="84">
        <v>667</v>
      </c>
      <c r="E622" s="84"/>
      <c r="F622" s="84">
        <f>D622+E622</f>
        <v>667</v>
      </c>
      <c r="G622" s="84">
        <v>667</v>
      </c>
      <c r="H622" s="84"/>
      <c r="I622" s="84"/>
      <c r="J622" s="84">
        <f>G622+H622</f>
        <v>667</v>
      </c>
      <c r="K622" s="7"/>
      <c r="L622" s="7"/>
      <c r="M622" s="7"/>
      <c r="N622" s="7"/>
      <c r="O622" s="7"/>
      <c r="P622" s="7"/>
      <c r="Q622" s="24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3"/>
      <c r="BS622" s="53"/>
      <c r="BT622" s="53"/>
      <c r="BU622" s="53"/>
      <c r="BV622" s="53"/>
      <c r="BW622" s="53"/>
      <c r="BX622" s="53"/>
      <c r="BY622" s="53"/>
      <c r="BZ622" s="53"/>
      <c r="CA622" s="53"/>
      <c r="CB622" s="53"/>
      <c r="CC622" s="53"/>
      <c r="CD622" s="53"/>
      <c r="CE622" s="53"/>
      <c r="CF622" s="53"/>
      <c r="CG622" s="53"/>
      <c r="CH622" s="53"/>
      <c r="CI622" s="53"/>
      <c r="CJ622" s="53"/>
      <c r="CK622" s="53"/>
      <c r="CL622" s="53"/>
      <c r="CM622" s="53"/>
      <c r="CN622" s="53"/>
      <c r="CO622" s="53"/>
      <c r="CP622" s="53"/>
      <c r="CQ622" s="53"/>
      <c r="CR622" s="53"/>
      <c r="CS622" s="53"/>
      <c r="CT622" s="53"/>
      <c r="CU622" s="53"/>
      <c r="CV622" s="53"/>
      <c r="CW622" s="53"/>
      <c r="CX622" s="53"/>
      <c r="CY622" s="53"/>
      <c r="CZ622" s="53"/>
      <c r="DA622" s="53"/>
      <c r="DB622" s="53"/>
      <c r="DC622" s="53"/>
      <c r="DD622" s="53"/>
      <c r="DE622" s="53"/>
      <c r="DF622" s="53"/>
      <c r="DG622" s="53"/>
      <c r="DH622" s="53"/>
      <c r="DI622" s="53"/>
      <c r="DJ622" s="53"/>
      <c r="DK622" s="53"/>
      <c r="DL622" s="53"/>
      <c r="DM622" s="53"/>
      <c r="DN622" s="53"/>
      <c r="DO622" s="53"/>
      <c r="DP622" s="53"/>
      <c r="DQ622" s="53"/>
      <c r="DR622" s="53"/>
      <c r="DS622" s="53"/>
      <c r="DT622" s="53"/>
      <c r="DU622" s="53"/>
      <c r="DV622" s="53"/>
      <c r="DW622" s="53"/>
      <c r="DX622" s="53"/>
      <c r="DY622" s="53"/>
      <c r="DZ622" s="53"/>
      <c r="EA622" s="53"/>
      <c r="EB622" s="53"/>
      <c r="EC622" s="53"/>
      <c r="ED622" s="53"/>
      <c r="EE622" s="53"/>
      <c r="EF622" s="53"/>
      <c r="EG622" s="53"/>
      <c r="EH622" s="53"/>
      <c r="EI622" s="53"/>
      <c r="EJ622" s="53"/>
      <c r="EK622" s="53"/>
      <c r="EL622" s="53"/>
      <c r="EM622" s="53"/>
      <c r="EN622" s="53"/>
      <c r="EO622" s="53"/>
      <c r="EP622" s="53"/>
      <c r="EQ622" s="53"/>
      <c r="ER622" s="53"/>
      <c r="ES622" s="53"/>
      <c r="ET622" s="53"/>
      <c r="EU622" s="53"/>
      <c r="EV622" s="53"/>
      <c r="EW622" s="53"/>
      <c r="EX622" s="53"/>
      <c r="EY622" s="53"/>
      <c r="EZ622" s="53"/>
      <c r="FA622" s="53"/>
      <c r="FB622" s="53"/>
      <c r="FC622" s="53"/>
      <c r="FD622" s="53"/>
      <c r="FE622" s="53"/>
      <c r="FF622" s="53"/>
      <c r="FG622" s="53"/>
      <c r="FH622" s="53"/>
      <c r="FI622" s="53"/>
      <c r="FJ622" s="53"/>
      <c r="FK622" s="53"/>
      <c r="FL622" s="53"/>
      <c r="FM622" s="53"/>
      <c r="FN622" s="53"/>
      <c r="FO622" s="53"/>
      <c r="FP622" s="53"/>
      <c r="FQ622" s="53"/>
      <c r="FR622" s="53"/>
      <c r="FS622" s="53"/>
      <c r="FT622" s="53"/>
      <c r="FU622" s="53"/>
      <c r="FV622" s="53"/>
      <c r="FW622" s="53"/>
      <c r="FX622" s="53"/>
      <c r="FY622" s="53"/>
      <c r="FZ622" s="53"/>
      <c r="GA622" s="53"/>
      <c r="GB622" s="53"/>
      <c r="GC622" s="53"/>
      <c r="GD622" s="53"/>
      <c r="GE622" s="53"/>
      <c r="GF622" s="53"/>
      <c r="GG622" s="53"/>
      <c r="GH622" s="53"/>
      <c r="GI622" s="53"/>
      <c r="GJ622" s="53"/>
      <c r="GK622" s="53"/>
      <c r="GL622" s="53"/>
      <c r="GM622" s="53"/>
      <c r="GN622" s="53"/>
      <c r="GO622" s="53"/>
      <c r="GP622" s="53"/>
      <c r="GQ622" s="53"/>
      <c r="GR622" s="53"/>
      <c r="GS622" s="53"/>
      <c r="GT622" s="53"/>
      <c r="GU622" s="53"/>
      <c r="GV622" s="53"/>
      <c r="GW622" s="53"/>
      <c r="GX622" s="53"/>
      <c r="GY622" s="53"/>
      <c r="GZ622" s="53"/>
      <c r="HA622" s="53"/>
      <c r="HB622" s="53"/>
      <c r="HC622" s="53"/>
      <c r="HD622" s="53"/>
      <c r="HE622" s="53"/>
      <c r="HF622" s="53"/>
      <c r="HG622" s="53"/>
      <c r="HH622" s="53"/>
      <c r="HI622" s="53"/>
      <c r="HJ622" s="53"/>
      <c r="HK622" s="53"/>
      <c r="HL622" s="53"/>
      <c r="HM622" s="53"/>
      <c r="HN622" s="53"/>
      <c r="HO622" s="53"/>
      <c r="HP622" s="53"/>
      <c r="HQ622" s="53"/>
      <c r="HR622" s="53"/>
      <c r="HS622" s="53"/>
      <c r="HT622" s="53"/>
      <c r="HU622" s="53"/>
      <c r="HV622" s="53"/>
      <c r="HW622" s="53"/>
      <c r="HX622" s="53"/>
      <c r="HY622" s="53"/>
      <c r="HZ622" s="53"/>
      <c r="IA622" s="53"/>
    </row>
    <row r="623" spans="1:235" ht="10.5" customHeight="1">
      <c r="A623" s="5" t="s">
        <v>7</v>
      </c>
      <c r="B623" s="6"/>
      <c r="C623" s="6"/>
      <c r="D623" s="84"/>
      <c r="E623" s="84"/>
      <c r="F623" s="84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24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3"/>
      <c r="BS623" s="53"/>
      <c r="BT623" s="53"/>
      <c r="BU623" s="53"/>
      <c r="BV623" s="53"/>
      <c r="BW623" s="53"/>
      <c r="BX623" s="53"/>
      <c r="BY623" s="53"/>
      <c r="BZ623" s="53"/>
      <c r="CA623" s="53"/>
      <c r="CB623" s="53"/>
      <c r="CC623" s="53"/>
      <c r="CD623" s="53"/>
      <c r="CE623" s="53"/>
      <c r="CF623" s="53"/>
      <c r="CG623" s="53"/>
      <c r="CH623" s="53"/>
      <c r="CI623" s="53"/>
      <c r="CJ623" s="53"/>
      <c r="CK623" s="53"/>
      <c r="CL623" s="53"/>
      <c r="CM623" s="53"/>
      <c r="CN623" s="53"/>
      <c r="CO623" s="53"/>
      <c r="CP623" s="53"/>
      <c r="CQ623" s="53"/>
      <c r="CR623" s="53"/>
      <c r="CS623" s="53"/>
      <c r="CT623" s="53"/>
      <c r="CU623" s="53"/>
      <c r="CV623" s="53"/>
      <c r="CW623" s="53"/>
      <c r="CX623" s="53"/>
      <c r="CY623" s="53"/>
      <c r="CZ623" s="53"/>
      <c r="DA623" s="53"/>
      <c r="DB623" s="53"/>
      <c r="DC623" s="53"/>
      <c r="DD623" s="53"/>
      <c r="DE623" s="53"/>
      <c r="DF623" s="53"/>
      <c r="DG623" s="53"/>
      <c r="DH623" s="53"/>
      <c r="DI623" s="53"/>
      <c r="DJ623" s="53"/>
      <c r="DK623" s="53"/>
      <c r="DL623" s="53"/>
      <c r="DM623" s="53"/>
      <c r="DN623" s="53"/>
      <c r="DO623" s="53"/>
      <c r="DP623" s="53"/>
      <c r="DQ623" s="53"/>
      <c r="DR623" s="53"/>
      <c r="DS623" s="53"/>
      <c r="DT623" s="53"/>
      <c r="DU623" s="53"/>
      <c r="DV623" s="53"/>
      <c r="DW623" s="53"/>
      <c r="DX623" s="53"/>
      <c r="DY623" s="53"/>
      <c r="DZ623" s="53"/>
      <c r="EA623" s="53"/>
      <c r="EB623" s="53"/>
      <c r="EC623" s="53"/>
      <c r="ED623" s="53"/>
      <c r="EE623" s="53"/>
      <c r="EF623" s="53"/>
      <c r="EG623" s="53"/>
      <c r="EH623" s="53"/>
      <c r="EI623" s="53"/>
      <c r="EJ623" s="53"/>
      <c r="EK623" s="53"/>
      <c r="EL623" s="53"/>
      <c r="EM623" s="53"/>
      <c r="EN623" s="53"/>
      <c r="EO623" s="53"/>
      <c r="EP623" s="53"/>
      <c r="EQ623" s="53"/>
      <c r="ER623" s="53"/>
      <c r="ES623" s="53"/>
      <c r="ET623" s="53"/>
      <c r="EU623" s="53"/>
      <c r="EV623" s="53"/>
      <c r="EW623" s="53"/>
      <c r="EX623" s="53"/>
      <c r="EY623" s="53"/>
      <c r="EZ623" s="53"/>
      <c r="FA623" s="53"/>
      <c r="FB623" s="53"/>
      <c r="FC623" s="53"/>
      <c r="FD623" s="53"/>
      <c r="FE623" s="53"/>
      <c r="FF623" s="53"/>
      <c r="FG623" s="53"/>
      <c r="FH623" s="53"/>
      <c r="FI623" s="53"/>
      <c r="FJ623" s="53"/>
      <c r="FK623" s="53"/>
      <c r="FL623" s="53"/>
      <c r="FM623" s="53"/>
      <c r="FN623" s="53"/>
      <c r="FO623" s="53"/>
      <c r="FP623" s="53"/>
      <c r="FQ623" s="53"/>
      <c r="FR623" s="53"/>
      <c r="FS623" s="53"/>
      <c r="FT623" s="53"/>
      <c r="FU623" s="53"/>
      <c r="FV623" s="53"/>
      <c r="FW623" s="53"/>
      <c r="FX623" s="53"/>
      <c r="FY623" s="53"/>
      <c r="FZ623" s="53"/>
      <c r="GA623" s="53"/>
      <c r="GB623" s="53"/>
      <c r="GC623" s="53"/>
      <c r="GD623" s="53"/>
      <c r="GE623" s="53"/>
      <c r="GF623" s="53"/>
      <c r="GG623" s="53"/>
      <c r="GH623" s="53"/>
      <c r="GI623" s="53"/>
      <c r="GJ623" s="53"/>
      <c r="GK623" s="53"/>
      <c r="GL623" s="53"/>
      <c r="GM623" s="53"/>
      <c r="GN623" s="53"/>
      <c r="GO623" s="53"/>
      <c r="GP623" s="53"/>
      <c r="GQ623" s="53"/>
      <c r="GR623" s="53"/>
      <c r="GS623" s="53"/>
      <c r="GT623" s="53"/>
      <c r="GU623" s="53"/>
      <c r="GV623" s="53"/>
      <c r="GW623" s="53"/>
      <c r="GX623" s="53"/>
      <c r="GY623" s="53"/>
      <c r="GZ623" s="53"/>
      <c r="HA623" s="53"/>
      <c r="HB623" s="53"/>
      <c r="HC623" s="53"/>
      <c r="HD623" s="53"/>
      <c r="HE623" s="53"/>
      <c r="HF623" s="53"/>
      <c r="HG623" s="53"/>
      <c r="HH623" s="53"/>
      <c r="HI623" s="53"/>
      <c r="HJ623" s="53"/>
      <c r="HK623" s="53"/>
      <c r="HL623" s="53"/>
      <c r="HM623" s="53"/>
      <c r="HN623" s="53"/>
      <c r="HO623" s="53"/>
      <c r="HP623" s="53"/>
      <c r="HQ623" s="53"/>
      <c r="HR623" s="53"/>
      <c r="HS623" s="53"/>
      <c r="HT623" s="53"/>
      <c r="HU623" s="53"/>
      <c r="HV623" s="53"/>
      <c r="HW623" s="53"/>
      <c r="HX623" s="53"/>
      <c r="HY623" s="53"/>
      <c r="HZ623" s="53"/>
      <c r="IA623" s="53"/>
    </row>
    <row r="624" spans="1:235" ht="22.5" customHeight="1">
      <c r="A624" s="8" t="s">
        <v>177</v>
      </c>
      <c r="B624" s="6"/>
      <c r="C624" s="6"/>
      <c r="D624" s="7">
        <f>3000000/667</f>
        <v>4497.751124437781</v>
      </c>
      <c r="E624" s="7"/>
      <c r="F624" s="84">
        <f>D624+E624</f>
        <v>4497.751124437781</v>
      </c>
      <c r="G624" s="7">
        <f>3000000/667</f>
        <v>4497.751124437781</v>
      </c>
      <c r="H624" s="7"/>
      <c r="I624" s="7"/>
      <c r="J624" s="7">
        <f>G624+H624</f>
        <v>4497.751124437781</v>
      </c>
      <c r="K624" s="7"/>
      <c r="L624" s="7"/>
      <c r="M624" s="7"/>
      <c r="N624" s="7"/>
      <c r="O624" s="7"/>
      <c r="P624" s="7"/>
      <c r="Q624" s="24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3"/>
      <c r="BS624" s="53"/>
      <c r="BT624" s="53"/>
      <c r="BU624" s="53"/>
      <c r="BV624" s="53"/>
      <c r="BW624" s="53"/>
      <c r="BX624" s="53"/>
      <c r="BY624" s="53"/>
      <c r="BZ624" s="53"/>
      <c r="CA624" s="53"/>
      <c r="CB624" s="53"/>
      <c r="CC624" s="53"/>
      <c r="CD624" s="53"/>
      <c r="CE624" s="53"/>
      <c r="CF624" s="53"/>
      <c r="CG624" s="53"/>
      <c r="CH624" s="53"/>
      <c r="CI624" s="53"/>
      <c r="CJ624" s="53"/>
      <c r="CK624" s="53"/>
      <c r="CL624" s="53"/>
      <c r="CM624" s="53"/>
      <c r="CN624" s="53"/>
      <c r="CO624" s="53"/>
      <c r="CP624" s="53"/>
      <c r="CQ624" s="53"/>
      <c r="CR624" s="53"/>
      <c r="CS624" s="53"/>
      <c r="CT624" s="53"/>
      <c r="CU624" s="53"/>
      <c r="CV624" s="53"/>
      <c r="CW624" s="53"/>
      <c r="CX624" s="53"/>
      <c r="CY624" s="53"/>
      <c r="CZ624" s="53"/>
      <c r="DA624" s="53"/>
      <c r="DB624" s="53"/>
      <c r="DC624" s="53"/>
      <c r="DD624" s="53"/>
      <c r="DE624" s="53"/>
      <c r="DF624" s="53"/>
      <c r="DG624" s="53"/>
      <c r="DH624" s="53"/>
      <c r="DI624" s="53"/>
      <c r="DJ624" s="53"/>
      <c r="DK624" s="53"/>
      <c r="DL624" s="53"/>
      <c r="DM624" s="53"/>
      <c r="DN624" s="53"/>
      <c r="DO624" s="53"/>
      <c r="DP624" s="53"/>
      <c r="DQ624" s="53"/>
      <c r="DR624" s="53"/>
      <c r="DS624" s="53"/>
      <c r="DT624" s="53"/>
      <c r="DU624" s="53"/>
      <c r="DV624" s="53"/>
      <c r="DW624" s="53"/>
      <c r="DX624" s="53"/>
      <c r="DY624" s="53"/>
      <c r="DZ624" s="53"/>
      <c r="EA624" s="53"/>
      <c r="EB624" s="53"/>
      <c r="EC624" s="53"/>
      <c r="ED624" s="53"/>
      <c r="EE624" s="53"/>
      <c r="EF624" s="53"/>
      <c r="EG624" s="53"/>
      <c r="EH624" s="53"/>
      <c r="EI624" s="53"/>
      <c r="EJ624" s="53"/>
      <c r="EK624" s="53"/>
      <c r="EL624" s="53"/>
      <c r="EM624" s="53"/>
      <c r="EN624" s="53"/>
      <c r="EO624" s="53"/>
      <c r="EP624" s="53"/>
      <c r="EQ624" s="53"/>
      <c r="ER624" s="53"/>
      <c r="ES624" s="53"/>
      <c r="ET624" s="53"/>
      <c r="EU624" s="53"/>
      <c r="EV624" s="53"/>
      <c r="EW624" s="53"/>
      <c r="EX624" s="53"/>
      <c r="EY624" s="53"/>
      <c r="EZ624" s="53"/>
      <c r="FA624" s="53"/>
      <c r="FB624" s="53"/>
      <c r="FC624" s="53"/>
      <c r="FD624" s="53"/>
      <c r="FE624" s="53"/>
      <c r="FF624" s="53"/>
      <c r="FG624" s="53"/>
      <c r="FH624" s="53"/>
      <c r="FI624" s="53"/>
      <c r="FJ624" s="53"/>
      <c r="FK624" s="53"/>
      <c r="FL624" s="53"/>
      <c r="FM624" s="53"/>
      <c r="FN624" s="53"/>
      <c r="FO624" s="53"/>
      <c r="FP624" s="53"/>
      <c r="FQ624" s="53"/>
      <c r="FR624" s="53"/>
      <c r="FS624" s="53"/>
      <c r="FT624" s="53"/>
      <c r="FU624" s="53"/>
      <c r="FV624" s="53"/>
      <c r="FW624" s="53"/>
      <c r="FX624" s="53"/>
      <c r="FY624" s="53"/>
      <c r="FZ624" s="53"/>
      <c r="GA624" s="53"/>
      <c r="GB624" s="53"/>
      <c r="GC624" s="53"/>
      <c r="GD624" s="53"/>
      <c r="GE624" s="53"/>
      <c r="GF624" s="53"/>
      <c r="GG624" s="53"/>
      <c r="GH624" s="53"/>
      <c r="GI624" s="53"/>
      <c r="GJ624" s="53"/>
      <c r="GK624" s="53"/>
      <c r="GL624" s="53"/>
      <c r="GM624" s="53"/>
      <c r="GN624" s="53"/>
      <c r="GO624" s="53"/>
      <c r="GP624" s="53"/>
      <c r="GQ624" s="53"/>
      <c r="GR624" s="53"/>
      <c r="GS624" s="53"/>
      <c r="GT624" s="53"/>
      <c r="GU624" s="53"/>
      <c r="GV624" s="53"/>
      <c r="GW624" s="53"/>
      <c r="GX624" s="53"/>
      <c r="GY624" s="53"/>
      <c r="GZ624" s="53"/>
      <c r="HA624" s="53"/>
      <c r="HB624" s="53"/>
      <c r="HC624" s="53"/>
      <c r="HD624" s="53"/>
      <c r="HE624" s="53"/>
      <c r="HF624" s="53"/>
      <c r="HG624" s="53"/>
      <c r="HH624" s="53"/>
      <c r="HI624" s="53"/>
      <c r="HJ624" s="53"/>
      <c r="HK624" s="53"/>
      <c r="HL624" s="53"/>
      <c r="HM624" s="53"/>
      <c r="HN624" s="53"/>
      <c r="HO624" s="53"/>
      <c r="HP624" s="53"/>
      <c r="HQ624" s="53"/>
      <c r="HR624" s="53"/>
      <c r="HS624" s="53"/>
      <c r="HT624" s="53"/>
      <c r="HU624" s="53"/>
      <c r="HV624" s="53"/>
      <c r="HW624" s="53"/>
      <c r="HX624" s="53"/>
      <c r="HY624" s="53"/>
      <c r="HZ624" s="53"/>
      <c r="IA624" s="53"/>
    </row>
    <row r="625" spans="1:235" ht="11.25">
      <c r="A625" s="126" t="s">
        <v>332</v>
      </c>
      <c r="B625" s="6"/>
      <c r="C625" s="6"/>
      <c r="D625" s="30">
        <f>D626</f>
        <v>656000</v>
      </c>
      <c r="E625" s="30">
        <f>E626</f>
        <v>0</v>
      </c>
      <c r="F625" s="30">
        <f>F626</f>
        <v>656000</v>
      </c>
      <c r="G625" s="30">
        <f>G626</f>
        <v>819000</v>
      </c>
      <c r="H625" s="30"/>
      <c r="I625" s="30">
        <f>I626</f>
        <v>0</v>
      </c>
      <c r="J625" s="30">
        <f>G625</f>
        <v>819000</v>
      </c>
      <c r="K625" s="7"/>
      <c r="L625" s="7"/>
      <c r="M625" s="7"/>
      <c r="N625" s="30">
        <f>N626</f>
        <v>725000</v>
      </c>
      <c r="O625" s="30"/>
      <c r="P625" s="30">
        <f>N625</f>
        <v>725000</v>
      </c>
      <c r="Q625" s="24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3"/>
      <c r="BS625" s="53"/>
      <c r="BT625" s="53"/>
      <c r="BU625" s="53"/>
      <c r="BV625" s="53"/>
      <c r="BW625" s="53"/>
      <c r="BX625" s="53"/>
      <c r="BY625" s="53"/>
      <c r="BZ625" s="53"/>
      <c r="CA625" s="53"/>
      <c r="CB625" s="53"/>
      <c r="CC625" s="53"/>
      <c r="CD625" s="53"/>
      <c r="CE625" s="53"/>
      <c r="CF625" s="53"/>
      <c r="CG625" s="53"/>
      <c r="CH625" s="53"/>
      <c r="CI625" s="53"/>
      <c r="CJ625" s="53"/>
      <c r="CK625" s="53"/>
      <c r="CL625" s="53"/>
      <c r="CM625" s="53"/>
      <c r="CN625" s="53"/>
      <c r="CO625" s="53"/>
      <c r="CP625" s="53"/>
      <c r="CQ625" s="53"/>
      <c r="CR625" s="53"/>
      <c r="CS625" s="53"/>
      <c r="CT625" s="53"/>
      <c r="CU625" s="53"/>
      <c r="CV625" s="53"/>
      <c r="CW625" s="53"/>
      <c r="CX625" s="53"/>
      <c r="CY625" s="53"/>
      <c r="CZ625" s="53"/>
      <c r="DA625" s="53"/>
      <c r="DB625" s="53"/>
      <c r="DC625" s="53"/>
      <c r="DD625" s="53"/>
      <c r="DE625" s="53"/>
      <c r="DF625" s="53"/>
      <c r="DG625" s="53"/>
      <c r="DH625" s="53"/>
      <c r="DI625" s="53"/>
      <c r="DJ625" s="53"/>
      <c r="DK625" s="53"/>
      <c r="DL625" s="53"/>
      <c r="DM625" s="53"/>
      <c r="DN625" s="53"/>
      <c r="DO625" s="53"/>
      <c r="DP625" s="53"/>
      <c r="DQ625" s="53"/>
      <c r="DR625" s="53"/>
      <c r="DS625" s="53"/>
      <c r="DT625" s="53"/>
      <c r="DU625" s="53"/>
      <c r="DV625" s="53"/>
      <c r="DW625" s="53"/>
      <c r="DX625" s="53"/>
      <c r="DY625" s="53"/>
      <c r="DZ625" s="53"/>
      <c r="EA625" s="53"/>
      <c r="EB625" s="53"/>
      <c r="EC625" s="53"/>
      <c r="ED625" s="53"/>
      <c r="EE625" s="53"/>
      <c r="EF625" s="53"/>
      <c r="EG625" s="53"/>
      <c r="EH625" s="53"/>
      <c r="EI625" s="53"/>
      <c r="EJ625" s="53"/>
      <c r="EK625" s="53"/>
      <c r="EL625" s="53"/>
      <c r="EM625" s="53"/>
      <c r="EN625" s="53"/>
      <c r="EO625" s="53"/>
      <c r="EP625" s="53"/>
      <c r="EQ625" s="53"/>
      <c r="ER625" s="53"/>
      <c r="ES625" s="53"/>
      <c r="ET625" s="53"/>
      <c r="EU625" s="53"/>
      <c r="EV625" s="53"/>
      <c r="EW625" s="53"/>
      <c r="EX625" s="53"/>
      <c r="EY625" s="53"/>
      <c r="EZ625" s="53"/>
      <c r="FA625" s="53"/>
      <c r="FB625" s="53"/>
      <c r="FC625" s="53"/>
      <c r="FD625" s="53"/>
      <c r="FE625" s="53"/>
      <c r="FF625" s="53"/>
      <c r="FG625" s="53"/>
      <c r="FH625" s="53"/>
      <c r="FI625" s="53"/>
      <c r="FJ625" s="53"/>
      <c r="FK625" s="53"/>
      <c r="FL625" s="53"/>
      <c r="FM625" s="53"/>
      <c r="FN625" s="53"/>
      <c r="FO625" s="53"/>
      <c r="FP625" s="53"/>
      <c r="FQ625" s="53"/>
      <c r="FR625" s="53"/>
      <c r="FS625" s="53"/>
      <c r="FT625" s="53"/>
      <c r="FU625" s="53"/>
      <c r="FV625" s="53"/>
      <c r="FW625" s="53"/>
      <c r="FX625" s="53"/>
      <c r="FY625" s="53"/>
      <c r="FZ625" s="53"/>
      <c r="GA625" s="53"/>
      <c r="GB625" s="53"/>
      <c r="GC625" s="53"/>
      <c r="GD625" s="53"/>
      <c r="GE625" s="53"/>
      <c r="GF625" s="53"/>
      <c r="GG625" s="53"/>
      <c r="GH625" s="53"/>
      <c r="GI625" s="53"/>
      <c r="GJ625" s="53"/>
      <c r="GK625" s="53"/>
      <c r="GL625" s="53"/>
      <c r="GM625" s="53"/>
      <c r="GN625" s="53"/>
      <c r="GO625" s="53"/>
      <c r="GP625" s="53"/>
      <c r="GQ625" s="53"/>
      <c r="GR625" s="53"/>
      <c r="GS625" s="53"/>
      <c r="GT625" s="53"/>
      <c r="GU625" s="53"/>
      <c r="GV625" s="53"/>
      <c r="GW625" s="53"/>
      <c r="GX625" s="53"/>
      <c r="GY625" s="53"/>
      <c r="GZ625" s="53"/>
      <c r="HA625" s="53"/>
      <c r="HB625" s="53"/>
      <c r="HC625" s="53"/>
      <c r="HD625" s="53"/>
      <c r="HE625" s="53"/>
      <c r="HF625" s="53"/>
      <c r="HG625" s="53"/>
      <c r="HH625" s="53"/>
      <c r="HI625" s="53"/>
      <c r="HJ625" s="53"/>
      <c r="HK625" s="53"/>
      <c r="HL625" s="53"/>
      <c r="HM625" s="53"/>
      <c r="HN625" s="53"/>
      <c r="HO625" s="53"/>
      <c r="HP625" s="53"/>
      <c r="HQ625" s="53"/>
      <c r="HR625" s="53"/>
      <c r="HS625" s="53"/>
      <c r="HT625" s="53"/>
      <c r="HU625" s="53"/>
      <c r="HV625" s="53"/>
      <c r="HW625" s="53"/>
      <c r="HX625" s="53"/>
      <c r="HY625" s="53"/>
      <c r="HZ625" s="53"/>
      <c r="IA625" s="53"/>
    </row>
    <row r="626" spans="1:17" s="39" customFormat="1" ht="22.5">
      <c r="A626" s="34" t="s">
        <v>439</v>
      </c>
      <c r="B626" s="35"/>
      <c r="C626" s="35"/>
      <c r="D626" s="36">
        <f>D628</f>
        <v>656000</v>
      </c>
      <c r="E626" s="36"/>
      <c r="F626" s="7">
        <f>D626</f>
        <v>656000</v>
      </c>
      <c r="G626" s="36">
        <f>G630*G632</f>
        <v>819000</v>
      </c>
      <c r="H626" s="36"/>
      <c r="I626" s="36"/>
      <c r="J626" s="36">
        <f>G626</f>
        <v>819000</v>
      </c>
      <c r="K626" s="36"/>
      <c r="L626" s="36"/>
      <c r="M626" s="36"/>
      <c r="N626" s="36">
        <f>N630*N632</f>
        <v>725000</v>
      </c>
      <c r="O626" s="36"/>
      <c r="P626" s="30">
        <f>N626</f>
        <v>725000</v>
      </c>
      <c r="Q626" s="78"/>
    </row>
    <row r="627" spans="1:235" ht="11.25">
      <c r="A627" s="5" t="s">
        <v>4</v>
      </c>
      <c r="B627" s="6"/>
      <c r="C627" s="6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24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3"/>
      <c r="BS627" s="53"/>
      <c r="BT627" s="53"/>
      <c r="BU627" s="53"/>
      <c r="BV627" s="53"/>
      <c r="BW627" s="53"/>
      <c r="BX627" s="53"/>
      <c r="BY627" s="53"/>
      <c r="BZ627" s="53"/>
      <c r="CA627" s="53"/>
      <c r="CB627" s="53"/>
      <c r="CC627" s="53"/>
      <c r="CD627" s="53"/>
      <c r="CE627" s="53"/>
      <c r="CF627" s="53"/>
      <c r="CG627" s="53"/>
      <c r="CH627" s="53"/>
      <c r="CI627" s="53"/>
      <c r="CJ627" s="53"/>
      <c r="CK627" s="53"/>
      <c r="CL627" s="53"/>
      <c r="CM627" s="53"/>
      <c r="CN627" s="53"/>
      <c r="CO627" s="53"/>
      <c r="CP627" s="53"/>
      <c r="CQ627" s="53"/>
      <c r="CR627" s="53"/>
      <c r="CS627" s="53"/>
      <c r="CT627" s="53"/>
      <c r="CU627" s="53"/>
      <c r="CV627" s="53"/>
      <c r="CW627" s="53"/>
      <c r="CX627" s="53"/>
      <c r="CY627" s="53"/>
      <c r="CZ627" s="53"/>
      <c r="DA627" s="53"/>
      <c r="DB627" s="53"/>
      <c r="DC627" s="53"/>
      <c r="DD627" s="53"/>
      <c r="DE627" s="53"/>
      <c r="DF627" s="53"/>
      <c r="DG627" s="53"/>
      <c r="DH627" s="53"/>
      <c r="DI627" s="53"/>
      <c r="DJ627" s="53"/>
      <c r="DK627" s="53"/>
      <c r="DL627" s="53"/>
      <c r="DM627" s="53"/>
      <c r="DN627" s="53"/>
      <c r="DO627" s="53"/>
      <c r="DP627" s="53"/>
      <c r="DQ627" s="53"/>
      <c r="DR627" s="53"/>
      <c r="DS627" s="53"/>
      <c r="DT627" s="53"/>
      <c r="DU627" s="53"/>
      <c r="DV627" s="53"/>
      <c r="DW627" s="53"/>
      <c r="DX627" s="53"/>
      <c r="DY627" s="53"/>
      <c r="DZ627" s="53"/>
      <c r="EA627" s="53"/>
      <c r="EB627" s="53"/>
      <c r="EC627" s="53"/>
      <c r="ED627" s="53"/>
      <c r="EE627" s="53"/>
      <c r="EF627" s="53"/>
      <c r="EG627" s="53"/>
      <c r="EH627" s="53"/>
      <c r="EI627" s="53"/>
      <c r="EJ627" s="53"/>
      <c r="EK627" s="53"/>
      <c r="EL627" s="53"/>
      <c r="EM627" s="53"/>
      <c r="EN627" s="53"/>
      <c r="EO627" s="53"/>
      <c r="EP627" s="53"/>
      <c r="EQ627" s="53"/>
      <c r="ER627" s="53"/>
      <c r="ES627" s="53"/>
      <c r="ET627" s="53"/>
      <c r="EU627" s="53"/>
      <c r="EV627" s="53"/>
      <c r="EW627" s="53"/>
      <c r="EX627" s="53"/>
      <c r="EY627" s="53"/>
      <c r="EZ627" s="53"/>
      <c r="FA627" s="53"/>
      <c r="FB627" s="53"/>
      <c r="FC627" s="53"/>
      <c r="FD627" s="53"/>
      <c r="FE627" s="53"/>
      <c r="FF627" s="53"/>
      <c r="FG627" s="53"/>
      <c r="FH627" s="53"/>
      <c r="FI627" s="53"/>
      <c r="FJ627" s="53"/>
      <c r="FK627" s="53"/>
      <c r="FL627" s="53"/>
      <c r="FM627" s="53"/>
      <c r="FN627" s="53"/>
      <c r="FO627" s="53"/>
      <c r="FP627" s="53"/>
      <c r="FQ627" s="53"/>
      <c r="FR627" s="53"/>
      <c r="FS627" s="53"/>
      <c r="FT627" s="53"/>
      <c r="FU627" s="53"/>
      <c r="FV627" s="53"/>
      <c r="FW627" s="53"/>
      <c r="FX627" s="53"/>
      <c r="FY627" s="53"/>
      <c r="FZ627" s="53"/>
      <c r="GA627" s="53"/>
      <c r="GB627" s="53"/>
      <c r="GC627" s="53"/>
      <c r="GD627" s="53"/>
      <c r="GE627" s="53"/>
      <c r="GF627" s="53"/>
      <c r="GG627" s="53"/>
      <c r="GH627" s="53"/>
      <c r="GI627" s="53"/>
      <c r="GJ627" s="53"/>
      <c r="GK627" s="53"/>
      <c r="GL627" s="53"/>
      <c r="GM627" s="53"/>
      <c r="GN627" s="53"/>
      <c r="GO627" s="53"/>
      <c r="GP627" s="53"/>
      <c r="GQ627" s="53"/>
      <c r="GR627" s="53"/>
      <c r="GS627" s="53"/>
      <c r="GT627" s="53"/>
      <c r="GU627" s="53"/>
      <c r="GV627" s="53"/>
      <c r="GW627" s="53"/>
      <c r="GX627" s="53"/>
      <c r="GY627" s="53"/>
      <c r="GZ627" s="53"/>
      <c r="HA627" s="53"/>
      <c r="HB627" s="53"/>
      <c r="HC627" s="53"/>
      <c r="HD627" s="53"/>
      <c r="HE627" s="53"/>
      <c r="HF627" s="53"/>
      <c r="HG627" s="53"/>
      <c r="HH627" s="53"/>
      <c r="HI627" s="53"/>
      <c r="HJ627" s="53"/>
      <c r="HK627" s="53"/>
      <c r="HL627" s="53"/>
      <c r="HM627" s="53"/>
      <c r="HN627" s="53"/>
      <c r="HO627" s="53"/>
      <c r="HP627" s="53"/>
      <c r="HQ627" s="53"/>
      <c r="HR627" s="53"/>
      <c r="HS627" s="53"/>
      <c r="HT627" s="53"/>
      <c r="HU627" s="53"/>
      <c r="HV627" s="53"/>
      <c r="HW627" s="53"/>
      <c r="HX627" s="53"/>
      <c r="HY627" s="53"/>
      <c r="HZ627" s="53"/>
      <c r="IA627" s="53"/>
    </row>
    <row r="628" spans="1:235" ht="22.5">
      <c r="A628" s="8" t="s">
        <v>49</v>
      </c>
      <c r="B628" s="6"/>
      <c r="C628" s="6"/>
      <c r="D628" s="7">
        <f>D630*D632</f>
        <v>656000</v>
      </c>
      <c r="E628" s="7"/>
      <c r="F628" s="7">
        <f>D628</f>
        <v>656000</v>
      </c>
      <c r="G628" s="7">
        <v>819000</v>
      </c>
      <c r="H628" s="7"/>
      <c r="I628" s="7"/>
      <c r="J628" s="7">
        <f>G628</f>
        <v>819000</v>
      </c>
      <c r="K628" s="7"/>
      <c r="L628" s="7"/>
      <c r="M628" s="7"/>
      <c r="N628" s="7">
        <f>N630*N632</f>
        <v>725000</v>
      </c>
      <c r="O628" s="7"/>
      <c r="P628" s="7">
        <f>N628</f>
        <v>725000</v>
      </c>
      <c r="Q628" s="24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3"/>
      <c r="BS628" s="53"/>
      <c r="BT628" s="53"/>
      <c r="BU628" s="53"/>
      <c r="BV628" s="53"/>
      <c r="BW628" s="53"/>
      <c r="BX628" s="53"/>
      <c r="BY628" s="53"/>
      <c r="BZ628" s="53"/>
      <c r="CA628" s="53"/>
      <c r="CB628" s="53"/>
      <c r="CC628" s="53"/>
      <c r="CD628" s="53"/>
      <c r="CE628" s="53"/>
      <c r="CF628" s="53"/>
      <c r="CG628" s="53"/>
      <c r="CH628" s="53"/>
      <c r="CI628" s="53"/>
      <c r="CJ628" s="53"/>
      <c r="CK628" s="53"/>
      <c r="CL628" s="53"/>
      <c r="CM628" s="53"/>
      <c r="CN628" s="53"/>
      <c r="CO628" s="53"/>
      <c r="CP628" s="53"/>
      <c r="CQ628" s="53"/>
      <c r="CR628" s="53"/>
      <c r="CS628" s="53"/>
      <c r="CT628" s="53"/>
      <c r="CU628" s="53"/>
      <c r="CV628" s="53"/>
      <c r="CW628" s="53"/>
      <c r="CX628" s="53"/>
      <c r="CY628" s="53"/>
      <c r="CZ628" s="53"/>
      <c r="DA628" s="53"/>
      <c r="DB628" s="53"/>
      <c r="DC628" s="53"/>
      <c r="DD628" s="53"/>
      <c r="DE628" s="53"/>
      <c r="DF628" s="53"/>
      <c r="DG628" s="53"/>
      <c r="DH628" s="53"/>
      <c r="DI628" s="53"/>
      <c r="DJ628" s="53"/>
      <c r="DK628" s="53"/>
      <c r="DL628" s="53"/>
      <c r="DM628" s="53"/>
      <c r="DN628" s="53"/>
      <c r="DO628" s="53"/>
      <c r="DP628" s="53"/>
      <c r="DQ628" s="53"/>
      <c r="DR628" s="53"/>
      <c r="DS628" s="53"/>
      <c r="DT628" s="53"/>
      <c r="DU628" s="53"/>
      <c r="DV628" s="53"/>
      <c r="DW628" s="53"/>
      <c r="DX628" s="53"/>
      <c r="DY628" s="53"/>
      <c r="DZ628" s="53"/>
      <c r="EA628" s="53"/>
      <c r="EB628" s="53"/>
      <c r="EC628" s="53"/>
      <c r="ED628" s="53"/>
      <c r="EE628" s="53"/>
      <c r="EF628" s="53"/>
      <c r="EG628" s="53"/>
      <c r="EH628" s="53"/>
      <c r="EI628" s="53"/>
      <c r="EJ628" s="53"/>
      <c r="EK628" s="53"/>
      <c r="EL628" s="53"/>
      <c r="EM628" s="53"/>
      <c r="EN628" s="53"/>
      <c r="EO628" s="53"/>
      <c r="EP628" s="53"/>
      <c r="EQ628" s="53"/>
      <c r="ER628" s="53"/>
      <c r="ES628" s="53"/>
      <c r="ET628" s="53"/>
      <c r="EU628" s="53"/>
      <c r="EV628" s="53"/>
      <c r="EW628" s="53"/>
      <c r="EX628" s="53"/>
      <c r="EY628" s="53"/>
      <c r="EZ628" s="53"/>
      <c r="FA628" s="53"/>
      <c r="FB628" s="53"/>
      <c r="FC628" s="53"/>
      <c r="FD628" s="53"/>
      <c r="FE628" s="53"/>
      <c r="FF628" s="53"/>
      <c r="FG628" s="53"/>
      <c r="FH628" s="53"/>
      <c r="FI628" s="53"/>
      <c r="FJ628" s="53"/>
      <c r="FK628" s="53"/>
      <c r="FL628" s="53"/>
      <c r="FM628" s="53"/>
      <c r="FN628" s="53"/>
      <c r="FO628" s="53"/>
      <c r="FP628" s="53"/>
      <c r="FQ628" s="53"/>
      <c r="FR628" s="53"/>
      <c r="FS628" s="53"/>
      <c r="FT628" s="53"/>
      <c r="FU628" s="53"/>
      <c r="FV628" s="53"/>
      <c r="FW628" s="53"/>
      <c r="FX628" s="53"/>
      <c r="FY628" s="53"/>
      <c r="FZ628" s="53"/>
      <c r="GA628" s="53"/>
      <c r="GB628" s="53"/>
      <c r="GC628" s="53"/>
      <c r="GD628" s="53"/>
      <c r="GE628" s="53"/>
      <c r="GF628" s="53"/>
      <c r="GG628" s="53"/>
      <c r="GH628" s="53"/>
      <c r="GI628" s="53"/>
      <c r="GJ628" s="53"/>
      <c r="GK628" s="53"/>
      <c r="GL628" s="53"/>
      <c r="GM628" s="53"/>
      <c r="GN628" s="53"/>
      <c r="GO628" s="53"/>
      <c r="GP628" s="53"/>
      <c r="GQ628" s="53"/>
      <c r="GR628" s="53"/>
      <c r="GS628" s="53"/>
      <c r="GT628" s="53"/>
      <c r="GU628" s="53"/>
      <c r="GV628" s="53"/>
      <c r="GW628" s="53"/>
      <c r="GX628" s="53"/>
      <c r="GY628" s="53"/>
      <c r="GZ628" s="53"/>
      <c r="HA628" s="53"/>
      <c r="HB628" s="53"/>
      <c r="HC628" s="53"/>
      <c r="HD628" s="53"/>
      <c r="HE628" s="53"/>
      <c r="HF628" s="53"/>
      <c r="HG628" s="53"/>
      <c r="HH628" s="53"/>
      <c r="HI628" s="53"/>
      <c r="HJ628" s="53"/>
      <c r="HK628" s="53"/>
      <c r="HL628" s="53"/>
      <c r="HM628" s="53"/>
      <c r="HN628" s="53"/>
      <c r="HO628" s="53"/>
      <c r="HP628" s="53"/>
      <c r="HQ628" s="53"/>
      <c r="HR628" s="53"/>
      <c r="HS628" s="53"/>
      <c r="HT628" s="53"/>
      <c r="HU628" s="53"/>
      <c r="HV628" s="53"/>
      <c r="HW628" s="53"/>
      <c r="HX628" s="53"/>
      <c r="HY628" s="53"/>
      <c r="HZ628" s="53"/>
      <c r="IA628" s="53"/>
    </row>
    <row r="629" spans="1:235" ht="11.25">
      <c r="A629" s="5" t="s">
        <v>5</v>
      </c>
      <c r="B629" s="6"/>
      <c r="C629" s="6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24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3"/>
      <c r="BS629" s="53"/>
      <c r="BT629" s="53"/>
      <c r="BU629" s="53"/>
      <c r="BV629" s="53"/>
      <c r="BW629" s="53"/>
      <c r="BX629" s="53"/>
      <c r="BY629" s="53"/>
      <c r="BZ629" s="53"/>
      <c r="CA629" s="53"/>
      <c r="CB629" s="53"/>
      <c r="CC629" s="53"/>
      <c r="CD629" s="53"/>
      <c r="CE629" s="53"/>
      <c r="CF629" s="53"/>
      <c r="CG629" s="53"/>
      <c r="CH629" s="53"/>
      <c r="CI629" s="53"/>
      <c r="CJ629" s="53"/>
      <c r="CK629" s="53"/>
      <c r="CL629" s="53"/>
      <c r="CM629" s="53"/>
      <c r="CN629" s="53"/>
      <c r="CO629" s="53"/>
      <c r="CP629" s="53"/>
      <c r="CQ629" s="53"/>
      <c r="CR629" s="53"/>
      <c r="CS629" s="53"/>
      <c r="CT629" s="53"/>
      <c r="CU629" s="53"/>
      <c r="CV629" s="53"/>
      <c r="CW629" s="53"/>
      <c r="CX629" s="53"/>
      <c r="CY629" s="53"/>
      <c r="CZ629" s="53"/>
      <c r="DA629" s="53"/>
      <c r="DB629" s="53"/>
      <c r="DC629" s="53"/>
      <c r="DD629" s="53"/>
      <c r="DE629" s="53"/>
      <c r="DF629" s="53"/>
      <c r="DG629" s="53"/>
      <c r="DH629" s="53"/>
      <c r="DI629" s="53"/>
      <c r="DJ629" s="53"/>
      <c r="DK629" s="53"/>
      <c r="DL629" s="53"/>
      <c r="DM629" s="53"/>
      <c r="DN629" s="53"/>
      <c r="DO629" s="53"/>
      <c r="DP629" s="53"/>
      <c r="DQ629" s="53"/>
      <c r="DR629" s="53"/>
      <c r="DS629" s="53"/>
      <c r="DT629" s="53"/>
      <c r="DU629" s="53"/>
      <c r="DV629" s="53"/>
      <c r="DW629" s="53"/>
      <c r="DX629" s="53"/>
      <c r="DY629" s="53"/>
      <c r="DZ629" s="53"/>
      <c r="EA629" s="53"/>
      <c r="EB629" s="53"/>
      <c r="EC629" s="53"/>
      <c r="ED629" s="53"/>
      <c r="EE629" s="53"/>
      <c r="EF629" s="53"/>
      <c r="EG629" s="53"/>
      <c r="EH629" s="53"/>
      <c r="EI629" s="53"/>
      <c r="EJ629" s="53"/>
      <c r="EK629" s="53"/>
      <c r="EL629" s="53"/>
      <c r="EM629" s="53"/>
      <c r="EN629" s="53"/>
      <c r="EO629" s="53"/>
      <c r="EP629" s="53"/>
      <c r="EQ629" s="53"/>
      <c r="ER629" s="53"/>
      <c r="ES629" s="53"/>
      <c r="ET629" s="53"/>
      <c r="EU629" s="53"/>
      <c r="EV629" s="53"/>
      <c r="EW629" s="53"/>
      <c r="EX629" s="53"/>
      <c r="EY629" s="53"/>
      <c r="EZ629" s="53"/>
      <c r="FA629" s="53"/>
      <c r="FB629" s="53"/>
      <c r="FC629" s="53"/>
      <c r="FD629" s="53"/>
      <c r="FE629" s="53"/>
      <c r="FF629" s="53"/>
      <c r="FG629" s="53"/>
      <c r="FH629" s="53"/>
      <c r="FI629" s="53"/>
      <c r="FJ629" s="53"/>
      <c r="FK629" s="53"/>
      <c r="FL629" s="53"/>
      <c r="FM629" s="53"/>
      <c r="FN629" s="53"/>
      <c r="FO629" s="53"/>
      <c r="FP629" s="53"/>
      <c r="FQ629" s="53"/>
      <c r="FR629" s="53"/>
      <c r="FS629" s="53"/>
      <c r="FT629" s="53"/>
      <c r="FU629" s="53"/>
      <c r="FV629" s="53"/>
      <c r="FW629" s="53"/>
      <c r="FX629" s="53"/>
      <c r="FY629" s="53"/>
      <c r="FZ629" s="53"/>
      <c r="GA629" s="53"/>
      <c r="GB629" s="53"/>
      <c r="GC629" s="53"/>
      <c r="GD629" s="53"/>
      <c r="GE629" s="53"/>
      <c r="GF629" s="53"/>
      <c r="GG629" s="53"/>
      <c r="GH629" s="53"/>
      <c r="GI629" s="53"/>
      <c r="GJ629" s="53"/>
      <c r="GK629" s="53"/>
      <c r="GL629" s="53"/>
      <c r="GM629" s="53"/>
      <c r="GN629" s="53"/>
      <c r="GO629" s="53"/>
      <c r="GP629" s="53"/>
      <c r="GQ629" s="53"/>
      <c r="GR629" s="53"/>
      <c r="GS629" s="53"/>
      <c r="GT629" s="53"/>
      <c r="GU629" s="53"/>
      <c r="GV629" s="53"/>
      <c r="GW629" s="53"/>
      <c r="GX629" s="53"/>
      <c r="GY629" s="53"/>
      <c r="GZ629" s="53"/>
      <c r="HA629" s="53"/>
      <c r="HB629" s="53"/>
      <c r="HC629" s="53"/>
      <c r="HD629" s="53"/>
      <c r="HE629" s="53"/>
      <c r="HF629" s="53"/>
      <c r="HG629" s="53"/>
      <c r="HH629" s="53"/>
      <c r="HI629" s="53"/>
      <c r="HJ629" s="53"/>
      <c r="HK629" s="53"/>
      <c r="HL629" s="53"/>
      <c r="HM629" s="53"/>
      <c r="HN629" s="53"/>
      <c r="HO629" s="53"/>
      <c r="HP629" s="53"/>
      <c r="HQ629" s="53"/>
      <c r="HR629" s="53"/>
      <c r="HS629" s="53"/>
      <c r="HT629" s="53"/>
      <c r="HU629" s="53"/>
      <c r="HV629" s="53"/>
      <c r="HW629" s="53"/>
      <c r="HX629" s="53"/>
      <c r="HY629" s="53"/>
      <c r="HZ629" s="53"/>
      <c r="IA629" s="53"/>
    </row>
    <row r="630" spans="1:235" ht="27.75" customHeight="1">
      <c r="A630" s="8" t="s">
        <v>48</v>
      </c>
      <c r="B630" s="6"/>
      <c r="C630" s="6"/>
      <c r="D630" s="7">
        <v>16</v>
      </c>
      <c r="E630" s="7"/>
      <c r="F630" s="7">
        <f>D630</f>
        <v>16</v>
      </c>
      <c r="G630" s="7">
        <v>16</v>
      </c>
      <c r="H630" s="7"/>
      <c r="I630" s="7"/>
      <c r="J630" s="7">
        <f>G630</f>
        <v>16</v>
      </c>
      <c r="K630" s="7"/>
      <c r="L630" s="7"/>
      <c r="M630" s="7"/>
      <c r="N630" s="7">
        <v>16</v>
      </c>
      <c r="O630" s="7"/>
      <c r="P630" s="7">
        <f>N630</f>
        <v>16</v>
      </c>
      <c r="Q630" s="24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3"/>
      <c r="BS630" s="53"/>
      <c r="BT630" s="53"/>
      <c r="BU630" s="53"/>
      <c r="BV630" s="53"/>
      <c r="BW630" s="53"/>
      <c r="BX630" s="53"/>
      <c r="BY630" s="53"/>
      <c r="BZ630" s="53"/>
      <c r="CA630" s="53"/>
      <c r="CB630" s="53"/>
      <c r="CC630" s="53"/>
      <c r="CD630" s="53"/>
      <c r="CE630" s="53"/>
      <c r="CF630" s="53"/>
      <c r="CG630" s="53"/>
      <c r="CH630" s="53"/>
      <c r="CI630" s="53"/>
      <c r="CJ630" s="53"/>
      <c r="CK630" s="53"/>
      <c r="CL630" s="53"/>
      <c r="CM630" s="53"/>
      <c r="CN630" s="53"/>
      <c r="CO630" s="53"/>
      <c r="CP630" s="53"/>
      <c r="CQ630" s="53"/>
      <c r="CR630" s="53"/>
      <c r="CS630" s="53"/>
      <c r="CT630" s="53"/>
      <c r="CU630" s="53"/>
      <c r="CV630" s="53"/>
      <c r="CW630" s="53"/>
      <c r="CX630" s="53"/>
      <c r="CY630" s="53"/>
      <c r="CZ630" s="53"/>
      <c r="DA630" s="53"/>
      <c r="DB630" s="53"/>
      <c r="DC630" s="53"/>
      <c r="DD630" s="53"/>
      <c r="DE630" s="53"/>
      <c r="DF630" s="53"/>
      <c r="DG630" s="53"/>
      <c r="DH630" s="53"/>
      <c r="DI630" s="53"/>
      <c r="DJ630" s="53"/>
      <c r="DK630" s="53"/>
      <c r="DL630" s="53"/>
      <c r="DM630" s="53"/>
      <c r="DN630" s="53"/>
      <c r="DO630" s="53"/>
      <c r="DP630" s="53"/>
      <c r="DQ630" s="53"/>
      <c r="DR630" s="53"/>
      <c r="DS630" s="53"/>
      <c r="DT630" s="53"/>
      <c r="DU630" s="53"/>
      <c r="DV630" s="53"/>
      <c r="DW630" s="53"/>
      <c r="DX630" s="53"/>
      <c r="DY630" s="53"/>
      <c r="DZ630" s="53"/>
      <c r="EA630" s="53"/>
      <c r="EB630" s="53"/>
      <c r="EC630" s="53"/>
      <c r="ED630" s="53"/>
      <c r="EE630" s="53"/>
      <c r="EF630" s="53"/>
      <c r="EG630" s="53"/>
      <c r="EH630" s="53"/>
      <c r="EI630" s="53"/>
      <c r="EJ630" s="53"/>
      <c r="EK630" s="53"/>
      <c r="EL630" s="53"/>
      <c r="EM630" s="53"/>
      <c r="EN630" s="53"/>
      <c r="EO630" s="53"/>
      <c r="EP630" s="53"/>
      <c r="EQ630" s="53"/>
      <c r="ER630" s="53"/>
      <c r="ES630" s="53"/>
      <c r="ET630" s="53"/>
      <c r="EU630" s="53"/>
      <c r="EV630" s="53"/>
      <c r="EW630" s="53"/>
      <c r="EX630" s="53"/>
      <c r="EY630" s="53"/>
      <c r="EZ630" s="53"/>
      <c r="FA630" s="53"/>
      <c r="FB630" s="53"/>
      <c r="FC630" s="53"/>
      <c r="FD630" s="53"/>
      <c r="FE630" s="53"/>
      <c r="FF630" s="53"/>
      <c r="FG630" s="53"/>
      <c r="FH630" s="53"/>
      <c r="FI630" s="53"/>
      <c r="FJ630" s="53"/>
      <c r="FK630" s="53"/>
      <c r="FL630" s="53"/>
      <c r="FM630" s="53"/>
      <c r="FN630" s="53"/>
      <c r="FO630" s="53"/>
      <c r="FP630" s="53"/>
      <c r="FQ630" s="53"/>
      <c r="FR630" s="53"/>
      <c r="FS630" s="53"/>
      <c r="FT630" s="53"/>
      <c r="FU630" s="53"/>
      <c r="FV630" s="53"/>
      <c r="FW630" s="53"/>
      <c r="FX630" s="53"/>
      <c r="FY630" s="53"/>
      <c r="FZ630" s="53"/>
      <c r="GA630" s="53"/>
      <c r="GB630" s="53"/>
      <c r="GC630" s="53"/>
      <c r="GD630" s="53"/>
      <c r="GE630" s="53"/>
      <c r="GF630" s="53"/>
      <c r="GG630" s="53"/>
      <c r="GH630" s="53"/>
      <c r="GI630" s="53"/>
      <c r="GJ630" s="53"/>
      <c r="GK630" s="53"/>
      <c r="GL630" s="53"/>
      <c r="GM630" s="53"/>
      <c r="GN630" s="53"/>
      <c r="GO630" s="53"/>
      <c r="GP630" s="53"/>
      <c r="GQ630" s="53"/>
      <c r="GR630" s="53"/>
      <c r="GS630" s="53"/>
      <c r="GT630" s="53"/>
      <c r="GU630" s="53"/>
      <c r="GV630" s="53"/>
      <c r="GW630" s="53"/>
      <c r="GX630" s="53"/>
      <c r="GY630" s="53"/>
      <c r="GZ630" s="53"/>
      <c r="HA630" s="53"/>
      <c r="HB630" s="53"/>
      <c r="HC630" s="53"/>
      <c r="HD630" s="53"/>
      <c r="HE630" s="53"/>
      <c r="HF630" s="53"/>
      <c r="HG630" s="53"/>
      <c r="HH630" s="53"/>
      <c r="HI630" s="53"/>
      <c r="HJ630" s="53"/>
      <c r="HK630" s="53"/>
      <c r="HL630" s="53"/>
      <c r="HM630" s="53"/>
      <c r="HN630" s="53"/>
      <c r="HO630" s="53"/>
      <c r="HP630" s="53"/>
      <c r="HQ630" s="53"/>
      <c r="HR630" s="53"/>
      <c r="HS630" s="53"/>
      <c r="HT630" s="53"/>
      <c r="HU630" s="53"/>
      <c r="HV630" s="53"/>
      <c r="HW630" s="53"/>
      <c r="HX630" s="53"/>
      <c r="HY630" s="53"/>
      <c r="HZ630" s="53"/>
      <c r="IA630" s="53"/>
    </row>
    <row r="631" spans="1:235" ht="11.25">
      <c r="A631" s="5" t="s">
        <v>7</v>
      </c>
      <c r="B631" s="6"/>
      <c r="C631" s="6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24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3"/>
      <c r="BS631" s="53"/>
      <c r="BT631" s="53"/>
      <c r="BU631" s="53"/>
      <c r="BV631" s="53"/>
      <c r="BW631" s="53"/>
      <c r="BX631" s="53"/>
      <c r="BY631" s="53"/>
      <c r="BZ631" s="53"/>
      <c r="CA631" s="53"/>
      <c r="CB631" s="53"/>
      <c r="CC631" s="53"/>
      <c r="CD631" s="53"/>
      <c r="CE631" s="53"/>
      <c r="CF631" s="53"/>
      <c r="CG631" s="53"/>
      <c r="CH631" s="53"/>
      <c r="CI631" s="53"/>
      <c r="CJ631" s="53"/>
      <c r="CK631" s="53"/>
      <c r="CL631" s="53"/>
      <c r="CM631" s="53"/>
      <c r="CN631" s="53"/>
      <c r="CO631" s="53"/>
      <c r="CP631" s="53"/>
      <c r="CQ631" s="53"/>
      <c r="CR631" s="53"/>
      <c r="CS631" s="53"/>
      <c r="CT631" s="53"/>
      <c r="CU631" s="53"/>
      <c r="CV631" s="53"/>
      <c r="CW631" s="53"/>
      <c r="CX631" s="53"/>
      <c r="CY631" s="53"/>
      <c r="CZ631" s="53"/>
      <c r="DA631" s="53"/>
      <c r="DB631" s="53"/>
      <c r="DC631" s="53"/>
      <c r="DD631" s="53"/>
      <c r="DE631" s="53"/>
      <c r="DF631" s="53"/>
      <c r="DG631" s="53"/>
      <c r="DH631" s="53"/>
      <c r="DI631" s="53"/>
      <c r="DJ631" s="53"/>
      <c r="DK631" s="53"/>
      <c r="DL631" s="53"/>
      <c r="DM631" s="53"/>
      <c r="DN631" s="53"/>
      <c r="DO631" s="53"/>
      <c r="DP631" s="53"/>
      <c r="DQ631" s="53"/>
      <c r="DR631" s="53"/>
      <c r="DS631" s="53"/>
      <c r="DT631" s="53"/>
      <c r="DU631" s="53"/>
      <c r="DV631" s="53"/>
      <c r="DW631" s="53"/>
      <c r="DX631" s="53"/>
      <c r="DY631" s="53"/>
      <c r="DZ631" s="53"/>
      <c r="EA631" s="53"/>
      <c r="EB631" s="53"/>
      <c r="EC631" s="53"/>
      <c r="ED631" s="53"/>
      <c r="EE631" s="53"/>
      <c r="EF631" s="53"/>
      <c r="EG631" s="53"/>
      <c r="EH631" s="53"/>
      <c r="EI631" s="53"/>
      <c r="EJ631" s="53"/>
      <c r="EK631" s="53"/>
      <c r="EL631" s="53"/>
      <c r="EM631" s="53"/>
      <c r="EN631" s="53"/>
      <c r="EO631" s="53"/>
      <c r="EP631" s="53"/>
      <c r="EQ631" s="53"/>
      <c r="ER631" s="53"/>
      <c r="ES631" s="53"/>
      <c r="ET631" s="53"/>
      <c r="EU631" s="53"/>
      <c r="EV631" s="53"/>
      <c r="EW631" s="53"/>
      <c r="EX631" s="53"/>
      <c r="EY631" s="53"/>
      <c r="EZ631" s="53"/>
      <c r="FA631" s="53"/>
      <c r="FB631" s="53"/>
      <c r="FC631" s="53"/>
      <c r="FD631" s="53"/>
      <c r="FE631" s="53"/>
      <c r="FF631" s="53"/>
      <c r="FG631" s="53"/>
      <c r="FH631" s="53"/>
      <c r="FI631" s="53"/>
      <c r="FJ631" s="53"/>
      <c r="FK631" s="53"/>
      <c r="FL631" s="53"/>
      <c r="FM631" s="53"/>
      <c r="FN631" s="53"/>
      <c r="FO631" s="53"/>
      <c r="FP631" s="53"/>
      <c r="FQ631" s="53"/>
      <c r="FR631" s="53"/>
      <c r="FS631" s="53"/>
      <c r="FT631" s="53"/>
      <c r="FU631" s="53"/>
      <c r="FV631" s="53"/>
      <c r="FW631" s="53"/>
      <c r="FX631" s="53"/>
      <c r="FY631" s="53"/>
      <c r="FZ631" s="53"/>
      <c r="GA631" s="53"/>
      <c r="GB631" s="53"/>
      <c r="GC631" s="53"/>
      <c r="GD631" s="53"/>
      <c r="GE631" s="53"/>
      <c r="GF631" s="53"/>
      <c r="GG631" s="53"/>
      <c r="GH631" s="53"/>
      <c r="GI631" s="53"/>
      <c r="GJ631" s="53"/>
      <c r="GK631" s="53"/>
      <c r="GL631" s="53"/>
      <c r="GM631" s="53"/>
      <c r="GN631" s="53"/>
      <c r="GO631" s="53"/>
      <c r="GP631" s="53"/>
      <c r="GQ631" s="53"/>
      <c r="GR631" s="53"/>
      <c r="GS631" s="53"/>
      <c r="GT631" s="53"/>
      <c r="GU631" s="53"/>
      <c r="GV631" s="53"/>
      <c r="GW631" s="53"/>
      <c r="GX631" s="53"/>
      <c r="GY631" s="53"/>
      <c r="GZ631" s="53"/>
      <c r="HA631" s="53"/>
      <c r="HB631" s="53"/>
      <c r="HC631" s="53"/>
      <c r="HD631" s="53"/>
      <c r="HE631" s="53"/>
      <c r="HF631" s="53"/>
      <c r="HG631" s="53"/>
      <c r="HH631" s="53"/>
      <c r="HI631" s="53"/>
      <c r="HJ631" s="53"/>
      <c r="HK631" s="53"/>
      <c r="HL631" s="53"/>
      <c r="HM631" s="53"/>
      <c r="HN631" s="53"/>
      <c r="HO631" s="53"/>
      <c r="HP631" s="53"/>
      <c r="HQ631" s="53"/>
      <c r="HR631" s="53"/>
      <c r="HS631" s="53"/>
      <c r="HT631" s="53"/>
      <c r="HU631" s="53"/>
      <c r="HV631" s="53"/>
      <c r="HW631" s="53"/>
      <c r="HX631" s="53"/>
      <c r="HY631" s="53"/>
      <c r="HZ631" s="53"/>
      <c r="IA631" s="53"/>
    </row>
    <row r="632" spans="1:235" ht="33.75">
      <c r="A632" s="8" t="s">
        <v>50</v>
      </c>
      <c r="B632" s="6"/>
      <c r="C632" s="6"/>
      <c r="D632" s="7">
        <v>41000</v>
      </c>
      <c r="E632" s="7"/>
      <c r="F632" s="7">
        <v>41000</v>
      </c>
      <c r="G632" s="7">
        <v>51187.5</v>
      </c>
      <c r="H632" s="7"/>
      <c r="I632" s="7"/>
      <c r="J632" s="7">
        <f>G632</f>
        <v>51187.5</v>
      </c>
      <c r="K632" s="7"/>
      <c r="L632" s="7"/>
      <c r="M632" s="7"/>
      <c r="N632" s="7">
        <v>45312.5</v>
      </c>
      <c r="O632" s="7"/>
      <c r="P632" s="7">
        <f>N632</f>
        <v>45312.5</v>
      </c>
      <c r="Q632" s="24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3"/>
      <c r="BS632" s="53"/>
      <c r="BT632" s="53"/>
      <c r="BU632" s="53"/>
      <c r="BV632" s="53"/>
      <c r="BW632" s="53"/>
      <c r="BX632" s="53"/>
      <c r="BY632" s="53"/>
      <c r="BZ632" s="53"/>
      <c r="CA632" s="53"/>
      <c r="CB632" s="53"/>
      <c r="CC632" s="53"/>
      <c r="CD632" s="53"/>
      <c r="CE632" s="53"/>
      <c r="CF632" s="53"/>
      <c r="CG632" s="53"/>
      <c r="CH632" s="53"/>
      <c r="CI632" s="53"/>
      <c r="CJ632" s="53"/>
      <c r="CK632" s="53"/>
      <c r="CL632" s="53"/>
      <c r="CM632" s="53"/>
      <c r="CN632" s="53"/>
      <c r="CO632" s="53"/>
      <c r="CP632" s="53"/>
      <c r="CQ632" s="53"/>
      <c r="CR632" s="53"/>
      <c r="CS632" s="53"/>
      <c r="CT632" s="53"/>
      <c r="CU632" s="53"/>
      <c r="CV632" s="53"/>
      <c r="CW632" s="53"/>
      <c r="CX632" s="53"/>
      <c r="CY632" s="53"/>
      <c r="CZ632" s="53"/>
      <c r="DA632" s="53"/>
      <c r="DB632" s="53"/>
      <c r="DC632" s="53"/>
      <c r="DD632" s="53"/>
      <c r="DE632" s="53"/>
      <c r="DF632" s="53"/>
      <c r="DG632" s="53"/>
      <c r="DH632" s="53"/>
      <c r="DI632" s="53"/>
      <c r="DJ632" s="53"/>
      <c r="DK632" s="53"/>
      <c r="DL632" s="53"/>
      <c r="DM632" s="53"/>
      <c r="DN632" s="53"/>
      <c r="DO632" s="53"/>
      <c r="DP632" s="53"/>
      <c r="DQ632" s="53"/>
      <c r="DR632" s="53"/>
      <c r="DS632" s="53"/>
      <c r="DT632" s="53"/>
      <c r="DU632" s="53"/>
      <c r="DV632" s="53"/>
      <c r="DW632" s="53"/>
      <c r="DX632" s="53"/>
      <c r="DY632" s="53"/>
      <c r="DZ632" s="53"/>
      <c r="EA632" s="53"/>
      <c r="EB632" s="53"/>
      <c r="EC632" s="53"/>
      <c r="ED632" s="53"/>
      <c r="EE632" s="53"/>
      <c r="EF632" s="53"/>
      <c r="EG632" s="53"/>
      <c r="EH632" s="53"/>
      <c r="EI632" s="53"/>
      <c r="EJ632" s="53"/>
      <c r="EK632" s="53"/>
      <c r="EL632" s="53"/>
      <c r="EM632" s="53"/>
      <c r="EN632" s="53"/>
      <c r="EO632" s="53"/>
      <c r="EP632" s="53"/>
      <c r="EQ632" s="53"/>
      <c r="ER632" s="53"/>
      <c r="ES632" s="53"/>
      <c r="ET632" s="53"/>
      <c r="EU632" s="53"/>
      <c r="EV632" s="53"/>
      <c r="EW632" s="53"/>
      <c r="EX632" s="53"/>
      <c r="EY632" s="53"/>
      <c r="EZ632" s="53"/>
      <c r="FA632" s="53"/>
      <c r="FB632" s="53"/>
      <c r="FC632" s="53"/>
      <c r="FD632" s="53"/>
      <c r="FE632" s="53"/>
      <c r="FF632" s="53"/>
      <c r="FG632" s="53"/>
      <c r="FH632" s="53"/>
      <c r="FI632" s="53"/>
      <c r="FJ632" s="53"/>
      <c r="FK632" s="53"/>
      <c r="FL632" s="53"/>
      <c r="FM632" s="53"/>
      <c r="FN632" s="53"/>
      <c r="FO632" s="53"/>
      <c r="FP632" s="53"/>
      <c r="FQ632" s="53"/>
      <c r="FR632" s="53"/>
      <c r="FS632" s="53"/>
      <c r="FT632" s="53"/>
      <c r="FU632" s="53"/>
      <c r="FV632" s="53"/>
      <c r="FW632" s="53"/>
      <c r="FX632" s="53"/>
      <c r="FY632" s="53"/>
      <c r="FZ632" s="53"/>
      <c r="GA632" s="53"/>
      <c r="GB632" s="53"/>
      <c r="GC632" s="53"/>
      <c r="GD632" s="53"/>
      <c r="GE632" s="53"/>
      <c r="GF632" s="53"/>
      <c r="GG632" s="53"/>
      <c r="GH632" s="53"/>
      <c r="GI632" s="53"/>
      <c r="GJ632" s="53"/>
      <c r="GK632" s="53"/>
      <c r="GL632" s="53"/>
      <c r="GM632" s="53"/>
      <c r="GN632" s="53"/>
      <c r="GO632" s="53"/>
      <c r="GP632" s="53"/>
      <c r="GQ632" s="53"/>
      <c r="GR632" s="53"/>
      <c r="GS632" s="53"/>
      <c r="GT632" s="53"/>
      <c r="GU632" s="53"/>
      <c r="GV632" s="53"/>
      <c r="GW632" s="53"/>
      <c r="GX632" s="53"/>
      <c r="GY632" s="53"/>
      <c r="GZ632" s="53"/>
      <c r="HA632" s="53"/>
      <c r="HB632" s="53"/>
      <c r="HC632" s="53"/>
      <c r="HD632" s="53"/>
      <c r="HE632" s="53"/>
      <c r="HF632" s="53"/>
      <c r="HG632" s="53"/>
      <c r="HH632" s="53"/>
      <c r="HI632" s="53"/>
      <c r="HJ632" s="53"/>
      <c r="HK632" s="53"/>
      <c r="HL632" s="53"/>
      <c r="HM632" s="53"/>
      <c r="HN632" s="53"/>
      <c r="HO632" s="53"/>
      <c r="HP632" s="53"/>
      <c r="HQ632" s="53"/>
      <c r="HR632" s="53"/>
      <c r="HS632" s="53"/>
      <c r="HT632" s="53"/>
      <c r="HU632" s="53"/>
      <c r="HV632" s="53"/>
      <c r="HW632" s="53"/>
      <c r="HX632" s="53"/>
      <c r="HY632" s="53"/>
      <c r="HZ632" s="53"/>
      <c r="IA632" s="53"/>
    </row>
    <row r="633" spans="1:235" ht="11.25">
      <c r="A633" s="37" t="s">
        <v>359</v>
      </c>
      <c r="B633" s="6"/>
      <c r="C633" s="6"/>
      <c r="D633" s="36"/>
      <c r="E633" s="36">
        <f>E635+E648</f>
        <v>94580322</v>
      </c>
      <c r="F633" s="36">
        <f>D633+E633</f>
        <v>94580322</v>
      </c>
      <c r="G633" s="36">
        <f aca="true" t="shared" si="67" ref="G633:P633">G635+G648</f>
        <v>0</v>
      </c>
      <c r="H633" s="36">
        <f t="shared" si="67"/>
        <v>92000000</v>
      </c>
      <c r="I633" s="36">
        <f t="shared" si="67"/>
        <v>0</v>
      </c>
      <c r="J633" s="36">
        <f t="shared" si="67"/>
        <v>92000000</v>
      </c>
      <c r="K633" s="36">
        <f t="shared" si="67"/>
        <v>0</v>
      </c>
      <c r="L633" s="36">
        <f t="shared" si="67"/>
        <v>0</v>
      </c>
      <c r="M633" s="36">
        <f t="shared" si="67"/>
        <v>0</v>
      </c>
      <c r="N633" s="36">
        <f t="shared" si="67"/>
        <v>0</v>
      </c>
      <c r="O633" s="36">
        <f t="shared" si="67"/>
        <v>95000000</v>
      </c>
      <c r="P633" s="36">
        <f t="shared" si="67"/>
        <v>95000000</v>
      </c>
      <c r="Q633" s="24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3"/>
      <c r="BS633" s="53"/>
      <c r="BT633" s="53"/>
      <c r="BU633" s="53"/>
      <c r="BV633" s="53"/>
      <c r="BW633" s="53"/>
      <c r="BX633" s="53"/>
      <c r="BY633" s="53"/>
      <c r="BZ633" s="53"/>
      <c r="CA633" s="53"/>
      <c r="CB633" s="53"/>
      <c r="CC633" s="53"/>
      <c r="CD633" s="53"/>
      <c r="CE633" s="53"/>
      <c r="CF633" s="53"/>
      <c r="CG633" s="53"/>
      <c r="CH633" s="53"/>
      <c r="CI633" s="53"/>
      <c r="CJ633" s="53"/>
      <c r="CK633" s="53"/>
      <c r="CL633" s="53"/>
      <c r="CM633" s="53"/>
      <c r="CN633" s="53"/>
      <c r="CO633" s="53"/>
      <c r="CP633" s="53"/>
      <c r="CQ633" s="53"/>
      <c r="CR633" s="53"/>
      <c r="CS633" s="53"/>
      <c r="CT633" s="53"/>
      <c r="CU633" s="53"/>
      <c r="CV633" s="53"/>
      <c r="CW633" s="53"/>
      <c r="CX633" s="53"/>
      <c r="CY633" s="53"/>
      <c r="CZ633" s="53"/>
      <c r="DA633" s="53"/>
      <c r="DB633" s="53"/>
      <c r="DC633" s="53"/>
      <c r="DD633" s="53"/>
      <c r="DE633" s="53"/>
      <c r="DF633" s="53"/>
      <c r="DG633" s="53"/>
      <c r="DH633" s="53"/>
      <c r="DI633" s="53"/>
      <c r="DJ633" s="53"/>
      <c r="DK633" s="53"/>
      <c r="DL633" s="53"/>
      <c r="DM633" s="53"/>
      <c r="DN633" s="53"/>
      <c r="DO633" s="53"/>
      <c r="DP633" s="53"/>
      <c r="DQ633" s="53"/>
      <c r="DR633" s="53"/>
      <c r="DS633" s="53"/>
      <c r="DT633" s="53"/>
      <c r="DU633" s="53"/>
      <c r="DV633" s="53"/>
      <c r="DW633" s="53"/>
      <c r="DX633" s="53"/>
      <c r="DY633" s="53"/>
      <c r="DZ633" s="53"/>
      <c r="EA633" s="53"/>
      <c r="EB633" s="53"/>
      <c r="EC633" s="53"/>
      <c r="ED633" s="53"/>
      <c r="EE633" s="53"/>
      <c r="EF633" s="53"/>
      <c r="EG633" s="53"/>
      <c r="EH633" s="53"/>
      <c r="EI633" s="53"/>
      <c r="EJ633" s="53"/>
      <c r="EK633" s="53"/>
      <c r="EL633" s="53"/>
      <c r="EM633" s="53"/>
      <c r="EN633" s="53"/>
      <c r="EO633" s="53"/>
      <c r="EP633" s="53"/>
      <c r="EQ633" s="53"/>
      <c r="ER633" s="53"/>
      <c r="ES633" s="53"/>
      <c r="ET633" s="53"/>
      <c r="EU633" s="53"/>
      <c r="EV633" s="53"/>
      <c r="EW633" s="53"/>
      <c r="EX633" s="53"/>
      <c r="EY633" s="53"/>
      <c r="EZ633" s="53"/>
      <c r="FA633" s="53"/>
      <c r="FB633" s="53"/>
      <c r="FC633" s="53"/>
      <c r="FD633" s="53"/>
      <c r="FE633" s="53"/>
      <c r="FF633" s="53"/>
      <c r="FG633" s="53"/>
      <c r="FH633" s="53"/>
      <c r="FI633" s="53"/>
      <c r="FJ633" s="53"/>
      <c r="FK633" s="53"/>
      <c r="FL633" s="53"/>
      <c r="FM633" s="53"/>
      <c r="FN633" s="53"/>
      <c r="FO633" s="53"/>
      <c r="FP633" s="53"/>
      <c r="FQ633" s="53"/>
      <c r="FR633" s="53"/>
      <c r="FS633" s="53"/>
      <c r="FT633" s="53"/>
      <c r="FU633" s="53"/>
      <c r="FV633" s="53"/>
      <c r="FW633" s="53"/>
      <c r="FX633" s="53"/>
      <c r="FY633" s="53"/>
      <c r="FZ633" s="53"/>
      <c r="GA633" s="53"/>
      <c r="GB633" s="53"/>
      <c r="GC633" s="53"/>
      <c r="GD633" s="53"/>
      <c r="GE633" s="53"/>
      <c r="GF633" s="53"/>
      <c r="GG633" s="53"/>
      <c r="GH633" s="53"/>
      <c r="GI633" s="53"/>
      <c r="GJ633" s="53"/>
      <c r="GK633" s="53"/>
      <c r="GL633" s="53"/>
      <c r="GM633" s="53"/>
      <c r="GN633" s="53"/>
      <c r="GO633" s="53"/>
      <c r="GP633" s="53"/>
      <c r="GQ633" s="53"/>
      <c r="GR633" s="53"/>
      <c r="GS633" s="53"/>
      <c r="GT633" s="53"/>
      <c r="GU633" s="53"/>
      <c r="GV633" s="53"/>
      <c r="GW633" s="53"/>
      <c r="GX633" s="53"/>
      <c r="GY633" s="53"/>
      <c r="GZ633" s="53"/>
      <c r="HA633" s="53"/>
      <c r="HB633" s="53"/>
      <c r="HC633" s="53"/>
      <c r="HD633" s="53"/>
      <c r="HE633" s="53"/>
      <c r="HF633" s="53"/>
      <c r="HG633" s="53"/>
      <c r="HH633" s="53"/>
      <c r="HI633" s="53"/>
      <c r="HJ633" s="53"/>
      <c r="HK633" s="53"/>
      <c r="HL633" s="53"/>
      <c r="HM633" s="53"/>
      <c r="HN633" s="53"/>
      <c r="HO633" s="53"/>
      <c r="HP633" s="53"/>
      <c r="HQ633" s="53"/>
      <c r="HR633" s="53"/>
      <c r="HS633" s="53"/>
      <c r="HT633" s="53"/>
      <c r="HU633" s="53"/>
      <c r="HV633" s="53"/>
      <c r="HW633" s="53"/>
      <c r="HX633" s="53"/>
      <c r="HY633" s="53"/>
      <c r="HZ633" s="53"/>
      <c r="IA633" s="53"/>
    </row>
    <row r="634" spans="1:235" ht="22.5">
      <c r="A634" s="8" t="s">
        <v>201</v>
      </c>
      <c r="B634" s="6"/>
      <c r="C634" s="6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24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3"/>
      <c r="BS634" s="53"/>
      <c r="BT634" s="53"/>
      <c r="BU634" s="53"/>
      <c r="BV634" s="53"/>
      <c r="BW634" s="53"/>
      <c r="BX634" s="53"/>
      <c r="BY634" s="53"/>
      <c r="BZ634" s="53"/>
      <c r="CA634" s="53"/>
      <c r="CB634" s="53"/>
      <c r="CC634" s="53"/>
      <c r="CD634" s="53"/>
      <c r="CE634" s="53"/>
      <c r="CF634" s="53"/>
      <c r="CG634" s="53"/>
      <c r="CH634" s="53"/>
      <c r="CI634" s="53"/>
      <c r="CJ634" s="53"/>
      <c r="CK634" s="53"/>
      <c r="CL634" s="53"/>
      <c r="CM634" s="53"/>
      <c r="CN634" s="53"/>
      <c r="CO634" s="53"/>
      <c r="CP634" s="53"/>
      <c r="CQ634" s="53"/>
      <c r="CR634" s="53"/>
      <c r="CS634" s="53"/>
      <c r="CT634" s="53"/>
      <c r="CU634" s="53"/>
      <c r="CV634" s="53"/>
      <c r="CW634" s="53"/>
      <c r="CX634" s="53"/>
      <c r="CY634" s="53"/>
      <c r="CZ634" s="53"/>
      <c r="DA634" s="53"/>
      <c r="DB634" s="53"/>
      <c r="DC634" s="53"/>
      <c r="DD634" s="53"/>
      <c r="DE634" s="53"/>
      <c r="DF634" s="53"/>
      <c r="DG634" s="53"/>
      <c r="DH634" s="53"/>
      <c r="DI634" s="53"/>
      <c r="DJ634" s="53"/>
      <c r="DK634" s="53"/>
      <c r="DL634" s="53"/>
      <c r="DM634" s="53"/>
      <c r="DN634" s="53"/>
      <c r="DO634" s="53"/>
      <c r="DP634" s="53"/>
      <c r="DQ634" s="53"/>
      <c r="DR634" s="53"/>
      <c r="DS634" s="53"/>
      <c r="DT634" s="53"/>
      <c r="DU634" s="53"/>
      <c r="DV634" s="53"/>
      <c r="DW634" s="53"/>
      <c r="DX634" s="53"/>
      <c r="DY634" s="53"/>
      <c r="DZ634" s="53"/>
      <c r="EA634" s="53"/>
      <c r="EB634" s="53"/>
      <c r="EC634" s="53"/>
      <c r="ED634" s="53"/>
      <c r="EE634" s="53"/>
      <c r="EF634" s="53"/>
      <c r="EG634" s="53"/>
      <c r="EH634" s="53"/>
      <c r="EI634" s="53"/>
      <c r="EJ634" s="53"/>
      <c r="EK634" s="53"/>
      <c r="EL634" s="53"/>
      <c r="EM634" s="53"/>
      <c r="EN634" s="53"/>
      <c r="EO634" s="53"/>
      <c r="EP634" s="53"/>
      <c r="EQ634" s="53"/>
      <c r="ER634" s="53"/>
      <c r="ES634" s="53"/>
      <c r="ET634" s="53"/>
      <c r="EU634" s="53"/>
      <c r="EV634" s="53"/>
      <c r="EW634" s="53"/>
      <c r="EX634" s="53"/>
      <c r="EY634" s="53"/>
      <c r="EZ634" s="53"/>
      <c r="FA634" s="53"/>
      <c r="FB634" s="53"/>
      <c r="FC634" s="53"/>
      <c r="FD634" s="53"/>
      <c r="FE634" s="53"/>
      <c r="FF634" s="53"/>
      <c r="FG634" s="53"/>
      <c r="FH634" s="53"/>
      <c r="FI634" s="53"/>
      <c r="FJ634" s="53"/>
      <c r="FK634" s="53"/>
      <c r="FL634" s="53"/>
      <c r="FM634" s="53"/>
      <c r="FN634" s="53"/>
      <c r="FO634" s="53"/>
      <c r="FP634" s="53"/>
      <c r="FQ634" s="53"/>
      <c r="FR634" s="53"/>
      <c r="FS634" s="53"/>
      <c r="FT634" s="53"/>
      <c r="FU634" s="53"/>
      <c r="FV634" s="53"/>
      <c r="FW634" s="53"/>
      <c r="FX634" s="53"/>
      <c r="FY634" s="53"/>
      <c r="FZ634" s="53"/>
      <c r="GA634" s="53"/>
      <c r="GB634" s="53"/>
      <c r="GC634" s="53"/>
      <c r="GD634" s="53"/>
      <c r="GE634" s="53"/>
      <c r="GF634" s="53"/>
      <c r="GG634" s="53"/>
      <c r="GH634" s="53"/>
      <c r="GI634" s="53"/>
      <c r="GJ634" s="53"/>
      <c r="GK634" s="53"/>
      <c r="GL634" s="53"/>
      <c r="GM634" s="53"/>
      <c r="GN634" s="53"/>
      <c r="GO634" s="53"/>
      <c r="GP634" s="53"/>
      <c r="GQ634" s="53"/>
      <c r="GR634" s="53"/>
      <c r="GS634" s="53"/>
      <c r="GT634" s="53"/>
      <c r="GU634" s="53"/>
      <c r="GV634" s="53"/>
      <c r="GW634" s="53"/>
      <c r="GX634" s="53"/>
      <c r="GY634" s="53"/>
      <c r="GZ634" s="53"/>
      <c r="HA634" s="53"/>
      <c r="HB634" s="53"/>
      <c r="HC634" s="53"/>
      <c r="HD634" s="53"/>
      <c r="HE634" s="53"/>
      <c r="HF634" s="53"/>
      <c r="HG634" s="53"/>
      <c r="HH634" s="53"/>
      <c r="HI634" s="53"/>
      <c r="HJ634" s="53"/>
      <c r="HK634" s="53"/>
      <c r="HL634" s="53"/>
      <c r="HM634" s="53"/>
      <c r="HN634" s="53"/>
      <c r="HO634" s="53"/>
      <c r="HP634" s="53"/>
      <c r="HQ634" s="53"/>
      <c r="HR634" s="53"/>
      <c r="HS634" s="53"/>
      <c r="HT634" s="53"/>
      <c r="HU634" s="53"/>
      <c r="HV634" s="53"/>
      <c r="HW634" s="53"/>
      <c r="HX634" s="53"/>
      <c r="HY634" s="53"/>
      <c r="HZ634" s="53"/>
      <c r="IA634" s="53"/>
    </row>
    <row r="635" spans="1:17" s="39" customFormat="1" ht="22.5">
      <c r="A635" s="34" t="s">
        <v>440</v>
      </c>
      <c r="B635" s="35"/>
      <c r="C635" s="35"/>
      <c r="D635" s="86"/>
      <c r="E635" s="86">
        <f>E637+E643+E644+E645</f>
        <v>94580322</v>
      </c>
      <c r="F635" s="86">
        <f>D635+E635</f>
        <v>94580322</v>
      </c>
      <c r="G635" s="36">
        <f>G637</f>
        <v>0</v>
      </c>
      <c r="H635" s="36">
        <f>SUM(H637)</f>
        <v>92000000</v>
      </c>
      <c r="I635" s="36"/>
      <c r="J635" s="36">
        <f>G635+H635+I635</f>
        <v>92000000</v>
      </c>
      <c r="K635" s="36"/>
      <c r="L635" s="36"/>
      <c r="M635" s="36"/>
      <c r="N635" s="36"/>
      <c r="O635" s="36">
        <f>O637</f>
        <v>95000000</v>
      </c>
      <c r="P635" s="36">
        <f>N635+O635</f>
        <v>95000000</v>
      </c>
      <c r="Q635" s="78"/>
    </row>
    <row r="636" spans="1:17" s="39" customFormat="1" ht="11.25">
      <c r="A636" s="34" t="s">
        <v>4</v>
      </c>
      <c r="B636" s="35"/>
      <c r="C636" s="35"/>
      <c r="D636" s="86"/>
      <c r="E636" s="86"/>
      <c r="F636" s="8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78"/>
    </row>
    <row r="637" spans="1:17" s="39" customFormat="1" ht="11.25">
      <c r="A637" s="40" t="s">
        <v>43</v>
      </c>
      <c r="B637" s="41"/>
      <c r="C637" s="41"/>
      <c r="D637" s="80"/>
      <c r="E637" s="80">
        <f>E639*E641+1224322-0.03+30000+1000000+37400</f>
        <v>90291722</v>
      </c>
      <c r="F637" s="80">
        <f>F639*F641+1224322-0.03+30000+1000000</f>
        <v>90254322</v>
      </c>
      <c r="G637" s="87"/>
      <c r="H637" s="87">
        <v>92000000</v>
      </c>
      <c r="I637" s="87"/>
      <c r="J637" s="87">
        <f>H637</f>
        <v>92000000</v>
      </c>
      <c r="K637" s="87"/>
      <c r="L637" s="87"/>
      <c r="M637" s="87"/>
      <c r="N637" s="87"/>
      <c r="O637" s="87">
        <v>95000000</v>
      </c>
      <c r="P637" s="87">
        <f>O637</f>
        <v>95000000</v>
      </c>
      <c r="Q637" s="78"/>
    </row>
    <row r="638" spans="1:17" s="39" customFormat="1" ht="11.25">
      <c r="A638" s="34" t="s">
        <v>5</v>
      </c>
      <c r="B638" s="35"/>
      <c r="C638" s="35"/>
      <c r="D638" s="86"/>
      <c r="E638" s="86"/>
      <c r="F638" s="8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78"/>
    </row>
    <row r="639" spans="1:17" s="39" customFormat="1" ht="11.25">
      <c r="A639" s="40" t="s">
        <v>187</v>
      </c>
      <c r="B639" s="41"/>
      <c r="C639" s="41"/>
      <c r="D639" s="80"/>
      <c r="E639" s="80">
        <v>17</v>
      </c>
      <c r="F639" s="80">
        <v>17</v>
      </c>
      <c r="G639" s="87"/>
      <c r="H639" s="87">
        <v>11</v>
      </c>
      <c r="I639" s="87"/>
      <c r="J639" s="87">
        <f>H639</f>
        <v>11</v>
      </c>
      <c r="K639" s="87">
        <f>H639</f>
        <v>11</v>
      </c>
      <c r="L639" s="87">
        <f>J639</f>
        <v>11</v>
      </c>
      <c r="M639" s="87">
        <f>K639</f>
        <v>11</v>
      </c>
      <c r="N639" s="87"/>
      <c r="O639" s="87">
        <v>8</v>
      </c>
      <c r="P639" s="87">
        <f>O639</f>
        <v>8</v>
      </c>
      <c r="Q639" s="78"/>
    </row>
    <row r="640" spans="1:17" s="39" customFormat="1" ht="11.25">
      <c r="A640" s="40" t="s">
        <v>7</v>
      </c>
      <c r="B640" s="41"/>
      <c r="C640" s="41"/>
      <c r="D640" s="80"/>
      <c r="E640" s="80"/>
      <c r="F640" s="80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78"/>
    </row>
    <row r="641" spans="1:17" s="39" customFormat="1" ht="22.5">
      <c r="A641" s="40" t="s">
        <v>259</v>
      </c>
      <c r="B641" s="41"/>
      <c r="C641" s="41"/>
      <c r="D641" s="80"/>
      <c r="E641" s="87">
        <v>5176470.59</v>
      </c>
      <c r="F641" s="87">
        <v>5176470.59</v>
      </c>
      <c r="G641" s="87"/>
      <c r="H641" s="87">
        <f>SUM(H637)/H639</f>
        <v>8363636.363636363</v>
      </c>
      <c r="I641" s="87"/>
      <c r="J641" s="87">
        <f>SUM(J637)/J639</f>
        <v>8363636.363636363</v>
      </c>
      <c r="K641" s="87"/>
      <c r="L641" s="87"/>
      <c r="M641" s="87"/>
      <c r="N641" s="87"/>
      <c r="O641" s="87">
        <f>SUM(O637)/O639</f>
        <v>11875000</v>
      </c>
      <c r="P641" s="87">
        <f>SUM(P637)/P639</f>
        <v>11875000</v>
      </c>
      <c r="Q641" s="78"/>
    </row>
    <row r="642" spans="1:17" s="52" customFormat="1" ht="11.25">
      <c r="A642" s="34" t="s">
        <v>5</v>
      </c>
      <c r="B642" s="35"/>
      <c r="C642" s="35"/>
      <c r="D642" s="86"/>
      <c r="E642" s="86"/>
      <c r="F642" s="8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75"/>
    </row>
    <row r="643" spans="1:235" ht="33.75">
      <c r="A643" s="88" t="s">
        <v>278</v>
      </c>
      <c r="B643" s="29"/>
      <c r="C643" s="29"/>
      <c r="D643" s="89"/>
      <c r="E643" s="48">
        <v>621600</v>
      </c>
      <c r="F643" s="48">
        <v>621600</v>
      </c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4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  <c r="AZ643" s="53"/>
      <c r="BA643" s="53"/>
      <c r="BB643" s="53"/>
      <c r="BC643" s="53"/>
      <c r="BD643" s="53"/>
      <c r="BE643" s="53"/>
      <c r="BF643" s="53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3"/>
      <c r="BS643" s="53"/>
      <c r="BT643" s="53"/>
      <c r="BU643" s="53"/>
      <c r="BV643" s="53"/>
      <c r="BW643" s="53"/>
      <c r="BX643" s="53"/>
      <c r="BY643" s="53"/>
      <c r="BZ643" s="53"/>
      <c r="CA643" s="53"/>
      <c r="CB643" s="53"/>
      <c r="CC643" s="53"/>
      <c r="CD643" s="53"/>
      <c r="CE643" s="53"/>
      <c r="CF643" s="53"/>
      <c r="CG643" s="53"/>
      <c r="CH643" s="53"/>
      <c r="CI643" s="53"/>
      <c r="CJ643" s="53"/>
      <c r="CK643" s="53"/>
      <c r="CL643" s="53"/>
      <c r="CM643" s="53"/>
      <c r="CN643" s="53"/>
      <c r="CO643" s="53"/>
      <c r="CP643" s="53"/>
      <c r="CQ643" s="53"/>
      <c r="CR643" s="53"/>
      <c r="CS643" s="53"/>
      <c r="CT643" s="53"/>
      <c r="CU643" s="53"/>
      <c r="CV643" s="53"/>
      <c r="CW643" s="53"/>
      <c r="CX643" s="53"/>
      <c r="CY643" s="53"/>
      <c r="CZ643" s="53"/>
      <c r="DA643" s="53"/>
      <c r="DB643" s="53"/>
      <c r="DC643" s="53"/>
      <c r="DD643" s="53"/>
      <c r="DE643" s="53"/>
      <c r="DF643" s="53"/>
      <c r="DG643" s="53"/>
      <c r="DH643" s="53"/>
      <c r="DI643" s="53"/>
      <c r="DJ643" s="53"/>
      <c r="DK643" s="53"/>
      <c r="DL643" s="53"/>
      <c r="DM643" s="53"/>
      <c r="DN643" s="53"/>
      <c r="DO643" s="53"/>
      <c r="DP643" s="53"/>
      <c r="DQ643" s="53"/>
      <c r="DR643" s="53"/>
      <c r="DS643" s="53"/>
      <c r="DT643" s="53"/>
      <c r="DU643" s="53"/>
      <c r="DV643" s="53"/>
      <c r="DW643" s="53"/>
      <c r="DX643" s="53"/>
      <c r="DY643" s="53"/>
      <c r="DZ643" s="53"/>
      <c r="EA643" s="53"/>
      <c r="EB643" s="53"/>
      <c r="EC643" s="53"/>
      <c r="ED643" s="53"/>
      <c r="EE643" s="53"/>
      <c r="EF643" s="53"/>
      <c r="EG643" s="53"/>
      <c r="EH643" s="53"/>
      <c r="EI643" s="53"/>
      <c r="EJ643" s="53"/>
      <c r="EK643" s="53"/>
      <c r="EL643" s="53"/>
      <c r="EM643" s="53"/>
      <c r="EN643" s="53"/>
      <c r="EO643" s="53"/>
      <c r="EP643" s="53"/>
      <c r="EQ643" s="53"/>
      <c r="ER643" s="53"/>
      <c r="ES643" s="53"/>
      <c r="ET643" s="53"/>
      <c r="EU643" s="53"/>
      <c r="EV643" s="53"/>
      <c r="EW643" s="53"/>
      <c r="EX643" s="53"/>
      <c r="EY643" s="53"/>
      <c r="EZ643" s="53"/>
      <c r="FA643" s="53"/>
      <c r="FB643" s="53"/>
      <c r="FC643" s="53"/>
      <c r="FD643" s="53"/>
      <c r="FE643" s="53"/>
      <c r="FF643" s="53"/>
      <c r="FG643" s="53"/>
      <c r="FH643" s="53"/>
      <c r="FI643" s="53"/>
      <c r="FJ643" s="53"/>
      <c r="FK643" s="53"/>
      <c r="FL643" s="53"/>
      <c r="FM643" s="53"/>
      <c r="FN643" s="53"/>
      <c r="FO643" s="53"/>
      <c r="FP643" s="53"/>
      <c r="FQ643" s="53"/>
      <c r="FR643" s="53"/>
      <c r="FS643" s="53"/>
      <c r="FT643" s="53"/>
      <c r="FU643" s="53"/>
      <c r="FV643" s="53"/>
      <c r="FW643" s="53"/>
      <c r="FX643" s="53"/>
      <c r="FY643" s="53"/>
      <c r="FZ643" s="53"/>
      <c r="GA643" s="53"/>
      <c r="GB643" s="53"/>
      <c r="GC643" s="53"/>
      <c r="GD643" s="53"/>
      <c r="GE643" s="53"/>
      <c r="GF643" s="53"/>
      <c r="GG643" s="53"/>
      <c r="GH643" s="53"/>
      <c r="GI643" s="53"/>
      <c r="GJ643" s="53"/>
      <c r="GK643" s="53"/>
      <c r="GL643" s="53"/>
      <c r="GM643" s="53"/>
      <c r="GN643" s="53"/>
      <c r="GO643" s="53"/>
      <c r="GP643" s="53"/>
      <c r="GQ643" s="53"/>
      <c r="GR643" s="53"/>
      <c r="GS643" s="53"/>
      <c r="GT643" s="53"/>
      <c r="GU643" s="53"/>
      <c r="GV643" s="53"/>
      <c r="GW643" s="53"/>
      <c r="GX643" s="53"/>
      <c r="GY643" s="53"/>
      <c r="GZ643" s="53"/>
      <c r="HA643" s="53"/>
      <c r="HB643" s="53"/>
      <c r="HC643" s="53"/>
      <c r="HD643" s="53"/>
      <c r="HE643" s="53"/>
      <c r="HF643" s="53"/>
      <c r="HG643" s="53"/>
      <c r="HH643" s="53"/>
      <c r="HI643" s="53"/>
      <c r="HJ643" s="53"/>
      <c r="HK643" s="53"/>
      <c r="HL643" s="53"/>
      <c r="HM643" s="53"/>
      <c r="HN643" s="53"/>
      <c r="HO643" s="53"/>
      <c r="HP643" s="53"/>
      <c r="HQ643" s="53"/>
      <c r="HR643" s="53"/>
      <c r="HS643" s="53"/>
      <c r="HT643" s="53"/>
      <c r="HU643" s="53"/>
      <c r="HV643" s="53"/>
      <c r="HW643" s="53"/>
      <c r="HX643" s="53"/>
      <c r="HY643" s="53"/>
      <c r="HZ643" s="53"/>
      <c r="IA643" s="53"/>
    </row>
    <row r="644" spans="1:235" ht="11.25">
      <c r="A644" s="88" t="s">
        <v>360</v>
      </c>
      <c r="B644" s="29"/>
      <c r="C644" s="29"/>
      <c r="D644" s="89"/>
      <c r="E644" s="48">
        <v>1247000</v>
      </c>
      <c r="F644" s="48">
        <f>E644</f>
        <v>1247000</v>
      </c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4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53"/>
      <c r="BC644" s="53"/>
      <c r="BD644" s="53"/>
      <c r="BE644" s="53"/>
      <c r="BF644" s="53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3"/>
      <c r="BS644" s="53"/>
      <c r="BT644" s="53"/>
      <c r="BU644" s="53"/>
      <c r="BV644" s="53"/>
      <c r="BW644" s="53"/>
      <c r="BX644" s="53"/>
      <c r="BY644" s="53"/>
      <c r="BZ644" s="53"/>
      <c r="CA644" s="53"/>
      <c r="CB644" s="53"/>
      <c r="CC644" s="53"/>
      <c r="CD644" s="53"/>
      <c r="CE644" s="53"/>
      <c r="CF644" s="53"/>
      <c r="CG644" s="53"/>
      <c r="CH644" s="53"/>
      <c r="CI644" s="53"/>
      <c r="CJ644" s="53"/>
      <c r="CK644" s="53"/>
      <c r="CL644" s="53"/>
      <c r="CM644" s="53"/>
      <c r="CN644" s="53"/>
      <c r="CO644" s="53"/>
      <c r="CP644" s="53"/>
      <c r="CQ644" s="53"/>
      <c r="CR644" s="53"/>
      <c r="CS644" s="53"/>
      <c r="CT644" s="53"/>
      <c r="CU644" s="53"/>
      <c r="CV644" s="53"/>
      <c r="CW644" s="53"/>
      <c r="CX644" s="53"/>
      <c r="CY644" s="53"/>
      <c r="CZ644" s="53"/>
      <c r="DA644" s="53"/>
      <c r="DB644" s="53"/>
      <c r="DC644" s="53"/>
      <c r="DD644" s="53"/>
      <c r="DE644" s="53"/>
      <c r="DF644" s="53"/>
      <c r="DG644" s="53"/>
      <c r="DH644" s="53"/>
      <c r="DI644" s="53"/>
      <c r="DJ644" s="53"/>
      <c r="DK644" s="53"/>
      <c r="DL644" s="53"/>
      <c r="DM644" s="53"/>
      <c r="DN644" s="53"/>
      <c r="DO644" s="53"/>
      <c r="DP644" s="53"/>
      <c r="DQ644" s="53"/>
      <c r="DR644" s="53"/>
      <c r="DS644" s="53"/>
      <c r="DT644" s="53"/>
      <c r="DU644" s="53"/>
      <c r="DV644" s="53"/>
      <c r="DW644" s="53"/>
      <c r="DX644" s="53"/>
      <c r="DY644" s="53"/>
      <c r="DZ644" s="53"/>
      <c r="EA644" s="53"/>
      <c r="EB644" s="53"/>
      <c r="EC644" s="53"/>
      <c r="ED644" s="53"/>
      <c r="EE644" s="53"/>
      <c r="EF644" s="53"/>
      <c r="EG644" s="53"/>
      <c r="EH644" s="53"/>
      <c r="EI644" s="53"/>
      <c r="EJ644" s="53"/>
      <c r="EK644" s="53"/>
      <c r="EL644" s="53"/>
      <c r="EM644" s="53"/>
      <c r="EN644" s="53"/>
      <c r="EO644" s="53"/>
      <c r="EP644" s="53"/>
      <c r="EQ644" s="53"/>
      <c r="ER644" s="53"/>
      <c r="ES644" s="53"/>
      <c r="ET644" s="53"/>
      <c r="EU644" s="53"/>
      <c r="EV644" s="53"/>
      <c r="EW644" s="53"/>
      <c r="EX644" s="53"/>
      <c r="EY644" s="53"/>
      <c r="EZ644" s="53"/>
      <c r="FA644" s="53"/>
      <c r="FB644" s="53"/>
      <c r="FC644" s="53"/>
      <c r="FD644" s="53"/>
      <c r="FE644" s="53"/>
      <c r="FF644" s="53"/>
      <c r="FG644" s="53"/>
      <c r="FH644" s="53"/>
      <c r="FI644" s="53"/>
      <c r="FJ644" s="53"/>
      <c r="FK644" s="53"/>
      <c r="FL644" s="53"/>
      <c r="FM644" s="53"/>
      <c r="FN644" s="53"/>
      <c r="FO644" s="53"/>
      <c r="FP644" s="53"/>
      <c r="FQ644" s="53"/>
      <c r="FR644" s="53"/>
      <c r="FS644" s="53"/>
      <c r="FT644" s="53"/>
      <c r="FU644" s="53"/>
      <c r="FV644" s="53"/>
      <c r="FW644" s="53"/>
      <c r="FX644" s="53"/>
      <c r="FY644" s="53"/>
      <c r="FZ644" s="53"/>
      <c r="GA644" s="53"/>
      <c r="GB644" s="53"/>
      <c r="GC644" s="53"/>
      <c r="GD644" s="53"/>
      <c r="GE644" s="53"/>
      <c r="GF644" s="53"/>
      <c r="GG644" s="53"/>
      <c r="GH644" s="53"/>
      <c r="GI644" s="53"/>
      <c r="GJ644" s="53"/>
      <c r="GK644" s="53"/>
      <c r="GL644" s="53"/>
      <c r="GM644" s="53"/>
      <c r="GN644" s="53"/>
      <c r="GO644" s="53"/>
      <c r="GP644" s="53"/>
      <c r="GQ644" s="53"/>
      <c r="GR644" s="53"/>
      <c r="GS644" s="53"/>
      <c r="GT644" s="53"/>
      <c r="GU644" s="53"/>
      <c r="GV644" s="53"/>
      <c r="GW644" s="53"/>
      <c r="GX644" s="53"/>
      <c r="GY644" s="53"/>
      <c r="GZ644" s="53"/>
      <c r="HA644" s="53"/>
      <c r="HB644" s="53"/>
      <c r="HC644" s="53"/>
      <c r="HD644" s="53"/>
      <c r="HE644" s="53"/>
      <c r="HF644" s="53"/>
      <c r="HG644" s="53"/>
      <c r="HH644" s="53"/>
      <c r="HI644" s="53"/>
      <c r="HJ644" s="53"/>
      <c r="HK644" s="53"/>
      <c r="HL644" s="53"/>
      <c r="HM644" s="53"/>
      <c r="HN644" s="53"/>
      <c r="HO644" s="53"/>
      <c r="HP644" s="53"/>
      <c r="HQ644" s="53"/>
      <c r="HR644" s="53"/>
      <c r="HS644" s="53"/>
      <c r="HT644" s="53"/>
      <c r="HU644" s="53"/>
      <c r="HV644" s="53"/>
      <c r="HW644" s="53"/>
      <c r="HX644" s="53"/>
      <c r="HY644" s="53"/>
      <c r="HZ644" s="53"/>
      <c r="IA644" s="53"/>
    </row>
    <row r="645" spans="1:235" ht="33.75">
      <c r="A645" s="88" t="s">
        <v>368</v>
      </c>
      <c r="B645" s="29"/>
      <c r="C645" s="29"/>
      <c r="D645" s="89"/>
      <c r="E645" s="48">
        <v>2420000</v>
      </c>
      <c r="F645" s="48">
        <f>E645</f>
        <v>2420000</v>
      </c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4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3"/>
      <c r="AV645" s="53"/>
      <c r="AW645" s="53"/>
      <c r="AX645" s="53"/>
      <c r="AY645" s="53"/>
      <c r="AZ645" s="53"/>
      <c r="BA645" s="53"/>
      <c r="BB645" s="53"/>
      <c r="BC645" s="53"/>
      <c r="BD645" s="53"/>
      <c r="BE645" s="53"/>
      <c r="BF645" s="53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3"/>
      <c r="BS645" s="53"/>
      <c r="BT645" s="53"/>
      <c r="BU645" s="53"/>
      <c r="BV645" s="53"/>
      <c r="BW645" s="53"/>
      <c r="BX645" s="53"/>
      <c r="BY645" s="53"/>
      <c r="BZ645" s="53"/>
      <c r="CA645" s="53"/>
      <c r="CB645" s="53"/>
      <c r="CC645" s="53"/>
      <c r="CD645" s="53"/>
      <c r="CE645" s="53"/>
      <c r="CF645" s="53"/>
      <c r="CG645" s="53"/>
      <c r="CH645" s="53"/>
      <c r="CI645" s="53"/>
      <c r="CJ645" s="53"/>
      <c r="CK645" s="53"/>
      <c r="CL645" s="53"/>
      <c r="CM645" s="53"/>
      <c r="CN645" s="53"/>
      <c r="CO645" s="53"/>
      <c r="CP645" s="53"/>
      <c r="CQ645" s="53"/>
      <c r="CR645" s="53"/>
      <c r="CS645" s="53"/>
      <c r="CT645" s="53"/>
      <c r="CU645" s="53"/>
      <c r="CV645" s="53"/>
      <c r="CW645" s="53"/>
      <c r="CX645" s="53"/>
      <c r="CY645" s="53"/>
      <c r="CZ645" s="53"/>
      <c r="DA645" s="53"/>
      <c r="DB645" s="53"/>
      <c r="DC645" s="53"/>
      <c r="DD645" s="53"/>
      <c r="DE645" s="53"/>
      <c r="DF645" s="53"/>
      <c r="DG645" s="53"/>
      <c r="DH645" s="53"/>
      <c r="DI645" s="53"/>
      <c r="DJ645" s="53"/>
      <c r="DK645" s="53"/>
      <c r="DL645" s="53"/>
      <c r="DM645" s="53"/>
      <c r="DN645" s="53"/>
      <c r="DO645" s="53"/>
      <c r="DP645" s="53"/>
      <c r="DQ645" s="53"/>
      <c r="DR645" s="53"/>
      <c r="DS645" s="53"/>
      <c r="DT645" s="53"/>
      <c r="DU645" s="53"/>
      <c r="DV645" s="53"/>
      <c r="DW645" s="53"/>
      <c r="DX645" s="53"/>
      <c r="DY645" s="53"/>
      <c r="DZ645" s="53"/>
      <c r="EA645" s="53"/>
      <c r="EB645" s="53"/>
      <c r="EC645" s="53"/>
      <c r="ED645" s="53"/>
      <c r="EE645" s="53"/>
      <c r="EF645" s="53"/>
      <c r="EG645" s="53"/>
      <c r="EH645" s="53"/>
      <c r="EI645" s="53"/>
      <c r="EJ645" s="53"/>
      <c r="EK645" s="53"/>
      <c r="EL645" s="53"/>
      <c r="EM645" s="53"/>
      <c r="EN645" s="53"/>
      <c r="EO645" s="53"/>
      <c r="EP645" s="53"/>
      <c r="EQ645" s="53"/>
      <c r="ER645" s="53"/>
      <c r="ES645" s="53"/>
      <c r="ET645" s="53"/>
      <c r="EU645" s="53"/>
      <c r="EV645" s="53"/>
      <c r="EW645" s="53"/>
      <c r="EX645" s="53"/>
      <c r="EY645" s="53"/>
      <c r="EZ645" s="53"/>
      <c r="FA645" s="53"/>
      <c r="FB645" s="53"/>
      <c r="FC645" s="53"/>
      <c r="FD645" s="53"/>
      <c r="FE645" s="53"/>
      <c r="FF645" s="53"/>
      <c r="FG645" s="53"/>
      <c r="FH645" s="53"/>
      <c r="FI645" s="53"/>
      <c r="FJ645" s="53"/>
      <c r="FK645" s="53"/>
      <c r="FL645" s="53"/>
      <c r="FM645" s="53"/>
      <c r="FN645" s="53"/>
      <c r="FO645" s="53"/>
      <c r="FP645" s="53"/>
      <c r="FQ645" s="53"/>
      <c r="FR645" s="53"/>
      <c r="FS645" s="53"/>
      <c r="FT645" s="53"/>
      <c r="FU645" s="53"/>
      <c r="FV645" s="53"/>
      <c r="FW645" s="53"/>
      <c r="FX645" s="53"/>
      <c r="FY645" s="53"/>
      <c r="FZ645" s="53"/>
      <c r="GA645" s="53"/>
      <c r="GB645" s="53"/>
      <c r="GC645" s="53"/>
      <c r="GD645" s="53"/>
      <c r="GE645" s="53"/>
      <c r="GF645" s="53"/>
      <c r="GG645" s="53"/>
      <c r="GH645" s="53"/>
      <c r="GI645" s="53"/>
      <c r="GJ645" s="53"/>
      <c r="GK645" s="53"/>
      <c r="GL645" s="53"/>
      <c r="GM645" s="53"/>
      <c r="GN645" s="53"/>
      <c r="GO645" s="53"/>
      <c r="GP645" s="53"/>
      <c r="GQ645" s="53"/>
      <c r="GR645" s="53"/>
      <c r="GS645" s="53"/>
      <c r="GT645" s="53"/>
      <c r="GU645" s="53"/>
      <c r="GV645" s="53"/>
      <c r="GW645" s="53"/>
      <c r="GX645" s="53"/>
      <c r="GY645" s="53"/>
      <c r="GZ645" s="53"/>
      <c r="HA645" s="53"/>
      <c r="HB645" s="53"/>
      <c r="HC645" s="53"/>
      <c r="HD645" s="53"/>
      <c r="HE645" s="53"/>
      <c r="HF645" s="53"/>
      <c r="HG645" s="53"/>
      <c r="HH645" s="53"/>
      <c r="HI645" s="53"/>
      <c r="HJ645" s="53"/>
      <c r="HK645" s="53"/>
      <c r="HL645" s="53"/>
      <c r="HM645" s="53"/>
      <c r="HN645" s="53"/>
      <c r="HO645" s="53"/>
      <c r="HP645" s="53"/>
      <c r="HQ645" s="53"/>
      <c r="HR645" s="53"/>
      <c r="HS645" s="53"/>
      <c r="HT645" s="53"/>
      <c r="HU645" s="53"/>
      <c r="HV645" s="53"/>
      <c r="HW645" s="53"/>
      <c r="HX645" s="53"/>
      <c r="HY645" s="53"/>
      <c r="HZ645" s="53"/>
      <c r="IA645" s="53"/>
    </row>
    <row r="646" spans="1:17" s="91" customFormat="1" ht="13.5" customHeight="1">
      <c r="A646" s="37" t="s">
        <v>333</v>
      </c>
      <c r="B646" s="37"/>
      <c r="C646" s="37"/>
      <c r="D646" s="81">
        <f>SUM(D648)</f>
        <v>0</v>
      </c>
      <c r="E646" s="81"/>
      <c r="F646" s="81">
        <f>SUM(F648)</f>
        <v>0</v>
      </c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90"/>
    </row>
    <row r="647" spans="1:17" s="22" customFormat="1" ht="20.25" customHeight="1">
      <c r="A647" s="8" t="s">
        <v>335</v>
      </c>
      <c r="B647" s="6"/>
      <c r="C647" s="6"/>
      <c r="D647" s="84"/>
      <c r="E647" s="84"/>
      <c r="F647" s="84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4"/>
    </row>
    <row r="648" spans="1:17" s="95" customFormat="1" ht="16.5" customHeight="1">
      <c r="A648" s="92" t="s">
        <v>441</v>
      </c>
      <c r="B648" s="93"/>
      <c r="C648" s="93"/>
      <c r="D648" s="94">
        <f>SUM(D650)</f>
        <v>0</v>
      </c>
      <c r="E648" s="94">
        <f>SUM(E650)</f>
        <v>0</v>
      </c>
      <c r="F648" s="94">
        <f>SUM(F650)</f>
        <v>0</v>
      </c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78"/>
    </row>
    <row r="649" spans="1:235" ht="11.25">
      <c r="A649" s="34" t="s">
        <v>4</v>
      </c>
      <c r="B649" s="6"/>
      <c r="C649" s="6"/>
      <c r="D649" s="84"/>
      <c r="E649" s="84"/>
      <c r="F649" s="84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24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3"/>
      <c r="BS649" s="53"/>
      <c r="BT649" s="53"/>
      <c r="BU649" s="53"/>
      <c r="BV649" s="53"/>
      <c r="BW649" s="53"/>
      <c r="BX649" s="53"/>
      <c r="BY649" s="53"/>
      <c r="BZ649" s="53"/>
      <c r="CA649" s="53"/>
      <c r="CB649" s="53"/>
      <c r="CC649" s="53"/>
      <c r="CD649" s="53"/>
      <c r="CE649" s="53"/>
      <c r="CF649" s="53"/>
      <c r="CG649" s="53"/>
      <c r="CH649" s="53"/>
      <c r="CI649" s="53"/>
      <c r="CJ649" s="53"/>
      <c r="CK649" s="53"/>
      <c r="CL649" s="53"/>
      <c r="CM649" s="53"/>
      <c r="CN649" s="53"/>
      <c r="CO649" s="53"/>
      <c r="CP649" s="53"/>
      <c r="CQ649" s="53"/>
      <c r="CR649" s="53"/>
      <c r="CS649" s="53"/>
      <c r="CT649" s="53"/>
      <c r="CU649" s="53"/>
      <c r="CV649" s="53"/>
      <c r="CW649" s="53"/>
      <c r="CX649" s="53"/>
      <c r="CY649" s="53"/>
      <c r="CZ649" s="53"/>
      <c r="DA649" s="53"/>
      <c r="DB649" s="53"/>
      <c r="DC649" s="53"/>
      <c r="DD649" s="53"/>
      <c r="DE649" s="53"/>
      <c r="DF649" s="53"/>
      <c r="DG649" s="53"/>
      <c r="DH649" s="53"/>
      <c r="DI649" s="53"/>
      <c r="DJ649" s="53"/>
      <c r="DK649" s="53"/>
      <c r="DL649" s="53"/>
      <c r="DM649" s="53"/>
      <c r="DN649" s="53"/>
      <c r="DO649" s="53"/>
      <c r="DP649" s="53"/>
      <c r="DQ649" s="53"/>
      <c r="DR649" s="53"/>
      <c r="DS649" s="53"/>
      <c r="DT649" s="53"/>
      <c r="DU649" s="53"/>
      <c r="DV649" s="53"/>
      <c r="DW649" s="53"/>
      <c r="DX649" s="53"/>
      <c r="DY649" s="53"/>
      <c r="DZ649" s="53"/>
      <c r="EA649" s="53"/>
      <c r="EB649" s="53"/>
      <c r="EC649" s="53"/>
      <c r="ED649" s="53"/>
      <c r="EE649" s="53"/>
      <c r="EF649" s="53"/>
      <c r="EG649" s="53"/>
      <c r="EH649" s="53"/>
      <c r="EI649" s="53"/>
      <c r="EJ649" s="53"/>
      <c r="EK649" s="53"/>
      <c r="EL649" s="53"/>
      <c r="EM649" s="53"/>
      <c r="EN649" s="53"/>
      <c r="EO649" s="53"/>
      <c r="EP649" s="53"/>
      <c r="EQ649" s="53"/>
      <c r="ER649" s="53"/>
      <c r="ES649" s="53"/>
      <c r="ET649" s="53"/>
      <c r="EU649" s="53"/>
      <c r="EV649" s="53"/>
      <c r="EW649" s="53"/>
      <c r="EX649" s="53"/>
      <c r="EY649" s="53"/>
      <c r="EZ649" s="53"/>
      <c r="FA649" s="53"/>
      <c r="FB649" s="53"/>
      <c r="FC649" s="53"/>
      <c r="FD649" s="53"/>
      <c r="FE649" s="53"/>
      <c r="FF649" s="53"/>
      <c r="FG649" s="53"/>
      <c r="FH649" s="53"/>
      <c r="FI649" s="53"/>
      <c r="FJ649" s="53"/>
      <c r="FK649" s="53"/>
      <c r="FL649" s="53"/>
      <c r="FM649" s="53"/>
      <c r="FN649" s="53"/>
      <c r="FO649" s="53"/>
      <c r="FP649" s="53"/>
      <c r="FQ649" s="53"/>
      <c r="FR649" s="53"/>
      <c r="FS649" s="53"/>
      <c r="FT649" s="53"/>
      <c r="FU649" s="53"/>
      <c r="FV649" s="53"/>
      <c r="FW649" s="53"/>
      <c r="FX649" s="53"/>
      <c r="FY649" s="53"/>
      <c r="FZ649" s="53"/>
      <c r="GA649" s="53"/>
      <c r="GB649" s="53"/>
      <c r="GC649" s="53"/>
      <c r="GD649" s="53"/>
      <c r="GE649" s="53"/>
      <c r="GF649" s="53"/>
      <c r="GG649" s="53"/>
      <c r="GH649" s="53"/>
      <c r="GI649" s="53"/>
      <c r="GJ649" s="53"/>
      <c r="GK649" s="53"/>
      <c r="GL649" s="53"/>
      <c r="GM649" s="53"/>
      <c r="GN649" s="53"/>
      <c r="GO649" s="53"/>
      <c r="GP649" s="53"/>
      <c r="GQ649" s="53"/>
      <c r="GR649" s="53"/>
      <c r="GS649" s="53"/>
      <c r="GT649" s="53"/>
      <c r="GU649" s="53"/>
      <c r="GV649" s="53"/>
      <c r="GW649" s="53"/>
      <c r="GX649" s="53"/>
      <c r="GY649" s="53"/>
      <c r="GZ649" s="53"/>
      <c r="HA649" s="53"/>
      <c r="HB649" s="53"/>
      <c r="HC649" s="53"/>
      <c r="HD649" s="53"/>
      <c r="HE649" s="53"/>
      <c r="HF649" s="53"/>
      <c r="HG649" s="53"/>
      <c r="HH649" s="53"/>
      <c r="HI649" s="53"/>
      <c r="HJ649" s="53"/>
      <c r="HK649" s="53"/>
      <c r="HL649" s="53"/>
      <c r="HM649" s="53"/>
      <c r="HN649" s="53"/>
      <c r="HO649" s="53"/>
      <c r="HP649" s="53"/>
      <c r="HQ649" s="53"/>
      <c r="HR649" s="53"/>
      <c r="HS649" s="53"/>
      <c r="HT649" s="53"/>
      <c r="HU649" s="53"/>
      <c r="HV649" s="53"/>
      <c r="HW649" s="53"/>
      <c r="HX649" s="53"/>
      <c r="HY649" s="53"/>
      <c r="HZ649" s="53"/>
      <c r="IA649" s="53"/>
    </row>
    <row r="650" spans="1:235" ht="15" customHeight="1">
      <c r="A650" s="40" t="s">
        <v>43</v>
      </c>
      <c r="B650" s="6"/>
      <c r="C650" s="6"/>
      <c r="D650" s="84">
        <v>0</v>
      </c>
      <c r="E650" s="84"/>
      <c r="F650" s="84">
        <f>SUM(D650:E650)</f>
        <v>0</v>
      </c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24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3"/>
      <c r="BS650" s="53"/>
      <c r="BT650" s="53"/>
      <c r="BU650" s="53"/>
      <c r="BV650" s="53"/>
      <c r="BW650" s="53"/>
      <c r="BX650" s="53"/>
      <c r="BY650" s="53"/>
      <c r="BZ650" s="53"/>
      <c r="CA650" s="53"/>
      <c r="CB650" s="53"/>
      <c r="CC650" s="53"/>
      <c r="CD650" s="53"/>
      <c r="CE650" s="53"/>
      <c r="CF650" s="53"/>
      <c r="CG650" s="53"/>
      <c r="CH650" s="53"/>
      <c r="CI650" s="53"/>
      <c r="CJ650" s="53"/>
      <c r="CK650" s="53"/>
      <c r="CL650" s="53"/>
      <c r="CM650" s="53"/>
      <c r="CN650" s="53"/>
      <c r="CO650" s="53"/>
      <c r="CP650" s="53"/>
      <c r="CQ650" s="53"/>
      <c r="CR650" s="53"/>
      <c r="CS650" s="53"/>
      <c r="CT650" s="53"/>
      <c r="CU650" s="53"/>
      <c r="CV650" s="53"/>
      <c r="CW650" s="53"/>
      <c r="CX650" s="53"/>
      <c r="CY650" s="53"/>
      <c r="CZ650" s="53"/>
      <c r="DA650" s="53"/>
      <c r="DB650" s="53"/>
      <c r="DC650" s="53"/>
      <c r="DD650" s="53"/>
      <c r="DE650" s="53"/>
      <c r="DF650" s="53"/>
      <c r="DG650" s="53"/>
      <c r="DH650" s="53"/>
      <c r="DI650" s="53"/>
      <c r="DJ650" s="53"/>
      <c r="DK650" s="53"/>
      <c r="DL650" s="53"/>
      <c r="DM650" s="53"/>
      <c r="DN650" s="53"/>
      <c r="DO650" s="53"/>
      <c r="DP650" s="53"/>
      <c r="DQ650" s="53"/>
      <c r="DR650" s="53"/>
      <c r="DS650" s="53"/>
      <c r="DT650" s="53"/>
      <c r="DU650" s="53"/>
      <c r="DV650" s="53"/>
      <c r="DW650" s="53"/>
      <c r="DX650" s="53"/>
      <c r="DY650" s="53"/>
      <c r="DZ650" s="53"/>
      <c r="EA650" s="53"/>
      <c r="EB650" s="53"/>
      <c r="EC650" s="53"/>
      <c r="ED650" s="53"/>
      <c r="EE650" s="53"/>
      <c r="EF650" s="53"/>
      <c r="EG650" s="53"/>
      <c r="EH650" s="53"/>
      <c r="EI650" s="53"/>
      <c r="EJ650" s="53"/>
      <c r="EK650" s="53"/>
      <c r="EL650" s="53"/>
      <c r="EM650" s="53"/>
      <c r="EN650" s="53"/>
      <c r="EO650" s="53"/>
      <c r="EP650" s="53"/>
      <c r="EQ650" s="53"/>
      <c r="ER650" s="53"/>
      <c r="ES650" s="53"/>
      <c r="ET650" s="53"/>
      <c r="EU650" s="53"/>
      <c r="EV650" s="53"/>
      <c r="EW650" s="53"/>
      <c r="EX650" s="53"/>
      <c r="EY650" s="53"/>
      <c r="EZ650" s="53"/>
      <c r="FA650" s="53"/>
      <c r="FB650" s="53"/>
      <c r="FC650" s="53"/>
      <c r="FD650" s="53"/>
      <c r="FE650" s="53"/>
      <c r="FF650" s="53"/>
      <c r="FG650" s="53"/>
      <c r="FH650" s="53"/>
      <c r="FI650" s="53"/>
      <c r="FJ650" s="53"/>
      <c r="FK650" s="53"/>
      <c r="FL650" s="53"/>
      <c r="FM650" s="53"/>
      <c r="FN650" s="53"/>
      <c r="FO650" s="53"/>
      <c r="FP650" s="53"/>
      <c r="FQ650" s="53"/>
      <c r="FR650" s="53"/>
      <c r="FS650" s="53"/>
      <c r="FT650" s="53"/>
      <c r="FU650" s="53"/>
      <c r="FV650" s="53"/>
      <c r="FW650" s="53"/>
      <c r="FX650" s="53"/>
      <c r="FY650" s="53"/>
      <c r="FZ650" s="53"/>
      <c r="GA650" s="53"/>
      <c r="GB650" s="53"/>
      <c r="GC650" s="53"/>
      <c r="GD650" s="53"/>
      <c r="GE650" s="53"/>
      <c r="GF650" s="53"/>
      <c r="GG650" s="53"/>
      <c r="GH650" s="53"/>
      <c r="GI650" s="53"/>
      <c r="GJ650" s="53"/>
      <c r="GK650" s="53"/>
      <c r="GL650" s="53"/>
      <c r="GM650" s="53"/>
      <c r="GN650" s="53"/>
      <c r="GO650" s="53"/>
      <c r="GP650" s="53"/>
      <c r="GQ650" s="53"/>
      <c r="GR650" s="53"/>
      <c r="GS650" s="53"/>
      <c r="GT650" s="53"/>
      <c r="GU650" s="53"/>
      <c r="GV650" s="53"/>
      <c r="GW650" s="53"/>
      <c r="GX650" s="53"/>
      <c r="GY650" s="53"/>
      <c r="GZ650" s="53"/>
      <c r="HA650" s="53"/>
      <c r="HB650" s="53"/>
      <c r="HC650" s="53"/>
      <c r="HD650" s="53"/>
      <c r="HE650" s="53"/>
      <c r="HF650" s="53"/>
      <c r="HG650" s="53"/>
      <c r="HH650" s="53"/>
      <c r="HI650" s="53"/>
      <c r="HJ650" s="53"/>
      <c r="HK650" s="53"/>
      <c r="HL650" s="53"/>
      <c r="HM650" s="53"/>
      <c r="HN650" s="53"/>
      <c r="HO650" s="53"/>
      <c r="HP650" s="53"/>
      <c r="HQ650" s="53"/>
      <c r="HR650" s="53"/>
      <c r="HS650" s="53"/>
      <c r="HT650" s="53"/>
      <c r="HU650" s="53"/>
      <c r="HV650" s="53"/>
      <c r="HW650" s="53"/>
      <c r="HX650" s="53"/>
      <c r="HY650" s="53"/>
      <c r="HZ650" s="53"/>
      <c r="IA650" s="53"/>
    </row>
    <row r="651" spans="1:17" s="52" customFormat="1" ht="11.25">
      <c r="A651" s="34" t="s">
        <v>5</v>
      </c>
      <c r="B651" s="37"/>
      <c r="C651" s="37"/>
      <c r="D651" s="81"/>
      <c r="E651" s="81"/>
      <c r="F651" s="81">
        <f>SUM(D651:E651)</f>
        <v>0</v>
      </c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75"/>
    </row>
    <row r="652" spans="1:235" ht="13.5" customHeight="1">
      <c r="A652" s="34" t="s">
        <v>336</v>
      </c>
      <c r="B652" s="6"/>
      <c r="C652" s="6"/>
      <c r="D652" s="84">
        <v>0</v>
      </c>
      <c r="E652" s="84"/>
      <c r="F652" s="84">
        <f>SUM(D652:E652)</f>
        <v>0</v>
      </c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24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53"/>
      <c r="BC652" s="53"/>
      <c r="BD652" s="53"/>
      <c r="BE652" s="53"/>
      <c r="BF652" s="53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3"/>
      <c r="BS652" s="53"/>
      <c r="BT652" s="53"/>
      <c r="BU652" s="53"/>
      <c r="BV652" s="53"/>
      <c r="BW652" s="53"/>
      <c r="BX652" s="53"/>
      <c r="BY652" s="53"/>
      <c r="BZ652" s="53"/>
      <c r="CA652" s="53"/>
      <c r="CB652" s="53"/>
      <c r="CC652" s="53"/>
      <c r="CD652" s="53"/>
      <c r="CE652" s="53"/>
      <c r="CF652" s="53"/>
      <c r="CG652" s="53"/>
      <c r="CH652" s="53"/>
      <c r="CI652" s="53"/>
      <c r="CJ652" s="53"/>
      <c r="CK652" s="53"/>
      <c r="CL652" s="53"/>
      <c r="CM652" s="53"/>
      <c r="CN652" s="53"/>
      <c r="CO652" s="53"/>
      <c r="CP652" s="53"/>
      <c r="CQ652" s="53"/>
      <c r="CR652" s="53"/>
      <c r="CS652" s="53"/>
      <c r="CT652" s="53"/>
      <c r="CU652" s="53"/>
      <c r="CV652" s="53"/>
      <c r="CW652" s="53"/>
      <c r="CX652" s="53"/>
      <c r="CY652" s="53"/>
      <c r="CZ652" s="53"/>
      <c r="DA652" s="53"/>
      <c r="DB652" s="53"/>
      <c r="DC652" s="53"/>
      <c r="DD652" s="53"/>
      <c r="DE652" s="53"/>
      <c r="DF652" s="53"/>
      <c r="DG652" s="53"/>
      <c r="DH652" s="53"/>
      <c r="DI652" s="53"/>
      <c r="DJ652" s="53"/>
      <c r="DK652" s="53"/>
      <c r="DL652" s="53"/>
      <c r="DM652" s="53"/>
      <c r="DN652" s="53"/>
      <c r="DO652" s="53"/>
      <c r="DP652" s="53"/>
      <c r="DQ652" s="53"/>
      <c r="DR652" s="53"/>
      <c r="DS652" s="53"/>
      <c r="DT652" s="53"/>
      <c r="DU652" s="53"/>
      <c r="DV652" s="53"/>
      <c r="DW652" s="53"/>
      <c r="DX652" s="53"/>
      <c r="DY652" s="53"/>
      <c r="DZ652" s="53"/>
      <c r="EA652" s="53"/>
      <c r="EB652" s="53"/>
      <c r="EC652" s="53"/>
      <c r="ED652" s="53"/>
      <c r="EE652" s="53"/>
      <c r="EF652" s="53"/>
      <c r="EG652" s="53"/>
      <c r="EH652" s="53"/>
      <c r="EI652" s="53"/>
      <c r="EJ652" s="53"/>
      <c r="EK652" s="53"/>
      <c r="EL652" s="53"/>
      <c r="EM652" s="53"/>
      <c r="EN652" s="53"/>
      <c r="EO652" s="53"/>
      <c r="EP652" s="53"/>
      <c r="EQ652" s="53"/>
      <c r="ER652" s="53"/>
      <c r="ES652" s="53"/>
      <c r="ET652" s="53"/>
      <c r="EU652" s="53"/>
      <c r="EV652" s="53"/>
      <c r="EW652" s="53"/>
      <c r="EX652" s="53"/>
      <c r="EY652" s="53"/>
      <c r="EZ652" s="53"/>
      <c r="FA652" s="53"/>
      <c r="FB652" s="53"/>
      <c r="FC652" s="53"/>
      <c r="FD652" s="53"/>
      <c r="FE652" s="53"/>
      <c r="FF652" s="53"/>
      <c r="FG652" s="53"/>
      <c r="FH652" s="53"/>
      <c r="FI652" s="53"/>
      <c r="FJ652" s="53"/>
      <c r="FK652" s="53"/>
      <c r="FL652" s="53"/>
      <c r="FM652" s="53"/>
      <c r="FN652" s="53"/>
      <c r="FO652" s="53"/>
      <c r="FP652" s="53"/>
      <c r="FQ652" s="53"/>
      <c r="FR652" s="53"/>
      <c r="FS652" s="53"/>
      <c r="FT652" s="53"/>
      <c r="FU652" s="53"/>
      <c r="FV652" s="53"/>
      <c r="FW652" s="53"/>
      <c r="FX652" s="53"/>
      <c r="FY652" s="53"/>
      <c r="FZ652" s="53"/>
      <c r="GA652" s="53"/>
      <c r="GB652" s="53"/>
      <c r="GC652" s="53"/>
      <c r="GD652" s="53"/>
      <c r="GE652" s="53"/>
      <c r="GF652" s="53"/>
      <c r="GG652" s="53"/>
      <c r="GH652" s="53"/>
      <c r="GI652" s="53"/>
      <c r="GJ652" s="53"/>
      <c r="GK652" s="53"/>
      <c r="GL652" s="53"/>
      <c r="GM652" s="53"/>
      <c r="GN652" s="53"/>
      <c r="GO652" s="53"/>
      <c r="GP652" s="53"/>
      <c r="GQ652" s="53"/>
      <c r="GR652" s="53"/>
      <c r="GS652" s="53"/>
      <c r="GT652" s="53"/>
      <c r="GU652" s="53"/>
      <c r="GV652" s="53"/>
      <c r="GW652" s="53"/>
      <c r="GX652" s="53"/>
      <c r="GY652" s="53"/>
      <c r="GZ652" s="53"/>
      <c r="HA652" s="53"/>
      <c r="HB652" s="53"/>
      <c r="HC652" s="53"/>
      <c r="HD652" s="53"/>
      <c r="HE652" s="53"/>
      <c r="HF652" s="53"/>
      <c r="HG652" s="53"/>
      <c r="HH652" s="53"/>
      <c r="HI652" s="53"/>
      <c r="HJ652" s="53"/>
      <c r="HK652" s="53"/>
      <c r="HL652" s="53"/>
      <c r="HM652" s="53"/>
      <c r="HN652" s="53"/>
      <c r="HO652" s="53"/>
      <c r="HP652" s="53"/>
      <c r="HQ652" s="53"/>
      <c r="HR652" s="53"/>
      <c r="HS652" s="53"/>
      <c r="HT652" s="53"/>
      <c r="HU652" s="53"/>
      <c r="HV652" s="53"/>
      <c r="HW652" s="53"/>
      <c r="HX652" s="53"/>
      <c r="HY652" s="53"/>
      <c r="HZ652" s="53"/>
      <c r="IA652" s="53"/>
    </row>
    <row r="653" spans="1:17" s="52" customFormat="1" ht="16.5" customHeight="1">
      <c r="A653" s="34" t="s">
        <v>7</v>
      </c>
      <c r="B653" s="37"/>
      <c r="C653" s="37"/>
      <c r="D653" s="81"/>
      <c r="E653" s="81"/>
      <c r="F653" s="81"/>
      <c r="G653" s="81"/>
      <c r="H653" s="81"/>
      <c r="I653" s="81"/>
      <c r="J653" s="30"/>
      <c r="K653" s="81"/>
      <c r="L653" s="81"/>
      <c r="M653" s="81"/>
      <c r="N653" s="81"/>
      <c r="O653" s="81"/>
      <c r="P653" s="81"/>
      <c r="Q653" s="75"/>
    </row>
    <row r="654" spans="1:235" ht="11.25">
      <c r="A654" s="34" t="s">
        <v>334</v>
      </c>
      <c r="B654" s="6"/>
      <c r="C654" s="6"/>
      <c r="D654" s="84">
        <v>0</v>
      </c>
      <c r="E654" s="84"/>
      <c r="F654" s="84">
        <f>SUM(D654:E654)</f>
        <v>0</v>
      </c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24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3"/>
      <c r="AV654" s="53"/>
      <c r="AW654" s="53"/>
      <c r="AX654" s="53"/>
      <c r="AY654" s="53"/>
      <c r="AZ654" s="53"/>
      <c r="BA654" s="53"/>
      <c r="BB654" s="53"/>
      <c r="BC654" s="53"/>
      <c r="BD654" s="53"/>
      <c r="BE654" s="53"/>
      <c r="BF654" s="53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3"/>
      <c r="BS654" s="53"/>
      <c r="BT654" s="53"/>
      <c r="BU654" s="53"/>
      <c r="BV654" s="53"/>
      <c r="BW654" s="53"/>
      <c r="BX654" s="53"/>
      <c r="BY654" s="53"/>
      <c r="BZ654" s="53"/>
      <c r="CA654" s="53"/>
      <c r="CB654" s="53"/>
      <c r="CC654" s="53"/>
      <c r="CD654" s="53"/>
      <c r="CE654" s="53"/>
      <c r="CF654" s="53"/>
      <c r="CG654" s="53"/>
      <c r="CH654" s="53"/>
      <c r="CI654" s="53"/>
      <c r="CJ654" s="53"/>
      <c r="CK654" s="53"/>
      <c r="CL654" s="53"/>
      <c r="CM654" s="53"/>
      <c r="CN654" s="53"/>
      <c r="CO654" s="53"/>
      <c r="CP654" s="53"/>
      <c r="CQ654" s="53"/>
      <c r="CR654" s="53"/>
      <c r="CS654" s="53"/>
      <c r="CT654" s="53"/>
      <c r="CU654" s="53"/>
      <c r="CV654" s="53"/>
      <c r="CW654" s="53"/>
      <c r="CX654" s="53"/>
      <c r="CY654" s="53"/>
      <c r="CZ654" s="53"/>
      <c r="DA654" s="53"/>
      <c r="DB654" s="53"/>
      <c r="DC654" s="53"/>
      <c r="DD654" s="53"/>
      <c r="DE654" s="53"/>
      <c r="DF654" s="53"/>
      <c r="DG654" s="53"/>
      <c r="DH654" s="53"/>
      <c r="DI654" s="53"/>
      <c r="DJ654" s="53"/>
      <c r="DK654" s="53"/>
      <c r="DL654" s="53"/>
      <c r="DM654" s="53"/>
      <c r="DN654" s="53"/>
      <c r="DO654" s="53"/>
      <c r="DP654" s="53"/>
      <c r="DQ654" s="53"/>
      <c r="DR654" s="53"/>
      <c r="DS654" s="53"/>
      <c r="DT654" s="53"/>
      <c r="DU654" s="53"/>
      <c r="DV654" s="53"/>
      <c r="DW654" s="53"/>
      <c r="DX654" s="53"/>
      <c r="DY654" s="53"/>
      <c r="DZ654" s="53"/>
      <c r="EA654" s="53"/>
      <c r="EB654" s="53"/>
      <c r="EC654" s="53"/>
      <c r="ED654" s="53"/>
      <c r="EE654" s="53"/>
      <c r="EF654" s="53"/>
      <c r="EG654" s="53"/>
      <c r="EH654" s="53"/>
      <c r="EI654" s="53"/>
      <c r="EJ654" s="53"/>
      <c r="EK654" s="53"/>
      <c r="EL654" s="53"/>
      <c r="EM654" s="53"/>
      <c r="EN654" s="53"/>
      <c r="EO654" s="53"/>
      <c r="EP654" s="53"/>
      <c r="EQ654" s="53"/>
      <c r="ER654" s="53"/>
      <c r="ES654" s="53"/>
      <c r="ET654" s="53"/>
      <c r="EU654" s="53"/>
      <c r="EV654" s="53"/>
      <c r="EW654" s="53"/>
      <c r="EX654" s="53"/>
      <c r="EY654" s="53"/>
      <c r="EZ654" s="53"/>
      <c r="FA654" s="53"/>
      <c r="FB654" s="53"/>
      <c r="FC654" s="53"/>
      <c r="FD654" s="53"/>
      <c r="FE654" s="53"/>
      <c r="FF654" s="53"/>
      <c r="FG654" s="53"/>
      <c r="FH654" s="53"/>
      <c r="FI654" s="53"/>
      <c r="FJ654" s="53"/>
      <c r="FK654" s="53"/>
      <c r="FL654" s="53"/>
      <c r="FM654" s="53"/>
      <c r="FN654" s="53"/>
      <c r="FO654" s="53"/>
      <c r="FP654" s="53"/>
      <c r="FQ654" s="53"/>
      <c r="FR654" s="53"/>
      <c r="FS654" s="53"/>
      <c r="FT654" s="53"/>
      <c r="FU654" s="53"/>
      <c r="FV654" s="53"/>
      <c r="FW654" s="53"/>
      <c r="FX654" s="53"/>
      <c r="FY654" s="53"/>
      <c r="FZ654" s="53"/>
      <c r="GA654" s="53"/>
      <c r="GB654" s="53"/>
      <c r="GC654" s="53"/>
      <c r="GD654" s="53"/>
      <c r="GE654" s="53"/>
      <c r="GF654" s="53"/>
      <c r="GG654" s="53"/>
      <c r="GH654" s="53"/>
      <c r="GI654" s="53"/>
      <c r="GJ654" s="53"/>
      <c r="GK654" s="53"/>
      <c r="GL654" s="53"/>
      <c r="GM654" s="53"/>
      <c r="GN654" s="53"/>
      <c r="GO654" s="53"/>
      <c r="GP654" s="53"/>
      <c r="GQ654" s="53"/>
      <c r="GR654" s="53"/>
      <c r="GS654" s="53"/>
      <c r="GT654" s="53"/>
      <c r="GU654" s="53"/>
      <c r="GV654" s="53"/>
      <c r="GW654" s="53"/>
      <c r="GX654" s="53"/>
      <c r="GY654" s="53"/>
      <c r="GZ654" s="53"/>
      <c r="HA654" s="53"/>
      <c r="HB654" s="53"/>
      <c r="HC654" s="53"/>
      <c r="HD654" s="53"/>
      <c r="HE654" s="53"/>
      <c r="HF654" s="53"/>
      <c r="HG654" s="53"/>
      <c r="HH654" s="53"/>
      <c r="HI654" s="53"/>
      <c r="HJ654" s="53"/>
      <c r="HK654" s="53"/>
      <c r="HL654" s="53"/>
      <c r="HM654" s="53"/>
      <c r="HN654" s="53"/>
      <c r="HO654" s="53"/>
      <c r="HP654" s="53"/>
      <c r="HQ654" s="53"/>
      <c r="HR654" s="53"/>
      <c r="HS654" s="53"/>
      <c r="HT654" s="53"/>
      <c r="HU654" s="53"/>
      <c r="HV654" s="53"/>
      <c r="HW654" s="53"/>
      <c r="HX654" s="53"/>
      <c r="HY654" s="53"/>
      <c r="HZ654" s="53"/>
      <c r="IA654" s="53"/>
    </row>
    <row r="655" spans="1:235" ht="11.25">
      <c r="A655" s="37" t="s">
        <v>258</v>
      </c>
      <c r="B655" s="6"/>
      <c r="C655" s="6"/>
      <c r="D655" s="81">
        <f>D657</f>
        <v>0</v>
      </c>
      <c r="E655" s="81">
        <f>E657</f>
        <v>-20000</v>
      </c>
      <c r="F655" s="81">
        <f>F657</f>
        <v>-20000</v>
      </c>
      <c r="G655" s="81">
        <f aca="true" t="shared" si="68" ref="G655:Q655">G657</f>
        <v>0</v>
      </c>
      <c r="H655" s="81">
        <f t="shared" si="68"/>
        <v>-2054092</v>
      </c>
      <c r="I655" s="81">
        <f t="shared" si="68"/>
        <v>0</v>
      </c>
      <c r="J655" s="81">
        <f t="shared" si="68"/>
        <v>-2054092</v>
      </c>
      <c r="K655" s="81">
        <f t="shared" si="68"/>
        <v>0</v>
      </c>
      <c r="L655" s="81">
        <f t="shared" si="68"/>
        <v>0</v>
      </c>
      <c r="M655" s="81">
        <f t="shared" si="68"/>
        <v>0</v>
      </c>
      <c r="N655" s="81">
        <f t="shared" si="68"/>
        <v>0</v>
      </c>
      <c r="O655" s="81">
        <f t="shared" si="68"/>
        <v>0</v>
      </c>
      <c r="P655" s="81">
        <f t="shared" si="68"/>
        <v>0</v>
      </c>
      <c r="Q655" s="81">
        <f t="shared" si="68"/>
        <v>0</v>
      </c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3"/>
      <c r="AV655" s="53"/>
      <c r="AW655" s="53"/>
      <c r="AX655" s="53"/>
      <c r="AY655" s="53"/>
      <c r="AZ655" s="53"/>
      <c r="BA655" s="53"/>
      <c r="BB655" s="53"/>
      <c r="BC655" s="53"/>
      <c r="BD655" s="53"/>
      <c r="BE655" s="53"/>
      <c r="BF655" s="53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3"/>
      <c r="BS655" s="53"/>
      <c r="BT655" s="53"/>
      <c r="BU655" s="53"/>
      <c r="BV655" s="53"/>
      <c r="BW655" s="53"/>
      <c r="BX655" s="53"/>
      <c r="BY655" s="53"/>
      <c r="BZ655" s="53"/>
      <c r="CA655" s="53"/>
      <c r="CB655" s="53"/>
      <c r="CC655" s="53"/>
      <c r="CD655" s="53"/>
      <c r="CE655" s="53"/>
      <c r="CF655" s="53"/>
      <c r="CG655" s="53"/>
      <c r="CH655" s="53"/>
      <c r="CI655" s="53"/>
      <c r="CJ655" s="53"/>
      <c r="CK655" s="53"/>
      <c r="CL655" s="53"/>
      <c r="CM655" s="53"/>
      <c r="CN655" s="53"/>
      <c r="CO655" s="53"/>
      <c r="CP655" s="53"/>
      <c r="CQ655" s="53"/>
      <c r="CR655" s="53"/>
      <c r="CS655" s="53"/>
      <c r="CT655" s="53"/>
      <c r="CU655" s="53"/>
      <c r="CV655" s="53"/>
      <c r="CW655" s="53"/>
      <c r="CX655" s="53"/>
      <c r="CY655" s="53"/>
      <c r="CZ655" s="53"/>
      <c r="DA655" s="53"/>
      <c r="DB655" s="53"/>
      <c r="DC655" s="53"/>
      <c r="DD655" s="53"/>
      <c r="DE655" s="53"/>
      <c r="DF655" s="53"/>
      <c r="DG655" s="53"/>
      <c r="DH655" s="53"/>
      <c r="DI655" s="53"/>
      <c r="DJ655" s="53"/>
      <c r="DK655" s="53"/>
      <c r="DL655" s="53"/>
      <c r="DM655" s="53"/>
      <c r="DN655" s="53"/>
      <c r="DO655" s="53"/>
      <c r="DP655" s="53"/>
      <c r="DQ655" s="53"/>
      <c r="DR655" s="53"/>
      <c r="DS655" s="53"/>
      <c r="DT655" s="53"/>
      <c r="DU655" s="53"/>
      <c r="DV655" s="53"/>
      <c r="DW655" s="53"/>
      <c r="DX655" s="53"/>
      <c r="DY655" s="53"/>
      <c r="DZ655" s="53"/>
      <c r="EA655" s="53"/>
      <c r="EB655" s="53"/>
      <c r="EC655" s="53"/>
      <c r="ED655" s="53"/>
      <c r="EE655" s="53"/>
      <c r="EF655" s="53"/>
      <c r="EG655" s="53"/>
      <c r="EH655" s="53"/>
      <c r="EI655" s="53"/>
      <c r="EJ655" s="53"/>
      <c r="EK655" s="53"/>
      <c r="EL655" s="53"/>
      <c r="EM655" s="53"/>
      <c r="EN655" s="53"/>
      <c r="EO655" s="53"/>
      <c r="EP655" s="53"/>
      <c r="EQ655" s="53"/>
      <c r="ER655" s="53"/>
      <c r="ES655" s="53"/>
      <c r="ET655" s="53"/>
      <c r="EU655" s="53"/>
      <c r="EV655" s="53"/>
      <c r="EW655" s="53"/>
      <c r="EX655" s="53"/>
      <c r="EY655" s="53"/>
      <c r="EZ655" s="53"/>
      <c r="FA655" s="53"/>
      <c r="FB655" s="53"/>
      <c r="FC655" s="53"/>
      <c r="FD655" s="53"/>
      <c r="FE655" s="53"/>
      <c r="FF655" s="53"/>
      <c r="FG655" s="53"/>
      <c r="FH655" s="53"/>
      <c r="FI655" s="53"/>
      <c r="FJ655" s="53"/>
      <c r="FK655" s="53"/>
      <c r="FL655" s="53"/>
      <c r="FM655" s="53"/>
      <c r="FN655" s="53"/>
      <c r="FO655" s="53"/>
      <c r="FP655" s="53"/>
      <c r="FQ655" s="53"/>
      <c r="FR655" s="53"/>
      <c r="FS655" s="53"/>
      <c r="FT655" s="53"/>
      <c r="FU655" s="53"/>
      <c r="FV655" s="53"/>
      <c r="FW655" s="53"/>
      <c r="FX655" s="53"/>
      <c r="FY655" s="53"/>
      <c r="FZ655" s="53"/>
      <c r="GA655" s="53"/>
      <c r="GB655" s="53"/>
      <c r="GC655" s="53"/>
      <c r="GD655" s="53"/>
      <c r="GE655" s="53"/>
      <c r="GF655" s="53"/>
      <c r="GG655" s="53"/>
      <c r="GH655" s="53"/>
      <c r="GI655" s="53"/>
      <c r="GJ655" s="53"/>
      <c r="GK655" s="53"/>
      <c r="GL655" s="53"/>
      <c r="GM655" s="53"/>
      <c r="GN655" s="53"/>
      <c r="GO655" s="53"/>
      <c r="GP655" s="53"/>
      <c r="GQ655" s="53"/>
      <c r="GR655" s="53"/>
      <c r="GS655" s="53"/>
      <c r="GT655" s="53"/>
      <c r="GU655" s="53"/>
      <c r="GV655" s="53"/>
      <c r="GW655" s="53"/>
      <c r="GX655" s="53"/>
      <c r="GY655" s="53"/>
      <c r="GZ655" s="53"/>
      <c r="HA655" s="53"/>
      <c r="HB655" s="53"/>
      <c r="HC655" s="53"/>
      <c r="HD655" s="53"/>
      <c r="HE655" s="53"/>
      <c r="HF655" s="53"/>
      <c r="HG655" s="53"/>
      <c r="HH655" s="53"/>
      <c r="HI655" s="53"/>
      <c r="HJ655" s="53"/>
      <c r="HK655" s="53"/>
      <c r="HL655" s="53"/>
      <c r="HM655" s="53"/>
      <c r="HN655" s="53"/>
      <c r="HO655" s="53"/>
      <c r="HP655" s="53"/>
      <c r="HQ655" s="53"/>
      <c r="HR655" s="53"/>
      <c r="HS655" s="53"/>
      <c r="HT655" s="53"/>
      <c r="HU655" s="53"/>
      <c r="HV655" s="53"/>
      <c r="HW655" s="53"/>
      <c r="HX655" s="53"/>
      <c r="HY655" s="53"/>
      <c r="HZ655" s="53"/>
      <c r="IA655" s="53"/>
    </row>
    <row r="656" spans="1:235" ht="17.25" customHeight="1">
      <c r="A656" s="8" t="s">
        <v>198</v>
      </c>
      <c r="B656" s="6"/>
      <c r="C656" s="6"/>
      <c r="D656" s="84"/>
      <c r="E656" s="84"/>
      <c r="F656" s="84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24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3"/>
      <c r="AZ656" s="53"/>
      <c r="BA656" s="53"/>
      <c r="BB656" s="53"/>
      <c r="BC656" s="53"/>
      <c r="BD656" s="53"/>
      <c r="BE656" s="53"/>
      <c r="BF656" s="53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3"/>
      <c r="BS656" s="53"/>
      <c r="BT656" s="53"/>
      <c r="BU656" s="53"/>
      <c r="BV656" s="53"/>
      <c r="BW656" s="53"/>
      <c r="BX656" s="53"/>
      <c r="BY656" s="53"/>
      <c r="BZ656" s="53"/>
      <c r="CA656" s="53"/>
      <c r="CB656" s="53"/>
      <c r="CC656" s="53"/>
      <c r="CD656" s="53"/>
      <c r="CE656" s="53"/>
      <c r="CF656" s="53"/>
      <c r="CG656" s="53"/>
      <c r="CH656" s="53"/>
      <c r="CI656" s="53"/>
      <c r="CJ656" s="53"/>
      <c r="CK656" s="53"/>
      <c r="CL656" s="53"/>
      <c r="CM656" s="53"/>
      <c r="CN656" s="53"/>
      <c r="CO656" s="53"/>
      <c r="CP656" s="53"/>
      <c r="CQ656" s="53"/>
      <c r="CR656" s="53"/>
      <c r="CS656" s="53"/>
      <c r="CT656" s="53"/>
      <c r="CU656" s="53"/>
      <c r="CV656" s="53"/>
      <c r="CW656" s="53"/>
      <c r="CX656" s="53"/>
      <c r="CY656" s="53"/>
      <c r="CZ656" s="53"/>
      <c r="DA656" s="53"/>
      <c r="DB656" s="53"/>
      <c r="DC656" s="53"/>
      <c r="DD656" s="53"/>
      <c r="DE656" s="53"/>
      <c r="DF656" s="53"/>
      <c r="DG656" s="53"/>
      <c r="DH656" s="53"/>
      <c r="DI656" s="53"/>
      <c r="DJ656" s="53"/>
      <c r="DK656" s="53"/>
      <c r="DL656" s="53"/>
      <c r="DM656" s="53"/>
      <c r="DN656" s="53"/>
      <c r="DO656" s="53"/>
      <c r="DP656" s="53"/>
      <c r="DQ656" s="53"/>
      <c r="DR656" s="53"/>
      <c r="DS656" s="53"/>
      <c r="DT656" s="53"/>
      <c r="DU656" s="53"/>
      <c r="DV656" s="53"/>
      <c r="DW656" s="53"/>
      <c r="DX656" s="53"/>
      <c r="DY656" s="53"/>
      <c r="DZ656" s="53"/>
      <c r="EA656" s="53"/>
      <c r="EB656" s="53"/>
      <c r="EC656" s="53"/>
      <c r="ED656" s="53"/>
      <c r="EE656" s="53"/>
      <c r="EF656" s="53"/>
      <c r="EG656" s="53"/>
      <c r="EH656" s="53"/>
      <c r="EI656" s="53"/>
      <c r="EJ656" s="53"/>
      <c r="EK656" s="53"/>
      <c r="EL656" s="53"/>
      <c r="EM656" s="53"/>
      <c r="EN656" s="53"/>
      <c r="EO656" s="53"/>
      <c r="EP656" s="53"/>
      <c r="EQ656" s="53"/>
      <c r="ER656" s="53"/>
      <c r="ES656" s="53"/>
      <c r="ET656" s="53"/>
      <c r="EU656" s="53"/>
      <c r="EV656" s="53"/>
      <c r="EW656" s="53"/>
      <c r="EX656" s="53"/>
      <c r="EY656" s="53"/>
      <c r="EZ656" s="53"/>
      <c r="FA656" s="53"/>
      <c r="FB656" s="53"/>
      <c r="FC656" s="53"/>
      <c r="FD656" s="53"/>
      <c r="FE656" s="53"/>
      <c r="FF656" s="53"/>
      <c r="FG656" s="53"/>
      <c r="FH656" s="53"/>
      <c r="FI656" s="53"/>
      <c r="FJ656" s="53"/>
      <c r="FK656" s="53"/>
      <c r="FL656" s="53"/>
      <c r="FM656" s="53"/>
      <c r="FN656" s="53"/>
      <c r="FO656" s="53"/>
      <c r="FP656" s="53"/>
      <c r="FQ656" s="53"/>
      <c r="FR656" s="53"/>
      <c r="FS656" s="53"/>
      <c r="FT656" s="53"/>
      <c r="FU656" s="53"/>
      <c r="FV656" s="53"/>
      <c r="FW656" s="53"/>
      <c r="FX656" s="53"/>
      <c r="FY656" s="53"/>
      <c r="FZ656" s="53"/>
      <c r="GA656" s="53"/>
      <c r="GB656" s="53"/>
      <c r="GC656" s="53"/>
      <c r="GD656" s="53"/>
      <c r="GE656" s="53"/>
      <c r="GF656" s="53"/>
      <c r="GG656" s="53"/>
      <c r="GH656" s="53"/>
      <c r="GI656" s="53"/>
      <c r="GJ656" s="53"/>
      <c r="GK656" s="53"/>
      <c r="GL656" s="53"/>
      <c r="GM656" s="53"/>
      <c r="GN656" s="53"/>
      <c r="GO656" s="53"/>
      <c r="GP656" s="53"/>
      <c r="GQ656" s="53"/>
      <c r="GR656" s="53"/>
      <c r="GS656" s="53"/>
      <c r="GT656" s="53"/>
      <c r="GU656" s="53"/>
      <c r="GV656" s="53"/>
      <c r="GW656" s="53"/>
      <c r="GX656" s="53"/>
      <c r="GY656" s="53"/>
      <c r="GZ656" s="53"/>
      <c r="HA656" s="53"/>
      <c r="HB656" s="53"/>
      <c r="HC656" s="53"/>
      <c r="HD656" s="53"/>
      <c r="HE656" s="53"/>
      <c r="HF656" s="53"/>
      <c r="HG656" s="53"/>
      <c r="HH656" s="53"/>
      <c r="HI656" s="53"/>
      <c r="HJ656" s="53"/>
      <c r="HK656" s="53"/>
      <c r="HL656" s="53"/>
      <c r="HM656" s="53"/>
      <c r="HN656" s="53"/>
      <c r="HO656" s="53"/>
      <c r="HP656" s="53"/>
      <c r="HQ656" s="53"/>
      <c r="HR656" s="53"/>
      <c r="HS656" s="53"/>
      <c r="HT656" s="53"/>
      <c r="HU656" s="53"/>
      <c r="HV656" s="53"/>
      <c r="HW656" s="53"/>
      <c r="HX656" s="53"/>
      <c r="HY656" s="53"/>
      <c r="HZ656" s="53"/>
      <c r="IA656" s="53"/>
    </row>
    <row r="657" spans="1:17" s="52" customFormat="1" ht="22.5">
      <c r="A657" s="34" t="s">
        <v>443</v>
      </c>
      <c r="B657" s="37"/>
      <c r="C657" s="37"/>
      <c r="D657" s="81"/>
      <c r="E657" s="81">
        <f>E659</f>
        <v>-20000</v>
      </c>
      <c r="F657" s="81">
        <f>D657+E657</f>
        <v>-20000</v>
      </c>
      <c r="G657" s="30"/>
      <c r="H657" s="36">
        <f>H659</f>
        <v>-2054092</v>
      </c>
      <c r="I657" s="36"/>
      <c r="J657" s="36">
        <f>H657</f>
        <v>-2054092</v>
      </c>
      <c r="K657" s="36"/>
      <c r="L657" s="36"/>
      <c r="M657" s="36"/>
      <c r="N657" s="36"/>
      <c r="O657" s="36">
        <f>O659</f>
        <v>0</v>
      </c>
      <c r="P657" s="36">
        <f>O657</f>
        <v>0</v>
      </c>
      <c r="Q657" s="75"/>
    </row>
    <row r="658" spans="1:235" ht="11.25">
      <c r="A658" s="5" t="s">
        <v>4</v>
      </c>
      <c r="B658" s="6"/>
      <c r="C658" s="6"/>
      <c r="D658" s="84"/>
      <c r="E658" s="84"/>
      <c r="F658" s="84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24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3"/>
      <c r="AV658" s="53"/>
      <c r="AW658" s="53"/>
      <c r="AX658" s="53"/>
      <c r="AY658" s="53"/>
      <c r="AZ658" s="53"/>
      <c r="BA658" s="53"/>
      <c r="BB658" s="53"/>
      <c r="BC658" s="53"/>
      <c r="BD658" s="53"/>
      <c r="BE658" s="53"/>
      <c r="BF658" s="53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3"/>
      <c r="BS658" s="53"/>
      <c r="BT658" s="53"/>
      <c r="BU658" s="53"/>
      <c r="BV658" s="53"/>
      <c r="BW658" s="53"/>
      <c r="BX658" s="53"/>
      <c r="BY658" s="53"/>
      <c r="BZ658" s="53"/>
      <c r="CA658" s="53"/>
      <c r="CB658" s="53"/>
      <c r="CC658" s="53"/>
      <c r="CD658" s="53"/>
      <c r="CE658" s="53"/>
      <c r="CF658" s="53"/>
      <c r="CG658" s="53"/>
      <c r="CH658" s="53"/>
      <c r="CI658" s="53"/>
      <c r="CJ658" s="53"/>
      <c r="CK658" s="53"/>
      <c r="CL658" s="53"/>
      <c r="CM658" s="53"/>
      <c r="CN658" s="53"/>
      <c r="CO658" s="53"/>
      <c r="CP658" s="53"/>
      <c r="CQ658" s="53"/>
      <c r="CR658" s="53"/>
      <c r="CS658" s="53"/>
      <c r="CT658" s="53"/>
      <c r="CU658" s="53"/>
      <c r="CV658" s="53"/>
      <c r="CW658" s="53"/>
      <c r="CX658" s="53"/>
      <c r="CY658" s="53"/>
      <c r="CZ658" s="53"/>
      <c r="DA658" s="53"/>
      <c r="DB658" s="53"/>
      <c r="DC658" s="53"/>
      <c r="DD658" s="53"/>
      <c r="DE658" s="53"/>
      <c r="DF658" s="53"/>
      <c r="DG658" s="53"/>
      <c r="DH658" s="53"/>
      <c r="DI658" s="53"/>
      <c r="DJ658" s="53"/>
      <c r="DK658" s="53"/>
      <c r="DL658" s="53"/>
      <c r="DM658" s="53"/>
      <c r="DN658" s="53"/>
      <c r="DO658" s="53"/>
      <c r="DP658" s="53"/>
      <c r="DQ658" s="53"/>
      <c r="DR658" s="53"/>
      <c r="DS658" s="53"/>
      <c r="DT658" s="53"/>
      <c r="DU658" s="53"/>
      <c r="DV658" s="53"/>
      <c r="DW658" s="53"/>
      <c r="DX658" s="53"/>
      <c r="DY658" s="53"/>
      <c r="DZ658" s="53"/>
      <c r="EA658" s="53"/>
      <c r="EB658" s="53"/>
      <c r="EC658" s="53"/>
      <c r="ED658" s="53"/>
      <c r="EE658" s="53"/>
      <c r="EF658" s="53"/>
      <c r="EG658" s="53"/>
      <c r="EH658" s="53"/>
      <c r="EI658" s="53"/>
      <c r="EJ658" s="53"/>
      <c r="EK658" s="53"/>
      <c r="EL658" s="53"/>
      <c r="EM658" s="53"/>
      <c r="EN658" s="53"/>
      <c r="EO658" s="53"/>
      <c r="EP658" s="53"/>
      <c r="EQ658" s="53"/>
      <c r="ER658" s="53"/>
      <c r="ES658" s="53"/>
      <c r="ET658" s="53"/>
      <c r="EU658" s="53"/>
      <c r="EV658" s="53"/>
      <c r="EW658" s="53"/>
      <c r="EX658" s="53"/>
      <c r="EY658" s="53"/>
      <c r="EZ658" s="53"/>
      <c r="FA658" s="53"/>
      <c r="FB658" s="53"/>
      <c r="FC658" s="53"/>
      <c r="FD658" s="53"/>
      <c r="FE658" s="53"/>
      <c r="FF658" s="53"/>
      <c r="FG658" s="53"/>
      <c r="FH658" s="53"/>
      <c r="FI658" s="53"/>
      <c r="FJ658" s="53"/>
      <c r="FK658" s="53"/>
      <c r="FL658" s="53"/>
      <c r="FM658" s="53"/>
      <c r="FN658" s="53"/>
      <c r="FO658" s="53"/>
      <c r="FP658" s="53"/>
      <c r="FQ658" s="53"/>
      <c r="FR658" s="53"/>
      <c r="FS658" s="53"/>
      <c r="FT658" s="53"/>
      <c r="FU658" s="53"/>
      <c r="FV658" s="53"/>
      <c r="FW658" s="53"/>
      <c r="FX658" s="53"/>
      <c r="FY658" s="53"/>
      <c r="FZ658" s="53"/>
      <c r="GA658" s="53"/>
      <c r="GB658" s="53"/>
      <c r="GC658" s="53"/>
      <c r="GD658" s="53"/>
      <c r="GE658" s="53"/>
      <c r="GF658" s="53"/>
      <c r="GG658" s="53"/>
      <c r="GH658" s="53"/>
      <c r="GI658" s="53"/>
      <c r="GJ658" s="53"/>
      <c r="GK658" s="53"/>
      <c r="GL658" s="53"/>
      <c r="GM658" s="53"/>
      <c r="GN658" s="53"/>
      <c r="GO658" s="53"/>
      <c r="GP658" s="53"/>
      <c r="GQ658" s="53"/>
      <c r="GR658" s="53"/>
      <c r="GS658" s="53"/>
      <c r="GT658" s="53"/>
      <c r="GU658" s="53"/>
      <c r="GV658" s="53"/>
      <c r="GW658" s="53"/>
      <c r="GX658" s="53"/>
      <c r="GY658" s="53"/>
      <c r="GZ658" s="53"/>
      <c r="HA658" s="53"/>
      <c r="HB658" s="53"/>
      <c r="HC658" s="53"/>
      <c r="HD658" s="53"/>
      <c r="HE658" s="53"/>
      <c r="HF658" s="53"/>
      <c r="HG658" s="53"/>
      <c r="HH658" s="53"/>
      <c r="HI658" s="53"/>
      <c r="HJ658" s="53"/>
      <c r="HK658" s="53"/>
      <c r="HL658" s="53"/>
      <c r="HM658" s="53"/>
      <c r="HN658" s="53"/>
      <c r="HO658" s="53"/>
      <c r="HP658" s="53"/>
      <c r="HQ658" s="53"/>
      <c r="HR658" s="53"/>
      <c r="HS658" s="53"/>
      <c r="HT658" s="53"/>
      <c r="HU658" s="53"/>
      <c r="HV658" s="53"/>
      <c r="HW658" s="53"/>
      <c r="HX658" s="53"/>
      <c r="HY658" s="53"/>
      <c r="HZ658" s="53"/>
      <c r="IA658" s="53"/>
    </row>
    <row r="659" spans="1:235" ht="22.5">
      <c r="A659" s="8" t="s">
        <v>200</v>
      </c>
      <c r="B659" s="6"/>
      <c r="C659" s="6"/>
      <c r="D659" s="49"/>
      <c r="E659" s="49">
        <f>E661*E663</f>
        <v>-20000</v>
      </c>
      <c r="F659" s="49">
        <f>F661*F663</f>
        <v>-20000</v>
      </c>
      <c r="G659" s="87"/>
      <c r="H659" s="87">
        <f>H661*H663</f>
        <v>-2054092</v>
      </c>
      <c r="I659" s="87"/>
      <c r="J659" s="87">
        <f>H659</f>
        <v>-2054092</v>
      </c>
      <c r="K659" s="87"/>
      <c r="L659" s="87"/>
      <c r="M659" s="87"/>
      <c r="N659" s="87"/>
      <c r="O659" s="87"/>
      <c r="P659" s="87"/>
      <c r="Q659" s="24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  <c r="AY659" s="53"/>
      <c r="AZ659" s="53"/>
      <c r="BA659" s="53"/>
      <c r="BB659" s="53"/>
      <c r="BC659" s="53"/>
      <c r="BD659" s="53"/>
      <c r="BE659" s="53"/>
      <c r="BF659" s="53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3"/>
      <c r="BS659" s="53"/>
      <c r="BT659" s="53"/>
      <c r="BU659" s="53"/>
      <c r="BV659" s="53"/>
      <c r="BW659" s="53"/>
      <c r="BX659" s="53"/>
      <c r="BY659" s="53"/>
      <c r="BZ659" s="53"/>
      <c r="CA659" s="53"/>
      <c r="CB659" s="53"/>
      <c r="CC659" s="53"/>
      <c r="CD659" s="53"/>
      <c r="CE659" s="53"/>
      <c r="CF659" s="53"/>
      <c r="CG659" s="53"/>
      <c r="CH659" s="53"/>
      <c r="CI659" s="53"/>
      <c r="CJ659" s="53"/>
      <c r="CK659" s="53"/>
      <c r="CL659" s="53"/>
      <c r="CM659" s="53"/>
      <c r="CN659" s="53"/>
      <c r="CO659" s="53"/>
      <c r="CP659" s="53"/>
      <c r="CQ659" s="53"/>
      <c r="CR659" s="53"/>
      <c r="CS659" s="53"/>
      <c r="CT659" s="53"/>
      <c r="CU659" s="53"/>
      <c r="CV659" s="53"/>
      <c r="CW659" s="53"/>
      <c r="CX659" s="53"/>
      <c r="CY659" s="53"/>
      <c r="CZ659" s="53"/>
      <c r="DA659" s="53"/>
      <c r="DB659" s="53"/>
      <c r="DC659" s="53"/>
      <c r="DD659" s="53"/>
      <c r="DE659" s="53"/>
      <c r="DF659" s="53"/>
      <c r="DG659" s="53"/>
      <c r="DH659" s="53"/>
      <c r="DI659" s="53"/>
      <c r="DJ659" s="53"/>
      <c r="DK659" s="53"/>
      <c r="DL659" s="53"/>
      <c r="DM659" s="53"/>
      <c r="DN659" s="53"/>
      <c r="DO659" s="53"/>
      <c r="DP659" s="53"/>
      <c r="DQ659" s="53"/>
      <c r="DR659" s="53"/>
      <c r="DS659" s="53"/>
      <c r="DT659" s="53"/>
      <c r="DU659" s="53"/>
      <c r="DV659" s="53"/>
      <c r="DW659" s="53"/>
      <c r="DX659" s="53"/>
      <c r="DY659" s="53"/>
      <c r="DZ659" s="53"/>
      <c r="EA659" s="53"/>
      <c r="EB659" s="53"/>
      <c r="EC659" s="53"/>
      <c r="ED659" s="53"/>
      <c r="EE659" s="53"/>
      <c r="EF659" s="53"/>
      <c r="EG659" s="53"/>
      <c r="EH659" s="53"/>
      <c r="EI659" s="53"/>
      <c r="EJ659" s="53"/>
      <c r="EK659" s="53"/>
      <c r="EL659" s="53"/>
      <c r="EM659" s="53"/>
      <c r="EN659" s="53"/>
      <c r="EO659" s="53"/>
      <c r="EP659" s="53"/>
      <c r="EQ659" s="53"/>
      <c r="ER659" s="53"/>
      <c r="ES659" s="53"/>
      <c r="ET659" s="53"/>
      <c r="EU659" s="53"/>
      <c r="EV659" s="53"/>
      <c r="EW659" s="53"/>
      <c r="EX659" s="53"/>
      <c r="EY659" s="53"/>
      <c r="EZ659" s="53"/>
      <c r="FA659" s="53"/>
      <c r="FB659" s="53"/>
      <c r="FC659" s="53"/>
      <c r="FD659" s="53"/>
      <c r="FE659" s="53"/>
      <c r="FF659" s="53"/>
      <c r="FG659" s="53"/>
      <c r="FH659" s="53"/>
      <c r="FI659" s="53"/>
      <c r="FJ659" s="53"/>
      <c r="FK659" s="53"/>
      <c r="FL659" s="53"/>
      <c r="FM659" s="53"/>
      <c r="FN659" s="53"/>
      <c r="FO659" s="53"/>
      <c r="FP659" s="53"/>
      <c r="FQ659" s="53"/>
      <c r="FR659" s="53"/>
      <c r="FS659" s="53"/>
      <c r="FT659" s="53"/>
      <c r="FU659" s="53"/>
      <c r="FV659" s="53"/>
      <c r="FW659" s="53"/>
      <c r="FX659" s="53"/>
      <c r="FY659" s="53"/>
      <c r="FZ659" s="53"/>
      <c r="GA659" s="53"/>
      <c r="GB659" s="53"/>
      <c r="GC659" s="53"/>
      <c r="GD659" s="53"/>
      <c r="GE659" s="53"/>
      <c r="GF659" s="53"/>
      <c r="GG659" s="53"/>
      <c r="GH659" s="53"/>
      <c r="GI659" s="53"/>
      <c r="GJ659" s="53"/>
      <c r="GK659" s="53"/>
      <c r="GL659" s="53"/>
      <c r="GM659" s="53"/>
      <c r="GN659" s="53"/>
      <c r="GO659" s="53"/>
      <c r="GP659" s="53"/>
      <c r="GQ659" s="53"/>
      <c r="GR659" s="53"/>
      <c r="GS659" s="53"/>
      <c r="GT659" s="53"/>
      <c r="GU659" s="53"/>
      <c r="GV659" s="53"/>
      <c r="GW659" s="53"/>
      <c r="GX659" s="53"/>
      <c r="GY659" s="53"/>
      <c r="GZ659" s="53"/>
      <c r="HA659" s="53"/>
      <c r="HB659" s="53"/>
      <c r="HC659" s="53"/>
      <c r="HD659" s="53"/>
      <c r="HE659" s="53"/>
      <c r="HF659" s="53"/>
      <c r="HG659" s="53"/>
      <c r="HH659" s="53"/>
      <c r="HI659" s="53"/>
      <c r="HJ659" s="53"/>
      <c r="HK659" s="53"/>
      <c r="HL659" s="53"/>
      <c r="HM659" s="53"/>
      <c r="HN659" s="53"/>
      <c r="HO659" s="53"/>
      <c r="HP659" s="53"/>
      <c r="HQ659" s="53"/>
      <c r="HR659" s="53"/>
      <c r="HS659" s="53"/>
      <c r="HT659" s="53"/>
      <c r="HU659" s="53"/>
      <c r="HV659" s="53"/>
      <c r="HW659" s="53"/>
      <c r="HX659" s="53"/>
      <c r="HY659" s="53"/>
      <c r="HZ659" s="53"/>
      <c r="IA659" s="53"/>
    </row>
    <row r="660" spans="1:235" ht="11.25">
      <c r="A660" s="5" t="s">
        <v>5</v>
      </c>
      <c r="B660" s="6"/>
      <c r="C660" s="6"/>
      <c r="D660" s="49"/>
      <c r="E660" s="49"/>
      <c r="F660" s="49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24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3"/>
      <c r="BS660" s="53"/>
      <c r="BT660" s="53"/>
      <c r="BU660" s="53"/>
      <c r="BV660" s="53"/>
      <c r="BW660" s="53"/>
      <c r="BX660" s="53"/>
      <c r="BY660" s="53"/>
      <c r="BZ660" s="53"/>
      <c r="CA660" s="53"/>
      <c r="CB660" s="53"/>
      <c r="CC660" s="53"/>
      <c r="CD660" s="53"/>
      <c r="CE660" s="53"/>
      <c r="CF660" s="53"/>
      <c r="CG660" s="53"/>
      <c r="CH660" s="53"/>
      <c r="CI660" s="53"/>
      <c r="CJ660" s="53"/>
      <c r="CK660" s="53"/>
      <c r="CL660" s="53"/>
      <c r="CM660" s="53"/>
      <c r="CN660" s="53"/>
      <c r="CO660" s="53"/>
      <c r="CP660" s="53"/>
      <c r="CQ660" s="53"/>
      <c r="CR660" s="53"/>
      <c r="CS660" s="53"/>
      <c r="CT660" s="53"/>
      <c r="CU660" s="53"/>
      <c r="CV660" s="53"/>
      <c r="CW660" s="53"/>
      <c r="CX660" s="53"/>
      <c r="CY660" s="53"/>
      <c r="CZ660" s="53"/>
      <c r="DA660" s="53"/>
      <c r="DB660" s="53"/>
      <c r="DC660" s="53"/>
      <c r="DD660" s="53"/>
      <c r="DE660" s="53"/>
      <c r="DF660" s="53"/>
      <c r="DG660" s="53"/>
      <c r="DH660" s="53"/>
      <c r="DI660" s="53"/>
      <c r="DJ660" s="53"/>
      <c r="DK660" s="53"/>
      <c r="DL660" s="53"/>
      <c r="DM660" s="53"/>
      <c r="DN660" s="53"/>
      <c r="DO660" s="53"/>
      <c r="DP660" s="53"/>
      <c r="DQ660" s="53"/>
      <c r="DR660" s="53"/>
      <c r="DS660" s="53"/>
      <c r="DT660" s="53"/>
      <c r="DU660" s="53"/>
      <c r="DV660" s="53"/>
      <c r="DW660" s="53"/>
      <c r="DX660" s="53"/>
      <c r="DY660" s="53"/>
      <c r="DZ660" s="53"/>
      <c r="EA660" s="53"/>
      <c r="EB660" s="53"/>
      <c r="EC660" s="53"/>
      <c r="ED660" s="53"/>
      <c r="EE660" s="53"/>
      <c r="EF660" s="53"/>
      <c r="EG660" s="53"/>
      <c r="EH660" s="53"/>
      <c r="EI660" s="53"/>
      <c r="EJ660" s="53"/>
      <c r="EK660" s="53"/>
      <c r="EL660" s="53"/>
      <c r="EM660" s="53"/>
      <c r="EN660" s="53"/>
      <c r="EO660" s="53"/>
      <c r="EP660" s="53"/>
      <c r="EQ660" s="53"/>
      <c r="ER660" s="53"/>
      <c r="ES660" s="53"/>
      <c r="ET660" s="53"/>
      <c r="EU660" s="53"/>
      <c r="EV660" s="53"/>
      <c r="EW660" s="53"/>
      <c r="EX660" s="53"/>
      <c r="EY660" s="53"/>
      <c r="EZ660" s="53"/>
      <c r="FA660" s="53"/>
      <c r="FB660" s="53"/>
      <c r="FC660" s="53"/>
      <c r="FD660" s="53"/>
      <c r="FE660" s="53"/>
      <c r="FF660" s="53"/>
      <c r="FG660" s="53"/>
      <c r="FH660" s="53"/>
      <c r="FI660" s="53"/>
      <c r="FJ660" s="53"/>
      <c r="FK660" s="53"/>
      <c r="FL660" s="53"/>
      <c r="FM660" s="53"/>
      <c r="FN660" s="53"/>
      <c r="FO660" s="53"/>
      <c r="FP660" s="53"/>
      <c r="FQ660" s="53"/>
      <c r="FR660" s="53"/>
      <c r="FS660" s="53"/>
      <c r="FT660" s="53"/>
      <c r="FU660" s="53"/>
      <c r="FV660" s="53"/>
      <c r="FW660" s="53"/>
      <c r="FX660" s="53"/>
      <c r="FY660" s="53"/>
      <c r="FZ660" s="53"/>
      <c r="GA660" s="53"/>
      <c r="GB660" s="53"/>
      <c r="GC660" s="53"/>
      <c r="GD660" s="53"/>
      <c r="GE660" s="53"/>
      <c r="GF660" s="53"/>
      <c r="GG660" s="53"/>
      <c r="GH660" s="53"/>
      <c r="GI660" s="53"/>
      <c r="GJ660" s="53"/>
      <c r="GK660" s="53"/>
      <c r="GL660" s="53"/>
      <c r="GM660" s="53"/>
      <c r="GN660" s="53"/>
      <c r="GO660" s="53"/>
      <c r="GP660" s="53"/>
      <c r="GQ660" s="53"/>
      <c r="GR660" s="53"/>
      <c r="GS660" s="53"/>
      <c r="GT660" s="53"/>
      <c r="GU660" s="53"/>
      <c r="GV660" s="53"/>
      <c r="GW660" s="53"/>
      <c r="GX660" s="53"/>
      <c r="GY660" s="53"/>
      <c r="GZ660" s="53"/>
      <c r="HA660" s="53"/>
      <c r="HB660" s="53"/>
      <c r="HC660" s="53"/>
      <c r="HD660" s="53"/>
      <c r="HE660" s="53"/>
      <c r="HF660" s="53"/>
      <c r="HG660" s="53"/>
      <c r="HH660" s="53"/>
      <c r="HI660" s="53"/>
      <c r="HJ660" s="53"/>
      <c r="HK660" s="53"/>
      <c r="HL660" s="53"/>
      <c r="HM660" s="53"/>
      <c r="HN660" s="53"/>
      <c r="HO660" s="53"/>
      <c r="HP660" s="53"/>
      <c r="HQ660" s="53"/>
      <c r="HR660" s="53"/>
      <c r="HS660" s="53"/>
      <c r="HT660" s="53"/>
      <c r="HU660" s="53"/>
      <c r="HV660" s="53"/>
      <c r="HW660" s="53"/>
      <c r="HX660" s="53"/>
      <c r="HY660" s="53"/>
      <c r="HZ660" s="53"/>
      <c r="IA660" s="53"/>
    </row>
    <row r="661" spans="1:235" ht="22.5">
      <c r="A661" s="8" t="s">
        <v>199</v>
      </c>
      <c r="B661" s="6"/>
      <c r="C661" s="6"/>
      <c r="D661" s="49"/>
      <c r="E661" s="49">
        <v>1</v>
      </c>
      <c r="F661" s="49">
        <f>D661+E661</f>
        <v>1</v>
      </c>
      <c r="G661" s="87"/>
      <c r="H661" s="96">
        <v>1</v>
      </c>
      <c r="I661" s="87"/>
      <c r="J661" s="96">
        <f>H661</f>
        <v>1</v>
      </c>
      <c r="K661" s="87"/>
      <c r="L661" s="87"/>
      <c r="M661" s="87"/>
      <c r="N661" s="87"/>
      <c r="O661" s="96"/>
      <c r="P661" s="96"/>
      <c r="Q661" s="24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3"/>
      <c r="BS661" s="53"/>
      <c r="BT661" s="53"/>
      <c r="BU661" s="53"/>
      <c r="BV661" s="53"/>
      <c r="BW661" s="53"/>
      <c r="BX661" s="53"/>
      <c r="BY661" s="53"/>
      <c r="BZ661" s="53"/>
      <c r="CA661" s="53"/>
      <c r="CB661" s="53"/>
      <c r="CC661" s="53"/>
      <c r="CD661" s="53"/>
      <c r="CE661" s="53"/>
      <c r="CF661" s="53"/>
      <c r="CG661" s="53"/>
      <c r="CH661" s="53"/>
      <c r="CI661" s="53"/>
      <c r="CJ661" s="53"/>
      <c r="CK661" s="53"/>
      <c r="CL661" s="53"/>
      <c r="CM661" s="53"/>
      <c r="CN661" s="53"/>
      <c r="CO661" s="53"/>
      <c r="CP661" s="53"/>
      <c r="CQ661" s="53"/>
      <c r="CR661" s="53"/>
      <c r="CS661" s="53"/>
      <c r="CT661" s="53"/>
      <c r="CU661" s="53"/>
      <c r="CV661" s="53"/>
      <c r="CW661" s="53"/>
      <c r="CX661" s="53"/>
      <c r="CY661" s="53"/>
      <c r="CZ661" s="53"/>
      <c r="DA661" s="53"/>
      <c r="DB661" s="53"/>
      <c r="DC661" s="53"/>
      <c r="DD661" s="53"/>
      <c r="DE661" s="53"/>
      <c r="DF661" s="53"/>
      <c r="DG661" s="53"/>
      <c r="DH661" s="53"/>
      <c r="DI661" s="53"/>
      <c r="DJ661" s="53"/>
      <c r="DK661" s="53"/>
      <c r="DL661" s="53"/>
      <c r="DM661" s="53"/>
      <c r="DN661" s="53"/>
      <c r="DO661" s="53"/>
      <c r="DP661" s="53"/>
      <c r="DQ661" s="53"/>
      <c r="DR661" s="53"/>
      <c r="DS661" s="53"/>
      <c r="DT661" s="53"/>
      <c r="DU661" s="53"/>
      <c r="DV661" s="53"/>
      <c r="DW661" s="53"/>
      <c r="DX661" s="53"/>
      <c r="DY661" s="53"/>
      <c r="DZ661" s="53"/>
      <c r="EA661" s="53"/>
      <c r="EB661" s="53"/>
      <c r="EC661" s="53"/>
      <c r="ED661" s="53"/>
      <c r="EE661" s="53"/>
      <c r="EF661" s="53"/>
      <c r="EG661" s="53"/>
      <c r="EH661" s="53"/>
      <c r="EI661" s="53"/>
      <c r="EJ661" s="53"/>
      <c r="EK661" s="53"/>
      <c r="EL661" s="53"/>
      <c r="EM661" s="53"/>
      <c r="EN661" s="53"/>
      <c r="EO661" s="53"/>
      <c r="EP661" s="53"/>
      <c r="EQ661" s="53"/>
      <c r="ER661" s="53"/>
      <c r="ES661" s="53"/>
      <c r="ET661" s="53"/>
      <c r="EU661" s="53"/>
      <c r="EV661" s="53"/>
      <c r="EW661" s="53"/>
      <c r="EX661" s="53"/>
      <c r="EY661" s="53"/>
      <c r="EZ661" s="53"/>
      <c r="FA661" s="53"/>
      <c r="FB661" s="53"/>
      <c r="FC661" s="53"/>
      <c r="FD661" s="53"/>
      <c r="FE661" s="53"/>
      <c r="FF661" s="53"/>
      <c r="FG661" s="53"/>
      <c r="FH661" s="53"/>
      <c r="FI661" s="53"/>
      <c r="FJ661" s="53"/>
      <c r="FK661" s="53"/>
      <c r="FL661" s="53"/>
      <c r="FM661" s="53"/>
      <c r="FN661" s="53"/>
      <c r="FO661" s="53"/>
      <c r="FP661" s="53"/>
      <c r="FQ661" s="53"/>
      <c r="FR661" s="53"/>
      <c r="FS661" s="53"/>
      <c r="FT661" s="53"/>
      <c r="FU661" s="53"/>
      <c r="FV661" s="53"/>
      <c r="FW661" s="53"/>
      <c r="FX661" s="53"/>
      <c r="FY661" s="53"/>
      <c r="FZ661" s="53"/>
      <c r="GA661" s="53"/>
      <c r="GB661" s="53"/>
      <c r="GC661" s="53"/>
      <c r="GD661" s="53"/>
      <c r="GE661" s="53"/>
      <c r="GF661" s="53"/>
      <c r="GG661" s="53"/>
      <c r="GH661" s="53"/>
      <c r="GI661" s="53"/>
      <c r="GJ661" s="53"/>
      <c r="GK661" s="53"/>
      <c r="GL661" s="53"/>
      <c r="GM661" s="53"/>
      <c r="GN661" s="53"/>
      <c r="GO661" s="53"/>
      <c r="GP661" s="53"/>
      <c r="GQ661" s="53"/>
      <c r="GR661" s="53"/>
      <c r="GS661" s="53"/>
      <c r="GT661" s="53"/>
      <c r="GU661" s="53"/>
      <c r="GV661" s="53"/>
      <c r="GW661" s="53"/>
      <c r="GX661" s="53"/>
      <c r="GY661" s="53"/>
      <c r="GZ661" s="53"/>
      <c r="HA661" s="53"/>
      <c r="HB661" s="53"/>
      <c r="HC661" s="53"/>
      <c r="HD661" s="53"/>
      <c r="HE661" s="53"/>
      <c r="HF661" s="53"/>
      <c r="HG661" s="53"/>
      <c r="HH661" s="53"/>
      <c r="HI661" s="53"/>
      <c r="HJ661" s="53"/>
      <c r="HK661" s="53"/>
      <c r="HL661" s="53"/>
      <c r="HM661" s="53"/>
      <c r="HN661" s="53"/>
      <c r="HO661" s="53"/>
      <c r="HP661" s="53"/>
      <c r="HQ661" s="53"/>
      <c r="HR661" s="53"/>
      <c r="HS661" s="53"/>
      <c r="HT661" s="53"/>
      <c r="HU661" s="53"/>
      <c r="HV661" s="53"/>
      <c r="HW661" s="53"/>
      <c r="HX661" s="53"/>
      <c r="HY661" s="53"/>
      <c r="HZ661" s="53"/>
      <c r="IA661" s="53"/>
    </row>
    <row r="662" spans="1:235" ht="11.25">
      <c r="A662" s="34" t="s">
        <v>7</v>
      </c>
      <c r="B662" s="6"/>
      <c r="C662" s="6"/>
      <c r="D662" s="49"/>
      <c r="E662" s="49"/>
      <c r="F662" s="49"/>
      <c r="G662" s="87"/>
      <c r="H662" s="96"/>
      <c r="I662" s="87"/>
      <c r="J662" s="96"/>
      <c r="K662" s="87"/>
      <c r="L662" s="87"/>
      <c r="M662" s="87"/>
      <c r="N662" s="87"/>
      <c r="O662" s="96"/>
      <c r="P662" s="96"/>
      <c r="Q662" s="24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3"/>
      <c r="BS662" s="53"/>
      <c r="BT662" s="53"/>
      <c r="BU662" s="53"/>
      <c r="BV662" s="53"/>
      <c r="BW662" s="53"/>
      <c r="BX662" s="53"/>
      <c r="BY662" s="53"/>
      <c r="BZ662" s="53"/>
      <c r="CA662" s="53"/>
      <c r="CB662" s="53"/>
      <c r="CC662" s="53"/>
      <c r="CD662" s="53"/>
      <c r="CE662" s="53"/>
      <c r="CF662" s="53"/>
      <c r="CG662" s="53"/>
      <c r="CH662" s="53"/>
      <c r="CI662" s="53"/>
      <c r="CJ662" s="53"/>
      <c r="CK662" s="53"/>
      <c r="CL662" s="53"/>
      <c r="CM662" s="53"/>
      <c r="CN662" s="53"/>
      <c r="CO662" s="53"/>
      <c r="CP662" s="53"/>
      <c r="CQ662" s="53"/>
      <c r="CR662" s="53"/>
      <c r="CS662" s="53"/>
      <c r="CT662" s="53"/>
      <c r="CU662" s="53"/>
      <c r="CV662" s="53"/>
      <c r="CW662" s="53"/>
      <c r="CX662" s="53"/>
      <c r="CY662" s="53"/>
      <c r="CZ662" s="53"/>
      <c r="DA662" s="53"/>
      <c r="DB662" s="53"/>
      <c r="DC662" s="53"/>
      <c r="DD662" s="53"/>
      <c r="DE662" s="53"/>
      <c r="DF662" s="53"/>
      <c r="DG662" s="53"/>
      <c r="DH662" s="53"/>
      <c r="DI662" s="53"/>
      <c r="DJ662" s="53"/>
      <c r="DK662" s="53"/>
      <c r="DL662" s="53"/>
      <c r="DM662" s="53"/>
      <c r="DN662" s="53"/>
      <c r="DO662" s="53"/>
      <c r="DP662" s="53"/>
      <c r="DQ662" s="53"/>
      <c r="DR662" s="53"/>
      <c r="DS662" s="53"/>
      <c r="DT662" s="53"/>
      <c r="DU662" s="53"/>
      <c r="DV662" s="53"/>
      <c r="DW662" s="53"/>
      <c r="DX662" s="53"/>
      <c r="DY662" s="53"/>
      <c r="DZ662" s="53"/>
      <c r="EA662" s="53"/>
      <c r="EB662" s="53"/>
      <c r="EC662" s="53"/>
      <c r="ED662" s="53"/>
      <c r="EE662" s="53"/>
      <c r="EF662" s="53"/>
      <c r="EG662" s="53"/>
      <c r="EH662" s="53"/>
      <c r="EI662" s="53"/>
      <c r="EJ662" s="53"/>
      <c r="EK662" s="53"/>
      <c r="EL662" s="53"/>
      <c r="EM662" s="53"/>
      <c r="EN662" s="53"/>
      <c r="EO662" s="53"/>
      <c r="EP662" s="53"/>
      <c r="EQ662" s="53"/>
      <c r="ER662" s="53"/>
      <c r="ES662" s="53"/>
      <c r="ET662" s="53"/>
      <c r="EU662" s="53"/>
      <c r="EV662" s="53"/>
      <c r="EW662" s="53"/>
      <c r="EX662" s="53"/>
      <c r="EY662" s="53"/>
      <c r="EZ662" s="53"/>
      <c r="FA662" s="53"/>
      <c r="FB662" s="53"/>
      <c r="FC662" s="53"/>
      <c r="FD662" s="53"/>
      <c r="FE662" s="53"/>
      <c r="FF662" s="53"/>
      <c r="FG662" s="53"/>
      <c r="FH662" s="53"/>
      <c r="FI662" s="53"/>
      <c r="FJ662" s="53"/>
      <c r="FK662" s="53"/>
      <c r="FL662" s="53"/>
      <c r="FM662" s="53"/>
      <c r="FN662" s="53"/>
      <c r="FO662" s="53"/>
      <c r="FP662" s="53"/>
      <c r="FQ662" s="53"/>
      <c r="FR662" s="53"/>
      <c r="FS662" s="53"/>
      <c r="FT662" s="53"/>
      <c r="FU662" s="53"/>
      <c r="FV662" s="53"/>
      <c r="FW662" s="53"/>
      <c r="FX662" s="53"/>
      <c r="FY662" s="53"/>
      <c r="FZ662" s="53"/>
      <c r="GA662" s="53"/>
      <c r="GB662" s="53"/>
      <c r="GC662" s="53"/>
      <c r="GD662" s="53"/>
      <c r="GE662" s="53"/>
      <c r="GF662" s="53"/>
      <c r="GG662" s="53"/>
      <c r="GH662" s="53"/>
      <c r="GI662" s="53"/>
      <c r="GJ662" s="53"/>
      <c r="GK662" s="53"/>
      <c r="GL662" s="53"/>
      <c r="GM662" s="53"/>
      <c r="GN662" s="53"/>
      <c r="GO662" s="53"/>
      <c r="GP662" s="53"/>
      <c r="GQ662" s="53"/>
      <c r="GR662" s="53"/>
      <c r="GS662" s="53"/>
      <c r="GT662" s="53"/>
      <c r="GU662" s="53"/>
      <c r="GV662" s="53"/>
      <c r="GW662" s="53"/>
      <c r="GX662" s="53"/>
      <c r="GY662" s="53"/>
      <c r="GZ662" s="53"/>
      <c r="HA662" s="53"/>
      <c r="HB662" s="53"/>
      <c r="HC662" s="53"/>
      <c r="HD662" s="53"/>
      <c r="HE662" s="53"/>
      <c r="HF662" s="53"/>
      <c r="HG662" s="53"/>
      <c r="HH662" s="53"/>
      <c r="HI662" s="53"/>
      <c r="HJ662" s="53"/>
      <c r="HK662" s="53"/>
      <c r="HL662" s="53"/>
      <c r="HM662" s="53"/>
      <c r="HN662" s="53"/>
      <c r="HO662" s="53"/>
      <c r="HP662" s="53"/>
      <c r="HQ662" s="53"/>
      <c r="HR662" s="53"/>
      <c r="HS662" s="53"/>
      <c r="HT662" s="53"/>
      <c r="HU662" s="53"/>
      <c r="HV662" s="53"/>
      <c r="HW662" s="53"/>
      <c r="HX662" s="53"/>
      <c r="HY662" s="53"/>
      <c r="HZ662" s="53"/>
      <c r="IA662" s="53"/>
    </row>
    <row r="663" spans="1:235" ht="22.5">
      <c r="A663" s="40" t="s">
        <v>342</v>
      </c>
      <c r="B663" s="6"/>
      <c r="C663" s="6"/>
      <c r="D663" s="49"/>
      <c r="E663" s="49">
        <v>-20000</v>
      </c>
      <c r="F663" s="49">
        <f>E663</f>
        <v>-20000</v>
      </c>
      <c r="G663" s="87"/>
      <c r="H663" s="87">
        <v>-2054092</v>
      </c>
      <c r="I663" s="87"/>
      <c r="J663" s="87">
        <f>H663</f>
        <v>-2054092</v>
      </c>
      <c r="K663" s="87"/>
      <c r="L663" s="87"/>
      <c r="M663" s="87"/>
      <c r="N663" s="87"/>
      <c r="O663" s="96"/>
      <c r="P663" s="96"/>
      <c r="Q663" s="24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3"/>
      <c r="BS663" s="53"/>
      <c r="BT663" s="53"/>
      <c r="BU663" s="53"/>
      <c r="BV663" s="53"/>
      <c r="BW663" s="53"/>
      <c r="BX663" s="53"/>
      <c r="BY663" s="53"/>
      <c r="BZ663" s="53"/>
      <c r="CA663" s="53"/>
      <c r="CB663" s="53"/>
      <c r="CC663" s="53"/>
      <c r="CD663" s="53"/>
      <c r="CE663" s="53"/>
      <c r="CF663" s="53"/>
      <c r="CG663" s="53"/>
      <c r="CH663" s="53"/>
      <c r="CI663" s="53"/>
      <c r="CJ663" s="53"/>
      <c r="CK663" s="53"/>
      <c r="CL663" s="53"/>
      <c r="CM663" s="53"/>
      <c r="CN663" s="53"/>
      <c r="CO663" s="53"/>
      <c r="CP663" s="53"/>
      <c r="CQ663" s="53"/>
      <c r="CR663" s="53"/>
      <c r="CS663" s="53"/>
      <c r="CT663" s="53"/>
      <c r="CU663" s="53"/>
      <c r="CV663" s="53"/>
      <c r="CW663" s="53"/>
      <c r="CX663" s="53"/>
      <c r="CY663" s="53"/>
      <c r="CZ663" s="53"/>
      <c r="DA663" s="53"/>
      <c r="DB663" s="53"/>
      <c r="DC663" s="53"/>
      <c r="DD663" s="53"/>
      <c r="DE663" s="53"/>
      <c r="DF663" s="53"/>
      <c r="DG663" s="53"/>
      <c r="DH663" s="53"/>
      <c r="DI663" s="53"/>
      <c r="DJ663" s="53"/>
      <c r="DK663" s="53"/>
      <c r="DL663" s="53"/>
      <c r="DM663" s="53"/>
      <c r="DN663" s="53"/>
      <c r="DO663" s="53"/>
      <c r="DP663" s="53"/>
      <c r="DQ663" s="53"/>
      <c r="DR663" s="53"/>
      <c r="DS663" s="53"/>
      <c r="DT663" s="53"/>
      <c r="DU663" s="53"/>
      <c r="DV663" s="53"/>
      <c r="DW663" s="53"/>
      <c r="DX663" s="53"/>
      <c r="DY663" s="53"/>
      <c r="DZ663" s="53"/>
      <c r="EA663" s="53"/>
      <c r="EB663" s="53"/>
      <c r="EC663" s="53"/>
      <c r="ED663" s="53"/>
      <c r="EE663" s="53"/>
      <c r="EF663" s="53"/>
      <c r="EG663" s="53"/>
      <c r="EH663" s="53"/>
      <c r="EI663" s="53"/>
      <c r="EJ663" s="53"/>
      <c r="EK663" s="53"/>
      <c r="EL663" s="53"/>
      <c r="EM663" s="53"/>
      <c r="EN663" s="53"/>
      <c r="EO663" s="53"/>
      <c r="EP663" s="53"/>
      <c r="EQ663" s="53"/>
      <c r="ER663" s="53"/>
      <c r="ES663" s="53"/>
      <c r="ET663" s="53"/>
      <c r="EU663" s="53"/>
      <c r="EV663" s="53"/>
      <c r="EW663" s="53"/>
      <c r="EX663" s="53"/>
      <c r="EY663" s="53"/>
      <c r="EZ663" s="53"/>
      <c r="FA663" s="53"/>
      <c r="FB663" s="53"/>
      <c r="FC663" s="53"/>
      <c r="FD663" s="53"/>
      <c r="FE663" s="53"/>
      <c r="FF663" s="53"/>
      <c r="FG663" s="53"/>
      <c r="FH663" s="53"/>
      <c r="FI663" s="53"/>
      <c r="FJ663" s="53"/>
      <c r="FK663" s="53"/>
      <c r="FL663" s="53"/>
      <c r="FM663" s="53"/>
      <c r="FN663" s="53"/>
      <c r="FO663" s="53"/>
      <c r="FP663" s="53"/>
      <c r="FQ663" s="53"/>
      <c r="FR663" s="53"/>
      <c r="FS663" s="53"/>
      <c r="FT663" s="53"/>
      <c r="FU663" s="53"/>
      <c r="FV663" s="53"/>
      <c r="FW663" s="53"/>
      <c r="FX663" s="53"/>
      <c r="FY663" s="53"/>
      <c r="FZ663" s="53"/>
      <c r="GA663" s="53"/>
      <c r="GB663" s="53"/>
      <c r="GC663" s="53"/>
      <c r="GD663" s="53"/>
      <c r="GE663" s="53"/>
      <c r="GF663" s="53"/>
      <c r="GG663" s="53"/>
      <c r="GH663" s="53"/>
      <c r="GI663" s="53"/>
      <c r="GJ663" s="53"/>
      <c r="GK663" s="53"/>
      <c r="GL663" s="53"/>
      <c r="GM663" s="53"/>
      <c r="GN663" s="53"/>
      <c r="GO663" s="53"/>
      <c r="GP663" s="53"/>
      <c r="GQ663" s="53"/>
      <c r="GR663" s="53"/>
      <c r="GS663" s="53"/>
      <c r="GT663" s="53"/>
      <c r="GU663" s="53"/>
      <c r="GV663" s="53"/>
      <c r="GW663" s="53"/>
      <c r="GX663" s="53"/>
      <c r="GY663" s="53"/>
      <c r="GZ663" s="53"/>
      <c r="HA663" s="53"/>
      <c r="HB663" s="53"/>
      <c r="HC663" s="53"/>
      <c r="HD663" s="53"/>
      <c r="HE663" s="53"/>
      <c r="HF663" s="53"/>
      <c r="HG663" s="53"/>
      <c r="HH663" s="53"/>
      <c r="HI663" s="53"/>
      <c r="HJ663" s="53"/>
      <c r="HK663" s="53"/>
      <c r="HL663" s="53"/>
      <c r="HM663" s="53"/>
      <c r="HN663" s="53"/>
      <c r="HO663" s="53"/>
      <c r="HP663" s="53"/>
      <c r="HQ663" s="53"/>
      <c r="HR663" s="53"/>
      <c r="HS663" s="53"/>
      <c r="HT663" s="53"/>
      <c r="HU663" s="53"/>
      <c r="HV663" s="53"/>
      <c r="HW663" s="53"/>
      <c r="HX663" s="53"/>
      <c r="HY663" s="53"/>
      <c r="HZ663" s="53"/>
      <c r="IA663" s="53"/>
    </row>
    <row r="664" spans="1:235" ht="11.25">
      <c r="A664" s="37" t="s">
        <v>305</v>
      </c>
      <c r="B664" s="6"/>
      <c r="C664" s="6"/>
      <c r="D664" s="49"/>
      <c r="E664" s="49"/>
      <c r="F664" s="49"/>
      <c r="G664" s="81">
        <f>G666</f>
        <v>0</v>
      </c>
      <c r="H664" s="81">
        <f>H666</f>
        <v>-740000</v>
      </c>
      <c r="I664" s="81">
        <f>I666</f>
        <v>0</v>
      </c>
      <c r="J664" s="81">
        <f>J666</f>
        <v>-740000</v>
      </c>
      <c r="K664" s="87"/>
      <c r="L664" s="87"/>
      <c r="M664" s="87"/>
      <c r="N664" s="87"/>
      <c r="O664" s="96"/>
      <c r="P664" s="96"/>
      <c r="Q664" s="24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3"/>
      <c r="BS664" s="53"/>
      <c r="BT664" s="53"/>
      <c r="BU664" s="53"/>
      <c r="BV664" s="53"/>
      <c r="BW664" s="53"/>
      <c r="BX664" s="53"/>
      <c r="BY664" s="53"/>
      <c r="BZ664" s="53"/>
      <c r="CA664" s="53"/>
      <c r="CB664" s="53"/>
      <c r="CC664" s="53"/>
      <c r="CD664" s="53"/>
      <c r="CE664" s="53"/>
      <c r="CF664" s="53"/>
      <c r="CG664" s="53"/>
      <c r="CH664" s="53"/>
      <c r="CI664" s="53"/>
      <c r="CJ664" s="53"/>
      <c r="CK664" s="53"/>
      <c r="CL664" s="53"/>
      <c r="CM664" s="53"/>
      <c r="CN664" s="53"/>
      <c r="CO664" s="53"/>
      <c r="CP664" s="53"/>
      <c r="CQ664" s="53"/>
      <c r="CR664" s="53"/>
      <c r="CS664" s="53"/>
      <c r="CT664" s="53"/>
      <c r="CU664" s="53"/>
      <c r="CV664" s="53"/>
      <c r="CW664" s="53"/>
      <c r="CX664" s="53"/>
      <c r="CY664" s="53"/>
      <c r="CZ664" s="53"/>
      <c r="DA664" s="53"/>
      <c r="DB664" s="53"/>
      <c r="DC664" s="53"/>
      <c r="DD664" s="53"/>
      <c r="DE664" s="53"/>
      <c r="DF664" s="53"/>
      <c r="DG664" s="53"/>
      <c r="DH664" s="53"/>
      <c r="DI664" s="53"/>
      <c r="DJ664" s="53"/>
      <c r="DK664" s="53"/>
      <c r="DL664" s="53"/>
      <c r="DM664" s="53"/>
      <c r="DN664" s="53"/>
      <c r="DO664" s="53"/>
      <c r="DP664" s="53"/>
      <c r="DQ664" s="53"/>
      <c r="DR664" s="53"/>
      <c r="DS664" s="53"/>
      <c r="DT664" s="53"/>
      <c r="DU664" s="53"/>
      <c r="DV664" s="53"/>
      <c r="DW664" s="53"/>
      <c r="DX664" s="53"/>
      <c r="DY664" s="53"/>
      <c r="DZ664" s="53"/>
      <c r="EA664" s="53"/>
      <c r="EB664" s="53"/>
      <c r="EC664" s="53"/>
      <c r="ED664" s="53"/>
      <c r="EE664" s="53"/>
      <c r="EF664" s="53"/>
      <c r="EG664" s="53"/>
      <c r="EH664" s="53"/>
      <c r="EI664" s="53"/>
      <c r="EJ664" s="53"/>
      <c r="EK664" s="53"/>
      <c r="EL664" s="53"/>
      <c r="EM664" s="53"/>
      <c r="EN664" s="53"/>
      <c r="EO664" s="53"/>
      <c r="EP664" s="53"/>
      <c r="EQ664" s="53"/>
      <c r="ER664" s="53"/>
      <c r="ES664" s="53"/>
      <c r="ET664" s="53"/>
      <c r="EU664" s="53"/>
      <c r="EV664" s="53"/>
      <c r="EW664" s="53"/>
      <c r="EX664" s="53"/>
      <c r="EY664" s="53"/>
      <c r="EZ664" s="53"/>
      <c r="FA664" s="53"/>
      <c r="FB664" s="53"/>
      <c r="FC664" s="53"/>
      <c r="FD664" s="53"/>
      <c r="FE664" s="53"/>
      <c r="FF664" s="53"/>
      <c r="FG664" s="53"/>
      <c r="FH664" s="53"/>
      <c r="FI664" s="53"/>
      <c r="FJ664" s="53"/>
      <c r="FK664" s="53"/>
      <c r="FL664" s="53"/>
      <c r="FM664" s="53"/>
      <c r="FN664" s="53"/>
      <c r="FO664" s="53"/>
      <c r="FP664" s="53"/>
      <c r="FQ664" s="53"/>
      <c r="FR664" s="53"/>
      <c r="FS664" s="53"/>
      <c r="FT664" s="53"/>
      <c r="FU664" s="53"/>
      <c r="FV664" s="53"/>
      <c r="FW664" s="53"/>
      <c r="FX664" s="53"/>
      <c r="FY664" s="53"/>
      <c r="FZ664" s="53"/>
      <c r="GA664" s="53"/>
      <c r="GB664" s="53"/>
      <c r="GC664" s="53"/>
      <c r="GD664" s="53"/>
      <c r="GE664" s="53"/>
      <c r="GF664" s="53"/>
      <c r="GG664" s="53"/>
      <c r="GH664" s="53"/>
      <c r="GI664" s="53"/>
      <c r="GJ664" s="53"/>
      <c r="GK664" s="53"/>
      <c r="GL664" s="53"/>
      <c r="GM664" s="53"/>
      <c r="GN664" s="53"/>
      <c r="GO664" s="53"/>
      <c r="GP664" s="53"/>
      <c r="GQ664" s="53"/>
      <c r="GR664" s="53"/>
      <c r="GS664" s="53"/>
      <c r="GT664" s="53"/>
      <c r="GU664" s="53"/>
      <c r="GV664" s="53"/>
      <c r="GW664" s="53"/>
      <c r="GX664" s="53"/>
      <c r="GY664" s="53"/>
      <c r="GZ664" s="53"/>
      <c r="HA664" s="53"/>
      <c r="HB664" s="53"/>
      <c r="HC664" s="53"/>
      <c r="HD664" s="53"/>
      <c r="HE664" s="53"/>
      <c r="HF664" s="53"/>
      <c r="HG664" s="53"/>
      <c r="HH664" s="53"/>
      <c r="HI664" s="53"/>
      <c r="HJ664" s="53"/>
      <c r="HK664" s="53"/>
      <c r="HL664" s="53"/>
      <c r="HM664" s="53"/>
      <c r="HN664" s="53"/>
      <c r="HO664" s="53"/>
      <c r="HP664" s="53"/>
      <c r="HQ664" s="53"/>
      <c r="HR664" s="53"/>
      <c r="HS664" s="53"/>
      <c r="HT664" s="53"/>
      <c r="HU664" s="53"/>
      <c r="HV664" s="53"/>
      <c r="HW664" s="53"/>
      <c r="HX664" s="53"/>
      <c r="HY664" s="53"/>
      <c r="HZ664" s="53"/>
      <c r="IA664" s="53"/>
    </row>
    <row r="665" spans="1:235" ht="11.25">
      <c r="A665" s="8" t="s">
        <v>198</v>
      </c>
      <c r="B665" s="6"/>
      <c r="C665" s="6"/>
      <c r="D665" s="49"/>
      <c r="E665" s="49"/>
      <c r="F665" s="49"/>
      <c r="G665" s="7"/>
      <c r="H665" s="7"/>
      <c r="I665" s="7"/>
      <c r="J665" s="7"/>
      <c r="K665" s="87"/>
      <c r="L665" s="87"/>
      <c r="M665" s="87"/>
      <c r="N665" s="87"/>
      <c r="O665" s="96"/>
      <c r="P665" s="96"/>
      <c r="Q665" s="24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53"/>
      <c r="BC665" s="53"/>
      <c r="BD665" s="53"/>
      <c r="BE665" s="53"/>
      <c r="BF665" s="53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3"/>
      <c r="BS665" s="53"/>
      <c r="BT665" s="53"/>
      <c r="BU665" s="53"/>
      <c r="BV665" s="53"/>
      <c r="BW665" s="53"/>
      <c r="BX665" s="53"/>
      <c r="BY665" s="53"/>
      <c r="BZ665" s="53"/>
      <c r="CA665" s="53"/>
      <c r="CB665" s="53"/>
      <c r="CC665" s="53"/>
      <c r="CD665" s="53"/>
      <c r="CE665" s="53"/>
      <c r="CF665" s="53"/>
      <c r="CG665" s="53"/>
      <c r="CH665" s="53"/>
      <c r="CI665" s="53"/>
      <c r="CJ665" s="53"/>
      <c r="CK665" s="53"/>
      <c r="CL665" s="53"/>
      <c r="CM665" s="53"/>
      <c r="CN665" s="53"/>
      <c r="CO665" s="53"/>
      <c r="CP665" s="53"/>
      <c r="CQ665" s="53"/>
      <c r="CR665" s="53"/>
      <c r="CS665" s="53"/>
      <c r="CT665" s="53"/>
      <c r="CU665" s="53"/>
      <c r="CV665" s="53"/>
      <c r="CW665" s="53"/>
      <c r="CX665" s="53"/>
      <c r="CY665" s="53"/>
      <c r="CZ665" s="53"/>
      <c r="DA665" s="53"/>
      <c r="DB665" s="53"/>
      <c r="DC665" s="53"/>
      <c r="DD665" s="53"/>
      <c r="DE665" s="53"/>
      <c r="DF665" s="53"/>
      <c r="DG665" s="53"/>
      <c r="DH665" s="53"/>
      <c r="DI665" s="53"/>
      <c r="DJ665" s="53"/>
      <c r="DK665" s="53"/>
      <c r="DL665" s="53"/>
      <c r="DM665" s="53"/>
      <c r="DN665" s="53"/>
      <c r="DO665" s="53"/>
      <c r="DP665" s="53"/>
      <c r="DQ665" s="53"/>
      <c r="DR665" s="53"/>
      <c r="DS665" s="53"/>
      <c r="DT665" s="53"/>
      <c r="DU665" s="53"/>
      <c r="DV665" s="53"/>
      <c r="DW665" s="53"/>
      <c r="DX665" s="53"/>
      <c r="DY665" s="53"/>
      <c r="DZ665" s="53"/>
      <c r="EA665" s="53"/>
      <c r="EB665" s="53"/>
      <c r="EC665" s="53"/>
      <c r="ED665" s="53"/>
      <c r="EE665" s="53"/>
      <c r="EF665" s="53"/>
      <c r="EG665" s="53"/>
      <c r="EH665" s="53"/>
      <c r="EI665" s="53"/>
      <c r="EJ665" s="53"/>
      <c r="EK665" s="53"/>
      <c r="EL665" s="53"/>
      <c r="EM665" s="53"/>
      <c r="EN665" s="53"/>
      <c r="EO665" s="53"/>
      <c r="EP665" s="53"/>
      <c r="EQ665" s="53"/>
      <c r="ER665" s="53"/>
      <c r="ES665" s="53"/>
      <c r="ET665" s="53"/>
      <c r="EU665" s="53"/>
      <c r="EV665" s="53"/>
      <c r="EW665" s="53"/>
      <c r="EX665" s="53"/>
      <c r="EY665" s="53"/>
      <c r="EZ665" s="53"/>
      <c r="FA665" s="53"/>
      <c r="FB665" s="53"/>
      <c r="FC665" s="53"/>
      <c r="FD665" s="53"/>
      <c r="FE665" s="53"/>
      <c r="FF665" s="53"/>
      <c r="FG665" s="53"/>
      <c r="FH665" s="53"/>
      <c r="FI665" s="53"/>
      <c r="FJ665" s="53"/>
      <c r="FK665" s="53"/>
      <c r="FL665" s="53"/>
      <c r="FM665" s="53"/>
      <c r="FN665" s="53"/>
      <c r="FO665" s="53"/>
      <c r="FP665" s="53"/>
      <c r="FQ665" s="53"/>
      <c r="FR665" s="53"/>
      <c r="FS665" s="53"/>
      <c r="FT665" s="53"/>
      <c r="FU665" s="53"/>
      <c r="FV665" s="53"/>
      <c r="FW665" s="53"/>
      <c r="FX665" s="53"/>
      <c r="FY665" s="53"/>
      <c r="FZ665" s="53"/>
      <c r="GA665" s="53"/>
      <c r="GB665" s="53"/>
      <c r="GC665" s="53"/>
      <c r="GD665" s="53"/>
      <c r="GE665" s="53"/>
      <c r="GF665" s="53"/>
      <c r="GG665" s="53"/>
      <c r="GH665" s="53"/>
      <c r="GI665" s="53"/>
      <c r="GJ665" s="53"/>
      <c r="GK665" s="53"/>
      <c r="GL665" s="53"/>
      <c r="GM665" s="53"/>
      <c r="GN665" s="53"/>
      <c r="GO665" s="53"/>
      <c r="GP665" s="53"/>
      <c r="GQ665" s="53"/>
      <c r="GR665" s="53"/>
      <c r="GS665" s="53"/>
      <c r="GT665" s="53"/>
      <c r="GU665" s="53"/>
      <c r="GV665" s="53"/>
      <c r="GW665" s="53"/>
      <c r="GX665" s="53"/>
      <c r="GY665" s="53"/>
      <c r="GZ665" s="53"/>
      <c r="HA665" s="53"/>
      <c r="HB665" s="53"/>
      <c r="HC665" s="53"/>
      <c r="HD665" s="53"/>
      <c r="HE665" s="53"/>
      <c r="HF665" s="53"/>
      <c r="HG665" s="53"/>
      <c r="HH665" s="53"/>
      <c r="HI665" s="53"/>
      <c r="HJ665" s="53"/>
      <c r="HK665" s="53"/>
      <c r="HL665" s="53"/>
      <c r="HM665" s="53"/>
      <c r="HN665" s="53"/>
      <c r="HO665" s="53"/>
      <c r="HP665" s="53"/>
      <c r="HQ665" s="53"/>
      <c r="HR665" s="53"/>
      <c r="HS665" s="53"/>
      <c r="HT665" s="53"/>
      <c r="HU665" s="53"/>
      <c r="HV665" s="53"/>
      <c r="HW665" s="53"/>
      <c r="HX665" s="53"/>
      <c r="HY665" s="53"/>
      <c r="HZ665" s="53"/>
      <c r="IA665" s="53"/>
    </row>
    <row r="666" spans="1:235" ht="22.5">
      <c r="A666" s="34" t="s">
        <v>442</v>
      </c>
      <c r="B666" s="6"/>
      <c r="C666" s="6"/>
      <c r="D666" s="49"/>
      <c r="E666" s="49"/>
      <c r="F666" s="49"/>
      <c r="G666" s="30"/>
      <c r="H666" s="36">
        <f>H668</f>
        <v>-740000</v>
      </c>
      <c r="I666" s="36"/>
      <c r="J666" s="36">
        <f>H666</f>
        <v>-740000</v>
      </c>
      <c r="K666" s="87"/>
      <c r="L666" s="87"/>
      <c r="M666" s="87"/>
      <c r="N666" s="87"/>
      <c r="O666" s="96"/>
      <c r="P666" s="96"/>
      <c r="Q666" s="24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3"/>
      <c r="BS666" s="53"/>
      <c r="BT666" s="53"/>
      <c r="BU666" s="53"/>
      <c r="BV666" s="53"/>
      <c r="BW666" s="53"/>
      <c r="BX666" s="53"/>
      <c r="BY666" s="53"/>
      <c r="BZ666" s="53"/>
      <c r="CA666" s="53"/>
      <c r="CB666" s="53"/>
      <c r="CC666" s="53"/>
      <c r="CD666" s="53"/>
      <c r="CE666" s="53"/>
      <c r="CF666" s="53"/>
      <c r="CG666" s="53"/>
      <c r="CH666" s="53"/>
      <c r="CI666" s="53"/>
      <c r="CJ666" s="53"/>
      <c r="CK666" s="53"/>
      <c r="CL666" s="53"/>
      <c r="CM666" s="53"/>
      <c r="CN666" s="53"/>
      <c r="CO666" s="53"/>
      <c r="CP666" s="53"/>
      <c r="CQ666" s="53"/>
      <c r="CR666" s="53"/>
      <c r="CS666" s="53"/>
      <c r="CT666" s="53"/>
      <c r="CU666" s="53"/>
      <c r="CV666" s="53"/>
      <c r="CW666" s="53"/>
      <c r="CX666" s="53"/>
      <c r="CY666" s="53"/>
      <c r="CZ666" s="53"/>
      <c r="DA666" s="53"/>
      <c r="DB666" s="53"/>
      <c r="DC666" s="53"/>
      <c r="DD666" s="53"/>
      <c r="DE666" s="53"/>
      <c r="DF666" s="53"/>
      <c r="DG666" s="53"/>
      <c r="DH666" s="53"/>
      <c r="DI666" s="53"/>
      <c r="DJ666" s="53"/>
      <c r="DK666" s="53"/>
      <c r="DL666" s="53"/>
      <c r="DM666" s="53"/>
      <c r="DN666" s="53"/>
      <c r="DO666" s="53"/>
      <c r="DP666" s="53"/>
      <c r="DQ666" s="53"/>
      <c r="DR666" s="53"/>
      <c r="DS666" s="53"/>
      <c r="DT666" s="53"/>
      <c r="DU666" s="53"/>
      <c r="DV666" s="53"/>
      <c r="DW666" s="53"/>
      <c r="DX666" s="53"/>
      <c r="DY666" s="53"/>
      <c r="DZ666" s="53"/>
      <c r="EA666" s="53"/>
      <c r="EB666" s="53"/>
      <c r="EC666" s="53"/>
      <c r="ED666" s="53"/>
      <c r="EE666" s="53"/>
      <c r="EF666" s="53"/>
      <c r="EG666" s="53"/>
      <c r="EH666" s="53"/>
      <c r="EI666" s="53"/>
      <c r="EJ666" s="53"/>
      <c r="EK666" s="53"/>
      <c r="EL666" s="53"/>
      <c r="EM666" s="53"/>
      <c r="EN666" s="53"/>
      <c r="EO666" s="53"/>
      <c r="EP666" s="53"/>
      <c r="EQ666" s="53"/>
      <c r="ER666" s="53"/>
      <c r="ES666" s="53"/>
      <c r="ET666" s="53"/>
      <c r="EU666" s="53"/>
      <c r="EV666" s="53"/>
      <c r="EW666" s="53"/>
      <c r="EX666" s="53"/>
      <c r="EY666" s="53"/>
      <c r="EZ666" s="53"/>
      <c r="FA666" s="53"/>
      <c r="FB666" s="53"/>
      <c r="FC666" s="53"/>
      <c r="FD666" s="53"/>
      <c r="FE666" s="53"/>
      <c r="FF666" s="53"/>
      <c r="FG666" s="53"/>
      <c r="FH666" s="53"/>
      <c r="FI666" s="53"/>
      <c r="FJ666" s="53"/>
      <c r="FK666" s="53"/>
      <c r="FL666" s="53"/>
      <c r="FM666" s="53"/>
      <c r="FN666" s="53"/>
      <c r="FO666" s="53"/>
      <c r="FP666" s="53"/>
      <c r="FQ666" s="53"/>
      <c r="FR666" s="53"/>
      <c r="FS666" s="53"/>
      <c r="FT666" s="53"/>
      <c r="FU666" s="53"/>
      <c r="FV666" s="53"/>
      <c r="FW666" s="53"/>
      <c r="FX666" s="53"/>
      <c r="FY666" s="53"/>
      <c r="FZ666" s="53"/>
      <c r="GA666" s="53"/>
      <c r="GB666" s="53"/>
      <c r="GC666" s="53"/>
      <c r="GD666" s="53"/>
      <c r="GE666" s="53"/>
      <c r="GF666" s="53"/>
      <c r="GG666" s="53"/>
      <c r="GH666" s="53"/>
      <c r="GI666" s="53"/>
      <c r="GJ666" s="53"/>
      <c r="GK666" s="53"/>
      <c r="GL666" s="53"/>
      <c r="GM666" s="53"/>
      <c r="GN666" s="53"/>
      <c r="GO666" s="53"/>
      <c r="GP666" s="53"/>
      <c r="GQ666" s="53"/>
      <c r="GR666" s="53"/>
      <c r="GS666" s="53"/>
      <c r="GT666" s="53"/>
      <c r="GU666" s="53"/>
      <c r="GV666" s="53"/>
      <c r="GW666" s="53"/>
      <c r="GX666" s="53"/>
      <c r="GY666" s="53"/>
      <c r="GZ666" s="53"/>
      <c r="HA666" s="53"/>
      <c r="HB666" s="53"/>
      <c r="HC666" s="53"/>
      <c r="HD666" s="53"/>
      <c r="HE666" s="53"/>
      <c r="HF666" s="53"/>
      <c r="HG666" s="53"/>
      <c r="HH666" s="53"/>
      <c r="HI666" s="53"/>
      <c r="HJ666" s="53"/>
      <c r="HK666" s="53"/>
      <c r="HL666" s="53"/>
      <c r="HM666" s="53"/>
      <c r="HN666" s="53"/>
      <c r="HO666" s="53"/>
      <c r="HP666" s="53"/>
      <c r="HQ666" s="53"/>
      <c r="HR666" s="53"/>
      <c r="HS666" s="53"/>
      <c r="HT666" s="53"/>
      <c r="HU666" s="53"/>
      <c r="HV666" s="53"/>
      <c r="HW666" s="53"/>
      <c r="HX666" s="53"/>
      <c r="HY666" s="53"/>
      <c r="HZ666" s="53"/>
      <c r="IA666" s="53"/>
    </row>
    <row r="667" spans="1:235" ht="11.25">
      <c r="A667" s="5" t="s">
        <v>4</v>
      </c>
      <c r="B667" s="6"/>
      <c r="C667" s="6"/>
      <c r="D667" s="49"/>
      <c r="E667" s="49"/>
      <c r="F667" s="49"/>
      <c r="G667" s="7"/>
      <c r="H667" s="7"/>
      <c r="I667" s="7"/>
      <c r="J667" s="7"/>
      <c r="K667" s="87"/>
      <c r="L667" s="87"/>
      <c r="M667" s="87"/>
      <c r="N667" s="87"/>
      <c r="O667" s="96"/>
      <c r="P667" s="96"/>
      <c r="Q667" s="24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3"/>
      <c r="BS667" s="53"/>
      <c r="BT667" s="53"/>
      <c r="BU667" s="53"/>
      <c r="BV667" s="53"/>
      <c r="BW667" s="53"/>
      <c r="BX667" s="53"/>
      <c r="BY667" s="53"/>
      <c r="BZ667" s="53"/>
      <c r="CA667" s="53"/>
      <c r="CB667" s="53"/>
      <c r="CC667" s="53"/>
      <c r="CD667" s="53"/>
      <c r="CE667" s="53"/>
      <c r="CF667" s="53"/>
      <c r="CG667" s="53"/>
      <c r="CH667" s="53"/>
      <c r="CI667" s="53"/>
      <c r="CJ667" s="53"/>
      <c r="CK667" s="53"/>
      <c r="CL667" s="53"/>
      <c r="CM667" s="53"/>
      <c r="CN667" s="53"/>
      <c r="CO667" s="53"/>
      <c r="CP667" s="53"/>
      <c r="CQ667" s="53"/>
      <c r="CR667" s="53"/>
      <c r="CS667" s="53"/>
      <c r="CT667" s="53"/>
      <c r="CU667" s="53"/>
      <c r="CV667" s="53"/>
      <c r="CW667" s="53"/>
      <c r="CX667" s="53"/>
      <c r="CY667" s="53"/>
      <c r="CZ667" s="53"/>
      <c r="DA667" s="53"/>
      <c r="DB667" s="53"/>
      <c r="DC667" s="53"/>
      <c r="DD667" s="53"/>
      <c r="DE667" s="53"/>
      <c r="DF667" s="53"/>
      <c r="DG667" s="53"/>
      <c r="DH667" s="53"/>
      <c r="DI667" s="53"/>
      <c r="DJ667" s="53"/>
      <c r="DK667" s="53"/>
      <c r="DL667" s="53"/>
      <c r="DM667" s="53"/>
      <c r="DN667" s="53"/>
      <c r="DO667" s="53"/>
      <c r="DP667" s="53"/>
      <c r="DQ667" s="53"/>
      <c r="DR667" s="53"/>
      <c r="DS667" s="53"/>
      <c r="DT667" s="53"/>
      <c r="DU667" s="53"/>
      <c r="DV667" s="53"/>
      <c r="DW667" s="53"/>
      <c r="DX667" s="53"/>
      <c r="DY667" s="53"/>
      <c r="DZ667" s="53"/>
      <c r="EA667" s="53"/>
      <c r="EB667" s="53"/>
      <c r="EC667" s="53"/>
      <c r="ED667" s="53"/>
      <c r="EE667" s="53"/>
      <c r="EF667" s="53"/>
      <c r="EG667" s="53"/>
      <c r="EH667" s="53"/>
      <c r="EI667" s="53"/>
      <c r="EJ667" s="53"/>
      <c r="EK667" s="53"/>
      <c r="EL667" s="53"/>
      <c r="EM667" s="53"/>
      <c r="EN667" s="53"/>
      <c r="EO667" s="53"/>
      <c r="EP667" s="53"/>
      <c r="EQ667" s="53"/>
      <c r="ER667" s="53"/>
      <c r="ES667" s="53"/>
      <c r="ET667" s="53"/>
      <c r="EU667" s="53"/>
      <c r="EV667" s="53"/>
      <c r="EW667" s="53"/>
      <c r="EX667" s="53"/>
      <c r="EY667" s="53"/>
      <c r="EZ667" s="53"/>
      <c r="FA667" s="53"/>
      <c r="FB667" s="53"/>
      <c r="FC667" s="53"/>
      <c r="FD667" s="53"/>
      <c r="FE667" s="53"/>
      <c r="FF667" s="53"/>
      <c r="FG667" s="53"/>
      <c r="FH667" s="53"/>
      <c r="FI667" s="53"/>
      <c r="FJ667" s="53"/>
      <c r="FK667" s="53"/>
      <c r="FL667" s="53"/>
      <c r="FM667" s="53"/>
      <c r="FN667" s="53"/>
      <c r="FO667" s="53"/>
      <c r="FP667" s="53"/>
      <c r="FQ667" s="53"/>
      <c r="FR667" s="53"/>
      <c r="FS667" s="53"/>
      <c r="FT667" s="53"/>
      <c r="FU667" s="53"/>
      <c r="FV667" s="53"/>
      <c r="FW667" s="53"/>
      <c r="FX667" s="53"/>
      <c r="FY667" s="53"/>
      <c r="FZ667" s="53"/>
      <c r="GA667" s="53"/>
      <c r="GB667" s="53"/>
      <c r="GC667" s="53"/>
      <c r="GD667" s="53"/>
      <c r="GE667" s="53"/>
      <c r="GF667" s="53"/>
      <c r="GG667" s="53"/>
      <c r="GH667" s="53"/>
      <c r="GI667" s="53"/>
      <c r="GJ667" s="53"/>
      <c r="GK667" s="53"/>
      <c r="GL667" s="53"/>
      <c r="GM667" s="53"/>
      <c r="GN667" s="53"/>
      <c r="GO667" s="53"/>
      <c r="GP667" s="53"/>
      <c r="GQ667" s="53"/>
      <c r="GR667" s="53"/>
      <c r="GS667" s="53"/>
      <c r="GT667" s="53"/>
      <c r="GU667" s="53"/>
      <c r="GV667" s="53"/>
      <c r="GW667" s="53"/>
      <c r="GX667" s="53"/>
      <c r="GY667" s="53"/>
      <c r="GZ667" s="53"/>
      <c r="HA667" s="53"/>
      <c r="HB667" s="53"/>
      <c r="HC667" s="53"/>
      <c r="HD667" s="53"/>
      <c r="HE667" s="53"/>
      <c r="HF667" s="53"/>
      <c r="HG667" s="53"/>
      <c r="HH667" s="53"/>
      <c r="HI667" s="53"/>
      <c r="HJ667" s="53"/>
      <c r="HK667" s="53"/>
      <c r="HL667" s="53"/>
      <c r="HM667" s="53"/>
      <c r="HN667" s="53"/>
      <c r="HO667" s="53"/>
      <c r="HP667" s="53"/>
      <c r="HQ667" s="53"/>
      <c r="HR667" s="53"/>
      <c r="HS667" s="53"/>
      <c r="HT667" s="53"/>
      <c r="HU667" s="53"/>
      <c r="HV667" s="53"/>
      <c r="HW667" s="53"/>
      <c r="HX667" s="53"/>
      <c r="HY667" s="53"/>
      <c r="HZ667" s="53"/>
      <c r="IA667" s="53"/>
    </row>
    <row r="668" spans="1:235" ht="22.5">
      <c r="A668" s="8" t="s">
        <v>200</v>
      </c>
      <c r="B668" s="6"/>
      <c r="C668" s="6"/>
      <c r="D668" s="49"/>
      <c r="E668" s="49"/>
      <c r="F668" s="49"/>
      <c r="G668" s="87"/>
      <c r="H668" s="87">
        <f>H670*H672</f>
        <v>-740000</v>
      </c>
      <c r="I668" s="87"/>
      <c r="J668" s="87">
        <f>H668</f>
        <v>-740000</v>
      </c>
      <c r="K668" s="87"/>
      <c r="L668" s="87"/>
      <c r="M668" s="87"/>
      <c r="N668" s="87"/>
      <c r="O668" s="96"/>
      <c r="P668" s="96"/>
      <c r="Q668" s="24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3"/>
      <c r="BS668" s="53"/>
      <c r="BT668" s="53"/>
      <c r="BU668" s="53"/>
      <c r="BV668" s="53"/>
      <c r="BW668" s="53"/>
      <c r="BX668" s="53"/>
      <c r="BY668" s="53"/>
      <c r="BZ668" s="53"/>
      <c r="CA668" s="53"/>
      <c r="CB668" s="53"/>
      <c r="CC668" s="53"/>
      <c r="CD668" s="53"/>
      <c r="CE668" s="53"/>
      <c r="CF668" s="53"/>
      <c r="CG668" s="53"/>
      <c r="CH668" s="53"/>
      <c r="CI668" s="53"/>
      <c r="CJ668" s="53"/>
      <c r="CK668" s="53"/>
      <c r="CL668" s="53"/>
      <c r="CM668" s="53"/>
      <c r="CN668" s="53"/>
      <c r="CO668" s="53"/>
      <c r="CP668" s="53"/>
      <c r="CQ668" s="53"/>
      <c r="CR668" s="53"/>
      <c r="CS668" s="53"/>
      <c r="CT668" s="53"/>
      <c r="CU668" s="53"/>
      <c r="CV668" s="53"/>
      <c r="CW668" s="53"/>
      <c r="CX668" s="53"/>
      <c r="CY668" s="53"/>
      <c r="CZ668" s="53"/>
      <c r="DA668" s="53"/>
      <c r="DB668" s="53"/>
      <c r="DC668" s="53"/>
      <c r="DD668" s="53"/>
      <c r="DE668" s="53"/>
      <c r="DF668" s="53"/>
      <c r="DG668" s="53"/>
      <c r="DH668" s="53"/>
      <c r="DI668" s="53"/>
      <c r="DJ668" s="53"/>
      <c r="DK668" s="53"/>
      <c r="DL668" s="53"/>
      <c r="DM668" s="53"/>
      <c r="DN668" s="53"/>
      <c r="DO668" s="53"/>
      <c r="DP668" s="53"/>
      <c r="DQ668" s="53"/>
      <c r="DR668" s="53"/>
      <c r="DS668" s="53"/>
      <c r="DT668" s="53"/>
      <c r="DU668" s="53"/>
      <c r="DV668" s="53"/>
      <c r="DW668" s="53"/>
      <c r="DX668" s="53"/>
      <c r="DY668" s="53"/>
      <c r="DZ668" s="53"/>
      <c r="EA668" s="53"/>
      <c r="EB668" s="53"/>
      <c r="EC668" s="53"/>
      <c r="ED668" s="53"/>
      <c r="EE668" s="53"/>
      <c r="EF668" s="53"/>
      <c r="EG668" s="53"/>
      <c r="EH668" s="53"/>
      <c r="EI668" s="53"/>
      <c r="EJ668" s="53"/>
      <c r="EK668" s="53"/>
      <c r="EL668" s="53"/>
      <c r="EM668" s="53"/>
      <c r="EN668" s="53"/>
      <c r="EO668" s="53"/>
      <c r="EP668" s="53"/>
      <c r="EQ668" s="53"/>
      <c r="ER668" s="53"/>
      <c r="ES668" s="53"/>
      <c r="ET668" s="53"/>
      <c r="EU668" s="53"/>
      <c r="EV668" s="53"/>
      <c r="EW668" s="53"/>
      <c r="EX668" s="53"/>
      <c r="EY668" s="53"/>
      <c r="EZ668" s="53"/>
      <c r="FA668" s="53"/>
      <c r="FB668" s="53"/>
      <c r="FC668" s="53"/>
      <c r="FD668" s="53"/>
      <c r="FE668" s="53"/>
      <c r="FF668" s="53"/>
      <c r="FG668" s="53"/>
      <c r="FH668" s="53"/>
      <c r="FI668" s="53"/>
      <c r="FJ668" s="53"/>
      <c r="FK668" s="53"/>
      <c r="FL668" s="53"/>
      <c r="FM668" s="53"/>
      <c r="FN668" s="53"/>
      <c r="FO668" s="53"/>
      <c r="FP668" s="53"/>
      <c r="FQ668" s="53"/>
      <c r="FR668" s="53"/>
      <c r="FS668" s="53"/>
      <c r="FT668" s="53"/>
      <c r="FU668" s="53"/>
      <c r="FV668" s="53"/>
      <c r="FW668" s="53"/>
      <c r="FX668" s="53"/>
      <c r="FY668" s="53"/>
      <c r="FZ668" s="53"/>
      <c r="GA668" s="53"/>
      <c r="GB668" s="53"/>
      <c r="GC668" s="53"/>
      <c r="GD668" s="53"/>
      <c r="GE668" s="53"/>
      <c r="GF668" s="53"/>
      <c r="GG668" s="53"/>
      <c r="GH668" s="53"/>
      <c r="GI668" s="53"/>
      <c r="GJ668" s="53"/>
      <c r="GK668" s="53"/>
      <c r="GL668" s="53"/>
      <c r="GM668" s="53"/>
      <c r="GN668" s="53"/>
      <c r="GO668" s="53"/>
      <c r="GP668" s="53"/>
      <c r="GQ668" s="53"/>
      <c r="GR668" s="53"/>
      <c r="GS668" s="53"/>
      <c r="GT668" s="53"/>
      <c r="GU668" s="53"/>
      <c r="GV668" s="53"/>
      <c r="GW668" s="53"/>
      <c r="GX668" s="53"/>
      <c r="GY668" s="53"/>
      <c r="GZ668" s="53"/>
      <c r="HA668" s="53"/>
      <c r="HB668" s="53"/>
      <c r="HC668" s="53"/>
      <c r="HD668" s="53"/>
      <c r="HE668" s="53"/>
      <c r="HF668" s="53"/>
      <c r="HG668" s="53"/>
      <c r="HH668" s="53"/>
      <c r="HI668" s="53"/>
      <c r="HJ668" s="53"/>
      <c r="HK668" s="53"/>
      <c r="HL668" s="53"/>
      <c r="HM668" s="53"/>
      <c r="HN668" s="53"/>
      <c r="HO668" s="53"/>
      <c r="HP668" s="53"/>
      <c r="HQ668" s="53"/>
      <c r="HR668" s="53"/>
      <c r="HS668" s="53"/>
      <c r="HT668" s="53"/>
      <c r="HU668" s="53"/>
      <c r="HV668" s="53"/>
      <c r="HW668" s="53"/>
      <c r="HX668" s="53"/>
      <c r="HY668" s="53"/>
      <c r="HZ668" s="53"/>
      <c r="IA668" s="53"/>
    </row>
    <row r="669" spans="1:235" ht="11.25">
      <c r="A669" s="5" t="s">
        <v>5</v>
      </c>
      <c r="B669" s="6"/>
      <c r="C669" s="6"/>
      <c r="D669" s="49"/>
      <c r="E669" s="49"/>
      <c r="F669" s="49"/>
      <c r="G669" s="87"/>
      <c r="H669" s="87"/>
      <c r="I669" s="87"/>
      <c r="J669" s="87"/>
      <c r="K669" s="87"/>
      <c r="L669" s="87"/>
      <c r="M669" s="87"/>
      <c r="N669" s="87"/>
      <c r="O669" s="96"/>
      <c r="P669" s="96"/>
      <c r="Q669" s="24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3"/>
      <c r="BS669" s="53"/>
      <c r="BT669" s="53"/>
      <c r="BU669" s="53"/>
      <c r="BV669" s="53"/>
      <c r="BW669" s="53"/>
      <c r="BX669" s="53"/>
      <c r="BY669" s="53"/>
      <c r="BZ669" s="53"/>
      <c r="CA669" s="53"/>
      <c r="CB669" s="53"/>
      <c r="CC669" s="53"/>
      <c r="CD669" s="53"/>
      <c r="CE669" s="53"/>
      <c r="CF669" s="53"/>
      <c r="CG669" s="53"/>
      <c r="CH669" s="53"/>
      <c r="CI669" s="53"/>
      <c r="CJ669" s="53"/>
      <c r="CK669" s="53"/>
      <c r="CL669" s="53"/>
      <c r="CM669" s="53"/>
      <c r="CN669" s="53"/>
      <c r="CO669" s="53"/>
      <c r="CP669" s="53"/>
      <c r="CQ669" s="53"/>
      <c r="CR669" s="53"/>
      <c r="CS669" s="53"/>
      <c r="CT669" s="53"/>
      <c r="CU669" s="53"/>
      <c r="CV669" s="53"/>
      <c r="CW669" s="53"/>
      <c r="CX669" s="53"/>
      <c r="CY669" s="53"/>
      <c r="CZ669" s="53"/>
      <c r="DA669" s="53"/>
      <c r="DB669" s="53"/>
      <c r="DC669" s="53"/>
      <c r="DD669" s="53"/>
      <c r="DE669" s="53"/>
      <c r="DF669" s="53"/>
      <c r="DG669" s="53"/>
      <c r="DH669" s="53"/>
      <c r="DI669" s="53"/>
      <c r="DJ669" s="53"/>
      <c r="DK669" s="53"/>
      <c r="DL669" s="53"/>
      <c r="DM669" s="53"/>
      <c r="DN669" s="53"/>
      <c r="DO669" s="53"/>
      <c r="DP669" s="53"/>
      <c r="DQ669" s="53"/>
      <c r="DR669" s="53"/>
      <c r="DS669" s="53"/>
      <c r="DT669" s="53"/>
      <c r="DU669" s="53"/>
      <c r="DV669" s="53"/>
      <c r="DW669" s="53"/>
      <c r="DX669" s="53"/>
      <c r="DY669" s="53"/>
      <c r="DZ669" s="53"/>
      <c r="EA669" s="53"/>
      <c r="EB669" s="53"/>
      <c r="EC669" s="53"/>
      <c r="ED669" s="53"/>
      <c r="EE669" s="53"/>
      <c r="EF669" s="53"/>
      <c r="EG669" s="53"/>
      <c r="EH669" s="53"/>
      <c r="EI669" s="53"/>
      <c r="EJ669" s="53"/>
      <c r="EK669" s="53"/>
      <c r="EL669" s="53"/>
      <c r="EM669" s="53"/>
      <c r="EN669" s="53"/>
      <c r="EO669" s="53"/>
      <c r="EP669" s="53"/>
      <c r="EQ669" s="53"/>
      <c r="ER669" s="53"/>
      <c r="ES669" s="53"/>
      <c r="ET669" s="53"/>
      <c r="EU669" s="53"/>
      <c r="EV669" s="53"/>
      <c r="EW669" s="53"/>
      <c r="EX669" s="53"/>
      <c r="EY669" s="53"/>
      <c r="EZ669" s="53"/>
      <c r="FA669" s="53"/>
      <c r="FB669" s="53"/>
      <c r="FC669" s="53"/>
      <c r="FD669" s="53"/>
      <c r="FE669" s="53"/>
      <c r="FF669" s="53"/>
      <c r="FG669" s="53"/>
      <c r="FH669" s="53"/>
      <c r="FI669" s="53"/>
      <c r="FJ669" s="53"/>
      <c r="FK669" s="53"/>
      <c r="FL669" s="53"/>
      <c r="FM669" s="53"/>
      <c r="FN669" s="53"/>
      <c r="FO669" s="53"/>
      <c r="FP669" s="53"/>
      <c r="FQ669" s="53"/>
      <c r="FR669" s="53"/>
      <c r="FS669" s="53"/>
      <c r="FT669" s="53"/>
      <c r="FU669" s="53"/>
      <c r="FV669" s="53"/>
      <c r="FW669" s="53"/>
      <c r="FX669" s="53"/>
      <c r="FY669" s="53"/>
      <c r="FZ669" s="53"/>
      <c r="GA669" s="53"/>
      <c r="GB669" s="53"/>
      <c r="GC669" s="53"/>
      <c r="GD669" s="53"/>
      <c r="GE669" s="53"/>
      <c r="GF669" s="53"/>
      <c r="GG669" s="53"/>
      <c r="GH669" s="53"/>
      <c r="GI669" s="53"/>
      <c r="GJ669" s="53"/>
      <c r="GK669" s="53"/>
      <c r="GL669" s="53"/>
      <c r="GM669" s="53"/>
      <c r="GN669" s="53"/>
      <c r="GO669" s="53"/>
      <c r="GP669" s="53"/>
      <c r="GQ669" s="53"/>
      <c r="GR669" s="53"/>
      <c r="GS669" s="53"/>
      <c r="GT669" s="53"/>
      <c r="GU669" s="53"/>
      <c r="GV669" s="53"/>
      <c r="GW669" s="53"/>
      <c r="GX669" s="53"/>
      <c r="GY669" s="53"/>
      <c r="GZ669" s="53"/>
      <c r="HA669" s="53"/>
      <c r="HB669" s="53"/>
      <c r="HC669" s="53"/>
      <c r="HD669" s="53"/>
      <c r="HE669" s="53"/>
      <c r="HF669" s="53"/>
      <c r="HG669" s="53"/>
      <c r="HH669" s="53"/>
      <c r="HI669" s="53"/>
      <c r="HJ669" s="53"/>
      <c r="HK669" s="53"/>
      <c r="HL669" s="53"/>
      <c r="HM669" s="53"/>
      <c r="HN669" s="53"/>
      <c r="HO669" s="53"/>
      <c r="HP669" s="53"/>
      <c r="HQ669" s="53"/>
      <c r="HR669" s="53"/>
      <c r="HS669" s="53"/>
      <c r="HT669" s="53"/>
      <c r="HU669" s="53"/>
      <c r="HV669" s="53"/>
      <c r="HW669" s="53"/>
      <c r="HX669" s="53"/>
      <c r="HY669" s="53"/>
      <c r="HZ669" s="53"/>
      <c r="IA669" s="53"/>
    </row>
    <row r="670" spans="1:235" ht="22.5">
      <c r="A670" s="8" t="s">
        <v>199</v>
      </c>
      <c r="B670" s="6"/>
      <c r="C670" s="6"/>
      <c r="D670" s="49"/>
      <c r="E670" s="49"/>
      <c r="F670" s="49"/>
      <c r="G670" s="87"/>
      <c r="H670" s="96">
        <v>1</v>
      </c>
      <c r="I670" s="87"/>
      <c r="J670" s="96">
        <f>H670</f>
        <v>1</v>
      </c>
      <c r="K670" s="87"/>
      <c r="L670" s="87"/>
      <c r="M670" s="87"/>
      <c r="N670" s="87"/>
      <c r="O670" s="96"/>
      <c r="P670" s="96"/>
      <c r="Q670" s="24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3"/>
      <c r="BS670" s="53"/>
      <c r="BT670" s="53"/>
      <c r="BU670" s="53"/>
      <c r="BV670" s="53"/>
      <c r="BW670" s="53"/>
      <c r="BX670" s="53"/>
      <c r="BY670" s="53"/>
      <c r="BZ670" s="53"/>
      <c r="CA670" s="53"/>
      <c r="CB670" s="53"/>
      <c r="CC670" s="53"/>
      <c r="CD670" s="53"/>
      <c r="CE670" s="53"/>
      <c r="CF670" s="53"/>
      <c r="CG670" s="53"/>
      <c r="CH670" s="53"/>
      <c r="CI670" s="53"/>
      <c r="CJ670" s="53"/>
      <c r="CK670" s="53"/>
      <c r="CL670" s="53"/>
      <c r="CM670" s="53"/>
      <c r="CN670" s="53"/>
      <c r="CO670" s="53"/>
      <c r="CP670" s="53"/>
      <c r="CQ670" s="53"/>
      <c r="CR670" s="53"/>
      <c r="CS670" s="53"/>
      <c r="CT670" s="53"/>
      <c r="CU670" s="53"/>
      <c r="CV670" s="53"/>
      <c r="CW670" s="53"/>
      <c r="CX670" s="53"/>
      <c r="CY670" s="53"/>
      <c r="CZ670" s="53"/>
      <c r="DA670" s="53"/>
      <c r="DB670" s="53"/>
      <c r="DC670" s="53"/>
      <c r="DD670" s="53"/>
      <c r="DE670" s="53"/>
      <c r="DF670" s="53"/>
      <c r="DG670" s="53"/>
      <c r="DH670" s="53"/>
      <c r="DI670" s="53"/>
      <c r="DJ670" s="53"/>
      <c r="DK670" s="53"/>
      <c r="DL670" s="53"/>
      <c r="DM670" s="53"/>
      <c r="DN670" s="53"/>
      <c r="DO670" s="53"/>
      <c r="DP670" s="53"/>
      <c r="DQ670" s="53"/>
      <c r="DR670" s="53"/>
      <c r="DS670" s="53"/>
      <c r="DT670" s="53"/>
      <c r="DU670" s="53"/>
      <c r="DV670" s="53"/>
      <c r="DW670" s="53"/>
      <c r="DX670" s="53"/>
      <c r="DY670" s="53"/>
      <c r="DZ670" s="53"/>
      <c r="EA670" s="53"/>
      <c r="EB670" s="53"/>
      <c r="EC670" s="53"/>
      <c r="ED670" s="53"/>
      <c r="EE670" s="53"/>
      <c r="EF670" s="53"/>
      <c r="EG670" s="53"/>
      <c r="EH670" s="53"/>
      <c r="EI670" s="53"/>
      <c r="EJ670" s="53"/>
      <c r="EK670" s="53"/>
      <c r="EL670" s="53"/>
      <c r="EM670" s="53"/>
      <c r="EN670" s="53"/>
      <c r="EO670" s="53"/>
      <c r="EP670" s="53"/>
      <c r="EQ670" s="53"/>
      <c r="ER670" s="53"/>
      <c r="ES670" s="53"/>
      <c r="ET670" s="53"/>
      <c r="EU670" s="53"/>
      <c r="EV670" s="53"/>
      <c r="EW670" s="53"/>
      <c r="EX670" s="53"/>
      <c r="EY670" s="53"/>
      <c r="EZ670" s="53"/>
      <c r="FA670" s="53"/>
      <c r="FB670" s="53"/>
      <c r="FC670" s="53"/>
      <c r="FD670" s="53"/>
      <c r="FE670" s="53"/>
      <c r="FF670" s="53"/>
      <c r="FG670" s="53"/>
      <c r="FH670" s="53"/>
      <c r="FI670" s="53"/>
      <c r="FJ670" s="53"/>
      <c r="FK670" s="53"/>
      <c r="FL670" s="53"/>
      <c r="FM670" s="53"/>
      <c r="FN670" s="53"/>
      <c r="FO670" s="53"/>
      <c r="FP670" s="53"/>
      <c r="FQ670" s="53"/>
      <c r="FR670" s="53"/>
      <c r="FS670" s="53"/>
      <c r="FT670" s="53"/>
      <c r="FU670" s="53"/>
      <c r="FV670" s="53"/>
      <c r="FW670" s="53"/>
      <c r="FX670" s="53"/>
      <c r="FY670" s="53"/>
      <c r="FZ670" s="53"/>
      <c r="GA670" s="53"/>
      <c r="GB670" s="53"/>
      <c r="GC670" s="53"/>
      <c r="GD670" s="53"/>
      <c r="GE670" s="53"/>
      <c r="GF670" s="53"/>
      <c r="GG670" s="53"/>
      <c r="GH670" s="53"/>
      <c r="GI670" s="53"/>
      <c r="GJ670" s="53"/>
      <c r="GK670" s="53"/>
      <c r="GL670" s="53"/>
      <c r="GM670" s="53"/>
      <c r="GN670" s="53"/>
      <c r="GO670" s="53"/>
      <c r="GP670" s="53"/>
      <c r="GQ670" s="53"/>
      <c r="GR670" s="53"/>
      <c r="GS670" s="53"/>
      <c r="GT670" s="53"/>
      <c r="GU670" s="53"/>
      <c r="GV670" s="53"/>
      <c r="GW670" s="53"/>
      <c r="GX670" s="53"/>
      <c r="GY670" s="53"/>
      <c r="GZ670" s="53"/>
      <c r="HA670" s="53"/>
      <c r="HB670" s="53"/>
      <c r="HC670" s="53"/>
      <c r="HD670" s="53"/>
      <c r="HE670" s="53"/>
      <c r="HF670" s="53"/>
      <c r="HG670" s="53"/>
      <c r="HH670" s="53"/>
      <c r="HI670" s="53"/>
      <c r="HJ670" s="53"/>
      <c r="HK670" s="53"/>
      <c r="HL670" s="53"/>
      <c r="HM670" s="53"/>
      <c r="HN670" s="53"/>
      <c r="HO670" s="53"/>
      <c r="HP670" s="53"/>
      <c r="HQ670" s="53"/>
      <c r="HR670" s="53"/>
      <c r="HS670" s="53"/>
      <c r="HT670" s="53"/>
      <c r="HU670" s="53"/>
      <c r="HV670" s="53"/>
      <c r="HW670" s="53"/>
      <c r="HX670" s="53"/>
      <c r="HY670" s="53"/>
      <c r="HZ670" s="53"/>
      <c r="IA670" s="53"/>
    </row>
    <row r="671" spans="1:235" ht="11.25">
      <c r="A671" s="34" t="s">
        <v>7</v>
      </c>
      <c r="B671" s="6"/>
      <c r="C671" s="6"/>
      <c r="D671" s="49"/>
      <c r="E671" s="49"/>
      <c r="F671" s="49"/>
      <c r="G671" s="87"/>
      <c r="H671" s="96"/>
      <c r="I671" s="87"/>
      <c r="J671" s="96"/>
      <c r="K671" s="87"/>
      <c r="L671" s="87"/>
      <c r="M671" s="87"/>
      <c r="N671" s="87"/>
      <c r="O671" s="96"/>
      <c r="P671" s="96"/>
      <c r="Q671" s="24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3"/>
      <c r="BS671" s="53"/>
      <c r="BT671" s="53"/>
      <c r="BU671" s="53"/>
      <c r="BV671" s="53"/>
      <c r="BW671" s="53"/>
      <c r="BX671" s="53"/>
      <c r="BY671" s="53"/>
      <c r="BZ671" s="53"/>
      <c r="CA671" s="53"/>
      <c r="CB671" s="53"/>
      <c r="CC671" s="53"/>
      <c r="CD671" s="53"/>
      <c r="CE671" s="53"/>
      <c r="CF671" s="53"/>
      <c r="CG671" s="53"/>
      <c r="CH671" s="53"/>
      <c r="CI671" s="53"/>
      <c r="CJ671" s="53"/>
      <c r="CK671" s="53"/>
      <c r="CL671" s="53"/>
      <c r="CM671" s="53"/>
      <c r="CN671" s="53"/>
      <c r="CO671" s="53"/>
      <c r="CP671" s="53"/>
      <c r="CQ671" s="53"/>
      <c r="CR671" s="53"/>
      <c r="CS671" s="53"/>
      <c r="CT671" s="53"/>
      <c r="CU671" s="53"/>
      <c r="CV671" s="53"/>
      <c r="CW671" s="53"/>
      <c r="CX671" s="53"/>
      <c r="CY671" s="53"/>
      <c r="CZ671" s="53"/>
      <c r="DA671" s="53"/>
      <c r="DB671" s="53"/>
      <c r="DC671" s="53"/>
      <c r="DD671" s="53"/>
      <c r="DE671" s="53"/>
      <c r="DF671" s="53"/>
      <c r="DG671" s="53"/>
      <c r="DH671" s="53"/>
      <c r="DI671" s="53"/>
      <c r="DJ671" s="53"/>
      <c r="DK671" s="53"/>
      <c r="DL671" s="53"/>
      <c r="DM671" s="53"/>
      <c r="DN671" s="53"/>
      <c r="DO671" s="53"/>
      <c r="DP671" s="53"/>
      <c r="DQ671" s="53"/>
      <c r="DR671" s="53"/>
      <c r="DS671" s="53"/>
      <c r="DT671" s="53"/>
      <c r="DU671" s="53"/>
      <c r="DV671" s="53"/>
      <c r="DW671" s="53"/>
      <c r="DX671" s="53"/>
      <c r="DY671" s="53"/>
      <c r="DZ671" s="53"/>
      <c r="EA671" s="53"/>
      <c r="EB671" s="53"/>
      <c r="EC671" s="53"/>
      <c r="ED671" s="53"/>
      <c r="EE671" s="53"/>
      <c r="EF671" s="53"/>
      <c r="EG671" s="53"/>
      <c r="EH671" s="53"/>
      <c r="EI671" s="53"/>
      <c r="EJ671" s="53"/>
      <c r="EK671" s="53"/>
      <c r="EL671" s="53"/>
      <c r="EM671" s="53"/>
      <c r="EN671" s="53"/>
      <c r="EO671" s="53"/>
      <c r="EP671" s="53"/>
      <c r="EQ671" s="53"/>
      <c r="ER671" s="53"/>
      <c r="ES671" s="53"/>
      <c r="ET671" s="53"/>
      <c r="EU671" s="53"/>
      <c r="EV671" s="53"/>
      <c r="EW671" s="53"/>
      <c r="EX671" s="53"/>
      <c r="EY671" s="53"/>
      <c r="EZ671" s="53"/>
      <c r="FA671" s="53"/>
      <c r="FB671" s="53"/>
      <c r="FC671" s="53"/>
      <c r="FD671" s="53"/>
      <c r="FE671" s="53"/>
      <c r="FF671" s="53"/>
      <c r="FG671" s="53"/>
      <c r="FH671" s="53"/>
      <c r="FI671" s="53"/>
      <c r="FJ671" s="53"/>
      <c r="FK671" s="53"/>
      <c r="FL671" s="53"/>
      <c r="FM671" s="53"/>
      <c r="FN671" s="53"/>
      <c r="FO671" s="53"/>
      <c r="FP671" s="53"/>
      <c r="FQ671" s="53"/>
      <c r="FR671" s="53"/>
      <c r="FS671" s="53"/>
      <c r="FT671" s="53"/>
      <c r="FU671" s="53"/>
      <c r="FV671" s="53"/>
      <c r="FW671" s="53"/>
      <c r="FX671" s="53"/>
      <c r="FY671" s="53"/>
      <c r="FZ671" s="53"/>
      <c r="GA671" s="53"/>
      <c r="GB671" s="53"/>
      <c r="GC671" s="53"/>
      <c r="GD671" s="53"/>
      <c r="GE671" s="53"/>
      <c r="GF671" s="53"/>
      <c r="GG671" s="53"/>
      <c r="GH671" s="53"/>
      <c r="GI671" s="53"/>
      <c r="GJ671" s="53"/>
      <c r="GK671" s="53"/>
      <c r="GL671" s="53"/>
      <c r="GM671" s="53"/>
      <c r="GN671" s="53"/>
      <c r="GO671" s="53"/>
      <c r="GP671" s="53"/>
      <c r="GQ671" s="53"/>
      <c r="GR671" s="53"/>
      <c r="GS671" s="53"/>
      <c r="GT671" s="53"/>
      <c r="GU671" s="53"/>
      <c r="GV671" s="53"/>
      <c r="GW671" s="53"/>
      <c r="GX671" s="53"/>
      <c r="GY671" s="53"/>
      <c r="GZ671" s="53"/>
      <c r="HA671" s="53"/>
      <c r="HB671" s="53"/>
      <c r="HC671" s="53"/>
      <c r="HD671" s="53"/>
      <c r="HE671" s="53"/>
      <c r="HF671" s="53"/>
      <c r="HG671" s="53"/>
      <c r="HH671" s="53"/>
      <c r="HI671" s="53"/>
      <c r="HJ671" s="53"/>
      <c r="HK671" s="53"/>
      <c r="HL671" s="53"/>
      <c r="HM671" s="53"/>
      <c r="HN671" s="53"/>
      <c r="HO671" s="53"/>
      <c r="HP671" s="53"/>
      <c r="HQ671" s="53"/>
      <c r="HR671" s="53"/>
      <c r="HS671" s="53"/>
      <c r="HT671" s="53"/>
      <c r="HU671" s="53"/>
      <c r="HV671" s="53"/>
      <c r="HW671" s="53"/>
      <c r="HX671" s="53"/>
      <c r="HY671" s="53"/>
      <c r="HZ671" s="53"/>
      <c r="IA671" s="53"/>
    </row>
    <row r="672" spans="1:235" ht="22.5">
      <c r="A672" s="40" t="s">
        <v>342</v>
      </c>
      <c r="B672" s="6"/>
      <c r="C672" s="6"/>
      <c r="D672" s="49"/>
      <c r="E672" s="49"/>
      <c r="F672" s="49"/>
      <c r="G672" s="87"/>
      <c r="H672" s="87">
        <v>-740000</v>
      </c>
      <c r="I672" s="87"/>
      <c r="J672" s="87">
        <f>H672</f>
        <v>-740000</v>
      </c>
      <c r="K672" s="87"/>
      <c r="L672" s="87"/>
      <c r="M672" s="87"/>
      <c r="N672" s="87"/>
      <c r="O672" s="96"/>
      <c r="P672" s="96"/>
      <c r="Q672" s="24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3"/>
      <c r="BS672" s="53"/>
      <c r="BT672" s="53"/>
      <c r="BU672" s="53"/>
      <c r="BV672" s="53"/>
      <c r="BW672" s="53"/>
      <c r="BX672" s="53"/>
      <c r="BY672" s="53"/>
      <c r="BZ672" s="53"/>
      <c r="CA672" s="53"/>
      <c r="CB672" s="53"/>
      <c r="CC672" s="53"/>
      <c r="CD672" s="53"/>
      <c r="CE672" s="53"/>
      <c r="CF672" s="53"/>
      <c r="CG672" s="53"/>
      <c r="CH672" s="53"/>
      <c r="CI672" s="53"/>
      <c r="CJ672" s="53"/>
      <c r="CK672" s="53"/>
      <c r="CL672" s="53"/>
      <c r="CM672" s="53"/>
      <c r="CN672" s="53"/>
      <c r="CO672" s="53"/>
      <c r="CP672" s="53"/>
      <c r="CQ672" s="53"/>
      <c r="CR672" s="53"/>
      <c r="CS672" s="53"/>
      <c r="CT672" s="53"/>
      <c r="CU672" s="53"/>
      <c r="CV672" s="53"/>
      <c r="CW672" s="53"/>
      <c r="CX672" s="53"/>
      <c r="CY672" s="53"/>
      <c r="CZ672" s="53"/>
      <c r="DA672" s="53"/>
      <c r="DB672" s="53"/>
      <c r="DC672" s="53"/>
      <c r="DD672" s="53"/>
      <c r="DE672" s="53"/>
      <c r="DF672" s="53"/>
      <c r="DG672" s="53"/>
      <c r="DH672" s="53"/>
      <c r="DI672" s="53"/>
      <c r="DJ672" s="53"/>
      <c r="DK672" s="53"/>
      <c r="DL672" s="53"/>
      <c r="DM672" s="53"/>
      <c r="DN672" s="53"/>
      <c r="DO672" s="53"/>
      <c r="DP672" s="53"/>
      <c r="DQ672" s="53"/>
      <c r="DR672" s="53"/>
      <c r="DS672" s="53"/>
      <c r="DT672" s="53"/>
      <c r="DU672" s="53"/>
      <c r="DV672" s="53"/>
      <c r="DW672" s="53"/>
      <c r="DX672" s="53"/>
      <c r="DY672" s="53"/>
      <c r="DZ672" s="53"/>
      <c r="EA672" s="53"/>
      <c r="EB672" s="53"/>
      <c r="EC672" s="53"/>
      <c r="ED672" s="53"/>
      <c r="EE672" s="53"/>
      <c r="EF672" s="53"/>
      <c r="EG672" s="53"/>
      <c r="EH672" s="53"/>
      <c r="EI672" s="53"/>
      <c r="EJ672" s="53"/>
      <c r="EK672" s="53"/>
      <c r="EL672" s="53"/>
      <c r="EM672" s="53"/>
      <c r="EN672" s="53"/>
      <c r="EO672" s="53"/>
      <c r="EP672" s="53"/>
      <c r="EQ672" s="53"/>
      <c r="ER672" s="53"/>
      <c r="ES672" s="53"/>
      <c r="ET672" s="53"/>
      <c r="EU672" s="53"/>
      <c r="EV672" s="53"/>
      <c r="EW672" s="53"/>
      <c r="EX672" s="53"/>
      <c r="EY672" s="53"/>
      <c r="EZ672" s="53"/>
      <c r="FA672" s="53"/>
      <c r="FB672" s="53"/>
      <c r="FC672" s="53"/>
      <c r="FD672" s="53"/>
      <c r="FE672" s="53"/>
      <c r="FF672" s="53"/>
      <c r="FG672" s="53"/>
      <c r="FH672" s="53"/>
      <c r="FI672" s="53"/>
      <c r="FJ672" s="53"/>
      <c r="FK672" s="53"/>
      <c r="FL672" s="53"/>
      <c r="FM672" s="53"/>
      <c r="FN672" s="53"/>
      <c r="FO672" s="53"/>
      <c r="FP672" s="53"/>
      <c r="FQ672" s="53"/>
      <c r="FR672" s="53"/>
      <c r="FS672" s="53"/>
      <c r="FT672" s="53"/>
      <c r="FU672" s="53"/>
      <c r="FV672" s="53"/>
      <c r="FW672" s="53"/>
      <c r="FX672" s="53"/>
      <c r="FY672" s="53"/>
      <c r="FZ672" s="53"/>
      <c r="GA672" s="53"/>
      <c r="GB672" s="53"/>
      <c r="GC672" s="53"/>
      <c r="GD672" s="53"/>
      <c r="GE672" s="53"/>
      <c r="GF672" s="53"/>
      <c r="GG672" s="53"/>
      <c r="GH672" s="53"/>
      <c r="GI672" s="53"/>
      <c r="GJ672" s="53"/>
      <c r="GK672" s="53"/>
      <c r="GL672" s="53"/>
      <c r="GM672" s="53"/>
      <c r="GN672" s="53"/>
      <c r="GO672" s="53"/>
      <c r="GP672" s="53"/>
      <c r="GQ672" s="53"/>
      <c r="GR672" s="53"/>
      <c r="GS672" s="53"/>
      <c r="GT672" s="53"/>
      <c r="GU672" s="53"/>
      <c r="GV672" s="53"/>
      <c r="GW672" s="53"/>
      <c r="GX672" s="53"/>
      <c r="GY672" s="53"/>
      <c r="GZ672" s="53"/>
      <c r="HA672" s="53"/>
      <c r="HB672" s="53"/>
      <c r="HC672" s="53"/>
      <c r="HD672" s="53"/>
      <c r="HE672" s="53"/>
      <c r="HF672" s="53"/>
      <c r="HG672" s="53"/>
      <c r="HH672" s="53"/>
      <c r="HI672" s="53"/>
      <c r="HJ672" s="53"/>
      <c r="HK672" s="53"/>
      <c r="HL672" s="53"/>
      <c r="HM672" s="53"/>
      <c r="HN672" s="53"/>
      <c r="HO672" s="53"/>
      <c r="HP672" s="53"/>
      <c r="HQ672" s="53"/>
      <c r="HR672" s="53"/>
      <c r="HS672" s="53"/>
      <c r="HT672" s="53"/>
      <c r="HU672" s="53"/>
      <c r="HV672" s="53"/>
      <c r="HW672" s="53"/>
      <c r="HX672" s="53"/>
      <c r="HY672" s="53"/>
      <c r="HZ672" s="53"/>
      <c r="IA672" s="53"/>
    </row>
    <row r="673" spans="1:235" ht="13.5" customHeight="1">
      <c r="A673" s="37" t="s">
        <v>265</v>
      </c>
      <c r="B673" s="6"/>
      <c r="C673" s="6"/>
      <c r="D673" s="81">
        <f>D675</f>
        <v>0</v>
      </c>
      <c r="E673" s="81">
        <f aca="true" t="shared" si="69" ref="E673:P673">E675</f>
        <v>74070200</v>
      </c>
      <c r="F673" s="81">
        <f t="shared" si="69"/>
        <v>74070200</v>
      </c>
      <c r="G673" s="81">
        <f t="shared" si="69"/>
        <v>0</v>
      </c>
      <c r="H673" s="81">
        <f t="shared" si="69"/>
        <v>0</v>
      </c>
      <c r="I673" s="81">
        <f t="shared" si="69"/>
        <v>0</v>
      </c>
      <c r="J673" s="81">
        <f t="shared" si="69"/>
        <v>0</v>
      </c>
      <c r="K673" s="81">
        <f t="shared" si="69"/>
        <v>0</v>
      </c>
      <c r="L673" s="81">
        <f t="shared" si="69"/>
        <v>0</v>
      </c>
      <c r="M673" s="81">
        <f t="shared" si="69"/>
        <v>0</v>
      </c>
      <c r="N673" s="81">
        <f t="shared" si="69"/>
        <v>0</v>
      </c>
      <c r="O673" s="81">
        <f t="shared" si="69"/>
        <v>0</v>
      </c>
      <c r="P673" s="81">
        <f t="shared" si="69"/>
        <v>0</v>
      </c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3"/>
      <c r="BS673" s="53"/>
      <c r="BT673" s="53"/>
      <c r="BU673" s="53"/>
      <c r="BV673" s="53"/>
      <c r="BW673" s="53"/>
      <c r="BX673" s="53"/>
      <c r="BY673" s="53"/>
      <c r="BZ673" s="53"/>
      <c r="CA673" s="53"/>
      <c r="CB673" s="53"/>
      <c r="CC673" s="53"/>
      <c r="CD673" s="53"/>
      <c r="CE673" s="53"/>
      <c r="CF673" s="53"/>
      <c r="CG673" s="53"/>
      <c r="CH673" s="53"/>
      <c r="CI673" s="53"/>
      <c r="CJ673" s="53"/>
      <c r="CK673" s="53"/>
      <c r="CL673" s="53"/>
      <c r="CM673" s="53"/>
      <c r="CN673" s="53"/>
      <c r="CO673" s="53"/>
      <c r="CP673" s="53"/>
      <c r="CQ673" s="53"/>
      <c r="CR673" s="53"/>
      <c r="CS673" s="53"/>
      <c r="CT673" s="53"/>
      <c r="CU673" s="53"/>
      <c r="CV673" s="53"/>
      <c r="CW673" s="53"/>
      <c r="CX673" s="53"/>
      <c r="CY673" s="53"/>
      <c r="CZ673" s="53"/>
      <c r="DA673" s="53"/>
      <c r="DB673" s="53"/>
      <c r="DC673" s="53"/>
      <c r="DD673" s="53"/>
      <c r="DE673" s="53"/>
      <c r="DF673" s="53"/>
      <c r="DG673" s="53"/>
      <c r="DH673" s="53"/>
      <c r="DI673" s="53"/>
      <c r="DJ673" s="53"/>
      <c r="DK673" s="53"/>
      <c r="DL673" s="53"/>
      <c r="DM673" s="53"/>
      <c r="DN673" s="53"/>
      <c r="DO673" s="53"/>
      <c r="DP673" s="53"/>
      <c r="DQ673" s="53"/>
      <c r="DR673" s="53"/>
      <c r="DS673" s="53"/>
      <c r="DT673" s="53"/>
      <c r="DU673" s="53"/>
      <c r="DV673" s="53"/>
      <c r="DW673" s="53"/>
      <c r="DX673" s="53"/>
      <c r="DY673" s="53"/>
      <c r="DZ673" s="53"/>
      <c r="EA673" s="53"/>
      <c r="EB673" s="53"/>
      <c r="EC673" s="53"/>
      <c r="ED673" s="53"/>
      <c r="EE673" s="53"/>
      <c r="EF673" s="53"/>
      <c r="EG673" s="53"/>
      <c r="EH673" s="53"/>
      <c r="EI673" s="53"/>
      <c r="EJ673" s="53"/>
      <c r="EK673" s="53"/>
      <c r="EL673" s="53"/>
      <c r="EM673" s="53"/>
      <c r="EN673" s="53"/>
      <c r="EO673" s="53"/>
      <c r="EP673" s="53"/>
      <c r="EQ673" s="53"/>
      <c r="ER673" s="53"/>
      <c r="ES673" s="53"/>
      <c r="ET673" s="53"/>
      <c r="EU673" s="53"/>
      <c r="EV673" s="53"/>
      <c r="EW673" s="53"/>
      <c r="EX673" s="53"/>
      <c r="EY673" s="53"/>
      <c r="EZ673" s="53"/>
      <c r="FA673" s="53"/>
      <c r="FB673" s="53"/>
      <c r="FC673" s="53"/>
      <c r="FD673" s="53"/>
      <c r="FE673" s="53"/>
      <c r="FF673" s="53"/>
      <c r="FG673" s="53"/>
      <c r="FH673" s="53"/>
      <c r="FI673" s="53"/>
      <c r="FJ673" s="53"/>
      <c r="FK673" s="53"/>
      <c r="FL673" s="53"/>
      <c r="FM673" s="53"/>
      <c r="FN673" s="53"/>
      <c r="FO673" s="53"/>
      <c r="FP673" s="53"/>
      <c r="FQ673" s="53"/>
      <c r="FR673" s="53"/>
      <c r="FS673" s="53"/>
      <c r="FT673" s="53"/>
      <c r="FU673" s="53"/>
      <c r="FV673" s="53"/>
      <c r="FW673" s="53"/>
      <c r="FX673" s="53"/>
      <c r="FY673" s="53"/>
      <c r="FZ673" s="53"/>
      <c r="GA673" s="53"/>
      <c r="GB673" s="53"/>
      <c r="GC673" s="53"/>
      <c r="GD673" s="53"/>
      <c r="GE673" s="53"/>
      <c r="GF673" s="53"/>
      <c r="GG673" s="53"/>
      <c r="GH673" s="53"/>
      <c r="GI673" s="53"/>
      <c r="GJ673" s="53"/>
      <c r="GK673" s="53"/>
      <c r="GL673" s="53"/>
      <c r="GM673" s="53"/>
      <c r="GN673" s="53"/>
      <c r="GO673" s="53"/>
      <c r="GP673" s="53"/>
      <c r="GQ673" s="53"/>
      <c r="GR673" s="53"/>
      <c r="GS673" s="53"/>
      <c r="GT673" s="53"/>
      <c r="GU673" s="53"/>
      <c r="GV673" s="53"/>
      <c r="GW673" s="53"/>
      <c r="GX673" s="53"/>
      <c r="GY673" s="53"/>
      <c r="GZ673" s="53"/>
      <c r="HA673" s="53"/>
      <c r="HB673" s="53"/>
      <c r="HC673" s="53"/>
      <c r="HD673" s="53"/>
      <c r="HE673" s="53"/>
      <c r="HF673" s="53"/>
      <c r="HG673" s="53"/>
      <c r="HH673" s="53"/>
      <c r="HI673" s="53"/>
      <c r="HJ673" s="53"/>
      <c r="HK673" s="53"/>
      <c r="HL673" s="53"/>
      <c r="HM673" s="53"/>
      <c r="HN673" s="53"/>
      <c r="HO673" s="53"/>
      <c r="HP673" s="53"/>
      <c r="HQ673" s="53"/>
      <c r="HR673" s="53"/>
      <c r="HS673" s="53"/>
      <c r="HT673" s="53"/>
      <c r="HU673" s="53"/>
      <c r="HV673" s="53"/>
      <c r="HW673" s="53"/>
      <c r="HX673" s="53"/>
      <c r="HY673" s="53"/>
      <c r="HZ673" s="53"/>
      <c r="IA673" s="53"/>
    </row>
    <row r="674" spans="1:235" ht="21.75" customHeight="1">
      <c r="A674" s="8" t="s">
        <v>261</v>
      </c>
      <c r="B674" s="6"/>
      <c r="C674" s="6"/>
      <c r="D674" s="84"/>
      <c r="E674" s="84"/>
      <c r="F674" s="84"/>
      <c r="G674" s="7"/>
      <c r="H674" s="7"/>
      <c r="I674" s="7"/>
      <c r="J674" s="7"/>
      <c r="K674" s="7"/>
      <c r="L674" s="7"/>
      <c r="M674" s="7"/>
      <c r="N674" s="7"/>
      <c r="O674" s="7"/>
      <c r="P674" s="7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3"/>
      <c r="BS674" s="53"/>
      <c r="BT674" s="53"/>
      <c r="BU674" s="53"/>
      <c r="BV674" s="53"/>
      <c r="BW674" s="53"/>
      <c r="BX674" s="53"/>
      <c r="BY674" s="53"/>
      <c r="BZ674" s="53"/>
      <c r="CA674" s="53"/>
      <c r="CB674" s="53"/>
      <c r="CC674" s="53"/>
      <c r="CD674" s="53"/>
      <c r="CE674" s="53"/>
      <c r="CF674" s="53"/>
      <c r="CG674" s="53"/>
      <c r="CH674" s="53"/>
      <c r="CI674" s="53"/>
      <c r="CJ674" s="53"/>
      <c r="CK674" s="53"/>
      <c r="CL674" s="53"/>
      <c r="CM674" s="53"/>
      <c r="CN674" s="53"/>
      <c r="CO674" s="53"/>
      <c r="CP674" s="53"/>
      <c r="CQ674" s="53"/>
      <c r="CR674" s="53"/>
      <c r="CS674" s="53"/>
      <c r="CT674" s="53"/>
      <c r="CU674" s="53"/>
      <c r="CV674" s="53"/>
      <c r="CW674" s="53"/>
      <c r="CX674" s="53"/>
      <c r="CY674" s="53"/>
      <c r="CZ674" s="53"/>
      <c r="DA674" s="53"/>
      <c r="DB674" s="53"/>
      <c r="DC674" s="53"/>
      <c r="DD674" s="53"/>
      <c r="DE674" s="53"/>
      <c r="DF674" s="53"/>
      <c r="DG674" s="53"/>
      <c r="DH674" s="53"/>
      <c r="DI674" s="53"/>
      <c r="DJ674" s="53"/>
      <c r="DK674" s="53"/>
      <c r="DL674" s="53"/>
      <c r="DM674" s="53"/>
      <c r="DN674" s="53"/>
      <c r="DO674" s="53"/>
      <c r="DP674" s="53"/>
      <c r="DQ674" s="53"/>
      <c r="DR674" s="53"/>
      <c r="DS674" s="53"/>
      <c r="DT674" s="53"/>
      <c r="DU674" s="53"/>
      <c r="DV674" s="53"/>
      <c r="DW674" s="53"/>
      <c r="DX674" s="53"/>
      <c r="DY674" s="53"/>
      <c r="DZ674" s="53"/>
      <c r="EA674" s="53"/>
      <c r="EB674" s="53"/>
      <c r="EC674" s="53"/>
      <c r="ED674" s="53"/>
      <c r="EE674" s="53"/>
      <c r="EF674" s="53"/>
      <c r="EG674" s="53"/>
      <c r="EH674" s="53"/>
      <c r="EI674" s="53"/>
      <c r="EJ674" s="53"/>
      <c r="EK674" s="53"/>
      <c r="EL674" s="53"/>
      <c r="EM674" s="53"/>
      <c r="EN674" s="53"/>
      <c r="EO674" s="53"/>
      <c r="EP674" s="53"/>
      <c r="EQ674" s="53"/>
      <c r="ER674" s="53"/>
      <c r="ES674" s="53"/>
      <c r="ET674" s="53"/>
      <c r="EU674" s="53"/>
      <c r="EV674" s="53"/>
      <c r="EW674" s="53"/>
      <c r="EX674" s="53"/>
      <c r="EY674" s="53"/>
      <c r="EZ674" s="53"/>
      <c r="FA674" s="53"/>
      <c r="FB674" s="53"/>
      <c r="FC674" s="53"/>
      <c r="FD674" s="53"/>
      <c r="FE674" s="53"/>
      <c r="FF674" s="53"/>
      <c r="FG674" s="53"/>
      <c r="FH674" s="53"/>
      <c r="FI674" s="53"/>
      <c r="FJ674" s="53"/>
      <c r="FK674" s="53"/>
      <c r="FL674" s="53"/>
      <c r="FM674" s="53"/>
      <c r="FN674" s="53"/>
      <c r="FO674" s="53"/>
      <c r="FP674" s="53"/>
      <c r="FQ674" s="53"/>
      <c r="FR674" s="53"/>
      <c r="FS674" s="53"/>
      <c r="FT674" s="53"/>
      <c r="FU674" s="53"/>
      <c r="FV674" s="53"/>
      <c r="FW674" s="53"/>
      <c r="FX674" s="53"/>
      <c r="FY674" s="53"/>
      <c r="FZ674" s="53"/>
      <c r="GA674" s="53"/>
      <c r="GB674" s="53"/>
      <c r="GC674" s="53"/>
      <c r="GD674" s="53"/>
      <c r="GE674" s="53"/>
      <c r="GF674" s="53"/>
      <c r="GG674" s="53"/>
      <c r="GH674" s="53"/>
      <c r="GI674" s="53"/>
      <c r="GJ674" s="53"/>
      <c r="GK674" s="53"/>
      <c r="GL674" s="53"/>
      <c r="GM674" s="53"/>
      <c r="GN674" s="53"/>
      <c r="GO674" s="53"/>
      <c r="GP674" s="53"/>
      <c r="GQ674" s="53"/>
      <c r="GR674" s="53"/>
      <c r="GS674" s="53"/>
      <c r="GT674" s="53"/>
      <c r="GU674" s="53"/>
      <c r="GV674" s="53"/>
      <c r="GW674" s="53"/>
      <c r="GX674" s="53"/>
      <c r="GY674" s="53"/>
      <c r="GZ674" s="53"/>
      <c r="HA674" s="53"/>
      <c r="HB674" s="53"/>
      <c r="HC674" s="53"/>
      <c r="HD674" s="53"/>
      <c r="HE674" s="53"/>
      <c r="HF674" s="53"/>
      <c r="HG674" s="53"/>
      <c r="HH674" s="53"/>
      <c r="HI674" s="53"/>
      <c r="HJ674" s="53"/>
      <c r="HK674" s="53"/>
      <c r="HL674" s="53"/>
      <c r="HM674" s="53"/>
      <c r="HN674" s="53"/>
      <c r="HO674" s="53"/>
      <c r="HP674" s="53"/>
      <c r="HQ674" s="53"/>
      <c r="HR674" s="53"/>
      <c r="HS674" s="53"/>
      <c r="HT674" s="53"/>
      <c r="HU674" s="53"/>
      <c r="HV674" s="53"/>
      <c r="HW674" s="53"/>
      <c r="HX674" s="53"/>
      <c r="HY674" s="53"/>
      <c r="HZ674" s="53"/>
      <c r="IA674" s="53"/>
    </row>
    <row r="675" spans="1:235" ht="21.75" customHeight="1">
      <c r="A675" s="34" t="s">
        <v>444</v>
      </c>
      <c r="B675" s="37"/>
      <c r="C675" s="37"/>
      <c r="D675" s="81"/>
      <c r="E675" s="81">
        <f>E677</f>
        <v>74070200</v>
      </c>
      <c r="F675" s="81">
        <f>D675+E675</f>
        <v>74070200</v>
      </c>
      <c r="G675" s="30"/>
      <c r="H675" s="36">
        <f>H677</f>
        <v>0</v>
      </c>
      <c r="I675" s="36"/>
      <c r="J675" s="36">
        <f>H675</f>
        <v>0</v>
      </c>
      <c r="K675" s="36"/>
      <c r="L675" s="36"/>
      <c r="M675" s="36"/>
      <c r="N675" s="36"/>
      <c r="O675" s="36">
        <f>O677</f>
        <v>0</v>
      </c>
      <c r="P675" s="36">
        <f>O675</f>
        <v>0</v>
      </c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3"/>
      <c r="BS675" s="53"/>
      <c r="BT675" s="53"/>
      <c r="BU675" s="53"/>
      <c r="BV675" s="53"/>
      <c r="BW675" s="53"/>
      <c r="BX675" s="53"/>
      <c r="BY675" s="53"/>
      <c r="BZ675" s="53"/>
      <c r="CA675" s="53"/>
      <c r="CB675" s="53"/>
      <c r="CC675" s="53"/>
      <c r="CD675" s="53"/>
      <c r="CE675" s="53"/>
      <c r="CF675" s="53"/>
      <c r="CG675" s="53"/>
      <c r="CH675" s="53"/>
      <c r="CI675" s="53"/>
      <c r="CJ675" s="53"/>
      <c r="CK675" s="53"/>
      <c r="CL675" s="53"/>
      <c r="CM675" s="53"/>
      <c r="CN675" s="53"/>
      <c r="CO675" s="53"/>
      <c r="CP675" s="53"/>
      <c r="CQ675" s="53"/>
      <c r="CR675" s="53"/>
      <c r="CS675" s="53"/>
      <c r="CT675" s="53"/>
      <c r="CU675" s="53"/>
      <c r="CV675" s="53"/>
      <c r="CW675" s="53"/>
      <c r="CX675" s="53"/>
      <c r="CY675" s="53"/>
      <c r="CZ675" s="53"/>
      <c r="DA675" s="53"/>
      <c r="DB675" s="53"/>
      <c r="DC675" s="53"/>
      <c r="DD675" s="53"/>
      <c r="DE675" s="53"/>
      <c r="DF675" s="53"/>
      <c r="DG675" s="53"/>
      <c r="DH675" s="53"/>
      <c r="DI675" s="53"/>
      <c r="DJ675" s="53"/>
      <c r="DK675" s="53"/>
      <c r="DL675" s="53"/>
      <c r="DM675" s="53"/>
      <c r="DN675" s="53"/>
      <c r="DO675" s="53"/>
      <c r="DP675" s="53"/>
      <c r="DQ675" s="53"/>
      <c r="DR675" s="53"/>
      <c r="DS675" s="53"/>
      <c r="DT675" s="53"/>
      <c r="DU675" s="53"/>
      <c r="DV675" s="53"/>
      <c r="DW675" s="53"/>
      <c r="DX675" s="53"/>
      <c r="DY675" s="53"/>
      <c r="DZ675" s="53"/>
      <c r="EA675" s="53"/>
      <c r="EB675" s="53"/>
      <c r="EC675" s="53"/>
      <c r="ED675" s="53"/>
      <c r="EE675" s="53"/>
      <c r="EF675" s="53"/>
      <c r="EG675" s="53"/>
      <c r="EH675" s="53"/>
      <c r="EI675" s="53"/>
      <c r="EJ675" s="53"/>
      <c r="EK675" s="53"/>
      <c r="EL675" s="53"/>
      <c r="EM675" s="53"/>
      <c r="EN675" s="53"/>
      <c r="EO675" s="53"/>
      <c r="EP675" s="53"/>
      <c r="EQ675" s="53"/>
      <c r="ER675" s="53"/>
      <c r="ES675" s="53"/>
      <c r="ET675" s="53"/>
      <c r="EU675" s="53"/>
      <c r="EV675" s="53"/>
      <c r="EW675" s="53"/>
      <c r="EX675" s="53"/>
      <c r="EY675" s="53"/>
      <c r="EZ675" s="53"/>
      <c r="FA675" s="53"/>
      <c r="FB675" s="53"/>
      <c r="FC675" s="53"/>
      <c r="FD675" s="53"/>
      <c r="FE675" s="53"/>
      <c r="FF675" s="53"/>
      <c r="FG675" s="53"/>
      <c r="FH675" s="53"/>
      <c r="FI675" s="53"/>
      <c r="FJ675" s="53"/>
      <c r="FK675" s="53"/>
      <c r="FL675" s="53"/>
      <c r="FM675" s="53"/>
      <c r="FN675" s="53"/>
      <c r="FO675" s="53"/>
      <c r="FP675" s="53"/>
      <c r="FQ675" s="53"/>
      <c r="FR675" s="53"/>
      <c r="FS675" s="53"/>
      <c r="FT675" s="53"/>
      <c r="FU675" s="53"/>
      <c r="FV675" s="53"/>
      <c r="FW675" s="53"/>
      <c r="FX675" s="53"/>
      <c r="FY675" s="53"/>
      <c r="FZ675" s="53"/>
      <c r="GA675" s="53"/>
      <c r="GB675" s="53"/>
      <c r="GC675" s="53"/>
      <c r="GD675" s="53"/>
      <c r="GE675" s="53"/>
      <c r="GF675" s="53"/>
      <c r="GG675" s="53"/>
      <c r="GH675" s="53"/>
      <c r="GI675" s="53"/>
      <c r="GJ675" s="53"/>
      <c r="GK675" s="53"/>
      <c r="GL675" s="53"/>
      <c r="GM675" s="53"/>
      <c r="GN675" s="53"/>
      <c r="GO675" s="53"/>
      <c r="GP675" s="53"/>
      <c r="GQ675" s="53"/>
      <c r="GR675" s="53"/>
      <c r="GS675" s="53"/>
      <c r="GT675" s="53"/>
      <c r="GU675" s="53"/>
      <c r="GV675" s="53"/>
      <c r="GW675" s="53"/>
      <c r="GX675" s="53"/>
      <c r="GY675" s="53"/>
      <c r="GZ675" s="53"/>
      <c r="HA675" s="53"/>
      <c r="HB675" s="53"/>
      <c r="HC675" s="53"/>
      <c r="HD675" s="53"/>
      <c r="HE675" s="53"/>
      <c r="HF675" s="53"/>
      <c r="HG675" s="53"/>
      <c r="HH675" s="53"/>
      <c r="HI675" s="53"/>
      <c r="HJ675" s="53"/>
      <c r="HK675" s="53"/>
      <c r="HL675" s="53"/>
      <c r="HM675" s="53"/>
      <c r="HN675" s="53"/>
      <c r="HO675" s="53"/>
      <c r="HP675" s="53"/>
      <c r="HQ675" s="53"/>
      <c r="HR675" s="53"/>
      <c r="HS675" s="53"/>
      <c r="HT675" s="53"/>
      <c r="HU675" s="53"/>
      <c r="HV675" s="53"/>
      <c r="HW675" s="53"/>
      <c r="HX675" s="53"/>
      <c r="HY675" s="53"/>
      <c r="HZ675" s="53"/>
      <c r="IA675" s="53"/>
    </row>
    <row r="676" spans="1:235" ht="21.75" customHeight="1">
      <c r="A676" s="5" t="s">
        <v>4</v>
      </c>
      <c r="B676" s="6"/>
      <c r="C676" s="6"/>
      <c r="D676" s="84"/>
      <c r="E676" s="84"/>
      <c r="F676" s="84"/>
      <c r="G676" s="7"/>
      <c r="H676" s="7"/>
      <c r="I676" s="7"/>
      <c r="J676" s="7"/>
      <c r="K676" s="7"/>
      <c r="L676" s="7"/>
      <c r="M676" s="7"/>
      <c r="N676" s="7"/>
      <c r="O676" s="7"/>
      <c r="P676" s="7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3"/>
      <c r="BS676" s="53"/>
      <c r="BT676" s="53"/>
      <c r="BU676" s="53"/>
      <c r="BV676" s="53"/>
      <c r="BW676" s="53"/>
      <c r="BX676" s="53"/>
      <c r="BY676" s="53"/>
      <c r="BZ676" s="53"/>
      <c r="CA676" s="53"/>
      <c r="CB676" s="53"/>
      <c r="CC676" s="53"/>
      <c r="CD676" s="53"/>
      <c r="CE676" s="53"/>
      <c r="CF676" s="53"/>
      <c r="CG676" s="53"/>
      <c r="CH676" s="53"/>
      <c r="CI676" s="53"/>
      <c r="CJ676" s="53"/>
      <c r="CK676" s="53"/>
      <c r="CL676" s="53"/>
      <c r="CM676" s="53"/>
      <c r="CN676" s="53"/>
      <c r="CO676" s="53"/>
      <c r="CP676" s="53"/>
      <c r="CQ676" s="53"/>
      <c r="CR676" s="53"/>
      <c r="CS676" s="53"/>
      <c r="CT676" s="53"/>
      <c r="CU676" s="53"/>
      <c r="CV676" s="53"/>
      <c r="CW676" s="53"/>
      <c r="CX676" s="53"/>
      <c r="CY676" s="53"/>
      <c r="CZ676" s="53"/>
      <c r="DA676" s="53"/>
      <c r="DB676" s="53"/>
      <c r="DC676" s="53"/>
      <c r="DD676" s="53"/>
      <c r="DE676" s="53"/>
      <c r="DF676" s="53"/>
      <c r="DG676" s="53"/>
      <c r="DH676" s="53"/>
      <c r="DI676" s="53"/>
      <c r="DJ676" s="53"/>
      <c r="DK676" s="53"/>
      <c r="DL676" s="53"/>
      <c r="DM676" s="53"/>
      <c r="DN676" s="53"/>
      <c r="DO676" s="53"/>
      <c r="DP676" s="53"/>
      <c r="DQ676" s="53"/>
      <c r="DR676" s="53"/>
      <c r="DS676" s="53"/>
      <c r="DT676" s="53"/>
      <c r="DU676" s="53"/>
      <c r="DV676" s="53"/>
      <c r="DW676" s="53"/>
      <c r="DX676" s="53"/>
      <c r="DY676" s="53"/>
      <c r="DZ676" s="53"/>
      <c r="EA676" s="53"/>
      <c r="EB676" s="53"/>
      <c r="EC676" s="53"/>
      <c r="ED676" s="53"/>
      <c r="EE676" s="53"/>
      <c r="EF676" s="53"/>
      <c r="EG676" s="53"/>
      <c r="EH676" s="53"/>
      <c r="EI676" s="53"/>
      <c r="EJ676" s="53"/>
      <c r="EK676" s="53"/>
      <c r="EL676" s="53"/>
      <c r="EM676" s="53"/>
      <c r="EN676" s="53"/>
      <c r="EO676" s="53"/>
      <c r="EP676" s="53"/>
      <c r="EQ676" s="53"/>
      <c r="ER676" s="53"/>
      <c r="ES676" s="53"/>
      <c r="ET676" s="53"/>
      <c r="EU676" s="53"/>
      <c r="EV676" s="53"/>
      <c r="EW676" s="53"/>
      <c r="EX676" s="53"/>
      <c r="EY676" s="53"/>
      <c r="EZ676" s="53"/>
      <c r="FA676" s="53"/>
      <c r="FB676" s="53"/>
      <c r="FC676" s="53"/>
      <c r="FD676" s="53"/>
      <c r="FE676" s="53"/>
      <c r="FF676" s="53"/>
      <c r="FG676" s="53"/>
      <c r="FH676" s="53"/>
      <c r="FI676" s="53"/>
      <c r="FJ676" s="53"/>
      <c r="FK676" s="53"/>
      <c r="FL676" s="53"/>
      <c r="FM676" s="53"/>
      <c r="FN676" s="53"/>
      <c r="FO676" s="53"/>
      <c r="FP676" s="53"/>
      <c r="FQ676" s="53"/>
      <c r="FR676" s="53"/>
      <c r="FS676" s="53"/>
      <c r="FT676" s="53"/>
      <c r="FU676" s="53"/>
      <c r="FV676" s="53"/>
      <c r="FW676" s="53"/>
      <c r="FX676" s="53"/>
      <c r="FY676" s="53"/>
      <c r="FZ676" s="53"/>
      <c r="GA676" s="53"/>
      <c r="GB676" s="53"/>
      <c r="GC676" s="53"/>
      <c r="GD676" s="53"/>
      <c r="GE676" s="53"/>
      <c r="GF676" s="53"/>
      <c r="GG676" s="53"/>
      <c r="GH676" s="53"/>
      <c r="GI676" s="53"/>
      <c r="GJ676" s="53"/>
      <c r="GK676" s="53"/>
      <c r="GL676" s="53"/>
      <c r="GM676" s="53"/>
      <c r="GN676" s="53"/>
      <c r="GO676" s="53"/>
      <c r="GP676" s="53"/>
      <c r="GQ676" s="53"/>
      <c r="GR676" s="53"/>
      <c r="GS676" s="53"/>
      <c r="GT676" s="53"/>
      <c r="GU676" s="53"/>
      <c r="GV676" s="53"/>
      <c r="GW676" s="53"/>
      <c r="GX676" s="53"/>
      <c r="GY676" s="53"/>
      <c r="GZ676" s="53"/>
      <c r="HA676" s="53"/>
      <c r="HB676" s="53"/>
      <c r="HC676" s="53"/>
      <c r="HD676" s="53"/>
      <c r="HE676" s="53"/>
      <c r="HF676" s="53"/>
      <c r="HG676" s="53"/>
      <c r="HH676" s="53"/>
      <c r="HI676" s="53"/>
      <c r="HJ676" s="53"/>
      <c r="HK676" s="53"/>
      <c r="HL676" s="53"/>
      <c r="HM676" s="53"/>
      <c r="HN676" s="53"/>
      <c r="HO676" s="53"/>
      <c r="HP676" s="53"/>
      <c r="HQ676" s="53"/>
      <c r="HR676" s="53"/>
      <c r="HS676" s="53"/>
      <c r="HT676" s="53"/>
      <c r="HU676" s="53"/>
      <c r="HV676" s="53"/>
      <c r="HW676" s="53"/>
      <c r="HX676" s="53"/>
      <c r="HY676" s="53"/>
      <c r="HZ676" s="53"/>
      <c r="IA676" s="53"/>
    </row>
    <row r="677" spans="1:235" ht="21.75" customHeight="1">
      <c r="A677" s="8" t="s">
        <v>264</v>
      </c>
      <c r="B677" s="6"/>
      <c r="C677" s="6"/>
      <c r="D677" s="49"/>
      <c r="E677" s="49">
        <v>74070200</v>
      </c>
      <c r="F677" s="49">
        <f>D677+E677</f>
        <v>74070200</v>
      </c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3"/>
      <c r="BS677" s="53"/>
      <c r="BT677" s="53"/>
      <c r="BU677" s="53"/>
      <c r="BV677" s="53"/>
      <c r="BW677" s="53"/>
      <c r="BX677" s="53"/>
      <c r="BY677" s="53"/>
      <c r="BZ677" s="53"/>
      <c r="CA677" s="53"/>
      <c r="CB677" s="53"/>
      <c r="CC677" s="53"/>
      <c r="CD677" s="53"/>
      <c r="CE677" s="53"/>
      <c r="CF677" s="53"/>
      <c r="CG677" s="53"/>
      <c r="CH677" s="53"/>
      <c r="CI677" s="53"/>
      <c r="CJ677" s="53"/>
      <c r="CK677" s="53"/>
      <c r="CL677" s="53"/>
      <c r="CM677" s="53"/>
      <c r="CN677" s="53"/>
      <c r="CO677" s="53"/>
      <c r="CP677" s="53"/>
      <c r="CQ677" s="53"/>
      <c r="CR677" s="53"/>
      <c r="CS677" s="53"/>
      <c r="CT677" s="53"/>
      <c r="CU677" s="53"/>
      <c r="CV677" s="53"/>
      <c r="CW677" s="53"/>
      <c r="CX677" s="53"/>
      <c r="CY677" s="53"/>
      <c r="CZ677" s="53"/>
      <c r="DA677" s="53"/>
      <c r="DB677" s="53"/>
      <c r="DC677" s="53"/>
      <c r="DD677" s="53"/>
      <c r="DE677" s="53"/>
      <c r="DF677" s="53"/>
      <c r="DG677" s="53"/>
      <c r="DH677" s="53"/>
      <c r="DI677" s="53"/>
      <c r="DJ677" s="53"/>
      <c r="DK677" s="53"/>
      <c r="DL677" s="53"/>
      <c r="DM677" s="53"/>
      <c r="DN677" s="53"/>
      <c r="DO677" s="53"/>
      <c r="DP677" s="53"/>
      <c r="DQ677" s="53"/>
      <c r="DR677" s="53"/>
      <c r="DS677" s="53"/>
      <c r="DT677" s="53"/>
      <c r="DU677" s="53"/>
      <c r="DV677" s="53"/>
      <c r="DW677" s="53"/>
      <c r="DX677" s="53"/>
      <c r="DY677" s="53"/>
      <c r="DZ677" s="53"/>
      <c r="EA677" s="53"/>
      <c r="EB677" s="53"/>
      <c r="EC677" s="53"/>
      <c r="ED677" s="53"/>
      <c r="EE677" s="53"/>
      <c r="EF677" s="53"/>
      <c r="EG677" s="53"/>
      <c r="EH677" s="53"/>
      <c r="EI677" s="53"/>
      <c r="EJ677" s="53"/>
      <c r="EK677" s="53"/>
      <c r="EL677" s="53"/>
      <c r="EM677" s="53"/>
      <c r="EN677" s="53"/>
      <c r="EO677" s="53"/>
      <c r="EP677" s="53"/>
      <c r="EQ677" s="53"/>
      <c r="ER677" s="53"/>
      <c r="ES677" s="53"/>
      <c r="ET677" s="53"/>
      <c r="EU677" s="53"/>
      <c r="EV677" s="53"/>
      <c r="EW677" s="53"/>
      <c r="EX677" s="53"/>
      <c r="EY677" s="53"/>
      <c r="EZ677" s="53"/>
      <c r="FA677" s="53"/>
      <c r="FB677" s="53"/>
      <c r="FC677" s="53"/>
      <c r="FD677" s="53"/>
      <c r="FE677" s="53"/>
      <c r="FF677" s="53"/>
      <c r="FG677" s="53"/>
      <c r="FH677" s="53"/>
      <c r="FI677" s="53"/>
      <c r="FJ677" s="53"/>
      <c r="FK677" s="53"/>
      <c r="FL677" s="53"/>
      <c r="FM677" s="53"/>
      <c r="FN677" s="53"/>
      <c r="FO677" s="53"/>
      <c r="FP677" s="53"/>
      <c r="FQ677" s="53"/>
      <c r="FR677" s="53"/>
      <c r="FS677" s="53"/>
      <c r="FT677" s="53"/>
      <c r="FU677" s="53"/>
      <c r="FV677" s="53"/>
      <c r="FW677" s="53"/>
      <c r="FX677" s="53"/>
      <c r="FY677" s="53"/>
      <c r="FZ677" s="53"/>
      <c r="GA677" s="53"/>
      <c r="GB677" s="53"/>
      <c r="GC677" s="53"/>
      <c r="GD677" s="53"/>
      <c r="GE677" s="53"/>
      <c r="GF677" s="53"/>
      <c r="GG677" s="53"/>
      <c r="GH677" s="53"/>
      <c r="GI677" s="53"/>
      <c r="GJ677" s="53"/>
      <c r="GK677" s="53"/>
      <c r="GL677" s="53"/>
      <c r="GM677" s="53"/>
      <c r="GN677" s="53"/>
      <c r="GO677" s="53"/>
      <c r="GP677" s="53"/>
      <c r="GQ677" s="53"/>
      <c r="GR677" s="53"/>
      <c r="GS677" s="53"/>
      <c r="GT677" s="53"/>
      <c r="GU677" s="53"/>
      <c r="GV677" s="53"/>
      <c r="GW677" s="53"/>
      <c r="GX677" s="53"/>
      <c r="GY677" s="53"/>
      <c r="GZ677" s="53"/>
      <c r="HA677" s="53"/>
      <c r="HB677" s="53"/>
      <c r="HC677" s="53"/>
      <c r="HD677" s="53"/>
      <c r="HE677" s="53"/>
      <c r="HF677" s="53"/>
      <c r="HG677" s="53"/>
      <c r="HH677" s="53"/>
      <c r="HI677" s="53"/>
      <c r="HJ677" s="53"/>
      <c r="HK677" s="53"/>
      <c r="HL677" s="53"/>
      <c r="HM677" s="53"/>
      <c r="HN677" s="53"/>
      <c r="HO677" s="53"/>
      <c r="HP677" s="53"/>
      <c r="HQ677" s="53"/>
      <c r="HR677" s="53"/>
      <c r="HS677" s="53"/>
      <c r="HT677" s="53"/>
      <c r="HU677" s="53"/>
      <c r="HV677" s="53"/>
      <c r="HW677" s="53"/>
      <c r="HX677" s="53"/>
      <c r="HY677" s="53"/>
      <c r="HZ677" s="53"/>
      <c r="IA677" s="53"/>
    </row>
    <row r="678" spans="1:235" ht="21.75" customHeight="1">
      <c r="A678" s="5" t="s">
        <v>5</v>
      </c>
      <c r="B678" s="6"/>
      <c r="C678" s="6"/>
      <c r="D678" s="49"/>
      <c r="E678" s="49"/>
      <c r="F678" s="49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3"/>
      <c r="BS678" s="53"/>
      <c r="BT678" s="53"/>
      <c r="BU678" s="53"/>
      <c r="BV678" s="53"/>
      <c r="BW678" s="53"/>
      <c r="BX678" s="53"/>
      <c r="BY678" s="53"/>
      <c r="BZ678" s="53"/>
      <c r="CA678" s="53"/>
      <c r="CB678" s="53"/>
      <c r="CC678" s="53"/>
      <c r="CD678" s="53"/>
      <c r="CE678" s="53"/>
      <c r="CF678" s="53"/>
      <c r="CG678" s="53"/>
      <c r="CH678" s="53"/>
      <c r="CI678" s="53"/>
      <c r="CJ678" s="53"/>
      <c r="CK678" s="53"/>
      <c r="CL678" s="53"/>
      <c r="CM678" s="53"/>
      <c r="CN678" s="53"/>
      <c r="CO678" s="53"/>
      <c r="CP678" s="53"/>
      <c r="CQ678" s="53"/>
      <c r="CR678" s="53"/>
      <c r="CS678" s="53"/>
      <c r="CT678" s="53"/>
      <c r="CU678" s="53"/>
      <c r="CV678" s="53"/>
      <c r="CW678" s="53"/>
      <c r="CX678" s="53"/>
      <c r="CY678" s="53"/>
      <c r="CZ678" s="53"/>
      <c r="DA678" s="53"/>
      <c r="DB678" s="53"/>
      <c r="DC678" s="53"/>
      <c r="DD678" s="53"/>
      <c r="DE678" s="53"/>
      <c r="DF678" s="53"/>
      <c r="DG678" s="53"/>
      <c r="DH678" s="53"/>
      <c r="DI678" s="53"/>
      <c r="DJ678" s="53"/>
      <c r="DK678" s="53"/>
      <c r="DL678" s="53"/>
      <c r="DM678" s="53"/>
      <c r="DN678" s="53"/>
      <c r="DO678" s="53"/>
      <c r="DP678" s="53"/>
      <c r="DQ678" s="53"/>
      <c r="DR678" s="53"/>
      <c r="DS678" s="53"/>
      <c r="DT678" s="53"/>
      <c r="DU678" s="53"/>
      <c r="DV678" s="53"/>
      <c r="DW678" s="53"/>
      <c r="DX678" s="53"/>
      <c r="DY678" s="53"/>
      <c r="DZ678" s="53"/>
      <c r="EA678" s="53"/>
      <c r="EB678" s="53"/>
      <c r="EC678" s="53"/>
      <c r="ED678" s="53"/>
      <c r="EE678" s="53"/>
      <c r="EF678" s="53"/>
      <c r="EG678" s="53"/>
      <c r="EH678" s="53"/>
      <c r="EI678" s="53"/>
      <c r="EJ678" s="53"/>
      <c r="EK678" s="53"/>
      <c r="EL678" s="53"/>
      <c r="EM678" s="53"/>
      <c r="EN678" s="53"/>
      <c r="EO678" s="53"/>
      <c r="EP678" s="53"/>
      <c r="EQ678" s="53"/>
      <c r="ER678" s="53"/>
      <c r="ES678" s="53"/>
      <c r="ET678" s="53"/>
      <c r="EU678" s="53"/>
      <c r="EV678" s="53"/>
      <c r="EW678" s="53"/>
      <c r="EX678" s="53"/>
      <c r="EY678" s="53"/>
      <c r="EZ678" s="53"/>
      <c r="FA678" s="53"/>
      <c r="FB678" s="53"/>
      <c r="FC678" s="53"/>
      <c r="FD678" s="53"/>
      <c r="FE678" s="53"/>
      <c r="FF678" s="53"/>
      <c r="FG678" s="53"/>
      <c r="FH678" s="53"/>
      <c r="FI678" s="53"/>
      <c r="FJ678" s="53"/>
      <c r="FK678" s="53"/>
      <c r="FL678" s="53"/>
      <c r="FM678" s="53"/>
      <c r="FN678" s="53"/>
      <c r="FO678" s="53"/>
      <c r="FP678" s="53"/>
      <c r="FQ678" s="53"/>
      <c r="FR678" s="53"/>
      <c r="FS678" s="53"/>
      <c r="FT678" s="53"/>
      <c r="FU678" s="53"/>
      <c r="FV678" s="53"/>
      <c r="FW678" s="53"/>
      <c r="FX678" s="53"/>
      <c r="FY678" s="53"/>
      <c r="FZ678" s="53"/>
      <c r="GA678" s="53"/>
      <c r="GB678" s="53"/>
      <c r="GC678" s="53"/>
      <c r="GD678" s="53"/>
      <c r="GE678" s="53"/>
      <c r="GF678" s="53"/>
      <c r="GG678" s="53"/>
      <c r="GH678" s="53"/>
      <c r="GI678" s="53"/>
      <c r="GJ678" s="53"/>
      <c r="GK678" s="53"/>
      <c r="GL678" s="53"/>
      <c r="GM678" s="53"/>
      <c r="GN678" s="53"/>
      <c r="GO678" s="53"/>
      <c r="GP678" s="53"/>
      <c r="GQ678" s="53"/>
      <c r="GR678" s="53"/>
      <c r="GS678" s="53"/>
      <c r="GT678" s="53"/>
      <c r="GU678" s="53"/>
      <c r="GV678" s="53"/>
      <c r="GW678" s="53"/>
      <c r="GX678" s="53"/>
      <c r="GY678" s="53"/>
      <c r="GZ678" s="53"/>
      <c r="HA678" s="53"/>
      <c r="HB678" s="53"/>
      <c r="HC678" s="53"/>
      <c r="HD678" s="53"/>
      <c r="HE678" s="53"/>
      <c r="HF678" s="53"/>
      <c r="HG678" s="53"/>
      <c r="HH678" s="53"/>
      <c r="HI678" s="53"/>
      <c r="HJ678" s="53"/>
      <c r="HK678" s="53"/>
      <c r="HL678" s="53"/>
      <c r="HM678" s="53"/>
      <c r="HN678" s="53"/>
      <c r="HO678" s="53"/>
      <c r="HP678" s="53"/>
      <c r="HQ678" s="53"/>
      <c r="HR678" s="53"/>
      <c r="HS678" s="53"/>
      <c r="HT678" s="53"/>
      <c r="HU678" s="53"/>
      <c r="HV678" s="53"/>
      <c r="HW678" s="53"/>
      <c r="HX678" s="53"/>
      <c r="HY678" s="53"/>
      <c r="HZ678" s="53"/>
      <c r="IA678" s="53"/>
    </row>
    <row r="679" spans="1:235" ht="21.75" customHeight="1">
      <c r="A679" s="8" t="s">
        <v>262</v>
      </c>
      <c r="B679" s="6"/>
      <c r="C679" s="6"/>
      <c r="D679" s="49"/>
      <c r="E679" s="49">
        <v>1</v>
      </c>
      <c r="F679" s="49">
        <f>D679+E679</f>
        <v>1</v>
      </c>
      <c r="G679" s="87"/>
      <c r="H679" s="96"/>
      <c r="I679" s="87"/>
      <c r="J679" s="96"/>
      <c r="K679" s="87"/>
      <c r="L679" s="87"/>
      <c r="M679" s="87"/>
      <c r="N679" s="87"/>
      <c r="O679" s="96"/>
      <c r="P679" s="96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3"/>
      <c r="BS679" s="53"/>
      <c r="BT679" s="53"/>
      <c r="BU679" s="53"/>
      <c r="BV679" s="53"/>
      <c r="BW679" s="53"/>
      <c r="BX679" s="53"/>
      <c r="BY679" s="53"/>
      <c r="BZ679" s="53"/>
      <c r="CA679" s="53"/>
      <c r="CB679" s="53"/>
      <c r="CC679" s="53"/>
      <c r="CD679" s="53"/>
      <c r="CE679" s="53"/>
      <c r="CF679" s="53"/>
      <c r="CG679" s="53"/>
      <c r="CH679" s="53"/>
      <c r="CI679" s="53"/>
      <c r="CJ679" s="53"/>
      <c r="CK679" s="53"/>
      <c r="CL679" s="53"/>
      <c r="CM679" s="53"/>
      <c r="CN679" s="53"/>
      <c r="CO679" s="53"/>
      <c r="CP679" s="53"/>
      <c r="CQ679" s="53"/>
      <c r="CR679" s="53"/>
      <c r="CS679" s="53"/>
      <c r="CT679" s="53"/>
      <c r="CU679" s="53"/>
      <c r="CV679" s="53"/>
      <c r="CW679" s="53"/>
      <c r="CX679" s="53"/>
      <c r="CY679" s="53"/>
      <c r="CZ679" s="53"/>
      <c r="DA679" s="53"/>
      <c r="DB679" s="53"/>
      <c r="DC679" s="53"/>
      <c r="DD679" s="53"/>
      <c r="DE679" s="53"/>
      <c r="DF679" s="53"/>
      <c r="DG679" s="53"/>
      <c r="DH679" s="53"/>
      <c r="DI679" s="53"/>
      <c r="DJ679" s="53"/>
      <c r="DK679" s="53"/>
      <c r="DL679" s="53"/>
      <c r="DM679" s="53"/>
      <c r="DN679" s="53"/>
      <c r="DO679" s="53"/>
      <c r="DP679" s="53"/>
      <c r="DQ679" s="53"/>
      <c r="DR679" s="53"/>
      <c r="DS679" s="53"/>
      <c r="DT679" s="53"/>
      <c r="DU679" s="53"/>
      <c r="DV679" s="53"/>
      <c r="DW679" s="53"/>
      <c r="DX679" s="53"/>
      <c r="DY679" s="53"/>
      <c r="DZ679" s="53"/>
      <c r="EA679" s="53"/>
      <c r="EB679" s="53"/>
      <c r="EC679" s="53"/>
      <c r="ED679" s="53"/>
      <c r="EE679" s="53"/>
      <c r="EF679" s="53"/>
      <c r="EG679" s="53"/>
      <c r="EH679" s="53"/>
      <c r="EI679" s="53"/>
      <c r="EJ679" s="53"/>
      <c r="EK679" s="53"/>
      <c r="EL679" s="53"/>
      <c r="EM679" s="53"/>
      <c r="EN679" s="53"/>
      <c r="EO679" s="53"/>
      <c r="EP679" s="53"/>
      <c r="EQ679" s="53"/>
      <c r="ER679" s="53"/>
      <c r="ES679" s="53"/>
      <c r="ET679" s="53"/>
      <c r="EU679" s="53"/>
      <c r="EV679" s="53"/>
      <c r="EW679" s="53"/>
      <c r="EX679" s="53"/>
      <c r="EY679" s="53"/>
      <c r="EZ679" s="53"/>
      <c r="FA679" s="53"/>
      <c r="FB679" s="53"/>
      <c r="FC679" s="53"/>
      <c r="FD679" s="53"/>
      <c r="FE679" s="53"/>
      <c r="FF679" s="53"/>
      <c r="FG679" s="53"/>
      <c r="FH679" s="53"/>
      <c r="FI679" s="53"/>
      <c r="FJ679" s="53"/>
      <c r="FK679" s="53"/>
      <c r="FL679" s="53"/>
      <c r="FM679" s="53"/>
      <c r="FN679" s="53"/>
      <c r="FO679" s="53"/>
      <c r="FP679" s="53"/>
      <c r="FQ679" s="53"/>
      <c r="FR679" s="53"/>
      <c r="FS679" s="53"/>
      <c r="FT679" s="53"/>
      <c r="FU679" s="53"/>
      <c r="FV679" s="53"/>
      <c r="FW679" s="53"/>
      <c r="FX679" s="53"/>
      <c r="FY679" s="53"/>
      <c r="FZ679" s="53"/>
      <c r="GA679" s="53"/>
      <c r="GB679" s="53"/>
      <c r="GC679" s="53"/>
      <c r="GD679" s="53"/>
      <c r="GE679" s="53"/>
      <c r="GF679" s="53"/>
      <c r="GG679" s="53"/>
      <c r="GH679" s="53"/>
      <c r="GI679" s="53"/>
      <c r="GJ679" s="53"/>
      <c r="GK679" s="53"/>
      <c r="GL679" s="53"/>
      <c r="GM679" s="53"/>
      <c r="GN679" s="53"/>
      <c r="GO679" s="53"/>
      <c r="GP679" s="53"/>
      <c r="GQ679" s="53"/>
      <c r="GR679" s="53"/>
      <c r="GS679" s="53"/>
      <c r="GT679" s="53"/>
      <c r="GU679" s="53"/>
      <c r="GV679" s="53"/>
      <c r="GW679" s="53"/>
      <c r="GX679" s="53"/>
      <c r="GY679" s="53"/>
      <c r="GZ679" s="53"/>
      <c r="HA679" s="53"/>
      <c r="HB679" s="53"/>
      <c r="HC679" s="53"/>
      <c r="HD679" s="53"/>
      <c r="HE679" s="53"/>
      <c r="HF679" s="53"/>
      <c r="HG679" s="53"/>
      <c r="HH679" s="53"/>
      <c r="HI679" s="53"/>
      <c r="HJ679" s="53"/>
      <c r="HK679" s="53"/>
      <c r="HL679" s="53"/>
      <c r="HM679" s="53"/>
      <c r="HN679" s="53"/>
      <c r="HO679" s="53"/>
      <c r="HP679" s="53"/>
      <c r="HQ679" s="53"/>
      <c r="HR679" s="53"/>
      <c r="HS679" s="53"/>
      <c r="HT679" s="53"/>
      <c r="HU679" s="53"/>
      <c r="HV679" s="53"/>
      <c r="HW679" s="53"/>
      <c r="HX679" s="53"/>
      <c r="HY679" s="53"/>
      <c r="HZ679" s="53"/>
      <c r="IA679" s="53"/>
    </row>
    <row r="680" spans="1:235" ht="21.75" customHeight="1">
      <c r="A680" s="5" t="s">
        <v>7</v>
      </c>
      <c r="B680" s="6"/>
      <c r="C680" s="6"/>
      <c r="D680" s="49"/>
      <c r="E680" s="49"/>
      <c r="F680" s="49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3"/>
      <c r="BS680" s="53"/>
      <c r="BT680" s="53"/>
      <c r="BU680" s="53"/>
      <c r="BV680" s="53"/>
      <c r="BW680" s="53"/>
      <c r="BX680" s="53"/>
      <c r="BY680" s="53"/>
      <c r="BZ680" s="53"/>
      <c r="CA680" s="53"/>
      <c r="CB680" s="53"/>
      <c r="CC680" s="53"/>
      <c r="CD680" s="53"/>
      <c r="CE680" s="53"/>
      <c r="CF680" s="53"/>
      <c r="CG680" s="53"/>
      <c r="CH680" s="53"/>
      <c r="CI680" s="53"/>
      <c r="CJ680" s="53"/>
      <c r="CK680" s="53"/>
      <c r="CL680" s="53"/>
      <c r="CM680" s="53"/>
      <c r="CN680" s="53"/>
      <c r="CO680" s="53"/>
      <c r="CP680" s="53"/>
      <c r="CQ680" s="53"/>
      <c r="CR680" s="53"/>
      <c r="CS680" s="53"/>
      <c r="CT680" s="53"/>
      <c r="CU680" s="53"/>
      <c r="CV680" s="53"/>
      <c r="CW680" s="53"/>
      <c r="CX680" s="53"/>
      <c r="CY680" s="53"/>
      <c r="CZ680" s="53"/>
      <c r="DA680" s="53"/>
      <c r="DB680" s="53"/>
      <c r="DC680" s="53"/>
      <c r="DD680" s="53"/>
      <c r="DE680" s="53"/>
      <c r="DF680" s="53"/>
      <c r="DG680" s="53"/>
      <c r="DH680" s="53"/>
      <c r="DI680" s="53"/>
      <c r="DJ680" s="53"/>
      <c r="DK680" s="53"/>
      <c r="DL680" s="53"/>
      <c r="DM680" s="53"/>
      <c r="DN680" s="53"/>
      <c r="DO680" s="53"/>
      <c r="DP680" s="53"/>
      <c r="DQ680" s="53"/>
      <c r="DR680" s="53"/>
      <c r="DS680" s="53"/>
      <c r="DT680" s="53"/>
      <c r="DU680" s="53"/>
      <c r="DV680" s="53"/>
      <c r="DW680" s="53"/>
      <c r="DX680" s="53"/>
      <c r="DY680" s="53"/>
      <c r="DZ680" s="53"/>
      <c r="EA680" s="53"/>
      <c r="EB680" s="53"/>
      <c r="EC680" s="53"/>
      <c r="ED680" s="53"/>
      <c r="EE680" s="53"/>
      <c r="EF680" s="53"/>
      <c r="EG680" s="53"/>
      <c r="EH680" s="53"/>
      <c r="EI680" s="53"/>
      <c r="EJ680" s="53"/>
      <c r="EK680" s="53"/>
      <c r="EL680" s="53"/>
      <c r="EM680" s="53"/>
      <c r="EN680" s="53"/>
      <c r="EO680" s="53"/>
      <c r="EP680" s="53"/>
      <c r="EQ680" s="53"/>
      <c r="ER680" s="53"/>
      <c r="ES680" s="53"/>
      <c r="ET680" s="53"/>
      <c r="EU680" s="53"/>
      <c r="EV680" s="53"/>
      <c r="EW680" s="53"/>
      <c r="EX680" s="53"/>
      <c r="EY680" s="53"/>
      <c r="EZ680" s="53"/>
      <c r="FA680" s="53"/>
      <c r="FB680" s="53"/>
      <c r="FC680" s="53"/>
      <c r="FD680" s="53"/>
      <c r="FE680" s="53"/>
      <c r="FF680" s="53"/>
      <c r="FG680" s="53"/>
      <c r="FH680" s="53"/>
      <c r="FI680" s="53"/>
      <c r="FJ680" s="53"/>
      <c r="FK680" s="53"/>
      <c r="FL680" s="53"/>
      <c r="FM680" s="53"/>
      <c r="FN680" s="53"/>
      <c r="FO680" s="53"/>
      <c r="FP680" s="53"/>
      <c r="FQ680" s="53"/>
      <c r="FR680" s="53"/>
      <c r="FS680" s="53"/>
      <c r="FT680" s="53"/>
      <c r="FU680" s="53"/>
      <c r="FV680" s="53"/>
      <c r="FW680" s="53"/>
      <c r="FX680" s="53"/>
      <c r="FY680" s="53"/>
      <c r="FZ680" s="53"/>
      <c r="GA680" s="53"/>
      <c r="GB680" s="53"/>
      <c r="GC680" s="53"/>
      <c r="GD680" s="53"/>
      <c r="GE680" s="53"/>
      <c r="GF680" s="53"/>
      <c r="GG680" s="53"/>
      <c r="GH680" s="53"/>
      <c r="GI680" s="53"/>
      <c r="GJ680" s="53"/>
      <c r="GK680" s="53"/>
      <c r="GL680" s="53"/>
      <c r="GM680" s="53"/>
      <c r="GN680" s="53"/>
      <c r="GO680" s="53"/>
      <c r="GP680" s="53"/>
      <c r="GQ680" s="53"/>
      <c r="GR680" s="53"/>
      <c r="GS680" s="53"/>
      <c r="GT680" s="53"/>
      <c r="GU680" s="53"/>
      <c r="GV680" s="53"/>
      <c r="GW680" s="53"/>
      <c r="GX680" s="53"/>
      <c r="GY680" s="53"/>
      <c r="GZ680" s="53"/>
      <c r="HA680" s="53"/>
      <c r="HB680" s="53"/>
      <c r="HC680" s="53"/>
      <c r="HD680" s="53"/>
      <c r="HE680" s="53"/>
      <c r="HF680" s="53"/>
      <c r="HG680" s="53"/>
      <c r="HH680" s="53"/>
      <c r="HI680" s="53"/>
      <c r="HJ680" s="53"/>
      <c r="HK680" s="53"/>
      <c r="HL680" s="53"/>
      <c r="HM680" s="53"/>
      <c r="HN680" s="53"/>
      <c r="HO680" s="53"/>
      <c r="HP680" s="53"/>
      <c r="HQ680" s="53"/>
      <c r="HR680" s="53"/>
      <c r="HS680" s="53"/>
      <c r="HT680" s="53"/>
      <c r="HU680" s="53"/>
      <c r="HV680" s="53"/>
      <c r="HW680" s="53"/>
      <c r="HX680" s="53"/>
      <c r="HY680" s="53"/>
      <c r="HZ680" s="53"/>
      <c r="IA680" s="53"/>
    </row>
    <row r="681" spans="1:235" ht="21.75" customHeight="1">
      <c r="A681" s="8" t="s">
        <v>263</v>
      </c>
      <c r="B681" s="127"/>
      <c r="C681" s="127"/>
      <c r="D681" s="36"/>
      <c r="E681" s="87">
        <f>E677/E679</f>
        <v>74070200</v>
      </c>
      <c r="F681" s="49">
        <f>D681+E681</f>
        <v>74070200</v>
      </c>
      <c r="G681" s="128"/>
      <c r="H681" s="128"/>
      <c r="I681" s="128"/>
      <c r="J681" s="30"/>
      <c r="K681" s="30"/>
      <c r="L681" s="30"/>
      <c r="M681" s="30"/>
      <c r="N681" s="30"/>
      <c r="O681" s="30"/>
      <c r="P681" s="30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3"/>
      <c r="BS681" s="53"/>
      <c r="BT681" s="53"/>
      <c r="BU681" s="53"/>
      <c r="BV681" s="53"/>
      <c r="BW681" s="53"/>
      <c r="BX681" s="53"/>
      <c r="BY681" s="53"/>
      <c r="BZ681" s="53"/>
      <c r="CA681" s="53"/>
      <c r="CB681" s="53"/>
      <c r="CC681" s="53"/>
      <c r="CD681" s="53"/>
      <c r="CE681" s="53"/>
      <c r="CF681" s="53"/>
      <c r="CG681" s="53"/>
      <c r="CH681" s="53"/>
      <c r="CI681" s="53"/>
      <c r="CJ681" s="53"/>
      <c r="CK681" s="53"/>
      <c r="CL681" s="53"/>
      <c r="CM681" s="53"/>
      <c r="CN681" s="53"/>
      <c r="CO681" s="53"/>
      <c r="CP681" s="53"/>
      <c r="CQ681" s="53"/>
      <c r="CR681" s="53"/>
      <c r="CS681" s="53"/>
      <c r="CT681" s="53"/>
      <c r="CU681" s="53"/>
      <c r="CV681" s="53"/>
      <c r="CW681" s="53"/>
      <c r="CX681" s="53"/>
      <c r="CY681" s="53"/>
      <c r="CZ681" s="53"/>
      <c r="DA681" s="53"/>
      <c r="DB681" s="53"/>
      <c r="DC681" s="53"/>
      <c r="DD681" s="53"/>
      <c r="DE681" s="53"/>
      <c r="DF681" s="53"/>
      <c r="DG681" s="53"/>
      <c r="DH681" s="53"/>
      <c r="DI681" s="53"/>
      <c r="DJ681" s="53"/>
      <c r="DK681" s="53"/>
      <c r="DL681" s="53"/>
      <c r="DM681" s="53"/>
      <c r="DN681" s="53"/>
      <c r="DO681" s="53"/>
      <c r="DP681" s="53"/>
      <c r="DQ681" s="53"/>
      <c r="DR681" s="53"/>
      <c r="DS681" s="53"/>
      <c r="DT681" s="53"/>
      <c r="DU681" s="53"/>
      <c r="DV681" s="53"/>
      <c r="DW681" s="53"/>
      <c r="DX681" s="53"/>
      <c r="DY681" s="53"/>
      <c r="DZ681" s="53"/>
      <c r="EA681" s="53"/>
      <c r="EB681" s="53"/>
      <c r="EC681" s="53"/>
      <c r="ED681" s="53"/>
      <c r="EE681" s="53"/>
      <c r="EF681" s="53"/>
      <c r="EG681" s="53"/>
      <c r="EH681" s="53"/>
      <c r="EI681" s="53"/>
      <c r="EJ681" s="53"/>
      <c r="EK681" s="53"/>
      <c r="EL681" s="53"/>
      <c r="EM681" s="53"/>
      <c r="EN681" s="53"/>
      <c r="EO681" s="53"/>
      <c r="EP681" s="53"/>
      <c r="EQ681" s="53"/>
      <c r="ER681" s="53"/>
      <c r="ES681" s="53"/>
      <c r="ET681" s="53"/>
      <c r="EU681" s="53"/>
      <c r="EV681" s="53"/>
      <c r="EW681" s="53"/>
      <c r="EX681" s="53"/>
      <c r="EY681" s="53"/>
      <c r="EZ681" s="53"/>
      <c r="FA681" s="53"/>
      <c r="FB681" s="53"/>
      <c r="FC681" s="53"/>
      <c r="FD681" s="53"/>
      <c r="FE681" s="53"/>
      <c r="FF681" s="53"/>
      <c r="FG681" s="53"/>
      <c r="FH681" s="53"/>
      <c r="FI681" s="53"/>
      <c r="FJ681" s="53"/>
      <c r="FK681" s="53"/>
      <c r="FL681" s="53"/>
      <c r="FM681" s="53"/>
      <c r="FN681" s="53"/>
      <c r="FO681" s="53"/>
      <c r="FP681" s="53"/>
      <c r="FQ681" s="53"/>
      <c r="FR681" s="53"/>
      <c r="FS681" s="53"/>
      <c r="FT681" s="53"/>
      <c r="FU681" s="53"/>
      <c r="FV681" s="53"/>
      <c r="FW681" s="53"/>
      <c r="FX681" s="53"/>
      <c r="FY681" s="53"/>
      <c r="FZ681" s="53"/>
      <c r="GA681" s="53"/>
      <c r="GB681" s="53"/>
      <c r="GC681" s="53"/>
      <c r="GD681" s="53"/>
      <c r="GE681" s="53"/>
      <c r="GF681" s="53"/>
      <c r="GG681" s="53"/>
      <c r="GH681" s="53"/>
      <c r="GI681" s="53"/>
      <c r="GJ681" s="53"/>
      <c r="GK681" s="53"/>
      <c r="GL681" s="53"/>
      <c r="GM681" s="53"/>
      <c r="GN681" s="53"/>
      <c r="GO681" s="53"/>
      <c r="GP681" s="53"/>
      <c r="GQ681" s="53"/>
      <c r="GR681" s="53"/>
      <c r="GS681" s="53"/>
      <c r="GT681" s="53"/>
      <c r="GU681" s="53"/>
      <c r="GV681" s="53"/>
      <c r="GW681" s="53"/>
      <c r="GX681" s="53"/>
      <c r="GY681" s="53"/>
      <c r="GZ681" s="53"/>
      <c r="HA681" s="53"/>
      <c r="HB681" s="53"/>
      <c r="HC681" s="53"/>
      <c r="HD681" s="53"/>
      <c r="HE681" s="53"/>
      <c r="HF681" s="53"/>
      <c r="HG681" s="53"/>
      <c r="HH681" s="53"/>
      <c r="HI681" s="53"/>
      <c r="HJ681" s="53"/>
      <c r="HK681" s="53"/>
      <c r="HL681" s="53"/>
      <c r="HM681" s="53"/>
      <c r="HN681" s="53"/>
      <c r="HO681" s="53"/>
      <c r="HP681" s="53"/>
      <c r="HQ681" s="53"/>
      <c r="HR681" s="53"/>
      <c r="HS681" s="53"/>
      <c r="HT681" s="53"/>
      <c r="HU681" s="53"/>
      <c r="HV681" s="53"/>
      <c r="HW681" s="53"/>
      <c r="HX681" s="53"/>
      <c r="HY681" s="53"/>
      <c r="HZ681" s="53"/>
      <c r="IA681" s="53"/>
    </row>
    <row r="682" spans="1:235" ht="11.25" customHeight="1">
      <c r="A682" s="97"/>
      <c r="B682" s="98"/>
      <c r="C682" s="98"/>
      <c r="D682" s="99"/>
      <c r="E682" s="4"/>
      <c r="F682" s="4"/>
      <c r="G682" s="4"/>
      <c r="H682" s="4"/>
      <c r="I682" s="4"/>
      <c r="J682" s="100"/>
      <c r="K682" s="100"/>
      <c r="L682" s="100"/>
      <c r="M682" s="100"/>
      <c r="N682" s="100"/>
      <c r="O682" s="100"/>
      <c r="P682" s="100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3"/>
      <c r="BS682" s="53"/>
      <c r="BT682" s="53"/>
      <c r="BU682" s="53"/>
      <c r="BV682" s="53"/>
      <c r="BW682" s="53"/>
      <c r="BX682" s="53"/>
      <c r="BY682" s="53"/>
      <c r="BZ682" s="53"/>
      <c r="CA682" s="53"/>
      <c r="CB682" s="53"/>
      <c r="CC682" s="53"/>
      <c r="CD682" s="53"/>
      <c r="CE682" s="53"/>
      <c r="CF682" s="53"/>
      <c r="CG682" s="53"/>
      <c r="CH682" s="53"/>
      <c r="CI682" s="53"/>
      <c r="CJ682" s="53"/>
      <c r="CK682" s="53"/>
      <c r="CL682" s="53"/>
      <c r="CM682" s="53"/>
      <c r="CN682" s="53"/>
      <c r="CO682" s="53"/>
      <c r="CP682" s="53"/>
      <c r="CQ682" s="53"/>
      <c r="CR682" s="53"/>
      <c r="CS682" s="53"/>
      <c r="CT682" s="53"/>
      <c r="CU682" s="53"/>
      <c r="CV682" s="53"/>
      <c r="CW682" s="53"/>
      <c r="CX682" s="53"/>
      <c r="CY682" s="53"/>
      <c r="CZ682" s="53"/>
      <c r="DA682" s="53"/>
      <c r="DB682" s="53"/>
      <c r="DC682" s="53"/>
      <c r="DD682" s="53"/>
      <c r="DE682" s="53"/>
      <c r="DF682" s="53"/>
      <c r="DG682" s="53"/>
      <c r="DH682" s="53"/>
      <c r="DI682" s="53"/>
      <c r="DJ682" s="53"/>
      <c r="DK682" s="53"/>
      <c r="DL682" s="53"/>
      <c r="DM682" s="53"/>
      <c r="DN682" s="53"/>
      <c r="DO682" s="53"/>
      <c r="DP682" s="53"/>
      <c r="DQ682" s="53"/>
      <c r="DR682" s="53"/>
      <c r="DS682" s="53"/>
      <c r="DT682" s="53"/>
      <c r="DU682" s="53"/>
      <c r="DV682" s="53"/>
      <c r="DW682" s="53"/>
      <c r="DX682" s="53"/>
      <c r="DY682" s="53"/>
      <c r="DZ682" s="53"/>
      <c r="EA682" s="53"/>
      <c r="EB682" s="53"/>
      <c r="EC682" s="53"/>
      <c r="ED682" s="53"/>
      <c r="EE682" s="53"/>
      <c r="EF682" s="53"/>
      <c r="EG682" s="53"/>
      <c r="EH682" s="53"/>
      <c r="EI682" s="53"/>
      <c r="EJ682" s="53"/>
      <c r="EK682" s="53"/>
      <c r="EL682" s="53"/>
      <c r="EM682" s="53"/>
      <c r="EN682" s="53"/>
      <c r="EO682" s="53"/>
      <c r="EP682" s="53"/>
      <c r="EQ682" s="53"/>
      <c r="ER682" s="53"/>
      <c r="ES682" s="53"/>
      <c r="ET682" s="53"/>
      <c r="EU682" s="53"/>
      <c r="EV682" s="53"/>
      <c r="EW682" s="53"/>
      <c r="EX682" s="53"/>
      <c r="EY682" s="53"/>
      <c r="EZ682" s="53"/>
      <c r="FA682" s="53"/>
      <c r="FB682" s="53"/>
      <c r="FC682" s="53"/>
      <c r="FD682" s="53"/>
      <c r="FE682" s="53"/>
      <c r="FF682" s="53"/>
      <c r="FG682" s="53"/>
      <c r="FH682" s="53"/>
      <c r="FI682" s="53"/>
      <c r="FJ682" s="53"/>
      <c r="FK682" s="53"/>
      <c r="FL682" s="53"/>
      <c r="FM682" s="53"/>
      <c r="FN682" s="53"/>
      <c r="FO682" s="53"/>
      <c r="FP682" s="53"/>
      <c r="FQ682" s="53"/>
      <c r="FR682" s="53"/>
      <c r="FS682" s="53"/>
      <c r="FT682" s="53"/>
      <c r="FU682" s="53"/>
      <c r="FV682" s="53"/>
      <c r="FW682" s="53"/>
      <c r="FX682" s="53"/>
      <c r="FY682" s="53"/>
      <c r="FZ682" s="53"/>
      <c r="GA682" s="53"/>
      <c r="GB682" s="53"/>
      <c r="GC682" s="53"/>
      <c r="GD682" s="53"/>
      <c r="GE682" s="53"/>
      <c r="GF682" s="53"/>
      <c r="GG682" s="53"/>
      <c r="GH682" s="53"/>
      <c r="GI682" s="53"/>
      <c r="GJ682" s="53"/>
      <c r="GK682" s="53"/>
      <c r="GL682" s="53"/>
      <c r="GM682" s="53"/>
      <c r="GN682" s="53"/>
      <c r="GO682" s="53"/>
      <c r="GP682" s="53"/>
      <c r="GQ682" s="53"/>
      <c r="GR682" s="53"/>
      <c r="GS682" s="53"/>
      <c r="GT682" s="53"/>
      <c r="GU682" s="53"/>
      <c r="GV682" s="53"/>
      <c r="GW682" s="53"/>
      <c r="GX682" s="53"/>
      <c r="GY682" s="53"/>
      <c r="GZ682" s="53"/>
      <c r="HA682" s="53"/>
      <c r="HB682" s="53"/>
      <c r="HC682" s="53"/>
      <c r="HD682" s="53"/>
      <c r="HE682" s="53"/>
      <c r="HF682" s="53"/>
      <c r="HG682" s="53"/>
      <c r="HH682" s="53"/>
      <c r="HI682" s="53"/>
      <c r="HJ682" s="53"/>
      <c r="HK682" s="53"/>
      <c r="HL682" s="53"/>
      <c r="HM682" s="53"/>
      <c r="HN682" s="53"/>
      <c r="HO682" s="53"/>
      <c r="HP682" s="53"/>
      <c r="HQ682" s="53"/>
      <c r="HR682" s="53"/>
      <c r="HS682" s="53"/>
      <c r="HT682" s="53"/>
      <c r="HU682" s="53"/>
      <c r="HV682" s="53"/>
      <c r="HW682" s="53"/>
      <c r="HX682" s="53"/>
      <c r="HY682" s="53"/>
      <c r="HZ682" s="53"/>
      <c r="IA682" s="53"/>
    </row>
    <row r="683" spans="1:235" ht="10.5" customHeight="1">
      <c r="A683" s="97"/>
      <c r="B683" s="98"/>
      <c r="C683" s="98"/>
      <c r="D683" s="99"/>
      <c r="E683" s="4"/>
      <c r="F683" s="4"/>
      <c r="G683" s="4"/>
      <c r="H683" s="4"/>
      <c r="I683" s="4"/>
      <c r="J683" s="100"/>
      <c r="K683" s="100"/>
      <c r="L683" s="100"/>
      <c r="M683" s="100"/>
      <c r="N683" s="100"/>
      <c r="O683" s="100"/>
      <c r="P683" s="100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3"/>
      <c r="BS683" s="53"/>
      <c r="BT683" s="53"/>
      <c r="BU683" s="53"/>
      <c r="BV683" s="53"/>
      <c r="BW683" s="53"/>
      <c r="BX683" s="53"/>
      <c r="BY683" s="53"/>
      <c r="BZ683" s="53"/>
      <c r="CA683" s="53"/>
      <c r="CB683" s="53"/>
      <c r="CC683" s="53"/>
      <c r="CD683" s="53"/>
      <c r="CE683" s="53"/>
      <c r="CF683" s="53"/>
      <c r="CG683" s="53"/>
      <c r="CH683" s="53"/>
      <c r="CI683" s="53"/>
      <c r="CJ683" s="53"/>
      <c r="CK683" s="53"/>
      <c r="CL683" s="53"/>
      <c r="CM683" s="53"/>
      <c r="CN683" s="53"/>
      <c r="CO683" s="53"/>
      <c r="CP683" s="53"/>
      <c r="CQ683" s="53"/>
      <c r="CR683" s="53"/>
      <c r="CS683" s="53"/>
      <c r="CT683" s="53"/>
      <c r="CU683" s="53"/>
      <c r="CV683" s="53"/>
      <c r="CW683" s="53"/>
      <c r="CX683" s="53"/>
      <c r="CY683" s="53"/>
      <c r="CZ683" s="53"/>
      <c r="DA683" s="53"/>
      <c r="DB683" s="53"/>
      <c r="DC683" s="53"/>
      <c r="DD683" s="53"/>
      <c r="DE683" s="53"/>
      <c r="DF683" s="53"/>
      <c r="DG683" s="53"/>
      <c r="DH683" s="53"/>
      <c r="DI683" s="53"/>
      <c r="DJ683" s="53"/>
      <c r="DK683" s="53"/>
      <c r="DL683" s="53"/>
      <c r="DM683" s="53"/>
      <c r="DN683" s="53"/>
      <c r="DO683" s="53"/>
      <c r="DP683" s="53"/>
      <c r="DQ683" s="53"/>
      <c r="DR683" s="53"/>
      <c r="DS683" s="53"/>
      <c r="DT683" s="53"/>
      <c r="DU683" s="53"/>
      <c r="DV683" s="53"/>
      <c r="DW683" s="53"/>
      <c r="DX683" s="53"/>
      <c r="DY683" s="53"/>
      <c r="DZ683" s="53"/>
      <c r="EA683" s="53"/>
      <c r="EB683" s="53"/>
      <c r="EC683" s="53"/>
      <c r="ED683" s="53"/>
      <c r="EE683" s="53"/>
      <c r="EF683" s="53"/>
      <c r="EG683" s="53"/>
      <c r="EH683" s="53"/>
      <c r="EI683" s="53"/>
      <c r="EJ683" s="53"/>
      <c r="EK683" s="53"/>
      <c r="EL683" s="53"/>
      <c r="EM683" s="53"/>
      <c r="EN683" s="53"/>
      <c r="EO683" s="53"/>
      <c r="EP683" s="53"/>
      <c r="EQ683" s="53"/>
      <c r="ER683" s="53"/>
      <c r="ES683" s="53"/>
      <c r="ET683" s="53"/>
      <c r="EU683" s="53"/>
      <c r="EV683" s="53"/>
      <c r="EW683" s="53"/>
      <c r="EX683" s="53"/>
      <c r="EY683" s="53"/>
      <c r="EZ683" s="53"/>
      <c r="FA683" s="53"/>
      <c r="FB683" s="53"/>
      <c r="FC683" s="53"/>
      <c r="FD683" s="53"/>
      <c r="FE683" s="53"/>
      <c r="FF683" s="53"/>
      <c r="FG683" s="53"/>
      <c r="FH683" s="53"/>
      <c r="FI683" s="53"/>
      <c r="FJ683" s="53"/>
      <c r="FK683" s="53"/>
      <c r="FL683" s="53"/>
      <c r="FM683" s="53"/>
      <c r="FN683" s="53"/>
      <c r="FO683" s="53"/>
      <c r="FP683" s="53"/>
      <c r="FQ683" s="53"/>
      <c r="FR683" s="53"/>
      <c r="FS683" s="53"/>
      <c r="FT683" s="53"/>
      <c r="FU683" s="53"/>
      <c r="FV683" s="53"/>
      <c r="FW683" s="53"/>
      <c r="FX683" s="53"/>
      <c r="FY683" s="53"/>
      <c r="FZ683" s="53"/>
      <c r="GA683" s="53"/>
      <c r="GB683" s="53"/>
      <c r="GC683" s="53"/>
      <c r="GD683" s="53"/>
      <c r="GE683" s="53"/>
      <c r="GF683" s="53"/>
      <c r="GG683" s="53"/>
      <c r="GH683" s="53"/>
      <c r="GI683" s="53"/>
      <c r="GJ683" s="53"/>
      <c r="GK683" s="53"/>
      <c r="GL683" s="53"/>
      <c r="GM683" s="53"/>
      <c r="GN683" s="53"/>
      <c r="GO683" s="53"/>
      <c r="GP683" s="53"/>
      <c r="GQ683" s="53"/>
      <c r="GR683" s="53"/>
      <c r="GS683" s="53"/>
      <c r="GT683" s="53"/>
      <c r="GU683" s="53"/>
      <c r="GV683" s="53"/>
      <c r="GW683" s="53"/>
      <c r="GX683" s="53"/>
      <c r="GY683" s="53"/>
      <c r="GZ683" s="53"/>
      <c r="HA683" s="53"/>
      <c r="HB683" s="53"/>
      <c r="HC683" s="53"/>
      <c r="HD683" s="53"/>
      <c r="HE683" s="53"/>
      <c r="HF683" s="53"/>
      <c r="HG683" s="53"/>
      <c r="HH683" s="53"/>
      <c r="HI683" s="53"/>
      <c r="HJ683" s="53"/>
      <c r="HK683" s="53"/>
      <c r="HL683" s="53"/>
      <c r="HM683" s="53"/>
      <c r="HN683" s="53"/>
      <c r="HO683" s="53"/>
      <c r="HP683" s="53"/>
      <c r="HQ683" s="53"/>
      <c r="HR683" s="53"/>
      <c r="HS683" s="53"/>
      <c r="HT683" s="53"/>
      <c r="HU683" s="53"/>
      <c r="HV683" s="53"/>
      <c r="HW683" s="53"/>
      <c r="HX683" s="53"/>
      <c r="HY683" s="53"/>
      <c r="HZ683" s="53"/>
      <c r="IA683" s="53"/>
    </row>
    <row r="684" spans="1:235" ht="9.75" customHeight="1">
      <c r="A684" s="98"/>
      <c r="B684" s="98"/>
      <c r="C684" s="98"/>
      <c r="D684" s="99"/>
      <c r="E684" s="2"/>
      <c r="F684" s="2"/>
      <c r="G684" s="2"/>
      <c r="H684" s="2"/>
      <c r="I684" s="2"/>
      <c r="J684" s="100"/>
      <c r="K684" s="100"/>
      <c r="L684" s="100"/>
      <c r="M684" s="100"/>
      <c r="N684" s="100"/>
      <c r="O684" s="100"/>
      <c r="P684" s="100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3"/>
      <c r="BS684" s="53"/>
      <c r="BT684" s="53"/>
      <c r="BU684" s="53"/>
      <c r="BV684" s="53"/>
      <c r="BW684" s="53"/>
      <c r="BX684" s="53"/>
      <c r="BY684" s="53"/>
      <c r="BZ684" s="53"/>
      <c r="CA684" s="53"/>
      <c r="CB684" s="53"/>
      <c r="CC684" s="53"/>
      <c r="CD684" s="53"/>
      <c r="CE684" s="53"/>
      <c r="CF684" s="53"/>
      <c r="CG684" s="53"/>
      <c r="CH684" s="53"/>
      <c r="CI684" s="53"/>
      <c r="CJ684" s="53"/>
      <c r="CK684" s="53"/>
      <c r="CL684" s="53"/>
      <c r="CM684" s="53"/>
      <c r="CN684" s="53"/>
      <c r="CO684" s="53"/>
      <c r="CP684" s="53"/>
      <c r="CQ684" s="53"/>
      <c r="CR684" s="53"/>
      <c r="CS684" s="53"/>
      <c r="CT684" s="53"/>
      <c r="CU684" s="53"/>
      <c r="CV684" s="53"/>
      <c r="CW684" s="53"/>
      <c r="CX684" s="53"/>
      <c r="CY684" s="53"/>
      <c r="CZ684" s="53"/>
      <c r="DA684" s="53"/>
      <c r="DB684" s="53"/>
      <c r="DC684" s="53"/>
      <c r="DD684" s="53"/>
      <c r="DE684" s="53"/>
      <c r="DF684" s="53"/>
      <c r="DG684" s="53"/>
      <c r="DH684" s="53"/>
      <c r="DI684" s="53"/>
      <c r="DJ684" s="53"/>
      <c r="DK684" s="53"/>
      <c r="DL684" s="53"/>
      <c r="DM684" s="53"/>
      <c r="DN684" s="53"/>
      <c r="DO684" s="53"/>
      <c r="DP684" s="53"/>
      <c r="DQ684" s="53"/>
      <c r="DR684" s="53"/>
      <c r="DS684" s="53"/>
      <c r="DT684" s="53"/>
      <c r="DU684" s="53"/>
      <c r="DV684" s="53"/>
      <c r="DW684" s="53"/>
      <c r="DX684" s="53"/>
      <c r="DY684" s="53"/>
      <c r="DZ684" s="53"/>
      <c r="EA684" s="53"/>
      <c r="EB684" s="53"/>
      <c r="EC684" s="53"/>
      <c r="ED684" s="53"/>
      <c r="EE684" s="53"/>
      <c r="EF684" s="53"/>
      <c r="EG684" s="53"/>
      <c r="EH684" s="53"/>
      <c r="EI684" s="53"/>
      <c r="EJ684" s="53"/>
      <c r="EK684" s="53"/>
      <c r="EL684" s="53"/>
      <c r="EM684" s="53"/>
      <c r="EN684" s="53"/>
      <c r="EO684" s="53"/>
      <c r="EP684" s="53"/>
      <c r="EQ684" s="53"/>
      <c r="ER684" s="53"/>
      <c r="ES684" s="53"/>
      <c r="ET684" s="53"/>
      <c r="EU684" s="53"/>
      <c r="EV684" s="53"/>
      <c r="EW684" s="53"/>
      <c r="EX684" s="53"/>
      <c r="EY684" s="53"/>
      <c r="EZ684" s="53"/>
      <c r="FA684" s="53"/>
      <c r="FB684" s="53"/>
      <c r="FC684" s="53"/>
      <c r="FD684" s="53"/>
      <c r="FE684" s="53"/>
      <c r="FF684" s="53"/>
      <c r="FG684" s="53"/>
      <c r="FH684" s="53"/>
      <c r="FI684" s="53"/>
      <c r="FJ684" s="53"/>
      <c r="FK684" s="53"/>
      <c r="FL684" s="53"/>
      <c r="FM684" s="53"/>
      <c r="FN684" s="53"/>
      <c r="FO684" s="53"/>
      <c r="FP684" s="53"/>
      <c r="FQ684" s="53"/>
      <c r="FR684" s="53"/>
      <c r="FS684" s="53"/>
      <c r="FT684" s="53"/>
      <c r="FU684" s="53"/>
      <c r="FV684" s="53"/>
      <c r="FW684" s="53"/>
      <c r="FX684" s="53"/>
      <c r="FY684" s="53"/>
      <c r="FZ684" s="53"/>
      <c r="GA684" s="53"/>
      <c r="GB684" s="53"/>
      <c r="GC684" s="53"/>
      <c r="GD684" s="53"/>
      <c r="GE684" s="53"/>
      <c r="GF684" s="53"/>
      <c r="GG684" s="53"/>
      <c r="GH684" s="53"/>
      <c r="GI684" s="53"/>
      <c r="GJ684" s="53"/>
      <c r="GK684" s="53"/>
      <c r="GL684" s="53"/>
      <c r="GM684" s="53"/>
      <c r="GN684" s="53"/>
      <c r="GO684" s="53"/>
      <c r="GP684" s="53"/>
      <c r="GQ684" s="53"/>
      <c r="GR684" s="53"/>
      <c r="GS684" s="53"/>
      <c r="GT684" s="53"/>
      <c r="GU684" s="53"/>
      <c r="GV684" s="53"/>
      <c r="GW684" s="53"/>
      <c r="GX684" s="53"/>
      <c r="GY684" s="53"/>
      <c r="GZ684" s="53"/>
      <c r="HA684" s="53"/>
      <c r="HB684" s="53"/>
      <c r="HC684" s="53"/>
      <c r="HD684" s="53"/>
      <c r="HE684" s="53"/>
      <c r="HF684" s="53"/>
      <c r="HG684" s="53"/>
      <c r="HH684" s="53"/>
      <c r="HI684" s="53"/>
      <c r="HJ684" s="53"/>
      <c r="HK684" s="53"/>
      <c r="HL684" s="53"/>
      <c r="HM684" s="53"/>
      <c r="HN684" s="53"/>
      <c r="HO684" s="53"/>
      <c r="HP684" s="53"/>
      <c r="HQ684" s="53"/>
      <c r="HR684" s="53"/>
      <c r="HS684" s="53"/>
      <c r="HT684" s="53"/>
      <c r="HU684" s="53"/>
      <c r="HV684" s="53"/>
      <c r="HW684" s="53"/>
      <c r="HX684" s="53"/>
      <c r="HY684" s="53"/>
      <c r="HZ684" s="53"/>
      <c r="IA684" s="53"/>
    </row>
    <row r="685" spans="1:235" ht="6.75" customHeight="1">
      <c r="A685" s="98"/>
      <c r="B685" s="98"/>
      <c r="C685" s="98"/>
      <c r="D685" s="99"/>
      <c r="E685" s="2"/>
      <c r="F685" s="2"/>
      <c r="G685" s="2"/>
      <c r="H685" s="2"/>
      <c r="I685" s="2"/>
      <c r="J685" s="100"/>
      <c r="K685" s="100"/>
      <c r="L685" s="100"/>
      <c r="M685" s="100"/>
      <c r="N685" s="100"/>
      <c r="O685" s="100"/>
      <c r="P685" s="100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3"/>
      <c r="BS685" s="53"/>
      <c r="BT685" s="53"/>
      <c r="BU685" s="53"/>
      <c r="BV685" s="53"/>
      <c r="BW685" s="53"/>
      <c r="BX685" s="53"/>
      <c r="BY685" s="53"/>
      <c r="BZ685" s="53"/>
      <c r="CA685" s="53"/>
      <c r="CB685" s="53"/>
      <c r="CC685" s="53"/>
      <c r="CD685" s="53"/>
      <c r="CE685" s="53"/>
      <c r="CF685" s="53"/>
      <c r="CG685" s="53"/>
      <c r="CH685" s="53"/>
      <c r="CI685" s="53"/>
      <c r="CJ685" s="53"/>
      <c r="CK685" s="53"/>
      <c r="CL685" s="53"/>
      <c r="CM685" s="53"/>
      <c r="CN685" s="53"/>
      <c r="CO685" s="53"/>
      <c r="CP685" s="53"/>
      <c r="CQ685" s="53"/>
      <c r="CR685" s="53"/>
      <c r="CS685" s="53"/>
      <c r="CT685" s="53"/>
      <c r="CU685" s="53"/>
      <c r="CV685" s="53"/>
      <c r="CW685" s="53"/>
      <c r="CX685" s="53"/>
      <c r="CY685" s="53"/>
      <c r="CZ685" s="53"/>
      <c r="DA685" s="53"/>
      <c r="DB685" s="53"/>
      <c r="DC685" s="53"/>
      <c r="DD685" s="53"/>
      <c r="DE685" s="53"/>
      <c r="DF685" s="53"/>
      <c r="DG685" s="53"/>
      <c r="DH685" s="53"/>
      <c r="DI685" s="53"/>
      <c r="DJ685" s="53"/>
      <c r="DK685" s="53"/>
      <c r="DL685" s="53"/>
      <c r="DM685" s="53"/>
      <c r="DN685" s="53"/>
      <c r="DO685" s="53"/>
      <c r="DP685" s="53"/>
      <c r="DQ685" s="53"/>
      <c r="DR685" s="53"/>
      <c r="DS685" s="53"/>
      <c r="DT685" s="53"/>
      <c r="DU685" s="53"/>
      <c r="DV685" s="53"/>
      <c r="DW685" s="53"/>
      <c r="DX685" s="53"/>
      <c r="DY685" s="53"/>
      <c r="DZ685" s="53"/>
      <c r="EA685" s="53"/>
      <c r="EB685" s="53"/>
      <c r="EC685" s="53"/>
      <c r="ED685" s="53"/>
      <c r="EE685" s="53"/>
      <c r="EF685" s="53"/>
      <c r="EG685" s="53"/>
      <c r="EH685" s="53"/>
      <c r="EI685" s="53"/>
      <c r="EJ685" s="53"/>
      <c r="EK685" s="53"/>
      <c r="EL685" s="53"/>
      <c r="EM685" s="53"/>
      <c r="EN685" s="53"/>
      <c r="EO685" s="53"/>
      <c r="EP685" s="53"/>
      <c r="EQ685" s="53"/>
      <c r="ER685" s="53"/>
      <c r="ES685" s="53"/>
      <c r="ET685" s="53"/>
      <c r="EU685" s="53"/>
      <c r="EV685" s="53"/>
      <c r="EW685" s="53"/>
      <c r="EX685" s="53"/>
      <c r="EY685" s="53"/>
      <c r="EZ685" s="53"/>
      <c r="FA685" s="53"/>
      <c r="FB685" s="53"/>
      <c r="FC685" s="53"/>
      <c r="FD685" s="53"/>
      <c r="FE685" s="53"/>
      <c r="FF685" s="53"/>
      <c r="FG685" s="53"/>
      <c r="FH685" s="53"/>
      <c r="FI685" s="53"/>
      <c r="FJ685" s="53"/>
      <c r="FK685" s="53"/>
      <c r="FL685" s="53"/>
      <c r="FM685" s="53"/>
      <c r="FN685" s="53"/>
      <c r="FO685" s="53"/>
      <c r="FP685" s="53"/>
      <c r="FQ685" s="53"/>
      <c r="FR685" s="53"/>
      <c r="FS685" s="53"/>
      <c r="FT685" s="53"/>
      <c r="FU685" s="53"/>
      <c r="FV685" s="53"/>
      <c r="FW685" s="53"/>
      <c r="FX685" s="53"/>
      <c r="FY685" s="53"/>
      <c r="FZ685" s="53"/>
      <c r="GA685" s="53"/>
      <c r="GB685" s="53"/>
      <c r="GC685" s="53"/>
      <c r="GD685" s="53"/>
      <c r="GE685" s="53"/>
      <c r="GF685" s="53"/>
      <c r="GG685" s="53"/>
      <c r="GH685" s="53"/>
      <c r="GI685" s="53"/>
      <c r="GJ685" s="53"/>
      <c r="GK685" s="53"/>
      <c r="GL685" s="53"/>
      <c r="GM685" s="53"/>
      <c r="GN685" s="53"/>
      <c r="GO685" s="53"/>
      <c r="GP685" s="53"/>
      <c r="GQ685" s="53"/>
      <c r="GR685" s="53"/>
      <c r="GS685" s="53"/>
      <c r="GT685" s="53"/>
      <c r="GU685" s="53"/>
      <c r="GV685" s="53"/>
      <c r="GW685" s="53"/>
      <c r="GX685" s="53"/>
      <c r="GY685" s="53"/>
      <c r="GZ685" s="53"/>
      <c r="HA685" s="53"/>
      <c r="HB685" s="53"/>
      <c r="HC685" s="53"/>
      <c r="HD685" s="53"/>
      <c r="HE685" s="53"/>
      <c r="HF685" s="53"/>
      <c r="HG685" s="53"/>
      <c r="HH685" s="53"/>
      <c r="HI685" s="53"/>
      <c r="HJ685" s="53"/>
      <c r="HK685" s="53"/>
      <c r="HL685" s="53"/>
      <c r="HM685" s="53"/>
      <c r="HN685" s="53"/>
      <c r="HO685" s="53"/>
      <c r="HP685" s="53"/>
      <c r="HQ685" s="53"/>
      <c r="HR685" s="53"/>
      <c r="HS685" s="53"/>
      <c r="HT685" s="53"/>
      <c r="HU685" s="53"/>
      <c r="HV685" s="53"/>
      <c r="HW685" s="53"/>
      <c r="HX685" s="53"/>
      <c r="HY685" s="53"/>
      <c r="HZ685" s="53"/>
      <c r="IA685" s="53"/>
    </row>
    <row r="686" spans="1:235" ht="20.25" customHeight="1">
      <c r="A686" s="160" t="s">
        <v>451</v>
      </c>
      <c r="B686" s="160"/>
      <c r="C686" s="160"/>
      <c r="D686" s="160"/>
      <c r="E686" s="102"/>
      <c r="F686" s="103"/>
      <c r="G686" s="104"/>
      <c r="H686" s="104"/>
      <c r="I686" s="104"/>
      <c r="J686" s="105"/>
      <c r="K686" s="105"/>
      <c r="L686" s="105"/>
      <c r="M686" s="105"/>
      <c r="N686" s="104"/>
      <c r="O686" s="165" t="s">
        <v>452</v>
      </c>
      <c r="P686" s="165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3"/>
      <c r="BS686" s="53"/>
      <c r="BT686" s="53"/>
      <c r="BU686" s="53"/>
      <c r="BV686" s="53"/>
      <c r="BW686" s="53"/>
      <c r="BX686" s="53"/>
      <c r="BY686" s="53"/>
      <c r="BZ686" s="53"/>
      <c r="CA686" s="53"/>
      <c r="CB686" s="53"/>
      <c r="CC686" s="53"/>
      <c r="CD686" s="53"/>
      <c r="CE686" s="53"/>
      <c r="CF686" s="53"/>
      <c r="CG686" s="53"/>
      <c r="CH686" s="53"/>
      <c r="CI686" s="53"/>
      <c r="CJ686" s="53"/>
      <c r="CK686" s="53"/>
      <c r="CL686" s="53"/>
      <c r="CM686" s="53"/>
      <c r="CN686" s="53"/>
      <c r="CO686" s="53"/>
      <c r="CP686" s="53"/>
      <c r="CQ686" s="53"/>
      <c r="CR686" s="53"/>
      <c r="CS686" s="53"/>
      <c r="CT686" s="53"/>
      <c r="CU686" s="53"/>
      <c r="CV686" s="53"/>
      <c r="CW686" s="53"/>
      <c r="CX686" s="53"/>
      <c r="CY686" s="53"/>
      <c r="CZ686" s="53"/>
      <c r="DA686" s="53"/>
      <c r="DB686" s="53"/>
      <c r="DC686" s="53"/>
      <c r="DD686" s="53"/>
      <c r="DE686" s="53"/>
      <c r="DF686" s="53"/>
      <c r="DG686" s="53"/>
      <c r="DH686" s="53"/>
      <c r="DI686" s="53"/>
      <c r="DJ686" s="53"/>
      <c r="DK686" s="53"/>
      <c r="DL686" s="53"/>
      <c r="DM686" s="53"/>
      <c r="DN686" s="53"/>
      <c r="DO686" s="53"/>
      <c r="DP686" s="53"/>
      <c r="DQ686" s="53"/>
      <c r="DR686" s="53"/>
      <c r="DS686" s="53"/>
      <c r="DT686" s="53"/>
      <c r="DU686" s="53"/>
      <c r="DV686" s="53"/>
      <c r="DW686" s="53"/>
      <c r="DX686" s="53"/>
      <c r="DY686" s="53"/>
      <c r="DZ686" s="53"/>
      <c r="EA686" s="53"/>
      <c r="EB686" s="53"/>
      <c r="EC686" s="53"/>
      <c r="ED686" s="53"/>
      <c r="EE686" s="53"/>
      <c r="EF686" s="53"/>
      <c r="EG686" s="53"/>
      <c r="EH686" s="53"/>
      <c r="EI686" s="53"/>
      <c r="EJ686" s="53"/>
      <c r="EK686" s="53"/>
      <c r="EL686" s="53"/>
      <c r="EM686" s="53"/>
      <c r="EN686" s="53"/>
      <c r="EO686" s="53"/>
      <c r="EP686" s="53"/>
      <c r="EQ686" s="53"/>
      <c r="ER686" s="53"/>
      <c r="ES686" s="53"/>
      <c r="ET686" s="53"/>
      <c r="EU686" s="53"/>
      <c r="EV686" s="53"/>
      <c r="EW686" s="53"/>
      <c r="EX686" s="53"/>
      <c r="EY686" s="53"/>
      <c r="EZ686" s="53"/>
      <c r="FA686" s="53"/>
      <c r="FB686" s="53"/>
      <c r="FC686" s="53"/>
      <c r="FD686" s="53"/>
      <c r="FE686" s="53"/>
      <c r="FF686" s="53"/>
      <c r="FG686" s="53"/>
      <c r="FH686" s="53"/>
      <c r="FI686" s="53"/>
      <c r="FJ686" s="53"/>
      <c r="FK686" s="53"/>
      <c r="FL686" s="53"/>
      <c r="FM686" s="53"/>
      <c r="FN686" s="53"/>
      <c r="FO686" s="53"/>
      <c r="FP686" s="53"/>
      <c r="FQ686" s="53"/>
      <c r="FR686" s="53"/>
      <c r="FS686" s="53"/>
      <c r="FT686" s="53"/>
      <c r="FU686" s="53"/>
      <c r="FV686" s="53"/>
      <c r="FW686" s="53"/>
      <c r="FX686" s="53"/>
      <c r="FY686" s="53"/>
      <c r="FZ686" s="53"/>
      <c r="GA686" s="53"/>
      <c r="GB686" s="53"/>
      <c r="GC686" s="53"/>
      <c r="GD686" s="53"/>
      <c r="GE686" s="53"/>
      <c r="GF686" s="53"/>
      <c r="GG686" s="53"/>
      <c r="GH686" s="53"/>
      <c r="GI686" s="53"/>
      <c r="GJ686" s="53"/>
      <c r="GK686" s="53"/>
      <c r="GL686" s="53"/>
      <c r="GM686" s="53"/>
      <c r="GN686" s="53"/>
      <c r="GO686" s="53"/>
      <c r="GP686" s="53"/>
      <c r="GQ686" s="53"/>
      <c r="GR686" s="53"/>
      <c r="GS686" s="53"/>
      <c r="GT686" s="53"/>
      <c r="GU686" s="53"/>
      <c r="GV686" s="53"/>
      <c r="GW686" s="53"/>
      <c r="GX686" s="53"/>
      <c r="GY686" s="53"/>
      <c r="GZ686" s="53"/>
      <c r="HA686" s="53"/>
      <c r="HB686" s="53"/>
      <c r="HC686" s="53"/>
      <c r="HD686" s="53"/>
      <c r="HE686" s="53"/>
      <c r="HF686" s="53"/>
      <c r="HG686" s="53"/>
      <c r="HH686" s="53"/>
      <c r="HI686" s="53"/>
      <c r="HJ686" s="53"/>
      <c r="HK686" s="53"/>
      <c r="HL686" s="53"/>
      <c r="HM686" s="53"/>
      <c r="HN686" s="53"/>
      <c r="HO686" s="53"/>
      <c r="HP686" s="53"/>
      <c r="HQ686" s="53"/>
      <c r="HR686" s="53"/>
      <c r="HS686" s="53"/>
      <c r="HT686" s="53"/>
      <c r="HU686" s="53"/>
      <c r="HV686" s="53"/>
      <c r="HW686" s="53"/>
      <c r="HX686" s="53"/>
      <c r="HY686" s="53"/>
      <c r="HZ686" s="53"/>
      <c r="IA686" s="53"/>
    </row>
    <row r="687" spans="1:235" ht="8.25" customHeight="1">
      <c r="A687" s="101"/>
      <c r="B687" s="101"/>
      <c r="C687" s="101"/>
      <c r="D687" s="102"/>
      <c r="E687" s="102"/>
      <c r="F687" s="103"/>
      <c r="G687" s="104"/>
      <c r="H687" s="104"/>
      <c r="I687" s="104"/>
      <c r="J687" s="105"/>
      <c r="K687" s="105"/>
      <c r="L687" s="105"/>
      <c r="M687" s="105"/>
      <c r="N687" s="104"/>
      <c r="O687" s="106"/>
      <c r="P687" s="106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3"/>
      <c r="BS687" s="53"/>
      <c r="BT687" s="53"/>
      <c r="BU687" s="53"/>
      <c r="BV687" s="53"/>
      <c r="BW687" s="53"/>
      <c r="BX687" s="53"/>
      <c r="BY687" s="53"/>
      <c r="BZ687" s="53"/>
      <c r="CA687" s="53"/>
      <c r="CB687" s="53"/>
      <c r="CC687" s="53"/>
      <c r="CD687" s="53"/>
      <c r="CE687" s="53"/>
      <c r="CF687" s="53"/>
      <c r="CG687" s="53"/>
      <c r="CH687" s="53"/>
      <c r="CI687" s="53"/>
      <c r="CJ687" s="53"/>
      <c r="CK687" s="53"/>
      <c r="CL687" s="53"/>
      <c r="CM687" s="53"/>
      <c r="CN687" s="53"/>
      <c r="CO687" s="53"/>
      <c r="CP687" s="53"/>
      <c r="CQ687" s="53"/>
      <c r="CR687" s="53"/>
      <c r="CS687" s="53"/>
      <c r="CT687" s="53"/>
      <c r="CU687" s="53"/>
      <c r="CV687" s="53"/>
      <c r="CW687" s="53"/>
      <c r="CX687" s="53"/>
      <c r="CY687" s="53"/>
      <c r="CZ687" s="53"/>
      <c r="DA687" s="53"/>
      <c r="DB687" s="53"/>
      <c r="DC687" s="53"/>
      <c r="DD687" s="53"/>
      <c r="DE687" s="53"/>
      <c r="DF687" s="53"/>
      <c r="DG687" s="53"/>
      <c r="DH687" s="53"/>
      <c r="DI687" s="53"/>
      <c r="DJ687" s="53"/>
      <c r="DK687" s="53"/>
      <c r="DL687" s="53"/>
      <c r="DM687" s="53"/>
      <c r="DN687" s="53"/>
      <c r="DO687" s="53"/>
      <c r="DP687" s="53"/>
      <c r="DQ687" s="53"/>
      <c r="DR687" s="53"/>
      <c r="DS687" s="53"/>
      <c r="DT687" s="53"/>
      <c r="DU687" s="53"/>
      <c r="DV687" s="53"/>
      <c r="DW687" s="53"/>
      <c r="DX687" s="53"/>
      <c r="DY687" s="53"/>
      <c r="DZ687" s="53"/>
      <c r="EA687" s="53"/>
      <c r="EB687" s="53"/>
      <c r="EC687" s="53"/>
      <c r="ED687" s="53"/>
      <c r="EE687" s="53"/>
      <c r="EF687" s="53"/>
      <c r="EG687" s="53"/>
      <c r="EH687" s="53"/>
      <c r="EI687" s="53"/>
      <c r="EJ687" s="53"/>
      <c r="EK687" s="53"/>
      <c r="EL687" s="53"/>
      <c r="EM687" s="53"/>
      <c r="EN687" s="53"/>
      <c r="EO687" s="53"/>
      <c r="EP687" s="53"/>
      <c r="EQ687" s="53"/>
      <c r="ER687" s="53"/>
      <c r="ES687" s="53"/>
      <c r="ET687" s="53"/>
      <c r="EU687" s="53"/>
      <c r="EV687" s="53"/>
      <c r="EW687" s="53"/>
      <c r="EX687" s="53"/>
      <c r="EY687" s="53"/>
      <c r="EZ687" s="53"/>
      <c r="FA687" s="53"/>
      <c r="FB687" s="53"/>
      <c r="FC687" s="53"/>
      <c r="FD687" s="53"/>
      <c r="FE687" s="53"/>
      <c r="FF687" s="53"/>
      <c r="FG687" s="53"/>
      <c r="FH687" s="53"/>
      <c r="FI687" s="53"/>
      <c r="FJ687" s="53"/>
      <c r="FK687" s="53"/>
      <c r="FL687" s="53"/>
      <c r="FM687" s="53"/>
      <c r="FN687" s="53"/>
      <c r="FO687" s="53"/>
      <c r="FP687" s="53"/>
      <c r="FQ687" s="53"/>
      <c r="FR687" s="53"/>
      <c r="FS687" s="53"/>
      <c r="FT687" s="53"/>
      <c r="FU687" s="53"/>
      <c r="FV687" s="53"/>
      <c r="FW687" s="53"/>
      <c r="FX687" s="53"/>
      <c r="FY687" s="53"/>
      <c r="FZ687" s="53"/>
      <c r="GA687" s="53"/>
      <c r="GB687" s="53"/>
      <c r="GC687" s="53"/>
      <c r="GD687" s="53"/>
      <c r="GE687" s="53"/>
      <c r="GF687" s="53"/>
      <c r="GG687" s="53"/>
      <c r="GH687" s="53"/>
      <c r="GI687" s="53"/>
      <c r="GJ687" s="53"/>
      <c r="GK687" s="53"/>
      <c r="GL687" s="53"/>
      <c r="GM687" s="53"/>
      <c r="GN687" s="53"/>
      <c r="GO687" s="53"/>
      <c r="GP687" s="53"/>
      <c r="GQ687" s="53"/>
      <c r="GR687" s="53"/>
      <c r="GS687" s="53"/>
      <c r="GT687" s="53"/>
      <c r="GU687" s="53"/>
      <c r="GV687" s="53"/>
      <c r="GW687" s="53"/>
      <c r="GX687" s="53"/>
      <c r="GY687" s="53"/>
      <c r="GZ687" s="53"/>
      <c r="HA687" s="53"/>
      <c r="HB687" s="53"/>
      <c r="HC687" s="53"/>
      <c r="HD687" s="53"/>
      <c r="HE687" s="53"/>
      <c r="HF687" s="53"/>
      <c r="HG687" s="53"/>
      <c r="HH687" s="53"/>
      <c r="HI687" s="53"/>
      <c r="HJ687" s="53"/>
      <c r="HK687" s="53"/>
      <c r="HL687" s="53"/>
      <c r="HM687" s="53"/>
      <c r="HN687" s="53"/>
      <c r="HO687" s="53"/>
      <c r="HP687" s="53"/>
      <c r="HQ687" s="53"/>
      <c r="HR687" s="53"/>
      <c r="HS687" s="53"/>
      <c r="HT687" s="53"/>
      <c r="HU687" s="53"/>
      <c r="HV687" s="53"/>
      <c r="HW687" s="53"/>
      <c r="HX687" s="53"/>
      <c r="HY687" s="53"/>
      <c r="HZ687" s="53"/>
      <c r="IA687" s="53"/>
    </row>
    <row r="688" spans="1:235" ht="6.75" customHeight="1">
      <c r="A688" s="101"/>
      <c r="B688" s="101"/>
      <c r="C688" s="101"/>
      <c r="D688" s="102"/>
      <c r="E688" s="102"/>
      <c r="F688" s="103"/>
      <c r="G688" s="104"/>
      <c r="H688" s="104"/>
      <c r="I688" s="104"/>
      <c r="J688" s="105"/>
      <c r="K688" s="105"/>
      <c r="L688" s="105"/>
      <c r="M688" s="105"/>
      <c r="N688" s="104"/>
      <c r="O688" s="106"/>
      <c r="P688" s="106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3"/>
      <c r="BS688" s="53"/>
      <c r="BT688" s="53"/>
      <c r="BU688" s="53"/>
      <c r="BV688" s="53"/>
      <c r="BW688" s="53"/>
      <c r="BX688" s="53"/>
      <c r="BY688" s="53"/>
      <c r="BZ688" s="53"/>
      <c r="CA688" s="53"/>
      <c r="CB688" s="53"/>
      <c r="CC688" s="53"/>
      <c r="CD688" s="53"/>
      <c r="CE688" s="53"/>
      <c r="CF688" s="53"/>
      <c r="CG688" s="53"/>
      <c r="CH688" s="53"/>
      <c r="CI688" s="53"/>
      <c r="CJ688" s="53"/>
      <c r="CK688" s="53"/>
      <c r="CL688" s="53"/>
      <c r="CM688" s="53"/>
      <c r="CN688" s="53"/>
      <c r="CO688" s="53"/>
      <c r="CP688" s="53"/>
      <c r="CQ688" s="53"/>
      <c r="CR688" s="53"/>
      <c r="CS688" s="53"/>
      <c r="CT688" s="53"/>
      <c r="CU688" s="53"/>
      <c r="CV688" s="53"/>
      <c r="CW688" s="53"/>
      <c r="CX688" s="53"/>
      <c r="CY688" s="53"/>
      <c r="CZ688" s="53"/>
      <c r="DA688" s="53"/>
      <c r="DB688" s="53"/>
      <c r="DC688" s="53"/>
      <c r="DD688" s="53"/>
      <c r="DE688" s="53"/>
      <c r="DF688" s="53"/>
      <c r="DG688" s="53"/>
      <c r="DH688" s="53"/>
      <c r="DI688" s="53"/>
      <c r="DJ688" s="53"/>
      <c r="DK688" s="53"/>
      <c r="DL688" s="53"/>
      <c r="DM688" s="53"/>
      <c r="DN688" s="53"/>
      <c r="DO688" s="53"/>
      <c r="DP688" s="53"/>
      <c r="DQ688" s="53"/>
      <c r="DR688" s="53"/>
      <c r="DS688" s="53"/>
      <c r="DT688" s="53"/>
      <c r="DU688" s="53"/>
      <c r="DV688" s="53"/>
      <c r="DW688" s="53"/>
      <c r="DX688" s="53"/>
      <c r="DY688" s="53"/>
      <c r="DZ688" s="53"/>
      <c r="EA688" s="53"/>
      <c r="EB688" s="53"/>
      <c r="EC688" s="53"/>
      <c r="ED688" s="53"/>
      <c r="EE688" s="53"/>
      <c r="EF688" s="53"/>
      <c r="EG688" s="53"/>
      <c r="EH688" s="53"/>
      <c r="EI688" s="53"/>
      <c r="EJ688" s="53"/>
      <c r="EK688" s="53"/>
      <c r="EL688" s="53"/>
      <c r="EM688" s="53"/>
      <c r="EN688" s="53"/>
      <c r="EO688" s="53"/>
      <c r="EP688" s="53"/>
      <c r="EQ688" s="53"/>
      <c r="ER688" s="53"/>
      <c r="ES688" s="53"/>
      <c r="ET688" s="53"/>
      <c r="EU688" s="53"/>
      <c r="EV688" s="53"/>
      <c r="EW688" s="53"/>
      <c r="EX688" s="53"/>
      <c r="EY688" s="53"/>
      <c r="EZ688" s="53"/>
      <c r="FA688" s="53"/>
      <c r="FB688" s="53"/>
      <c r="FC688" s="53"/>
      <c r="FD688" s="53"/>
      <c r="FE688" s="53"/>
      <c r="FF688" s="53"/>
      <c r="FG688" s="53"/>
      <c r="FH688" s="53"/>
      <c r="FI688" s="53"/>
      <c r="FJ688" s="53"/>
      <c r="FK688" s="53"/>
      <c r="FL688" s="53"/>
      <c r="FM688" s="53"/>
      <c r="FN688" s="53"/>
      <c r="FO688" s="53"/>
      <c r="FP688" s="53"/>
      <c r="FQ688" s="53"/>
      <c r="FR688" s="53"/>
      <c r="FS688" s="53"/>
      <c r="FT688" s="53"/>
      <c r="FU688" s="53"/>
      <c r="FV688" s="53"/>
      <c r="FW688" s="53"/>
      <c r="FX688" s="53"/>
      <c r="FY688" s="53"/>
      <c r="FZ688" s="53"/>
      <c r="GA688" s="53"/>
      <c r="GB688" s="53"/>
      <c r="GC688" s="53"/>
      <c r="GD688" s="53"/>
      <c r="GE688" s="53"/>
      <c r="GF688" s="53"/>
      <c r="GG688" s="53"/>
      <c r="GH688" s="53"/>
      <c r="GI688" s="53"/>
      <c r="GJ688" s="53"/>
      <c r="GK688" s="53"/>
      <c r="GL688" s="53"/>
      <c r="GM688" s="53"/>
      <c r="GN688" s="53"/>
      <c r="GO688" s="53"/>
      <c r="GP688" s="53"/>
      <c r="GQ688" s="53"/>
      <c r="GR688" s="53"/>
      <c r="GS688" s="53"/>
      <c r="GT688" s="53"/>
      <c r="GU688" s="53"/>
      <c r="GV688" s="53"/>
      <c r="GW688" s="53"/>
      <c r="GX688" s="53"/>
      <c r="GY688" s="53"/>
      <c r="GZ688" s="53"/>
      <c r="HA688" s="53"/>
      <c r="HB688" s="53"/>
      <c r="HC688" s="53"/>
      <c r="HD688" s="53"/>
      <c r="HE688" s="53"/>
      <c r="HF688" s="53"/>
      <c r="HG688" s="53"/>
      <c r="HH688" s="53"/>
      <c r="HI688" s="53"/>
      <c r="HJ688" s="53"/>
      <c r="HK688" s="53"/>
      <c r="HL688" s="53"/>
      <c r="HM688" s="53"/>
      <c r="HN688" s="53"/>
      <c r="HO688" s="53"/>
      <c r="HP688" s="53"/>
      <c r="HQ688" s="53"/>
      <c r="HR688" s="53"/>
      <c r="HS688" s="53"/>
      <c r="HT688" s="53"/>
      <c r="HU688" s="53"/>
      <c r="HV688" s="53"/>
      <c r="HW688" s="53"/>
      <c r="HX688" s="53"/>
      <c r="HY688" s="53"/>
      <c r="HZ688" s="53"/>
      <c r="IA688" s="53"/>
    </row>
    <row r="689" spans="1:235" ht="18.75" customHeight="1">
      <c r="A689" s="174" t="s">
        <v>453</v>
      </c>
      <c r="B689" s="174"/>
      <c r="C689" s="107"/>
      <c r="D689" s="108"/>
      <c r="E689" s="102"/>
      <c r="F689" s="104"/>
      <c r="G689" s="102"/>
      <c r="H689" s="102"/>
      <c r="I689" s="102"/>
      <c r="J689" s="109"/>
      <c r="K689" s="109"/>
      <c r="L689" s="109"/>
      <c r="M689" s="109"/>
      <c r="N689" s="109"/>
      <c r="O689" s="109"/>
      <c r="P689" s="109"/>
      <c r="Q689" s="110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3"/>
      <c r="BS689" s="53"/>
      <c r="BT689" s="53"/>
      <c r="BU689" s="53"/>
      <c r="BV689" s="53"/>
      <c r="BW689" s="53"/>
      <c r="BX689" s="53"/>
      <c r="BY689" s="53"/>
      <c r="BZ689" s="53"/>
      <c r="CA689" s="53"/>
      <c r="CB689" s="53"/>
      <c r="CC689" s="53"/>
      <c r="CD689" s="53"/>
      <c r="CE689" s="53"/>
      <c r="CF689" s="53"/>
      <c r="CG689" s="53"/>
      <c r="CH689" s="53"/>
      <c r="CI689" s="53"/>
      <c r="CJ689" s="53"/>
      <c r="CK689" s="53"/>
      <c r="CL689" s="53"/>
      <c r="CM689" s="53"/>
      <c r="CN689" s="53"/>
      <c r="CO689" s="53"/>
      <c r="CP689" s="53"/>
      <c r="CQ689" s="53"/>
      <c r="CR689" s="53"/>
      <c r="CS689" s="53"/>
      <c r="CT689" s="53"/>
      <c r="CU689" s="53"/>
      <c r="CV689" s="53"/>
      <c r="CW689" s="53"/>
      <c r="CX689" s="53"/>
      <c r="CY689" s="53"/>
      <c r="CZ689" s="53"/>
      <c r="DA689" s="53"/>
      <c r="DB689" s="53"/>
      <c r="DC689" s="53"/>
      <c r="DD689" s="53"/>
      <c r="DE689" s="53"/>
      <c r="DF689" s="53"/>
      <c r="DG689" s="53"/>
      <c r="DH689" s="53"/>
      <c r="DI689" s="53"/>
      <c r="DJ689" s="53"/>
      <c r="DK689" s="53"/>
      <c r="DL689" s="53"/>
      <c r="DM689" s="53"/>
      <c r="DN689" s="53"/>
      <c r="DO689" s="53"/>
      <c r="DP689" s="53"/>
      <c r="DQ689" s="53"/>
      <c r="DR689" s="53"/>
      <c r="DS689" s="53"/>
      <c r="DT689" s="53"/>
      <c r="DU689" s="53"/>
      <c r="DV689" s="53"/>
      <c r="DW689" s="53"/>
      <c r="DX689" s="53"/>
      <c r="DY689" s="53"/>
      <c r="DZ689" s="53"/>
      <c r="EA689" s="53"/>
      <c r="EB689" s="53"/>
      <c r="EC689" s="53"/>
      <c r="ED689" s="53"/>
      <c r="EE689" s="53"/>
      <c r="EF689" s="53"/>
      <c r="EG689" s="53"/>
      <c r="EH689" s="53"/>
      <c r="EI689" s="53"/>
      <c r="EJ689" s="53"/>
      <c r="EK689" s="53"/>
      <c r="EL689" s="53"/>
      <c r="EM689" s="53"/>
      <c r="EN689" s="53"/>
      <c r="EO689" s="53"/>
      <c r="EP689" s="53"/>
      <c r="EQ689" s="53"/>
      <c r="ER689" s="53"/>
      <c r="ES689" s="53"/>
      <c r="ET689" s="53"/>
      <c r="EU689" s="53"/>
      <c r="EV689" s="53"/>
      <c r="EW689" s="53"/>
      <c r="EX689" s="53"/>
      <c r="EY689" s="53"/>
      <c r="EZ689" s="53"/>
      <c r="FA689" s="53"/>
      <c r="FB689" s="53"/>
      <c r="FC689" s="53"/>
      <c r="FD689" s="53"/>
      <c r="FE689" s="53"/>
      <c r="FF689" s="53"/>
      <c r="FG689" s="53"/>
      <c r="FH689" s="53"/>
      <c r="FI689" s="53"/>
      <c r="FJ689" s="53"/>
      <c r="FK689" s="53"/>
      <c r="FL689" s="53"/>
      <c r="FM689" s="53"/>
      <c r="FN689" s="53"/>
      <c r="FO689" s="53"/>
      <c r="FP689" s="53"/>
      <c r="FQ689" s="53"/>
      <c r="FR689" s="53"/>
      <c r="FS689" s="53"/>
      <c r="FT689" s="53"/>
      <c r="FU689" s="53"/>
      <c r="FV689" s="53"/>
      <c r="FW689" s="53"/>
      <c r="FX689" s="53"/>
      <c r="FY689" s="53"/>
      <c r="FZ689" s="53"/>
      <c r="GA689" s="53"/>
      <c r="GB689" s="53"/>
      <c r="GC689" s="53"/>
      <c r="GD689" s="53"/>
      <c r="GE689" s="53"/>
      <c r="GF689" s="53"/>
      <c r="GG689" s="53"/>
      <c r="GH689" s="53"/>
      <c r="GI689" s="53"/>
      <c r="GJ689" s="53"/>
      <c r="GK689" s="53"/>
      <c r="GL689" s="53"/>
      <c r="GM689" s="53"/>
      <c r="GN689" s="53"/>
      <c r="GO689" s="53"/>
      <c r="GP689" s="53"/>
      <c r="GQ689" s="53"/>
      <c r="GR689" s="53"/>
      <c r="GS689" s="53"/>
      <c r="GT689" s="53"/>
      <c r="GU689" s="53"/>
      <c r="GV689" s="53"/>
      <c r="GW689" s="53"/>
      <c r="GX689" s="53"/>
      <c r="GY689" s="53"/>
      <c r="GZ689" s="53"/>
      <c r="HA689" s="53"/>
      <c r="HB689" s="53"/>
      <c r="HC689" s="53"/>
      <c r="HD689" s="53"/>
      <c r="HE689" s="53"/>
      <c r="HF689" s="53"/>
      <c r="HG689" s="53"/>
      <c r="HH689" s="53"/>
      <c r="HI689" s="53"/>
      <c r="HJ689" s="53"/>
      <c r="HK689" s="53"/>
      <c r="HL689" s="53"/>
      <c r="HM689" s="53"/>
      <c r="HN689" s="53"/>
      <c r="HO689" s="53"/>
      <c r="HP689" s="53"/>
      <c r="HQ689" s="53"/>
      <c r="HR689" s="53"/>
      <c r="HS689" s="53"/>
      <c r="HT689" s="53"/>
      <c r="HU689" s="53"/>
      <c r="HV689" s="53"/>
      <c r="HW689" s="53"/>
      <c r="HX689" s="53"/>
      <c r="HY689" s="53"/>
      <c r="HZ689" s="53"/>
      <c r="IA689" s="53"/>
    </row>
    <row r="690" spans="1:235" ht="11.25" customHeight="1">
      <c r="A690" s="28" t="s">
        <v>150</v>
      </c>
      <c r="B690" s="28"/>
      <c r="C690" s="111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3"/>
      <c r="BS690" s="53"/>
      <c r="BT690" s="53"/>
      <c r="BU690" s="53"/>
      <c r="BV690" s="53"/>
      <c r="BW690" s="53"/>
      <c r="BX690" s="53"/>
      <c r="BY690" s="53"/>
      <c r="BZ690" s="53"/>
      <c r="CA690" s="53"/>
      <c r="CB690" s="53"/>
      <c r="CC690" s="53"/>
      <c r="CD690" s="53"/>
      <c r="CE690" s="53"/>
      <c r="CF690" s="53"/>
      <c r="CG690" s="53"/>
      <c r="CH690" s="53"/>
      <c r="CI690" s="53"/>
      <c r="CJ690" s="53"/>
      <c r="CK690" s="53"/>
      <c r="CL690" s="53"/>
      <c r="CM690" s="53"/>
      <c r="CN690" s="53"/>
      <c r="CO690" s="53"/>
      <c r="CP690" s="53"/>
      <c r="CQ690" s="53"/>
      <c r="CR690" s="53"/>
      <c r="CS690" s="53"/>
      <c r="CT690" s="53"/>
      <c r="CU690" s="53"/>
      <c r="CV690" s="53"/>
      <c r="CW690" s="53"/>
      <c r="CX690" s="53"/>
      <c r="CY690" s="53"/>
      <c r="CZ690" s="53"/>
      <c r="DA690" s="53"/>
      <c r="DB690" s="53"/>
      <c r="DC690" s="53"/>
      <c r="DD690" s="53"/>
      <c r="DE690" s="53"/>
      <c r="DF690" s="53"/>
      <c r="DG690" s="53"/>
      <c r="DH690" s="53"/>
      <c r="DI690" s="53"/>
      <c r="DJ690" s="53"/>
      <c r="DK690" s="53"/>
      <c r="DL690" s="53"/>
      <c r="DM690" s="53"/>
      <c r="DN690" s="53"/>
      <c r="DO690" s="53"/>
      <c r="DP690" s="53"/>
      <c r="DQ690" s="53"/>
      <c r="DR690" s="53"/>
      <c r="DS690" s="53"/>
      <c r="DT690" s="53"/>
      <c r="DU690" s="53"/>
      <c r="DV690" s="53"/>
      <c r="DW690" s="53"/>
      <c r="DX690" s="53"/>
      <c r="DY690" s="53"/>
      <c r="DZ690" s="53"/>
      <c r="EA690" s="53"/>
      <c r="EB690" s="53"/>
      <c r="EC690" s="53"/>
      <c r="ED690" s="53"/>
      <c r="EE690" s="53"/>
      <c r="EF690" s="53"/>
      <c r="EG690" s="53"/>
      <c r="EH690" s="53"/>
      <c r="EI690" s="53"/>
      <c r="EJ690" s="53"/>
      <c r="EK690" s="53"/>
      <c r="EL690" s="53"/>
      <c r="EM690" s="53"/>
      <c r="EN690" s="53"/>
      <c r="EO690" s="53"/>
      <c r="EP690" s="53"/>
      <c r="EQ690" s="53"/>
      <c r="ER690" s="53"/>
      <c r="ES690" s="53"/>
      <c r="ET690" s="53"/>
      <c r="EU690" s="53"/>
      <c r="EV690" s="53"/>
      <c r="EW690" s="53"/>
      <c r="EX690" s="53"/>
      <c r="EY690" s="53"/>
      <c r="EZ690" s="53"/>
      <c r="FA690" s="53"/>
      <c r="FB690" s="53"/>
      <c r="FC690" s="53"/>
      <c r="FD690" s="53"/>
      <c r="FE690" s="53"/>
      <c r="FF690" s="53"/>
      <c r="FG690" s="53"/>
      <c r="FH690" s="53"/>
      <c r="FI690" s="53"/>
      <c r="FJ690" s="53"/>
      <c r="FK690" s="53"/>
      <c r="FL690" s="53"/>
      <c r="FM690" s="53"/>
      <c r="FN690" s="53"/>
      <c r="FO690" s="53"/>
      <c r="FP690" s="53"/>
      <c r="FQ690" s="53"/>
      <c r="FR690" s="53"/>
      <c r="FS690" s="53"/>
      <c r="FT690" s="53"/>
      <c r="FU690" s="53"/>
      <c r="FV690" s="53"/>
      <c r="FW690" s="53"/>
      <c r="FX690" s="53"/>
      <c r="FY690" s="53"/>
      <c r="FZ690" s="53"/>
      <c r="GA690" s="53"/>
      <c r="GB690" s="53"/>
      <c r="GC690" s="53"/>
      <c r="GD690" s="53"/>
      <c r="GE690" s="53"/>
      <c r="GF690" s="53"/>
      <c r="GG690" s="53"/>
      <c r="GH690" s="53"/>
      <c r="GI690" s="53"/>
      <c r="GJ690" s="53"/>
      <c r="GK690" s="53"/>
      <c r="GL690" s="53"/>
      <c r="GM690" s="53"/>
      <c r="GN690" s="53"/>
      <c r="GO690" s="53"/>
      <c r="GP690" s="53"/>
      <c r="GQ690" s="53"/>
      <c r="GR690" s="53"/>
      <c r="GS690" s="53"/>
      <c r="GT690" s="53"/>
      <c r="GU690" s="53"/>
      <c r="GV690" s="53"/>
      <c r="GW690" s="53"/>
      <c r="GX690" s="53"/>
      <c r="GY690" s="53"/>
      <c r="GZ690" s="53"/>
      <c r="HA690" s="53"/>
      <c r="HB690" s="53"/>
      <c r="HC690" s="53"/>
      <c r="HD690" s="53"/>
      <c r="HE690" s="53"/>
      <c r="HF690" s="53"/>
      <c r="HG690" s="53"/>
      <c r="HH690" s="53"/>
      <c r="HI690" s="53"/>
      <c r="HJ690" s="53"/>
      <c r="HK690" s="53"/>
      <c r="HL690" s="53"/>
      <c r="HM690" s="53"/>
      <c r="HN690" s="53"/>
      <c r="HO690" s="53"/>
      <c r="HP690" s="53"/>
      <c r="HQ690" s="53"/>
      <c r="HR690" s="53"/>
      <c r="HS690" s="53"/>
      <c r="HT690" s="53"/>
      <c r="HU690" s="53"/>
      <c r="HV690" s="53"/>
      <c r="HW690" s="53"/>
      <c r="HX690" s="53"/>
      <c r="HY690" s="53"/>
      <c r="HZ690" s="53"/>
      <c r="IA690" s="53"/>
    </row>
    <row r="691" spans="1:235" ht="28.5" customHeight="1">
      <c r="A691" s="112"/>
      <c r="B691" s="113"/>
      <c r="C691" s="114"/>
      <c r="D691" s="115"/>
      <c r="E691" s="115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3"/>
      <c r="BS691" s="53"/>
      <c r="BT691" s="53"/>
      <c r="BU691" s="53"/>
      <c r="BV691" s="53"/>
      <c r="BW691" s="53"/>
      <c r="BX691" s="53"/>
      <c r="BY691" s="53"/>
      <c r="BZ691" s="53"/>
      <c r="CA691" s="53"/>
      <c r="CB691" s="53"/>
      <c r="CC691" s="53"/>
      <c r="CD691" s="53"/>
      <c r="CE691" s="53"/>
      <c r="CF691" s="53"/>
      <c r="CG691" s="53"/>
      <c r="CH691" s="53"/>
      <c r="CI691" s="53"/>
      <c r="CJ691" s="53"/>
      <c r="CK691" s="53"/>
      <c r="CL691" s="53"/>
      <c r="CM691" s="53"/>
      <c r="CN691" s="53"/>
      <c r="CO691" s="53"/>
      <c r="CP691" s="53"/>
      <c r="CQ691" s="53"/>
      <c r="CR691" s="53"/>
      <c r="CS691" s="53"/>
      <c r="CT691" s="53"/>
      <c r="CU691" s="53"/>
      <c r="CV691" s="53"/>
      <c r="CW691" s="53"/>
      <c r="CX691" s="53"/>
      <c r="CY691" s="53"/>
      <c r="CZ691" s="53"/>
      <c r="DA691" s="53"/>
      <c r="DB691" s="53"/>
      <c r="DC691" s="53"/>
      <c r="DD691" s="53"/>
      <c r="DE691" s="53"/>
      <c r="DF691" s="53"/>
      <c r="DG691" s="53"/>
      <c r="DH691" s="53"/>
      <c r="DI691" s="53"/>
      <c r="DJ691" s="53"/>
      <c r="DK691" s="53"/>
      <c r="DL691" s="53"/>
      <c r="DM691" s="53"/>
      <c r="DN691" s="53"/>
      <c r="DO691" s="53"/>
      <c r="DP691" s="53"/>
      <c r="DQ691" s="53"/>
      <c r="DR691" s="53"/>
      <c r="DS691" s="53"/>
      <c r="DT691" s="53"/>
      <c r="DU691" s="53"/>
      <c r="DV691" s="53"/>
      <c r="DW691" s="53"/>
      <c r="DX691" s="53"/>
      <c r="DY691" s="53"/>
      <c r="DZ691" s="53"/>
      <c r="EA691" s="53"/>
      <c r="EB691" s="53"/>
      <c r="EC691" s="53"/>
      <c r="ED691" s="53"/>
      <c r="EE691" s="53"/>
      <c r="EF691" s="53"/>
      <c r="EG691" s="53"/>
      <c r="EH691" s="53"/>
      <c r="EI691" s="53"/>
      <c r="EJ691" s="53"/>
      <c r="EK691" s="53"/>
      <c r="EL691" s="53"/>
      <c r="EM691" s="53"/>
      <c r="EN691" s="53"/>
      <c r="EO691" s="53"/>
      <c r="EP691" s="53"/>
      <c r="EQ691" s="53"/>
      <c r="ER691" s="53"/>
      <c r="ES691" s="53"/>
      <c r="ET691" s="53"/>
      <c r="EU691" s="53"/>
      <c r="EV691" s="53"/>
      <c r="EW691" s="53"/>
      <c r="EX691" s="53"/>
      <c r="EY691" s="53"/>
      <c r="EZ691" s="53"/>
      <c r="FA691" s="53"/>
      <c r="FB691" s="53"/>
      <c r="FC691" s="53"/>
      <c r="FD691" s="53"/>
      <c r="FE691" s="53"/>
      <c r="FF691" s="53"/>
      <c r="FG691" s="53"/>
      <c r="FH691" s="53"/>
      <c r="FI691" s="53"/>
      <c r="FJ691" s="53"/>
      <c r="FK691" s="53"/>
      <c r="FL691" s="53"/>
      <c r="FM691" s="53"/>
      <c r="FN691" s="53"/>
      <c r="FO691" s="53"/>
      <c r="FP691" s="53"/>
      <c r="FQ691" s="53"/>
      <c r="FR691" s="53"/>
      <c r="FS691" s="53"/>
      <c r="FT691" s="53"/>
      <c r="FU691" s="53"/>
      <c r="FV691" s="53"/>
      <c r="FW691" s="53"/>
      <c r="FX691" s="53"/>
      <c r="FY691" s="53"/>
      <c r="FZ691" s="53"/>
      <c r="GA691" s="53"/>
      <c r="GB691" s="53"/>
      <c r="GC691" s="53"/>
      <c r="GD691" s="53"/>
      <c r="GE691" s="53"/>
      <c r="GF691" s="53"/>
      <c r="GG691" s="53"/>
      <c r="GH691" s="53"/>
      <c r="GI691" s="53"/>
      <c r="GJ691" s="53"/>
      <c r="GK691" s="53"/>
      <c r="GL691" s="53"/>
      <c r="GM691" s="53"/>
      <c r="GN691" s="53"/>
      <c r="GO691" s="53"/>
      <c r="GP691" s="53"/>
      <c r="GQ691" s="53"/>
      <c r="GR691" s="53"/>
      <c r="GS691" s="53"/>
      <c r="GT691" s="53"/>
      <c r="GU691" s="53"/>
      <c r="GV691" s="53"/>
      <c r="GW691" s="53"/>
      <c r="GX691" s="53"/>
      <c r="GY691" s="53"/>
      <c r="GZ691" s="53"/>
      <c r="HA691" s="53"/>
      <c r="HB691" s="53"/>
      <c r="HC691" s="53"/>
      <c r="HD691" s="53"/>
      <c r="HE691" s="53"/>
      <c r="HF691" s="53"/>
      <c r="HG691" s="53"/>
      <c r="HH691" s="53"/>
      <c r="HI691" s="53"/>
      <c r="HJ691" s="53"/>
      <c r="HK691" s="53"/>
      <c r="HL691" s="53"/>
      <c r="HM691" s="53"/>
      <c r="HN691" s="53"/>
      <c r="HO691" s="53"/>
      <c r="HP691" s="53"/>
      <c r="HQ691" s="53"/>
      <c r="HR691" s="53"/>
      <c r="HS691" s="53"/>
      <c r="HT691" s="53"/>
      <c r="HU691" s="53"/>
      <c r="HV691" s="53"/>
      <c r="HW691" s="53"/>
      <c r="HX691" s="53"/>
      <c r="HY691" s="53"/>
      <c r="HZ691" s="53"/>
      <c r="IA691" s="53"/>
    </row>
    <row r="692" spans="1:235" ht="11.25">
      <c r="A692" s="1"/>
      <c r="B692" s="1"/>
      <c r="C692" s="1"/>
      <c r="D692" s="3"/>
      <c r="E692" s="3"/>
      <c r="F692" s="3"/>
      <c r="G692" s="3"/>
      <c r="H692" s="3"/>
      <c r="I692" s="3"/>
      <c r="J692" s="3"/>
      <c r="K692" s="3"/>
      <c r="L692" s="3"/>
      <c r="M692" s="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3"/>
      <c r="BS692" s="53"/>
      <c r="BT692" s="53"/>
      <c r="BU692" s="53"/>
      <c r="BV692" s="53"/>
      <c r="BW692" s="53"/>
      <c r="BX692" s="53"/>
      <c r="BY692" s="53"/>
      <c r="BZ692" s="53"/>
      <c r="CA692" s="53"/>
      <c r="CB692" s="53"/>
      <c r="CC692" s="53"/>
      <c r="CD692" s="53"/>
      <c r="CE692" s="53"/>
      <c r="CF692" s="53"/>
      <c r="CG692" s="53"/>
      <c r="CH692" s="53"/>
      <c r="CI692" s="53"/>
      <c r="CJ692" s="53"/>
      <c r="CK692" s="53"/>
      <c r="CL692" s="53"/>
      <c r="CM692" s="53"/>
      <c r="CN692" s="53"/>
      <c r="CO692" s="53"/>
      <c r="CP692" s="53"/>
      <c r="CQ692" s="53"/>
      <c r="CR692" s="53"/>
      <c r="CS692" s="53"/>
      <c r="CT692" s="53"/>
      <c r="CU692" s="53"/>
      <c r="CV692" s="53"/>
      <c r="CW692" s="53"/>
      <c r="CX692" s="53"/>
      <c r="CY692" s="53"/>
      <c r="CZ692" s="53"/>
      <c r="DA692" s="53"/>
      <c r="DB692" s="53"/>
      <c r="DC692" s="53"/>
      <c r="DD692" s="53"/>
      <c r="DE692" s="53"/>
      <c r="DF692" s="53"/>
      <c r="DG692" s="53"/>
      <c r="DH692" s="53"/>
      <c r="DI692" s="53"/>
      <c r="DJ692" s="53"/>
      <c r="DK692" s="53"/>
      <c r="DL692" s="53"/>
      <c r="DM692" s="53"/>
      <c r="DN692" s="53"/>
      <c r="DO692" s="53"/>
      <c r="DP692" s="53"/>
      <c r="DQ692" s="53"/>
      <c r="DR692" s="53"/>
      <c r="DS692" s="53"/>
      <c r="DT692" s="53"/>
      <c r="DU692" s="53"/>
      <c r="DV692" s="53"/>
      <c r="DW692" s="53"/>
      <c r="DX692" s="53"/>
      <c r="DY692" s="53"/>
      <c r="DZ692" s="53"/>
      <c r="EA692" s="53"/>
      <c r="EB692" s="53"/>
      <c r="EC692" s="53"/>
      <c r="ED692" s="53"/>
      <c r="EE692" s="53"/>
      <c r="EF692" s="53"/>
      <c r="EG692" s="53"/>
      <c r="EH692" s="53"/>
      <c r="EI692" s="53"/>
      <c r="EJ692" s="53"/>
      <c r="EK692" s="53"/>
      <c r="EL692" s="53"/>
      <c r="EM692" s="53"/>
      <c r="EN692" s="53"/>
      <c r="EO692" s="53"/>
      <c r="EP692" s="53"/>
      <c r="EQ692" s="53"/>
      <c r="ER692" s="53"/>
      <c r="ES692" s="53"/>
      <c r="ET692" s="53"/>
      <c r="EU692" s="53"/>
      <c r="EV692" s="53"/>
      <c r="EW692" s="53"/>
      <c r="EX692" s="53"/>
      <c r="EY692" s="53"/>
      <c r="EZ692" s="53"/>
      <c r="FA692" s="53"/>
      <c r="FB692" s="53"/>
      <c r="FC692" s="53"/>
      <c r="FD692" s="53"/>
      <c r="FE692" s="53"/>
      <c r="FF692" s="53"/>
      <c r="FG692" s="53"/>
      <c r="FH692" s="53"/>
      <c r="FI692" s="53"/>
      <c r="FJ692" s="53"/>
      <c r="FK692" s="53"/>
      <c r="FL692" s="53"/>
      <c r="FM692" s="53"/>
      <c r="FN692" s="53"/>
      <c r="FO692" s="53"/>
      <c r="FP692" s="53"/>
      <c r="FQ692" s="53"/>
      <c r="FR692" s="53"/>
      <c r="FS692" s="53"/>
      <c r="FT692" s="53"/>
      <c r="FU692" s="53"/>
      <c r="FV692" s="53"/>
      <c r="FW692" s="53"/>
      <c r="FX692" s="53"/>
      <c r="FY692" s="53"/>
      <c r="FZ692" s="53"/>
      <c r="GA692" s="53"/>
      <c r="GB692" s="53"/>
      <c r="GC692" s="53"/>
      <c r="GD692" s="53"/>
      <c r="GE692" s="53"/>
      <c r="GF692" s="53"/>
      <c r="GG692" s="53"/>
      <c r="GH692" s="53"/>
      <c r="GI692" s="53"/>
      <c r="GJ692" s="53"/>
      <c r="GK692" s="53"/>
      <c r="GL692" s="53"/>
      <c r="GM692" s="53"/>
      <c r="GN692" s="53"/>
      <c r="GO692" s="53"/>
      <c r="GP692" s="53"/>
      <c r="GQ692" s="53"/>
      <c r="GR692" s="53"/>
      <c r="GS692" s="53"/>
      <c r="GT692" s="53"/>
      <c r="GU692" s="53"/>
      <c r="GV692" s="53"/>
      <c r="GW692" s="53"/>
      <c r="GX692" s="53"/>
      <c r="GY692" s="53"/>
      <c r="GZ692" s="53"/>
      <c r="HA692" s="53"/>
      <c r="HB692" s="53"/>
      <c r="HC692" s="53"/>
      <c r="HD692" s="53"/>
      <c r="HE692" s="53"/>
      <c r="HF692" s="53"/>
      <c r="HG692" s="53"/>
      <c r="HH692" s="53"/>
      <c r="HI692" s="53"/>
      <c r="HJ692" s="53"/>
      <c r="HK692" s="53"/>
      <c r="HL692" s="53"/>
      <c r="HM692" s="53"/>
      <c r="HN692" s="53"/>
      <c r="HO692" s="53"/>
      <c r="HP692" s="53"/>
      <c r="HQ692" s="53"/>
      <c r="HR692" s="53"/>
      <c r="HS692" s="53"/>
      <c r="HT692" s="53"/>
      <c r="HU692" s="53"/>
      <c r="HV692" s="53"/>
      <c r="HW692" s="53"/>
      <c r="HX692" s="53"/>
      <c r="HY692" s="53"/>
      <c r="HZ692" s="53"/>
      <c r="IA692" s="53"/>
    </row>
    <row r="693" spans="1:235" ht="11.25">
      <c r="A693" s="1"/>
      <c r="B693" s="1"/>
      <c r="C693" s="1"/>
      <c r="D693" s="3"/>
      <c r="E693" s="3"/>
      <c r="F693" s="3"/>
      <c r="G693" s="3"/>
      <c r="H693" s="3"/>
      <c r="I693" s="3"/>
      <c r="J693" s="3"/>
      <c r="K693" s="3"/>
      <c r="L693" s="3"/>
      <c r="M693" s="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3"/>
      <c r="BS693" s="53"/>
      <c r="BT693" s="53"/>
      <c r="BU693" s="53"/>
      <c r="BV693" s="53"/>
      <c r="BW693" s="53"/>
      <c r="BX693" s="53"/>
      <c r="BY693" s="53"/>
      <c r="BZ693" s="53"/>
      <c r="CA693" s="53"/>
      <c r="CB693" s="53"/>
      <c r="CC693" s="53"/>
      <c r="CD693" s="53"/>
      <c r="CE693" s="53"/>
      <c r="CF693" s="53"/>
      <c r="CG693" s="53"/>
      <c r="CH693" s="53"/>
      <c r="CI693" s="53"/>
      <c r="CJ693" s="53"/>
      <c r="CK693" s="53"/>
      <c r="CL693" s="53"/>
      <c r="CM693" s="53"/>
      <c r="CN693" s="53"/>
      <c r="CO693" s="53"/>
      <c r="CP693" s="53"/>
      <c r="CQ693" s="53"/>
      <c r="CR693" s="53"/>
      <c r="CS693" s="53"/>
      <c r="CT693" s="53"/>
      <c r="CU693" s="53"/>
      <c r="CV693" s="53"/>
      <c r="CW693" s="53"/>
      <c r="CX693" s="53"/>
      <c r="CY693" s="53"/>
      <c r="CZ693" s="53"/>
      <c r="DA693" s="53"/>
      <c r="DB693" s="53"/>
      <c r="DC693" s="53"/>
      <c r="DD693" s="53"/>
      <c r="DE693" s="53"/>
      <c r="DF693" s="53"/>
      <c r="DG693" s="53"/>
      <c r="DH693" s="53"/>
      <c r="DI693" s="53"/>
      <c r="DJ693" s="53"/>
      <c r="DK693" s="53"/>
      <c r="DL693" s="53"/>
      <c r="DM693" s="53"/>
      <c r="DN693" s="53"/>
      <c r="DO693" s="53"/>
      <c r="DP693" s="53"/>
      <c r="DQ693" s="53"/>
      <c r="DR693" s="53"/>
      <c r="DS693" s="53"/>
      <c r="DT693" s="53"/>
      <c r="DU693" s="53"/>
      <c r="DV693" s="53"/>
      <c r="DW693" s="53"/>
      <c r="DX693" s="53"/>
      <c r="DY693" s="53"/>
      <c r="DZ693" s="53"/>
      <c r="EA693" s="53"/>
      <c r="EB693" s="53"/>
      <c r="EC693" s="53"/>
      <c r="ED693" s="53"/>
      <c r="EE693" s="53"/>
      <c r="EF693" s="53"/>
      <c r="EG693" s="53"/>
      <c r="EH693" s="53"/>
      <c r="EI693" s="53"/>
      <c r="EJ693" s="53"/>
      <c r="EK693" s="53"/>
      <c r="EL693" s="53"/>
      <c r="EM693" s="53"/>
      <c r="EN693" s="53"/>
      <c r="EO693" s="53"/>
      <c r="EP693" s="53"/>
      <c r="EQ693" s="53"/>
      <c r="ER693" s="53"/>
      <c r="ES693" s="53"/>
      <c r="ET693" s="53"/>
      <c r="EU693" s="53"/>
      <c r="EV693" s="53"/>
      <c r="EW693" s="53"/>
      <c r="EX693" s="53"/>
      <c r="EY693" s="53"/>
      <c r="EZ693" s="53"/>
      <c r="FA693" s="53"/>
      <c r="FB693" s="53"/>
      <c r="FC693" s="53"/>
      <c r="FD693" s="53"/>
      <c r="FE693" s="53"/>
      <c r="FF693" s="53"/>
      <c r="FG693" s="53"/>
      <c r="FH693" s="53"/>
      <c r="FI693" s="53"/>
      <c r="FJ693" s="53"/>
      <c r="FK693" s="53"/>
      <c r="FL693" s="53"/>
      <c r="FM693" s="53"/>
      <c r="FN693" s="53"/>
      <c r="FO693" s="53"/>
      <c r="FP693" s="53"/>
      <c r="FQ693" s="53"/>
      <c r="FR693" s="53"/>
      <c r="FS693" s="53"/>
      <c r="FT693" s="53"/>
      <c r="FU693" s="53"/>
      <c r="FV693" s="53"/>
      <c r="FW693" s="53"/>
      <c r="FX693" s="53"/>
      <c r="FY693" s="53"/>
      <c r="FZ693" s="53"/>
      <c r="GA693" s="53"/>
      <c r="GB693" s="53"/>
      <c r="GC693" s="53"/>
      <c r="GD693" s="53"/>
      <c r="GE693" s="53"/>
      <c r="GF693" s="53"/>
      <c r="GG693" s="53"/>
      <c r="GH693" s="53"/>
      <c r="GI693" s="53"/>
      <c r="GJ693" s="53"/>
      <c r="GK693" s="53"/>
      <c r="GL693" s="53"/>
      <c r="GM693" s="53"/>
      <c r="GN693" s="53"/>
      <c r="GO693" s="53"/>
      <c r="GP693" s="53"/>
      <c r="GQ693" s="53"/>
      <c r="GR693" s="53"/>
      <c r="GS693" s="53"/>
      <c r="GT693" s="53"/>
      <c r="GU693" s="53"/>
      <c r="GV693" s="53"/>
      <c r="GW693" s="53"/>
      <c r="GX693" s="53"/>
      <c r="GY693" s="53"/>
      <c r="GZ693" s="53"/>
      <c r="HA693" s="53"/>
      <c r="HB693" s="53"/>
      <c r="HC693" s="53"/>
      <c r="HD693" s="53"/>
      <c r="HE693" s="53"/>
      <c r="HF693" s="53"/>
      <c r="HG693" s="53"/>
      <c r="HH693" s="53"/>
      <c r="HI693" s="53"/>
      <c r="HJ693" s="53"/>
      <c r="HK693" s="53"/>
      <c r="HL693" s="53"/>
      <c r="HM693" s="53"/>
      <c r="HN693" s="53"/>
      <c r="HO693" s="53"/>
      <c r="HP693" s="53"/>
      <c r="HQ693" s="53"/>
      <c r="HR693" s="53"/>
      <c r="HS693" s="53"/>
      <c r="HT693" s="53"/>
      <c r="HU693" s="53"/>
      <c r="HV693" s="53"/>
      <c r="HW693" s="53"/>
      <c r="HX693" s="53"/>
      <c r="HY693" s="53"/>
      <c r="HZ693" s="53"/>
      <c r="IA693" s="53"/>
    </row>
    <row r="694" spans="1:235" ht="11.25">
      <c r="A694" s="1"/>
      <c r="B694" s="1"/>
      <c r="C694" s="1"/>
      <c r="D694" s="3"/>
      <c r="E694" s="3"/>
      <c r="F694" s="3"/>
      <c r="G694" s="3"/>
      <c r="H694" s="3"/>
      <c r="I694" s="3"/>
      <c r="J694" s="3"/>
      <c r="K694" s="3"/>
      <c r="L694" s="3"/>
      <c r="M694" s="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3"/>
      <c r="BS694" s="53"/>
      <c r="BT694" s="53"/>
      <c r="BU694" s="53"/>
      <c r="BV694" s="53"/>
      <c r="BW694" s="53"/>
      <c r="BX694" s="53"/>
      <c r="BY694" s="53"/>
      <c r="BZ694" s="53"/>
      <c r="CA694" s="53"/>
      <c r="CB694" s="53"/>
      <c r="CC694" s="53"/>
      <c r="CD694" s="53"/>
      <c r="CE694" s="53"/>
      <c r="CF694" s="53"/>
      <c r="CG694" s="53"/>
      <c r="CH694" s="53"/>
      <c r="CI694" s="53"/>
      <c r="CJ694" s="53"/>
      <c r="CK694" s="53"/>
      <c r="CL694" s="53"/>
      <c r="CM694" s="53"/>
      <c r="CN694" s="53"/>
      <c r="CO694" s="53"/>
      <c r="CP694" s="53"/>
      <c r="CQ694" s="53"/>
      <c r="CR694" s="53"/>
      <c r="CS694" s="53"/>
      <c r="CT694" s="53"/>
      <c r="CU694" s="53"/>
      <c r="CV694" s="53"/>
      <c r="CW694" s="53"/>
      <c r="CX694" s="53"/>
      <c r="CY694" s="53"/>
      <c r="CZ694" s="53"/>
      <c r="DA694" s="53"/>
      <c r="DB694" s="53"/>
      <c r="DC694" s="53"/>
      <c r="DD694" s="53"/>
      <c r="DE694" s="53"/>
      <c r="DF694" s="53"/>
      <c r="DG694" s="53"/>
      <c r="DH694" s="53"/>
      <c r="DI694" s="53"/>
      <c r="DJ694" s="53"/>
      <c r="DK694" s="53"/>
      <c r="DL694" s="53"/>
      <c r="DM694" s="53"/>
      <c r="DN694" s="53"/>
      <c r="DO694" s="53"/>
      <c r="DP694" s="53"/>
      <c r="DQ694" s="53"/>
      <c r="DR694" s="53"/>
      <c r="DS694" s="53"/>
      <c r="DT694" s="53"/>
      <c r="DU694" s="53"/>
      <c r="DV694" s="53"/>
      <c r="DW694" s="53"/>
      <c r="DX694" s="53"/>
      <c r="DY694" s="53"/>
      <c r="DZ694" s="53"/>
      <c r="EA694" s="53"/>
      <c r="EB694" s="53"/>
      <c r="EC694" s="53"/>
      <c r="ED694" s="53"/>
      <c r="EE694" s="53"/>
      <c r="EF694" s="53"/>
      <c r="EG694" s="53"/>
      <c r="EH694" s="53"/>
      <c r="EI694" s="53"/>
      <c r="EJ694" s="53"/>
      <c r="EK694" s="53"/>
      <c r="EL694" s="53"/>
      <c r="EM694" s="53"/>
      <c r="EN694" s="53"/>
      <c r="EO694" s="53"/>
      <c r="EP694" s="53"/>
      <c r="EQ694" s="53"/>
      <c r="ER694" s="53"/>
      <c r="ES694" s="53"/>
      <c r="ET694" s="53"/>
      <c r="EU694" s="53"/>
      <c r="EV694" s="53"/>
      <c r="EW694" s="53"/>
      <c r="EX694" s="53"/>
      <c r="EY694" s="53"/>
      <c r="EZ694" s="53"/>
      <c r="FA694" s="53"/>
      <c r="FB694" s="53"/>
      <c r="FC694" s="53"/>
      <c r="FD694" s="53"/>
      <c r="FE694" s="53"/>
      <c r="FF694" s="53"/>
      <c r="FG694" s="53"/>
      <c r="FH694" s="53"/>
      <c r="FI694" s="53"/>
      <c r="FJ694" s="53"/>
      <c r="FK694" s="53"/>
      <c r="FL694" s="53"/>
      <c r="FM694" s="53"/>
      <c r="FN694" s="53"/>
      <c r="FO694" s="53"/>
      <c r="FP694" s="53"/>
      <c r="FQ694" s="53"/>
      <c r="FR694" s="53"/>
      <c r="FS694" s="53"/>
      <c r="FT694" s="53"/>
      <c r="FU694" s="53"/>
      <c r="FV694" s="53"/>
      <c r="FW694" s="53"/>
      <c r="FX694" s="53"/>
      <c r="FY694" s="53"/>
      <c r="FZ694" s="53"/>
      <c r="GA694" s="53"/>
      <c r="GB694" s="53"/>
      <c r="GC694" s="53"/>
      <c r="GD694" s="53"/>
      <c r="GE694" s="53"/>
      <c r="GF694" s="53"/>
      <c r="GG694" s="53"/>
      <c r="GH694" s="53"/>
      <c r="GI694" s="53"/>
      <c r="GJ694" s="53"/>
      <c r="GK694" s="53"/>
      <c r="GL694" s="53"/>
      <c r="GM694" s="53"/>
      <c r="GN694" s="53"/>
      <c r="GO694" s="53"/>
      <c r="GP694" s="53"/>
      <c r="GQ694" s="53"/>
      <c r="GR694" s="53"/>
      <c r="GS694" s="53"/>
      <c r="GT694" s="53"/>
      <c r="GU694" s="53"/>
      <c r="GV694" s="53"/>
      <c r="GW694" s="53"/>
      <c r="GX694" s="53"/>
      <c r="GY694" s="53"/>
      <c r="GZ694" s="53"/>
      <c r="HA694" s="53"/>
      <c r="HB694" s="53"/>
      <c r="HC694" s="53"/>
      <c r="HD694" s="53"/>
      <c r="HE694" s="53"/>
      <c r="HF694" s="53"/>
      <c r="HG694" s="53"/>
      <c r="HH694" s="53"/>
      <c r="HI694" s="53"/>
      <c r="HJ694" s="53"/>
      <c r="HK694" s="53"/>
      <c r="HL694" s="53"/>
      <c r="HM694" s="53"/>
      <c r="HN694" s="53"/>
      <c r="HO694" s="53"/>
      <c r="HP694" s="53"/>
      <c r="HQ694" s="53"/>
      <c r="HR694" s="53"/>
      <c r="HS694" s="53"/>
      <c r="HT694" s="53"/>
      <c r="HU694" s="53"/>
      <c r="HV694" s="53"/>
      <c r="HW694" s="53"/>
      <c r="HX694" s="53"/>
      <c r="HY694" s="53"/>
      <c r="HZ694" s="53"/>
      <c r="IA694" s="53"/>
    </row>
    <row r="695" spans="1:235" ht="11.25">
      <c r="A695" s="1"/>
      <c r="B695" s="1"/>
      <c r="C695" s="1"/>
      <c r="D695" s="3"/>
      <c r="E695" s="3"/>
      <c r="F695" s="3"/>
      <c r="G695" s="3"/>
      <c r="H695" s="3"/>
      <c r="I695" s="3"/>
      <c r="J695" s="3"/>
      <c r="K695" s="3"/>
      <c r="L695" s="3"/>
      <c r="M695" s="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3"/>
      <c r="BS695" s="53"/>
      <c r="BT695" s="53"/>
      <c r="BU695" s="53"/>
      <c r="BV695" s="53"/>
      <c r="BW695" s="53"/>
      <c r="BX695" s="53"/>
      <c r="BY695" s="53"/>
      <c r="BZ695" s="53"/>
      <c r="CA695" s="53"/>
      <c r="CB695" s="53"/>
      <c r="CC695" s="53"/>
      <c r="CD695" s="53"/>
      <c r="CE695" s="53"/>
      <c r="CF695" s="53"/>
      <c r="CG695" s="53"/>
      <c r="CH695" s="53"/>
      <c r="CI695" s="53"/>
      <c r="CJ695" s="53"/>
      <c r="CK695" s="53"/>
      <c r="CL695" s="53"/>
      <c r="CM695" s="53"/>
      <c r="CN695" s="53"/>
      <c r="CO695" s="53"/>
      <c r="CP695" s="53"/>
      <c r="CQ695" s="53"/>
      <c r="CR695" s="53"/>
      <c r="CS695" s="53"/>
      <c r="CT695" s="53"/>
      <c r="CU695" s="53"/>
      <c r="CV695" s="53"/>
      <c r="CW695" s="53"/>
      <c r="CX695" s="53"/>
      <c r="CY695" s="53"/>
      <c r="CZ695" s="53"/>
      <c r="DA695" s="53"/>
      <c r="DB695" s="53"/>
      <c r="DC695" s="53"/>
      <c r="DD695" s="53"/>
      <c r="DE695" s="53"/>
      <c r="DF695" s="53"/>
      <c r="DG695" s="53"/>
      <c r="DH695" s="53"/>
      <c r="DI695" s="53"/>
      <c r="DJ695" s="53"/>
      <c r="DK695" s="53"/>
      <c r="DL695" s="53"/>
      <c r="DM695" s="53"/>
      <c r="DN695" s="53"/>
      <c r="DO695" s="53"/>
      <c r="DP695" s="53"/>
      <c r="DQ695" s="53"/>
      <c r="DR695" s="53"/>
      <c r="DS695" s="53"/>
      <c r="DT695" s="53"/>
      <c r="DU695" s="53"/>
      <c r="DV695" s="53"/>
      <c r="DW695" s="53"/>
      <c r="DX695" s="53"/>
      <c r="DY695" s="53"/>
      <c r="DZ695" s="53"/>
      <c r="EA695" s="53"/>
      <c r="EB695" s="53"/>
      <c r="EC695" s="53"/>
      <c r="ED695" s="53"/>
      <c r="EE695" s="53"/>
      <c r="EF695" s="53"/>
      <c r="EG695" s="53"/>
      <c r="EH695" s="53"/>
      <c r="EI695" s="53"/>
      <c r="EJ695" s="53"/>
      <c r="EK695" s="53"/>
      <c r="EL695" s="53"/>
      <c r="EM695" s="53"/>
      <c r="EN695" s="53"/>
      <c r="EO695" s="53"/>
      <c r="EP695" s="53"/>
      <c r="EQ695" s="53"/>
      <c r="ER695" s="53"/>
      <c r="ES695" s="53"/>
      <c r="ET695" s="53"/>
      <c r="EU695" s="53"/>
      <c r="EV695" s="53"/>
      <c r="EW695" s="53"/>
      <c r="EX695" s="53"/>
      <c r="EY695" s="53"/>
      <c r="EZ695" s="53"/>
      <c r="FA695" s="53"/>
      <c r="FB695" s="53"/>
      <c r="FC695" s="53"/>
      <c r="FD695" s="53"/>
      <c r="FE695" s="53"/>
      <c r="FF695" s="53"/>
      <c r="FG695" s="53"/>
      <c r="FH695" s="53"/>
      <c r="FI695" s="53"/>
      <c r="FJ695" s="53"/>
      <c r="FK695" s="53"/>
      <c r="FL695" s="53"/>
      <c r="FM695" s="53"/>
      <c r="FN695" s="53"/>
      <c r="FO695" s="53"/>
      <c r="FP695" s="53"/>
      <c r="FQ695" s="53"/>
      <c r="FR695" s="53"/>
      <c r="FS695" s="53"/>
      <c r="FT695" s="53"/>
      <c r="FU695" s="53"/>
      <c r="FV695" s="53"/>
      <c r="FW695" s="53"/>
      <c r="FX695" s="53"/>
      <c r="FY695" s="53"/>
      <c r="FZ695" s="53"/>
      <c r="GA695" s="53"/>
      <c r="GB695" s="53"/>
      <c r="GC695" s="53"/>
      <c r="GD695" s="53"/>
      <c r="GE695" s="53"/>
      <c r="GF695" s="53"/>
      <c r="GG695" s="53"/>
      <c r="GH695" s="53"/>
      <c r="GI695" s="53"/>
      <c r="GJ695" s="53"/>
      <c r="GK695" s="53"/>
      <c r="GL695" s="53"/>
      <c r="GM695" s="53"/>
      <c r="GN695" s="53"/>
      <c r="GO695" s="53"/>
      <c r="GP695" s="53"/>
      <c r="GQ695" s="53"/>
      <c r="GR695" s="53"/>
      <c r="GS695" s="53"/>
      <c r="GT695" s="53"/>
      <c r="GU695" s="53"/>
      <c r="GV695" s="53"/>
      <c r="GW695" s="53"/>
      <c r="GX695" s="53"/>
      <c r="GY695" s="53"/>
      <c r="GZ695" s="53"/>
      <c r="HA695" s="53"/>
      <c r="HB695" s="53"/>
      <c r="HC695" s="53"/>
      <c r="HD695" s="53"/>
      <c r="HE695" s="53"/>
      <c r="HF695" s="53"/>
      <c r="HG695" s="53"/>
      <c r="HH695" s="53"/>
      <c r="HI695" s="53"/>
      <c r="HJ695" s="53"/>
      <c r="HK695" s="53"/>
      <c r="HL695" s="53"/>
      <c r="HM695" s="53"/>
      <c r="HN695" s="53"/>
      <c r="HO695" s="53"/>
      <c r="HP695" s="53"/>
      <c r="HQ695" s="53"/>
      <c r="HR695" s="53"/>
      <c r="HS695" s="53"/>
      <c r="HT695" s="53"/>
      <c r="HU695" s="53"/>
      <c r="HV695" s="53"/>
      <c r="HW695" s="53"/>
      <c r="HX695" s="53"/>
      <c r="HY695" s="53"/>
      <c r="HZ695" s="53"/>
      <c r="IA695" s="53"/>
    </row>
    <row r="696" spans="1:235" ht="11.25">
      <c r="A696" s="1"/>
      <c r="B696" s="1"/>
      <c r="C696" s="1"/>
      <c r="D696" s="3"/>
      <c r="E696" s="3"/>
      <c r="F696" s="3"/>
      <c r="G696" s="3"/>
      <c r="H696" s="3"/>
      <c r="I696" s="3"/>
      <c r="J696" s="3"/>
      <c r="K696" s="3"/>
      <c r="L696" s="3"/>
      <c r="M696" s="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3"/>
      <c r="BS696" s="53"/>
      <c r="BT696" s="53"/>
      <c r="BU696" s="53"/>
      <c r="BV696" s="53"/>
      <c r="BW696" s="53"/>
      <c r="BX696" s="53"/>
      <c r="BY696" s="53"/>
      <c r="BZ696" s="53"/>
      <c r="CA696" s="53"/>
      <c r="CB696" s="53"/>
      <c r="CC696" s="53"/>
      <c r="CD696" s="53"/>
      <c r="CE696" s="53"/>
      <c r="CF696" s="53"/>
      <c r="CG696" s="53"/>
      <c r="CH696" s="53"/>
      <c r="CI696" s="53"/>
      <c r="CJ696" s="53"/>
      <c r="CK696" s="53"/>
      <c r="CL696" s="53"/>
      <c r="CM696" s="53"/>
      <c r="CN696" s="53"/>
      <c r="CO696" s="53"/>
      <c r="CP696" s="53"/>
      <c r="CQ696" s="53"/>
      <c r="CR696" s="53"/>
      <c r="CS696" s="53"/>
      <c r="CT696" s="53"/>
      <c r="CU696" s="53"/>
      <c r="CV696" s="53"/>
      <c r="CW696" s="53"/>
      <c r="CX696" s="53"/>
      <c r="CY696" s="53"/>
      <c r="CZ696" s="53"/>
      <c r="DA696" s="53"/>
      <c r="DB696" s="53"/>
      <c r="DC696" s="53"/>
      <c r="DD696" s="53"/>
      <c r="DE696" s="53"/>
      <c r="DF696" s="53"/>
      <c r="DG696" s="53"/>
      <c r="DH696" s="53"/>
      <c r="DI696" s="53"/>
      <c r="DJ696" s="53"/>
      <c r="DK696" s="53"/>
      <c r="DL696" s="53"/>
      <c r="DM696" s="53"/>
      <c r="DN696" s="53"/>
      <c r="DO696" s="53"/>
      <c r="DP696" s="53"/>
      <c r="DQ696" s="53"/>
      <c r="DR696" s="53"/>
      <c r="DS696" s="53"/>
      <c r="DT696" s="53"/>
      <c r="DU696" s="53"/>
      <c r="DV696" s="53"/>
      <c r="DW696" s="53"/>
      <c r="DX696" s="53"/>
      <c r="DY696" s="53"/>
      <c r="DZ696" s="53"/>
      <c r="EA696" s="53"/>
      <c r="EB696" s="53"/>
      <c r="EC696" s="53"/>
      <c r="ED696" s="53"/>
      <c r="EE696" s="53"/>
      <c r="EF696" s="53"/>
      <c r="EG696" s="53"/>
      <c r="EH696" s="53"/>
      <c r="EI696" s="53"/>
      <c r="EJ696" s="53"/>
      <c r="EK696" s="53"/>
      <c r="EL696" s="53"/>
      <c r="EM696" s="53"/>
      <c r="EN696" s="53"/>
      <c r="EO696" s="53"/>
      <c r="EP696" s="53"/>
      <c r="EQ696" s="53"/>
      <c r="ER696" s="53"/>
      <c r="ES696" s="53"/>
      <c r="ET696" s="53"/>
      <c r="EU696" s="53"/>
      <c r="EV696" s="53"/>
      <c r="EW696" s="53"/>
      <c r="EX696" s="53"/>
      <c r="EY696" s="53"/>
      <c r="EZ696" s="53"/>
      <c r="FA696" s="53"/>
      <c r="FB696" s="53"/>
      <c r="FC696" s="53"/>
      <c r="FD696" s="53"/>
      <c r="FE696" s="53"/>
      <c r="FF696" s="53"/>
      <c r="FG696" s="53"/>
      <c r="FH696" s="53"/>
      <c r="FI696" s="53"/>
      <c r="FJ696" s="53"/>
      <c r="FK696" s="53"/>
      <c r="FL696" s="53"/>
      <c r="FM696" s="53"/>
      <c r="FN696" s="53"/>
      <c r="FO696" s="53"/>
      <c r="FP696" s="53"/>
      <c r="FQ696" s="53"/>
      <c r="FR696" s="53"/>
      <c r="FS696" s="53"/>
      <c r="FT696" s="53"/>
      <c r="FU696" s="53"/>
      <c r="FV696" s="53"/>
      <c r="FW696" s="53"/>
      <c r="FX696" s="53"/>
      <c r="FY696" s="53"/>
      <c r="FZ696" s="53"/>
      <c r="GA696" s="53"/>
      <c r="GB696" s="53"/>
      <c r="GC696" s="53"/>
      <c r="GD696" s="53"/>
      <c r="GE696" s="53"/>
      <c r="GF696" s="53"/>
      <c r="GG696" s="53"/>
      <c r="GH696" s="53"/>
      <c r="GI696" s="53"/>
      <c r="GJ696" s="53"/>
      <c r="GK696" s="53"/>
      <c r="GL696" s="53"/>
      <c r="GM696" s="53"/>
      <c r="GN696" s="53"/>
      <c r="GO696" s="53"/>
      <c r="GP696" s="53"/>
      <c r="GQ696" s="53"/>
      <c r="GR696" s="53"/>
      <c r="GS696" s="53"/>
      <c r="GT696" s="53"/>
      <c r="GU696" s="53"/>
      <c r="GV696" s="53"/>
      <c r="GW696" s="53"/>
      <c r="GX696" s="53"/>
      <c r="GY696" s="53"/>
      <c r="GZ696" s="53"/>
      <c r="HA696" s="53"/>
      <c r="HB696" s="53"/>
      <c r="HC696" s="53"/>
      <c r="HD696" s="53"/>
      <c r="HE696" s="53"/>
      <c r="HF696" s="53"/>
      <c r="HG696" s="53"/>
      <c r="HH696" s="53"/>
      <c r="HI696" s="53"/>
      <c r="HJ696" s="53"/>
      <c r="HK696" s="53"/>
      <c r="HL696" s="53"/>
      <c r="HM696" s="53"/>
      <c r="HN696" s="53"/>
      <c r="HO696" s="53"/>
      <c r="HP696" s="53"/>
      <c r="HQ696" s="53"/>
      <c r="HR696" s="53"/>
      <c r="HS696" s="53"/>
      <c r="HT696" s="53"/>
      <c r="HU696" s="53"/>
      <c r="HV696" s="53"/>
      <c r="HW696" s="53"/>
      <c r="HX696" s="53"/>
      <c r="HY696" s="53"/>
      <c r="HZ696" s="53"/>
      <c r="IA696" s="53"/>
    </row>
    <row r="697" spans="1:235" ht="11.25">
      <c r="A697" s="1"/>
      <c r="B697" s="1"/>
      <c r="C697" s="1"/>
      <c r="D697" s="3"/>
      <c r="E697" s="3"/>
      <c r="F697" s="3"/>
      <c r="G697" s="3"/>
      <c r="H697" s="3"/>
      <c r="I697" s="3"/>
      <c r="J697" s="3"/>
      <c r="K697" s="3"/>
      <c r="L697" s="3"/>
      <c r="M697" s="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3"/>
      <c r="BS697" s="53"/>
      <c r="BT697" s="53"/>
      <c r="BU697" s="53"/>
      <c r="BV697" s="53"/>
      <c r="BW697" s="53"/>
      <c r="BX697" s="53"/>
      <c r="BY697" s="53"/>
      <c r="BZ697" s="53"/>
      <c r="CA697" s="53"/>
      <c r="CB697" s="53"/>
      <c r="CC697" s="53"/>
      <c r="CD697" s="53"/>
      <c r="CE697" s="53"/>
      <c r="CF697" s="53"/>
      <c r="CG697" s="53"/>
      <c r="CH697" s="53"/>
      <c r="CI697" s="53"/>
      <c r="CJ697" s="53"/>
      <c r="CK697" s="53"/>
      <c r="CL697" s="53"/>
      <c r="CM697" s="53"/>
      <c r="CN697" s="53"/>
      <c r="CO697" s="53"/>
      <c r="CP697" s="53"/>
      <c r="CQ697" s="53"/>
      <c r="CR697" s="53"/>
      <c r="CS697" s="53"/>
      <c r="CT697" s="53"/>
      <c r="CU697" s="53"/>
      <c r="CV697" s="53"/>
      <c r="CW697" s="53"/>
      <c r="CX697" s="53"/>
      <c r="CY697" s="53"/>
      <c r="CZ697" s="53"/>
      <c r="DA697" s="53"/>
      <c r="DB697" s="53"/>
      <c r="DC697" s="53"/>
      <c r="DD697" s="53"/>
      <c r="DE697" s="53"/>
      <c r="DF697" s="53"/>
      <c r="DG697" s="53"/>
      <c r="DH697" s="53"/>
      <c r="DI697" s="53"/>
      <c r="DJ697" s="53"/>
      <c r="DK697" s="53"/>
      <c r="DL697" s="53"/>
      <c r="DM697" s="53"/>
      <c r="DN697" s="53"/>
      <c r="DO697" s="53"/>
      <c r="DP697" s="53"/>
      <c r="DQ697" s="53"/>
      <c r="DR697" s="53"/>
      <c r="DS697" s="53"/>
      <c r="DT697" s="53"/>
      <c r="DU697" s="53"/>
      <c r="DV697" s="53"/>
      <c r="DW697" s="53"/>
      <c r="DX697" s="53"/>
      <c r="DY697" s="53"/>
      <c r="DZ697" s="53"/>
      <c r="EA697" s="53"/>
      <c r="EB697" s="53"/>
      <c r="EC697" s="53"/>
      <c r="ED697" s="53"/>
      <c r="EE697" s="53"/>
      <c r="EF697" s="53"/>
      <c r="EG697" s="53"/>
      <c r="EH697" s="53"/>
      <c r="EI697" s="53"/>
      <c r="EJ697" s="53"/>
      <c r="EK697" s="53"/>
      <c r="EL697" s="53"/>
      <c r="EM697" s="53"/>
      <c r="EN697" s="53"/>
      <c r="EO697" s="53"/>
      <c r="EP697" s="53"/>
      <c r="EQ697" s="53"/>
      <c r="ER697" s="53"/>
      <c r="ES697" s="53"/>
      <c r="ET697" s="53"/>
      <c r="EU697" s="53"/>
      <c r="EV697" s="53"/>
      <c r="EW697" s="53"/>
      <c r="EX697" s="53"/>
      <c r="EY697" s="53"/>
      <c r="EZ697" s="53"/>
      <c r="FA697" s="53"/>
      <c r="FB697" s="53"/>
      <c r="FC697" s="53"/>
      <c r="FD697" s="53"/>
      <c r="FE697" s="53"/>
      <c r="FF697" s="53"/>
      <c r="FG697" s="53"/>
      <c r="FH697" s="53"/>
      <c r="FI697" s="53"/>
      <c r="FJ697" s="53"/>
      <c r="FK697" s="53"/>
      <c r="FL697" s="53"/>
      <c r="FM697" s="53"/>
      <c r="FN697" s="53"/>
      <c r="FO697" s="53"/>
      <c r="FP697" s="53"/>
      <c r="FQ697" s="53"/>
      <c r="FR697" s="53"/>
      <c r="FS697" s="53"/>
      <c r="FT697" s="53"/>
      <c r="FU697" s="53"/>
      <c r="FV697" s="53"/>
      <c r="FW697" s="53"/>
      <c r="FX697" s="53"/>
      <c r="FY697" s="53"/>
      <c r="FZ697" s="53"/>
      <c r="GA697" s="53"/>
      <c r="GB697" s="53"/>
      <c r="GC697" s="53"/>
      <c r="GD697" s="53"/>
      <c r="GE697" s="53"/>
      <c r="GF697" s="53"/>
      <c r="GG697" s="53"/>
      <c r="GH697" s="53"/>
      <c r="GI697" s="53"/>
      <c r="GJ697" s="53"/>
      <c r="GK697" s="53"/>
      <c r="GL697" s="53"/>
      <c r="GM697" s="53"/>
      <c r="GN697" s="53"/>
      <c r="GO697" s="53"/>
      <c r="GP697" s="53"/>
      <c r="GQ697" s="53"/>
      <c r="GR697" s="53"/>
      <c r="GS697" s="53"/>
      <c r="GT697" s="53"/>
      <c r="GU697" s="53"/>
      <c r="GV697" s="53"/>
      <c r="GW697" s="53"/>
      <c r="GX697" s="53"/>
      <c r="GY697" s="53"/>
      <c r="GZ697" s="53"/>
      <c r="HA697" s="53"/>
      <c r="HB697" s="53"/>
      <c r="HC697" s="53"/>
      <c r="HD697" s="53"/>
      <c r="HE697" s="53"/>
      <c r="HF697" s="53"/>
      <c r="HG697" s="53"/>
      <c r="HH697" s="53"/>
      <c r="HI697" s="53"/>
      <c r="HJ697" s="53"/>
      <c r="HK697" s="53"/>
      <c r="HL697" s="53"/>
      <c r="HM697" s="53"/>
      <c r="HN697" s="53"/>
      <c r="HO697" s="53"/>
      <c r="HP697" s="53"/>
      <c r="HQ697" s="53"/>
      <c r="HR697" s="53"/>
      <c r="HS697" s="53"/>
      <c r="HT697" s="53"/>
      <c r="HU697" s="53"/>
      <c r="HV697" s="53"/>
      <c r="HW697" s="53"/>
      <c r="HX697" s="53"/>
      <c r="HY697" s="53"/>
      <c r="HZ697" s="53"/>
      <c r="IA697" s="53"/>
    </row>
    <row r="698" spans="1:235" ht="11.25">
      <c r="A698" s="1"/>
      <c r="B698" s="1"/>
      <c r="C698" s="1"/>
      <c r="D698" s="3"/>
      <c r="E698" s="3"/>
      <c r="F698" s="3"/>
      <c r="G698" s="3"/>
      <c r="H698" s="3"/>
      <c r="I698" s="3"/>
      <c r="J698" s="3"/>
      <c r="K698" s="3"/>
      <c r="L698" s="3"/>
      <c r="M698" s="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3"/>
      <c r="BS698" s="53"/>
      <c r="BT698" s="53"/>
      <c r="BU698" s="53"/>
      <c r="BV698" s="53"/>
      <c r="BW698" s="53"/>
      <c r="BX698" s="53"/>
      <c r="BY698" s="53"/>
      <c r="BZ698" s="53"/>
      <c r="CA698" s="53"/>
      <c r="CB698" s="53"/>
      <c r="CC698" s="53"/>
      <c r="CD698" s="53"/>
      <c r="CE698" s="53"/>
      <c r="CF698" s="53"/>
      <c r="CG698" s="53"/>
      <c r="CH698" s="53"/>
      <c r="CI698" s="53"/>
      <c r="CJ698" s="53"/>
      <c r="CK698" s="53"/>
      <c r="CL698" s="53"/>
      <c r="CM698" s="53"/>
      <c r="CN698" s="53"/>
      <c r="CO698" s="53"/>
      <c r="CP698" s="53"/>
      <c r="CQ698" s="53"/>
      <c r="CR698" s="53"/>
      <c r="CS698" s="53"/>
      <c r="CT698" s="53"/>
      <c r="CU698" s="53"/>
      <c r="CV698" s="53"/>
      <c r="CW698" s="53"/>
      <c r="CX698" s="53"/>
      <c r="CY698" s="53"/>
      <c r="CZ698" s="53"/>
      <c r="DA698" s="53"/>
      <c r="DB698" s="53"/>
      <c r="DC698" s="53"/>
      <c r="DD698" s="53"/>
      <c r="DE698" s="53"/>
      <c r="DF698" s="53"/>
      <c r="DG698" s="53"/>
      <c r="DH698" s="53"/>
      <c r="DI698" s="53"/>
      <c r="DJ698" s="53"/>
      <c r="DK698" s="53"/>
      <c r="DL698" s="53"/>
      <c r="DM698" s="53"/>
      <c r="DN698" s="53"/>
      <c r="DO698" s="53"/>
      <c r="DP698" s="53"/>
      <c r="DQ698" s="53"/>
      <c r="DR698" s="53"/>
      <c r="DS698" s="53"/>
      <c r="DT698" s="53"/>
      <c r="DU698" s="53"/>
      <c r="DV698" s="53"/>
      <c r="DW698" s="53"/>
      <c r="DX698" s="53"/>
      <c r="DY698" s="53"/>
      <c r="DZ698" s="53"/>
      <c r="EA698" s="53"/>
      <c r="EB698" s="53"/>
      <c r="EC698" s="53"/>
      <c r="ED698" s="53"/>
      <c r="EE698" s="53"/>
      <c r="EF698" s="53"/>
      <c r="EG698" s="53"/>
      <c r="EH698" s="53"/>
      <c r="EI698" s="53"/>
      <c r="EJ698" s="53"/>
      <c r="EK698" s="53"/>
      <c r="EL698" s="53"/>
      <c r="EM698" s="53"/>
      <c r="EN698" s="53"/>
      <c r="EO698" s="53"/>
      <c r="EP698" s="53"/>
      <c r="EQ698" s="53"/>
      <c r="ER698" s="53"/>
      <c r="ES698" s="53"/>
      <c r="ET698" s="53"/>
      <c r="EU698" s="53"/>
      <c r="EV698" s="53"/>
      <c r="EW698" s="53"/>
      <c r="EX698" s="53"/>
      <c r="EY698" s="53"/>
      <c r="EZ698" s="53"/>
      <c r="FA698" s="53"/>
      <c r="FB698" s="53"/>
      <c r="FC698" s="53"/>
      <c r="FD698" s="53"/>
      <c r="FE698" s="53"/>
      <c r="FF698" s="53"/>
      <c r="FG698" s="53"/>
      <c r="FH698" s="53"/>
      <c r="FI698" s="53"/>
      <c r="FJ698" s="53"/>
      <c r="FK698" s="53"/>
      <c r="FL698" s="53"/>
      <c r="FM698" s="53"/>
      <c r="FN698" s="53"/>
      <c r="FO698" s="53"/>
      <c r="FP698" s="53"/>
      <c r="FQ698" s="53"/>
      <c r="FR698" s="53"/>
      <c r="FS698" s="53"/>
      <c r="FT698" s="53"/>
      <c r="FU698" s="53"/>
      <c r="FV698" s="53"/>
      <c r="FW698" s="53"/>
      <c r="FX698" s="53"/>
      <c r="FY698" s="53"/>
      <c r="FZ698" s="53"/>
      <c r="GA698" s="53"/>
      <c r="GB698" s="53"/>
      <c r="GC698" s="53"/>
      <c r="GD698" s="53"/>
      <c r="GE698" s="53"/>
      <c r="GF698" s="53"/>
      <c r="GG698" s="53"/>
      <c r="GH698" s="53"/>
      <c r="GI698" s="53"/>
      <c r="GJ698" s="53"/>
      <c r="GK698" s="53"/>
      <c r="GL698" s="53"/>
      <c r="GM698" s="53"/>
      <c r="GN698" s="53"/>
      <c r="GO698" s="53"/>
      <c r="GP698" s="53"/>
      <c r="GQ698" s="53"/>
      <c r="GR698" s="53"/>
      <c r="GS698" s="53"/>
      <c r="GT698" s="53"/>
      <c r="GU698" s="53"/>
      <c r="GV698" s="53"/>
      <c r="GW698" s="53"/>
      <c r="GX698" s="53"/>
      <c r="GY698" s="53"/>
      <c r="GZ698" s="53"/>
      <c r="HA698" s="53"/>
      <c r="HB698" s="53"/>
      <c r="HC698" s="53"/>
      <c r="HD698" s="53"/>
      <c r="HE698" s="53"/>
      <c r="HF698" s="53"/>
      <c r="HG698" s="53"/>
      <c r="HH698" s="53"/>
      <c r="HI698" s="53"/>
      <c r="HJ698" s="53"/>
      <c r="HK698" s="53"/>
      <c r="HL698" s="53"/>
      <c r="HM698" s="53"/>
      <c r="HN698" s="53"/>
      <c r="HO698" s="53"/>
      <c r="HP698" s="53"/>
      <c r="HQ698" s="53"/>
      <c r="HR698" s="53"/>
      <c r="HS698" s="53"/>
      <c r="HT698" s="53"/>
      <c r="HU698" s="53"/>
      <c r="HV698" s="53"/>
      <c r="HW698" s="53"/>
      <c r="HX698" s="53"/>
      <c r="HY698" s="53"/>
      <c r="HZ698" s="53"/>
      <c r="IA698" s="53"/>
    </row>
    <row r="699" spans="1:235" ht="11.25">
      <c r="A699" s="1"/>
      <c r="B699" s="1"/>
      <c r="C699" s="1"/>
      <c r="D699" s="3"/>
      <c r="E699" s="3"/>
      <c r="F699" s="3"/>
      <c r="G699" s="3"/>
      <c r="H699" s="3"/>
      <c r="I699" s="3"/>
      <c r="J699" s="3"/>
      <c r="K699" s="3"/>
      <c r="L699" s="3"/>
      <c r="M699" s="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3"/>
      <c r="BS699" s="53"/>
      <c r="BT699" s="53"/>
      <c r="BU699" s="53"/>
      <c r="BV699" s="53"/>
      <c r="BW699" s="53"/>
      <c r="BX699" s="53"/>
      <c r="BY699" s="53"/>
      <c r="BZ699" s="53"/>
      <c r="CA699" s="53"/>
      <c r="CB699" s="53"/>
      <c r="CC699" s="53"/>
      <c r="CD699" s="53"/>
      <c r="CE699" s="53"/>
      <c r="CF699" s="53"/>
      <c r="CG699" s="53"/>
      <c r="CH699" s="53"/>
      <c r="CI699" s="53"/>
      <c r="CJ699" s="53"/>
      <c r="CK699" s="53"/>
      <c r="CL699" s="53"/>
      <c r="CM699" s="53"/>
      <c r="CN699" s="53"/>
      <c r="CO699" s="53"/>
      <c r="CP699" s="53"/>
      <c r="CQ699" s="53"/>
      <c r="CR699" s="53"/>
      <c r="CS699" s="53"/>
      <c r="CT699" s="53"/>
      <c r="CU699" s="53"/>
      <c r="CV699" s="53"/>
      <c r="CW699" s="53"/>
      <c r="CX699" s="53"/>
      <c r="CY699" s="53"/>
      <c r="CZ699" s="53"/>
      <c r="DA699" s="53"/>
      <c r="DB699" s="53"/>
      <c r="DC699" s="53"/>
      <c r="DD699" s="53"/>
      <c r="DE699" s="53"/>
      <c r="DF699" s="53"/>
      <c r="DG699" s="53"/>
      <c r="DH699" s="53"/>
      <c r="DI699" s="53"/>
      <c r="DJ699" s="53"/>
      <c r="DK699" s="53"/>
      <c r="DL699" s="53"/>
      <c r="DM699" s="53"/>
      <c r="DN699" s="53"/>
      <c r="DO699" s="53"/>
      <c r="DP699" s="53"/>
      <c r="DQ699" s="53"/>
      <c r="DR699" s="53"/>
      <c r="DS699" s="53"/>
      <c r="DT699" s="53"/>
      <c r="DU699" s="53"/>
      <c r="DV699" s="53"/>
      <c r="DW699" s="53"/>
      <c r="DX699" s="53"/>
      <c r="DY699" s="53"/>
      <c r="DZ699" s="53"/>
      <c r="EA699" s="53"/>
      <c r="EB699" s="53"/>
      <c r="EC699" s="53"/>
      <c r="ED699" s="53"/>
      <c r="EE699" s="53"/>
      <c r="EF699" s="53"/>
      <c r="EG699" s="53"/>
      <c r="EH699" s="53"/>
      <c r="EI699" s="53"/>
      <c r="EJ699" s="53"/>
      <c r="EK699" s="53"/>
      <c r="EL699" s="53"/>
      <c r="EM699" s="53"/>
      <c r="EN699" s="53"/>
      <c r="EO699" s="53"/>
      <c r="EP699" s="53"/>
      <c r="EQ699" s="53"/>
      <c r="ER699" s="53"/>
      <c r="ES699" s="53"/>
      <c r="ET699" s="53"/>
      <c r="EU699" s="53"/>
      <c r="EV699" s="53"/>
      <c r="EW699" s="53"/>
      <c r="EX699" s="53"/>
      <c r="EY699" s="53"/>
      <c r="EZ699" s="53"/>
      <c r="FA699" s="53"/>
      <c r="FB699" s="53"/>
      <c r="FC699" s="53"/>
      <c r="FD699" s="53"/>
      <c r="FE699" s="53"/>
      <c r="FF699" s="53"/>
      <c r="FG699" s="53"/>
      <c r="FH699" s="53"/>
      <c r="FI699" s="53"/>
      <c r="FJ699" s="53"/>
      <c r="FK699" s="53"/>
      <c r="FL699" s="53"/>
      <c r="FM699" s="53"/>
      <c r="FN699" s="53"/>
      <c r="FO699" s="53"/>
      <c r="FP699" s="53"/>
      <c r="FQ699" s="53"/>
      <c r="FR699" s="53"/>
      <c r="FS699" s="53"/>
      <c r="FT699" s="53"/>
      <c r="FU699" s="53"/>
      <c r="FV699" s="53"/>
      <c r="FW699" s="53"/>
      <c r="FX699" s="53"/>
      <c r="FY699" s="53"/>
      <c r="FZ699" s="53"/>
      <c r="GA699" s="53"/>
      <c r="GB699" s="53"/>
      <c r="GC699" s="53"/>
      <c r="GD699" s="53"/>
      <c r="GE699" s="53"/>
      <c r="GF699" s="53"/>
      <c r="GG699" s="53"/>
      <c r="GH699" s="53"/>
      <c r="GI699" s="53"/>
      <c r="GJ699" s="53"/>
      <c r="GK699" s="53"/>
      <c r="GL699" s="53"/>
      <c r="GM699" s="53"/>
      <c r="GN699" s="53"/>
      <c r="GO699" s="53"/>
      <c r="GP699" s="53"/>
      <c r="GQ699" s="53"/>
      <c r="GR699" s="53"/>
      <c r="GS699" s="53"/>
      <c r="GT699" s="53"/>
      <c r="GU699" s="53"/>
      <c r="GV699" s="53"/>
      <c r="GW699" s="53"/>
      <c r="GX699" s="53"/>
      <c r="GY699" s="53"/>
      <c r="GZ699" s="53"/>
      <c r="HA699" s="53"/>
      <c r="HB699" s="53"/>
      <c r="HC699" s="53"/>
      <c r="HD699" s="53"/>
      <c r="HE699" s="53"/>
      <c r="HF699" s="53"/>
      <c r="HG699" s="53"/>
      <c r="HH699" s="53"/>
      <c r="HI699" s="53"/>
      <c r="HJ699" s="53"/>
      <c r="HK699" s="53"/>
      <c r="HL699" s="53"/>
      <c r="HM699" s="53"/>
      <c r="HN699" s="53"/>
      <c r="HO699" s="53"/>
      <c r="HP699" s="53"/>
      <c r="HQ699" s="53"/>
      <c r="HR699" s="53"/>
      <c r="HS699" s="53"/>
      <c r="HT699" s="53"/>
      <c r="HU699" s="53"/>
      <c r="HV699" s="53"/>
      <c r="HW699" s="53"/>
      <c r="HX699" s="53"/>
      <c r="HY699" s="53"/>
      <c r="HZ699" s="53"/>
      <c r="IA699" s="53"/>
    </row>
    <row r="700" spans="1:235" ht="11.25">
      <c r="A700" s="1"/>
      <c r="B700" s="1"/>
      <c r="C700" s="1"/>
      <c r="D700" s="3"/>
      <c r="E700" s="3"/>
      <c r="F700" s="3"/>
      <c r="G700" s="3"/>
      <c r="H700" s="3"/>
      <c r="I700" s="3"/>
      <c r="J700" s="3"/>
      <c r="K700" s="3"/>
      <c r="L700" s="3"/>
      <c r="M700" s="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3"/>
      <c r="BS700" s="53"/>
      <c r="BT700" s="53"/>
      <c r="BU700" s="53"/>
      <c r="BV700" s="53"/>
      <c r="BW700" s="53"/>
      <c r="BX700" s="53"/>
      <c r="BY700" s="53"/>
      <c r="BZ700" s="53"/>
      <c r="CA700" s="53"/>
      <c r="CB700" s="53"/>
      <c r="CC700" s="53"/>
      <c r="CD700" s="53"/>
      <c r="CE700" s="53"/>
      <c r="CF700" s="53"/>
      <c r="CG700" s="53"/>
      <c r="CH700" s="53"/>
      <c r="CI700" s="53"/>
      <c r="CJ700" s="53"/>
      <c r="CK700" s="53"/>
      <c r="CL700" s="53"/>
      <c r="CM700" s="53"/>
      <c r="CN700" s="53"/>
      <c r="CO700" s="53"/>
      <c r="CP700" s="53"/>
      <c r="CQ700" s="53"/>
      <c r="CR700" s="53"/>
      <c r="CS700" s="53"/>
      <c r="CT700" s="53"/>
      <c r="CU700" s="53"/>
      <c r="CV700" s="53"/>
      <c r="CW700" s="53"/>
      <c r="CX700" s="53"/>
      <c r="CY700" s="53"/>
      <c r="CZ700" s="53"/>
      <c r="DA700" s="53"/>
      <c r="DB700" s="53"/>
      <c r="DC700" s="53"/>
      <c r="DD700" s="53"/>
      <c r="DE700" s="53"/>
      <c r="DF700" s="53"/>
      <c r="DG700" s="53"/>
      <c r="DH700" s="53"/>
      <c r="DI700" s="53"/>
      <c r="DJ700" s="53"/>
      <c r="DK700" s="53"/>
      <c r="DL700" s="53"/>
      <c r="DM700" s="53"/>
      <c r="DN700" s="53"/>
      <c r="DO700" s="53"/>
      <c r="DP700" s="53"/>
      <c r="DQ700" s="53"/>
      <c r="DR700" s="53"/>
      <c r="DS700" s="53"/>
      <c r="DT700" s="53"/>
      <c r="DU700" s="53"/>
      <c r="DV700" s="53"/>
      <c r="DW700" s="53"/>
      <c r="DX700" s="53"/>
      <c r="DY700" s="53"/>
      <c r="DZ700" s="53"/>
      <c r="EA700" s="53"/>
      <c r="EB700" s="53"/>
      <c r="EC700" s="53"/>
      <c r="ED700" s="53"/>
      <c r="EE700" s="53"/>
      <c r="EF700" s="53"/>
      <c r="EG700" s="53"/>
      <c r="EH700" s="53"/>
      <c r="EI700" s="53"/>
      <c r="EJ700" s="53"/>
      <c r="EK700" s="53"/>
      <c r="EL700" s="53"/>
      <c r="EM700" s="53"/>
      <c r="EN700" s="53"/>
      <c r="EO700" s="53"/>
      <c r="EP700" s="53"/>
      <c r="EQ700" s="53"/>
      <c r="ER700" s="53"/>
      <c r="ES700" s="53"/>
      <c r="ET700" s="53"/>
      <c r="EU700" s="53"/>
      <c r="EV700" s="53"/>
      <c r="EW700" s="53"/>
      <c r="EX700" s="53"/>
      <c r="EY700" s="53"/>
      <c r="EZ700" s="53"/>
      <c r="FA700" s="53"/>
      <c r="FB700" s="53"/>
      <c r="FC700" s="53"/>
      <c r="FD700" s="53"/>
      <c r="FE700" s="53"/>
      <c r="FF700" s="53"/>
      <c r="FG700" s="53"/>
      <c r="FH700" s="53"/>
      <c r="FI700" s="53"/>
      <c r="FJ700" s="53"/>
      <c r="FK700" s="53"/>
      <c r="FL700" s="53"/>
      <c r="FM700" s="53"/>
      <c r="FN700" s="53"/>
      <c r="FO700" s="53"/>
      <c r="FP700" s="53"/>
      <c r="FQ700" s="53"/>
      <c r="FR700" s="53"/>
      <c r="FS700" s="53"/>
      <c r="FT700" s="53"/>
      <c r="FU700" s="53"/>
      <c r="FV700" s="53"/>
      <c r="FW700" s="53"/>
      <c r="FX700" s="53"/>
      <c r="FY700" s="53"/>
      <c r="FZ700" s="53"/>
      <c r="GA700" s="53"/>
      <c r="GB700" s="53"/>
      <c r="GC700" s="53"/>
      <c r="GD700" s="53"/>
      <c r="GE700" s="53"/>
      <c r="GF700" s="53"/>
      <c r="GG700" s="53"/>
      <c r="GH700" s="53"/>
      <c r="GI700" s="53"/>
      <c r="GJ700" s="53"/>
      <c r="GK700" s="53"/>
      <c r="GL700" s="53"/>
      <c r="GM700" s="53"/>
      <c r="GN700" s="53"/>
      <c r="GO700" s="53"/>
      <c r="GP700" s="53"/>
      <c r="GQ700" s="53"/>
      <c r="GR700" s="53"/>
      <c r="GS700" s="53"/>
      <c r="GT700" s="53"/>
      <c r="GU700" s="53"/>
      <c r="GV700" s="53"/>
      <c r="GW700" s="53"/>
      <c r="GX700" s="53"/>
      <c r="GY700" s="53"/>
      <c r="GZ700" s="53"/>
      <c r="HA700" s="53"/>
      <c r="HB700" s="53"/>
      <c r="HC700" s="53"/>
      <c r="HD700" s="53"/>
      <c r="HE700" s="53"/>
      <c r="HF700" s="53"/>
      <c r="HG700" s="53"/>
      <c r="HH700" s="53"/>
      <c r="HI700" s="53"/>
      <c r="HJ700" s="53"/>
      <c r="HK700" s="53"/>
      <c r="HL700" s="53"/>
      <c r="HM700" s="53"/>
      <c r="HN700" s="53"/>
      <c r="HO700" s="53"/>
      <c r="HP700" s="53"/>
      <c r="HQ700" s="53"/>
      <c r="HR700" s="53"/>
      <c r="HS700" s="53"/>
      <c r="HT700" s="53"/>
      <c r="HU700" s="53"/>
      <c r="HV700" s="53"/>
      <c r="HW700" s="53"/>
      <c r="HX700" s="53"/>
      <c r="HY700" s="53"/>
      <c r="HZ700" s="53"/>
      <c r="IA700" s="53"/>
    </row>
    <row r="701" spans="1:235" ht="11.25">
      <c r="A701" s="1"/>
      <c r="B701" s="1"/>
      <c r="C701" s="1"/>
      <c r="D701" s="3"/>
      <c r="E701" s="3"/>
      <c r="F701" s="3"/>
      <c r="G701" s="3"/>
      <c r="H701" s="3"/>
      <c r="I701" s="3"/>
      <c r="J701" s="3"/>
      <c r="K701" s="3"/>
      <c r="L701" s="3"/>
      <c r="M701" s="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3"/>
      <c r="BS701" s="53"/>
      <c r="BT701" s="53"/>
      <c r="BU701" s="53"/>
      <c r="BV701" s="53"/>
      <c r="BW701" s="53"/>
      <c r="BX701" s="53"/>
      <c r="BY701" s="53"/>
      <c r="BZ701" s="53"/>
      <c r="CA701" s="53"/>
      <c r="CB701" s="53"/>
      <c r="CC701" s="53"/>
      <c r="CD701" s="53"/>
      <c r="CE701" s="53"/>
      <c r="CF701" s="53"/>
      <c r="CG701" s="53"/>
      <c r="CH701" s="53"/>
      <c r="CI701" s="53"/>
      <c r="CJ701" s="53"/>
      <c r="CK701" s="53"/>
      <c r="CL701" s="53"/>
      <c r="CM701" s="53"/>
      <c r="CN701" s="53"/>
      <c r="CO701" s="53"/>
      <c r="CP701" s="53"/>
      <c r="CQ701" s="53"/>
      <c r="CR701" s="53"/>
      <c r="CS701" s="53"/>
      <c r="CT701" s="53"/>
      <c r="CU701" s="53"/>
      <c r="CV701" s="53"/>
      <c r="CW701" s="53"/>
      <c r="CX701" s="53"/>
      <c r="CY701" s="53"/>
      <c r="CZ701" s="53"/>
      <c r="DA701" s="53"/>
      <c r="DB701" s="53"/>
      <c r="DC701" s="53"/>
      <c r="DD701" s="53"/>
      <c r="DE701" s="53"/>
      <c r="DF701" s="53"/>
      <c r="DG701" s="53"/>
      <c r="DH701" s="53"/>
      <c r="DI701" s="53"/>
      <c r="DJ701" s="53"/>
      <c r="DK701" s="53"/>
      <c r="DL701" s="53"/>
      <c r="DM701" s="53"/>
      <c r="DN701" s="53"/>
      <c r="DO701" s="53"/>
      <c r="DP701" s="53"/>
      <c r="DQ701" s="53"/>
      <c r="DR701" s="53"/>
      <c r="DS701" s="53"/>
      <c r="DT701" s="53"/>
      <c r="DU701" s="53"/>
      <c r="DV701" s="53"/>
      <c r="DW701" s="53"/>
      <c r="DX701" s="53"/>
      <c r="DY701" s="53"/>
      <c r="DZ701" s="53"/>
      <c r="EA701" s="53"/>
      <c r="EB701" s="53"/>
      <c r="EC701" s="53"/>
      <c r="ED701" s="53"/>
      <c r="EE701" s="53"/>
      <c r="EF701" s="53"/>
      <c r="EG701" s="53"/>
      <c r="EH701" s="53"/>
      <c r="EI701" s="53"/>
      <c r="EJ701" s="53"/>
      <c r="EK701" s="53"/>
      <c r="EL701" s="53"/>
      <c r="EM701" s="53"/>
      <c r="EN701" s="53"/>
      <c r="EO701" s="53"/>
      <c r="EP701" s="53"/>
      <c r="EQ701" s="53"/>
      <c r="ER701" s="53"/>
      <c r="ES701" s="53"/>
      <c r="ET701" s="53"/>
      <c r="EU701" s="53"/>
      <c r="EV701" s="53"/>
      <c r="EW701" s="53"/>
      <c r="EX701" s="53"/>
      <c r="EY701" s="53"/>
      <c r="EZ701" s="53"/>
      <c r="FA701" s="53"/>
      <c r="FB701" s="53"/>
      <c r="FC701" s="53"/>
      <c r="FD701" s="53"/>
      <c r="FE701" s="53"/>
      <c r="FF701" s="53"/>
      <c r="FG701" s="53"/>
      <c r="FH701" s="53"/>
      <c r="FI701" s="53"/>
      <c r="FJ701" s="53"/>
      <c r="FK701" s="53"/>
      <c r="FL701" s="53"/>
      <c r="FM701" s="53"/>
      <c r="FN701" s="53"/>
      <c r="FO701" s="53"/>
      <c r="FP701" s="53"/>
      <c r="FQ701" s="53"/>
      <c r="FR701" s="53"/>
      <c r="FS701" s="53"/>
      <c r="FT701" s="53"/>
      <c r="FU701" s="53"/>
      <c r="FV701" s="53"/>
      <c r="FW701" s="53"/>
      <c r="FX701" s="53"/>
      <c r="FY701" s="53"/>
      <c r="FZ701" s="53"/>
      <c r="GA701" s="53"/>
      <c r="GB701" s="53"/>
      <c r="GC701" s="53"/>
      <c r="GD701" s="53"/>
      <c r="GE701" s="53"/>
      <c r="GF701" s="53"/>
      <c r="GG701" s="53"/>
      <c r="GH701" s="53"/>
      <c r="GI701" s="53"/>
      <c r="GJ701" s="53"/>
      <c r="GK701" s="53"/>
      <c r="GL701" s="53"/>
      <c r="GM701" s="53"/>
      <c r="GN701" s="53"/>
      <c r="GO701" s="53"/>
      <c r="GP701" s="53"/>
      <c r="GQ701" s="53"/>
      <c r="GR701" s="53"/>
      <c r="GS701" s="53"/>
      <c r="GT701" s="53"/>
      <c r="GU701" s="53"/>
      <c r="GV701" s="53"/>
      <c r="GW701" s="53"/>
      <c r="GX701" s="53"/>
      <c r="GY701" s="53"/>
      <c r="GZ701" s="53"/>
      <c r="HA701" s="53"/>
      <c r="HB701" s="53"/>
      <c r="HC701" s="53"/>
      <c r="HD701" s="53"/>
      <c r="HE701" s="53"/>
      <c r="HF701" s="53"/>
      <c r="HG701" s="53"/>
      <c r="HH701" s="53"/>
      <c r="HI701" s="53"/>
      <c r="HJ701" s="53"/>
      <c r="HK701" s="53"/>
      <c r="HL701" s="53"/>
      <c r="HM701" s="53"/>
      <c r="HN701" s="53"/>
      <c r="HO701" s="53"/>
      <c r="HP701" s="53"/>
      <c r="HQ701" s="53"/>
      <c r="HR701" s="53"/>
      <c r="HS701" s="53"/>
      <c r="HT701" s="53"/>
      <c r="HU701" s="53"/>
      <c r="HV701" s="53"/>
      <c r="HW701" s="53"/>
      <c r="HX701" s="53"/>
      <c r="HY701" s="53"/>
      <c r="HZ701" s="53"/>
      <c r="IA701" s="53"/>
    </row>
    <row r="702" spans="1:235" ht="11.25">
      <c r="A702" s="1"/>
      <c r="B702" s="1"/>
      <c r="C702" s="1"/>
      <c r="D702" s="3"/>
      <c r="E702" s="3"/>
      <c r="F702" s="3"/>
      <c r="G702" s="3"/>
      <c r="H702" s="3"/>
      <c r="I702" s="3"/>
      <c r="J702" s="3"/>
      <c r="K702" s="3"/>
      <c r="L702" s="3"/>
      <c r="M702" s="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3"/>
      <c r="BS702" s="53"/>
      <c r="BT702" s="53"/>
      <c r="BU702" s="53"/>
      <c r="BV702" s="53"/>
      <c r="BW702" s="53"/>
      <c r="BX702" s="53"/>
      <c r="BY702" s="53"/>
      <c r="BZ702" s="53"/>
      <c r="CA702" s="53"/>
      <c r="CB702" s="53"/>
      <c r="CC702" s="53"/>
      <c r="CD702" s="53"/>
      <c r="CE702" s="53"/>
      <c r="CF702" s="53"/>
      <c r="CG702" s="53"/>
      <c r="CH702" s="53"/>
      <c r="CI702" s="53"/>
      <c r="CJ702" s="53"/>
      <c r="CK702" s="53"/>
      <c r="CL702" s="53"/>
      <c r="CM702" s="53"/>
      <c r="CN702" s="53"/>
      <c r="CO702" s="53"/>
      <c r="CP702" s="53"/>
      <c r="CQ702" s="53"/>
      <c r="CR702" s="53"/>
      <c r="CS702" s="53"/>
      <c r="CT702" s="53"/>
      <c r="CU702" s="53"/>
      <c r="CV702" s="53"/>
      <c r="CW702" s="53"/>
      <c r="CX702" s="53"/>
      <c r="CY702" s="53"/>
      <c r="CZ702" s="53"/>
      <c r="DA702" s="53"/>
      <c r="DB702" s="53"/>
      <c r="DC702" s="53"/>
      <c r="DD702" s="53"/>
      <c r="DE702" s="53"/>
      <c r="DF702" s="53"/>
      <c r="DG702" s="53"/>
      <c r="DH702" s="53"/>
      <c r="DI702" s="53"/>
      <c r="DJ702" s="53"/>
      <c r="DK702" s="53"/>
      <c r="DL702" s="53"/>
      <c r="DM702" s="53"/>
      <c r="DN702" s="53"/>
      <c r="DO702" s="53"/>
      <c r="DP702" s="53"/>
      <c r="DQ702" s="53"/>
      <c r="DR702" s="53"/>
      <c r="DS702" s="53"/>
      <c r="DT702" s="53"/>
      <c r="DU702" s="53"/>
      <c r="DV702" s="53"/>
      <c r="DW702" s="53"/>
      <c r="DX702" s="53"/>
      <c r="DY702" s="53"/>
      <c r="DZ702" s="53"/>
      <c r="EA702" s="53"/>
      <c r="EB702" s="53"/>
      <c r="EC702" s="53"/>
      <c r="ED702" s="53"/>
      <c r="EE702" s="53"/>
      <c r="EF702" s="53"/>
      <c r="EG702" s="53"/>
      <c r="EH702" s="53"/>
      <c r="EI702" s="53"/>
      <c r="EJ702" s="53"/>
      <c r="EK702" s="53"/>
      <c r="EL702" s="53"/>
      <c r="EM702" s="53"/>
      <c r="EN702" s="53"/>
      <c r="EO702" s="53"/>
      <c r="EP702" s="53"/>
      <c r="EQ702" s="53"/>
      <c r="ER702" s="53"/>
      <c r="ES702" s="53"/>
      <c r="ET702" s="53"/>
      <c r="EU702" s="53"/>
      <c r="EV702" s="53"/>
      <c r="EW702" s="53"/>
      <c r="EX702" s="53"/>
      <c r="EY702" s="53"/>
      <c r="EZ702" s="53"/>
      <c r="FA702" s="53"/>
      <c r="FB702" s="53"/>
      <c r="FC702" s="53"/>
      <c r="FD702" s="53"/>
      <c r="FE702" s="53"/>
      <c r="FF702" s="53"/>
      <c r="FG702" s="53"/>
      <c r="FH702" s="53"/>
      <c r="FI702" s="53"/>
      <c r="FJ702" s="53"/>
      <c r="FK702" s="53"/>
      <c r="FL702" s="53"/>
      <c r="FM702" s="53"/>
      <c r="FN702" s="53"/>
      <c r="FO702" s="53"/>
      <c r="FP702" s="53"/>
      <c r="FQ702" s="53"/>
      <c r="FR702" s="53"/>
      <c r="FS702" s="53"/>
      <c r="FT702" s="53"/>
      <c r="FU702" s="53"/>
      <c r="FV702" s="53"/>
      <c r="FW702" s="53"/>
      <c r="FX702" s="53"/>
      <c r="FY702" s="53"/>
      <c r="FZ702" s="53"/>
      <c r="GA702" s="53"/>
      <c r="GB702" s="53"/>
      <c r="GC702" s="53"/>
      <c r="GD702" s="53"/>
      <c r="GE702" s="53"/>
      <c r="GF702" s="53"/>
      <c r="GG702" s="53"/>
      <c r="GH702" s="53"/>
      <c r="GI702" s="53"/>
      <c r="GJ702" s="53"/>
      <c r="GK702" s="53"/>
      <c r="GL702" s="53"/>
      <c r="GM702" s="53"/>
      <c r="GN702" s="53"/>
      <c r="GO702" s="53"/>
      <c r="GP702" s="53"/>
      <c r="GQ702" s="53"/>
      <c r="GR702" s="53"/>
      <c r="GS702" s="53"/>
      <c r="GT702" s="53"/>
      <c r="GU702" s="53"/>
      <c r="GV702" s="53"/>
      <c r="GW702" s="53"/>
      <c r="GX702" s="53"/>
      <c r="GY702" s="53"/>
      <c r="GZ702" s="53"/>
      <c r="HA702" s="53"/>
      <c r="HB702" s="53"/>
      <c r="HC702" s="53"/>
      <c r="HD702" s="53"/>
      <c r="HE702" s="53"/>
      <c r="HF702" s="53"/>
      <c r="HG702" s="53"/>
      <c r="HH702" s="53"/>
      <c r="HI702" s="53"/>
      <c r="HJ702" s="53"/>
      <c r="HK702" s="53"/>
      <c r="HL702" s="53"/>
      <c r="HM702" s="53"/>
      <c r="HN702" s="53"/>
      <c r="HO702" s="53"/>
      <c r="HP702" s="53"/>
      <c r="HQ702" s="53"/>
      <c r="HR702" s="53"/>
      <c r="HS702" s="53"/>
      <c r="HT702" s="53"/>
      <c r="HU702" s="53"/>
      <c r="HV702" s="53"/>
      <c r="HW702" s="53"/>
      <c r="HX702" s="53"/>
      <c r="HY702" s="53"/>
      <c r="HZ702" s="53"/>
      <c r="IA702" s="53"/>
    </row>
    <row r="703" spans="1:235" ht="11.25">
      <c r="A703" s="1"/>
      <c r="B703" s="1"/>
      <c r="C703" s="1"/>
      <c r="D703" s="3"/>
      <c r="E703" s="3"/>
      <c r="F703" s="3"/>
      <c r="G703" s="3"/>
      <c r="H703" s="3"/>
      <c r="I703" s="3"/>
      <c r="J703" s="3"/>
      <c r="K703" s="3"/>
      <c r="L703" s="3"/>
      <c r="M703" s="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3"/>
      <c r="BS703" s="53"/>
      <c r="BT703" s="53"/>
      <c r="BU703" s="53"/>
      <c r="BV703" s="53"/>
      <c r="BW703" s="53"/>
      <c r="BX703" s="53"/>
      <c r="BY703" s="53"/>
      <c r="BZ703" s="53"/>
      <c r="CA703" s="53"/>
      <c r="CB703" s="53"/>
      <c r="CC703" s="53"/>
      <c r="CD703" s="53"/>
      <c r="CE703" s="53"/>
      <c r="CF703" s="53"/>
      <c r="CG703" s="53"/>
      <c r="CH703" s="53"/>
      <c r="CI703" s="53"/>
      <c r="CJ703" s="53"/>
      <c r="CK703" s="53"/>
      <c r="CL703" s="53"/>
      <c r="CM703" s="53"/>
      <c r="CN703" s="53"/>
      <c r="CO703" s="53"/>
      <c r="CP703" s="53"/>
      <c r="CQ703" s="53"/>
      <c r="CR703" s="53"/>
      <c r="CS703" s="53"/>
      <c r="CT703" s="53"/>
      <c r="CU703" s="53"/>
      <c r="CV703" s="53"/>
      <c r="CW703" s="53"/>
      <c r="CX703" s="53"/>
      <c r="CY703" s="53"/>
      <c r="CZ703" s="53"/>
      <c r="DA703" s="53"/>
      <c r="DB703" s="53"/>
      <c r="DC703" s="53"/>
      <c r="DD703" s="53"/>
      <c r="DE703" s="53"/>
      <c r="DF703" s="53"/>
      <c r="DG703" s="53"/>
      <c r="DH703" s="53"/>
      <c r="DI703" s="53"/>
      <c r="DJ703" s="53"/>
      <c r="DK703" s="53"/>
      <c r="DL703" s="53"/>
      <c r="DM703" s="53"/>
      <c r="DN703" s="53"/>
      <c r="DO703" s="53"/>
      <c r="DP703" s="53"/>
      <c r="DQ703" s="53"/>
      <c r="DR703" s="53"/>
      <c r="DS703" s="53"/>
      <c r="DT703" s="53"/>
      <c r="DU703" s="53"/>
      <c r="DV703" s="53"/>
      <c r="DW703" s="53"/>
      <c r="DX703" s="53"/>
      <c r="DY703" s="53"/>
      <c r="DZ703" s="53"/>
      <c r="EA703" s="53"/>
      <c r="EB703" s="53"/>
      <c r="EC703" s="53"/>
      <c r="ED703" s="53"/>
      <c r="EE703" s="53"/>
      <c r="EF703" s="53"/>
      <c r="EG703" s="53"/>
      <c r="EH703" s="53"/>
      <c r="EI703" s="53"/>
      <c r="EJ703" s="53"/>
      <c r="EK703" s="53"/>
      <c r="EL703" s="53"/>
      <c r="EM703" s="53"/>
      <c r="EN703" s="53"/>
      <c r="EO703" s="53"/>
      <c r="EP703" s="53"/>
      <c r="EQ703" s="53"/>
      <c r="ER703" s="53"/>
      <c r="ES703" s="53"/>
      <c r="ET703" s="53"/>
      <c r="EU703" s="53"/>
      <c r="EV703" s="53"/>
      <c r="EW703" s="53"/>
      <c r="EX703" s="53"/>
      <c r="EY703" s="53"/>
      <c r="EZ703" s="53"/>
      <c r="FA703" s="53"/>
      <c r="FB703" s="53"/>
      <c r="FC703" s="53"/>
      <c r="FD703" s="53"/>
      <c r="FE703" s="53"/>
      <c r="FF703" s="53"/>
      <c r="FG703" s="53"/>
      <c r="FH703" s="53"/>
      <c r="FI703" s="53"/>
      <c r="FJ703" s="53"/>
      <c r="FK703" s="53"/>
      <c r="FL703" s="53"/>
      <c r="FM703" s="53"/>
      <c r="FN703" s="53"/>
      <c r="FO703" s="53"/>
      <c r="FP703" s="53"/>
      <c r="FQ703" s="53"/>
      <c r="FR703" s="53"/>
      <c r="FS703" s="53"/>
      <c r="FT703" s="53"/>
      <c r="FU703" s="53"/>
      <c r="FV703" s="53"/>
      <c r="FW703" s="53"/>
      <c r="FX703" s="53"/>
      <c r="FY703" s="53"/>
      <c r="FZ703" s="53"/>
      <c r="GA703" s="53"/>
      <c r="GB703" s="53"/>
      <c r="GC703" s="53"/>
      <c r="GD703" s="53"/>
      <c r="GE703" s="53"/>
      <c r="GF703" s="53"/>
      <c r="GG703" s="53"/>
      <c r="GH703" s="53"/>
      <c r="GI703" s="53"/>
      <c r="GJ703" s="53"/>
      <c r="GK703" s="53"/>
      <c r="GL703" s="53"/>
      <c r="GM703" s="53"/>
      <c r="GN703" s="53"/>
      <c r="GO703" s="53"/>
      <c r="GP703" s="53"/>
      <c r="GQ703" s="53"/>
      <c r="GR703" s="53"/>
      <c r="GS703" s="53"/>
      <c r="GT703" s="53"/>
      <c r="GU703" s="53"/>
      <c r="GV703" s="53"/>
      <c r="GW703" s="53"/>
      <c r="GX703" s="53"/>
      <c r="GY703" s="53"/>
      <c r="GZ703" s="53"/>
      <c r="HA703" s="53"/>
      <c r="HB703" s="53"/>
      <c r="HC703" s="53"/>
      <c r="HD703" s="53"/>
      <c r="HE703" s="53"/>
      <c r="HF703" s="53"/>
      <c r="HG703" s="53"/>
      <c r="HH703" s="53"/>
      <c r="HI703" s="53"/>
      <c r="HJ703" s="53"/>
      <c r="HK703" s="53"/>
      <c r="HL703" s="53"/>
      <c r="HM703" s="53"/>
      <c r="HN703" s="53"/>
      <c r="HO703" s="53"/>
      <c r="HP703" s="53"/>
      <c r="HQ703" s="53"/>
      <c r="HR703" s="53"/>
      <c r="HS703" s="53"/>
      <c r="HT703" s="53"/>
      <c r="HU703" s="53"/>
      <c r="HV703" s="53"/>
      <c r="HW703" s="53"/>
      <c r="HX703" s="53"/>
      <c r="HY703" s="53"/>
      <c r="HZ703" s="53"/>
      <c r="IA703" s="53"/>
    </row>
    <row r="704" spans="1:235" ht="11.25">
      <c r="A704" s="1"/>
      <c r="B704" s="1"/>
      <c r="C704" s="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04"/>
      <c r="O704" s="104"/>
      <c r="P704" s="104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3"/>
      <c r="BS704" s="53"/>
      <c r="BT704" s="53"/>
      <c r="BU704" s="53"/>
      <c r="BV704" s="53"/>
      <c r="BW704" s="53"/>
      <c r="BX704" s="53"/>
      <c r="BY704" s="53"/>
      <c r="BZ704" s="53"/>
      <c r="CA704" s="53"/>
      <c r="CB704" s="53"/>
      <c r="CC704" s="53"/>
      <c r="CD704" s="53"/>
      <c r="CE704" s="53"/>
      <c r="CF704" s="53"/>
      <c r="CG704" s="53"/>
      <c r="CH704" s="53"/>
      <c r="CI704" s="53"/>
      <c r="CJ704" s="53"/>
      <c r="CK704" s="53"/>
      <c r="CL704" s="53"/>
      <c r="CM704" s="53"/>
      <c r="CN704" s="53"/>
      <c r="CO704" s="53"/>
      <c r="CP704" s="53"/>
      <c r="CQ704" s="53"/>
      <c r="CR704" s="53"/>
      <c r="CS704" s="53"/>
      <c r="CT704" s="53"/>
      <c r="CU704" s="53"/>
      <c r="CV704" s="53"/>
      <c r="CW704" s="53"/>
      <c r="CX704" s="53"/>
      <c r="CY704" s="53"/>
      <c r="CZ704" s="53"/>
      <c r="DA704" s="53"/>
      <c r="DB704" s="53"/>
      <c r="DC704" s="53"/>
      <c r="DD704" s="53"/>
      <c r="DE704" s="53"/>
      <c r="DF704" s="53"/>
      <c r="DG704" s="53"/>
      <c r="DH704" s="53"/>
      <c r="DI704" s="53"/>
      <c r="DJ704" s="53"/>
      <c r="DK704" s="53"/>
      <c r="DL704" s="53"/>
      <c r="DM704" s="53"/>
      <c r="DN704" s="53"/>
      <c r="DO704" s="53"/>
      <c r="DP704" s="53"/>
      <c r="DQ704" s="53"/>
      <c r="DR704" s="53"/>
      <c r="DS704" s="53"/>
      <c r="DT704" s="53"/>
      <c r="DU704" s="53"/>
      <c r="DV704" s="53"/>
      <c r="DW704" s="53"/>
      <c r="DX704" s="53"/>
      <c r="DY704" s="53"/>
      <c r="DZ704" s="53"/>
      <c r="EA704" s="53"/>
      <c r="EB704" s="53"/>
      <c r="EC704" s="53"/>
      <c r="ED704" s="53"/>
      <c r="EE704" s="53"/>
      <c r="EF704" s="53"/>
      <c r="EG704" s="53"/>
      <c r="EH704" s="53"/>
      <c r="EI704" s="53"/>
      <c r="EJ704" s="53"/>
      <c r="EK704" s="53"/>
      <c r="EL704" s="53"/>
      <c r="EM704" s="53"/>
      <c r="EN704" s="53"/>
      <c r="EO704" s="53"/>
      <c r="EP704" s="53"/>
      <c r="EQ704" s="53"/>
      <c r="ER704" s="53"/>
      <c r="ES704" s="53"/>
      <c r="ET704" s="53"/>
      <c r="EU704" s="53"/>
      <c r="EV704" s="53"/>
      <c r="EW704" s="53"/>
      <c r="EX704" s="53"/>
      <c r="EY704" s="53"/>
      <c r="EZ704" s="53"/>
      <c r="FA704" s="53"/>
      <c r="FB704" s="53"/>
      <c r="FC704" s="53"/>
      <c r="FD704" s="53"/>
      <c r="FE704" s="53"/>
      <c r="FF704" s="53"/>
      <c r="FG704" s="53"/>
      <c r="FH704" s="53"/>
      <c r="FI704" s="53"/>
      <c r="FJ704" s="53"/>
      <c r="FK704" s="53"/>
      <c r="FL704" s="53"/>
      <c r="FM704" s="53"/>
      <c r="FN704" s="53"/>
      <c r="FO704" s="53"/>
      <c r="FP704" s="53"/>
      <c r="FQ704" s="53"/>
      <c r="FR704" s="53"/>
      <c r="FS704" s="53"/>
      <c r="FT704" s="53"/>
      <c r="FU704" s="53"/>
      <c r="FV704" s="53"/>
      <c r="FW704" s="53"/>
      <c r="FX704" s="53"/>
      <c r="FY704" s="53"/>
      <c r="FZ704" s="53"/>
      <c r="GA704" s="53"/>
      <c r="GB704" s="53"/>
      <c r="GC704" s="53"/>
      <c r="GD704" s="53"/>
      <c r="GE704" s="53"/>
      <c r="GF704" s="53"/>
      <c r="GG704" s="53"/>
      <c r="GH704" s="53"/>
      <c r="GI704" s="53"/>
      <c r="GJ704" s="53"/>
      <c r="GK704" s="53"/>
      <c r="GL704" s="53"/>
      <c r="GM704" s="53"/>
      <c r="GN704" s="53"/>
      <c r="GO704" s="53"/>
      <c r="GP704" s="53"/>
      <c r="GQ704" s="53"/>
      <c r="GR704" s="53"/>
      <c r="GS704" s="53"/>
      <c r="GT704" s="53"/>
      <c r="GU704" s="53"/>
      <c r="GV704" s="53"/>
      <c r="GW704" s="53"/>
      <c r="GX704" s="53"/>
      <c r="GY704" s="53"/>
      <c r="GZ704" s="53"/>
      <c r="HA704" s="53"/>
      <c r="HB704" s="53"/>
      <c r="HC704" s="53"/>
      <c r="HD704" s="53"/>
      <c r="HE704" s="53"/>
      <c r="HF704" s="53"/>
      <c r="HG704" s="53"/>
      <c r="HH704" s="53"/>
      <c r="HI704" s="53"/>
      <c r="HJ704" s="53"/>
      <c r="HK704" s="53"/>
      <c r="HL704" s="53"/>
      <c r="HM704" s="53"/>
      <c r="HN704" s="53"/>
      <c r="HO704" s="53"/>
      <c r="HP704" s="53"/>
      <c r="HQ704" s="53"/>
      <c r="HR704" s="53"/>
      <c r="HS704" s="53"/>
      <c r="HT704" s="53"/>
      <c r="HU704" s="53"/>
      <c r="HV704" s="53"/>
      <c r="HW704" s="53"/>
      <c r="HX704" s="53"/>
      <c r="HY704" s="53"/>
      <c r="HZ704" s="53"/>
      <c r="IA704" s="53"/>
    </row>
    <row r="705" spans="1:235" ht="11.25">
      <c r="A705" s="1"/>
      <c r="B705" s="1"/>
      <c r="C705" s="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04"/>
      <c r="O705" s="104"/>
      <c r="P705" s="104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3"/>
      <c r="BS705" s="53"/>
      <c r="BT705" s="53"/>
      <c r="BU705" s="53"/>
      <c r="BV705" s="53"/>
      <c r="BW705" s="53"/>
      <c r="BX705" s="53"/>
      <c r="BY705" s="53"/>
      <c r="BZ705" s="53"/>
      <c r="CA705" s="53"/>
      <c r="CB705" s="53"/>
      <c r="CC705" s="53"/>
      <c r="CD705" s="53"/>
      <c r="CE705" s="53"/>
      <c r="CF705" s="53"/>
      <c r="CG705" s="53"/>
      <c r="CH705" s="53"/>
      <c r="CI705" s="53"/>
      <c r="CJ705" s="53"/>
      <c r="CK705" s="53"/>
      <c r="CL705" s="53"/>
      <c r="CM705" s="53"/>
      <c r="CN705" s="53"/>
      <c r="CO705" s="53"/>
      <c r="CP705" s="53"/>
      <c r="CQ705" s="53"/>
      <c r="CR705" s="53"/>
      <c r="CS705" s="53"/>
      <c r="CT705" s="53"/>
      <c r="CU705" s="53"/>
      <c r="CV705" s="53"/>
      <c r="CW705" s="53"/>
      <c r="CX705" s="53"/>
      <c r="CY705" s="53"/>
      <c r="CZ705" s="53"/>
      <c r="DA705" s="53"/>
      <c r="DB705" s="53"/>
      <c r="DC705" s="53"/>
      <c r="DD705" s="53"/>
      <c r="DE705" s="53"/>
      <c r="DF705" s="53"/>
      <c r="DG705" s="53"/>
      <c r="DH705" s="53"/>
      <c r="DI705" s="53"/>
      <c r="DJ705" s="53"/>
      <c r="DK705" s="53"/>
      <c r="DL705" s="53"/>
      <c r="DM705" s="53"/>
      <c r="DN705" s="53"/>
      <c r="DO705" s="53"/>
      <c r="DP705" s="53"/>
      <c r="DQ705" s="53"/>
      <c r="DR705" s="53"/>
      <c r="DS705" s="53"/>
      <c r="DT705" s="53"/>
      <c r="DU705" s="53"/>
      <c r="DV705" s="53"/>
      <c r="DW705" s="53"/>
      <c r="DX705" s="53"/>
      <c r="DY705" s="53"/>
      <c r="DZ705" s="53"/>
      <c r="EA705" s="53"/>
      <c r="EB705" s="53"/>
      <c r="EC705" s="53"/>
      <c r="ED705" s="53"/>
      <c r="EE705" s="53"/>
      <c r="EF705" s="53"/>
      <c r="EG705" s="53"/>
      <c r="EH705" s="53"/>
      <c r="EI705" s="53"/>
      <c r="EJ705" s="53"/>
      <c r="EK705" s="53"/>
      <c r="EL705" s="53"/>
      <c r="EM705" s="53"/>
      <c r="EN705" s="53"/>
      <c r="EO705" s="53"/>
      <c r="EP705" s="53"/>
      <c r="EQ705" s="53"/>
      <c r="ER705" s="53"/>
      <c r="ES705" s="53"/>
      <c r="ET705" s="53"/>
      <c r="EU705" s="53"/>
      <c r="EV705" s="53"/>
      <c r="EW705" s="53"/>
      <c r="EX705" s="53"/>
      <c r="EY705" s="53"/>
      <c r="EZ705" s="53"/>
      <c r="FA705" s="53"/>
      <c r="FB705" s="53"/>
      <c r="FC705" s="53"/>
      <c r="FD705" s="53"/>
      <c r="FE705" s="53"/>
      <c r="FF705" s="53"/>
      <c r="FG705" s="53"/>
      <c r="FH705" s="53"/>
      <c r="FI705" s="53"/>
      <c r="FJ705" s="53"/>
      <c r="FK705" s="53"/>
      <c r="FL705" s="53"/>
      <c r="FM705" s="53"/>
      <c r="FN705" s="53"/>
      <c r="FO705" s="53"/>
      <c r="FP705" s="53"/>
      <c r="FQ705" s="53"/>
      <c r="FR705" s="53"/>
      <c r="FS705" s="53"/>
      <c r="FT705" s="53"/>
      <c r="FU705" s="53"/>
      <c r="FV705" s="53"/>
      <c r="FW705" s="53"/>
      <c r="FX705" s="53"/>
      <c r="FY705" s="53"/>
      <c r="FZ705" s="53"/>
      <c r="GA705" s="53"/>
      <c r="GB705" s="53"/>
      <c r="GC705" s="53"/>
      <c r="GD705" s="53"/>
      <c r="GE705" s="53"/>
      <c r="GF705" s="53"/>
      <c r="GG705" s="53"/>
      <c r="GH705" s="53"/>
      <c r="GI705" s="53"/>
      <c r="GJ705" s="53"/>
      <c r="GK705" s="53"/>
      <c r="GL705" s="53"/>
      <c r="GM705" s="53"/>
      <c r="GN705" s="53"/>
      <c r="GO705" s="53"/>
      <c r="GP705" s="53"/>
      <c r="GQ705" s="53"/>
      <c r="GR705" s="53"/>
      <c r="GS705" s="53"/>
      <c r="GT705" s="53"/>
      <c r="GU705" s="53"/>
      <c r="GV705" s="53"/>
      <c r="GW705" s="53"/>
      <c r="GX705" s="53"/>
      <c r="GY705" s="53"/>
      <c r="GZ705" s="53"/>
      <c r="HA705" s="53"/>
      <c r="HB705" s="53"/>
      <c r="HC705" s="53"/>
      <c r="HD705" s="53"/>
      <c r="HE705" s="53"/>
      <c r="HF705" s="53"/>
      <c r="HG705" s="53"/>
      <c r="HH705" s="53"/>
      <c r="HI705" s="53"/>
      <c r="HJ705" s="53"/>
      <c r="HK705" s="53"/>
      <c r="HL705" s="53"/>
      <c r="HM705" s="53"/>
      <c r="HN705" s="53"/>
      <c r="HO705" s="53"/>
      <c r="HP705" s="53"/>
      <c r="HQ705" s="53"/>
      <c r="HR705" s="53"/>
      <c r="HS705" s="53"/>
      <c r="HT705" s="53"/>
      <c r="HU705" s="53"/>
      <c r="HV705" s="53"/>
      <c r="HW705" s="53"/>
      <c r="HX705" s="53"/>
      <c r="HY705" s="53"/>
      <c r="HZ705" s="53"/>
      <c r="IA705" s="53"/>
    </row>
    <row r="706" spans="1:235" ht="11.25">
      <c r="A706" s="1"/>
      <c r="B706" s="1"/>
      <c r="C706" s="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04"/>
      <c r="O706" s="104"/>
      <c r="P706" s="104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3"/>
      <c r="BS706" s="53"/>
      <c r="BT706" s="53"/>
      <c r="BU706" s="53"/>
      <c r="BV706" s="53"/>
      <c r="BW706" s="53"/>
      <c r="BX706" s="53"/>
      <c r="BY706" s="53"/>
      <c r="BZ706" s="53"/>
      <c r="CA706" s="53"/>
      <c r="CB706" s="53"/>
      <c r="CC706" s="53"/>
      <c r="CD706" s="53"/>
      <c r="CE706" s="53"/>
      <c r="CF706" s="53"/>
      <c r="CG706" s="53"/>
      <c r="CH706" s="53"/>
      <c r="CI706" s="53"/>
      <c r="CJ706" s="53"/>
      <c r="CK706" s="53"/>
      <c r="CL706" s="53"/>
      <c r="CM706" s="53"/>
      <c r="CN706" s="53"/>
      <c r="CO706" s="53"/>
      <c r="CP706" s="53"/>
      <c r="CQ706" s="53"/>
      <c r="CR706" s="53"/>
      <c r="CS706" s="53"/>
      <c r="CT706" s="53"/>
      <c r="CU706" s="53"/>
      <c r="CV706" s="53"/>
      <c r="CW706" s="53"/>
      <c r="CX706" s="53"/>
      <c r="CY706" s="53"/>
      <c r="CZ706" s="53"/>
      <c r="DA706" s="53"/>
      <c r="DB706" s="53"/>
      <c r="DC706" s="53"/>
      <c r="DD706" s="53"/>
      <c r="DE706" s="53"/>
      <c r="DF706" s="53"/>
      <c r="DG706" s="53"/>
      <c r="DH706" s="53"/>
      <c r="DI706" s="53"/>
      <c r="DJ706" s="53"/>
      <c r="DK706" s="53"/>
      <c r="DL706" s="53"/>
      <c r="DM706" s="53"/>
      <c r="DN706" s="53"/>
      <c r="DO706" s="53"/>
      <c r="DP706" s="53"/>
      <c r="DQ706" s="53"/>
      <c r="DR706" s="53"/>
      <c r="DS706" s="53"/>
      <c r="DT706" s="53"/>
      <c r="DU706" s="53"/>
      <c r="DV706" s="53"/>
      <c r="DW706" s="53"/>
      <c r="DX706" s="53"/>
      <c r="DY706" s="53"/>
      <c r="DZ706" s="53"/>
      <c r="EA706" s="53"/>
      <c r="EB706" s="53"/>
      <c r="EC706" s="53"/>
      <c r="ED706" s="53"/>
      <c r="EE706" s="53"/>
      <c r="EF706" s="53"/>
      <c r="EG706" s="53"/>
      <c r="EH706" s="53"/>
      <c r="EI706" s="53"/>
      <c r="EJ706" s="53"/>
      <c r="EK706" s="53"/>
      <c r="EL706" s="53"/>
      <c r="EM706" s="53"/>
      <c r="EN706" s="53"/>
      <c r="EO706" s="53"/>
      <c r="EP706" s="53"/>
      <c r="EQ706" s="53"/>
      <c r="ER706" s="53"/>
      <c r="ES706" s="53"/>
      <c r="ET706" s="53"/>
      <c r="EU706" s="53"/>
      <c r="EV706" s="53"/>
      <c r="EW706" s="53"/>
      <c r="EX706" s="53"/>
      <c r="EY706" s="53"/>
      <c r="EZ706" s="53"/>
      <c r="FA706" s="53"/>
      <c r="FB706" s="53"/>
      <c r="FC706" s="53"/>
      <c r="FD706" s="53"/>
      <c r="FE706" s="53"/>
      <c r="FF706" s="53"/>
      <c r="FG706" s="53"/>
      <c r="FH706" s="53"/>
      <c r="FI706" s="53"/>
      <c r="FJ706" s="53"/>
      <c r="FK706" s="53"/>
      <c r="FL706" s="53"/>
      <c r="FM706" s="53"/>
      <c r="FN706" s="53"/>
      <c r="FO706" s="53"/>
      <c r="FP706" s="53"/>
      <c r="FQ706" s="53"/>
      <c r="FR706" s="53"/>
      <c r="FS706" s="53"/>
      <c r="FT706" s="53"/>
      <c r="FU706" s="53"/>
      <c r="FV706" s="53"/>
      <c r="FW706" s="53"/>
      <c r="FX706" s="53"/>
      <c r="FY706" s="53"/>
      <c r="FZ706" s="53"/>
      <c r="GA706" s="53"/>
      <c r="GB706" s="53"/>
      <c r="GC706" s="53"/>
      <c r="GD706" s="53"/>
      <c r="GE706" s="53"/>
      <c r="GF706" s="53"/>
      <c r="GG706" s="53"/>
      <c r="GH706" s="53"/>
      <c r="GI706" s="53"/>
      <c r="GJ706" s="53"/>
      <c r="GK706" s="53"/>
      <c r="GL706" s="53"/>
      <c r="GM706" s="53"/>
      <c r="GN706" s="53"/>
      <c r="GO706" s="53"/>
      <c r="GP706" s="53"/>
      <c r="GQ706" s="53"/>
      <c r="GR706" s="53"/>
      <c r="GS706" s="53"/>
      <c r="GT706" s="53"/>
      <c r="GU706" s="53"/>
      <c r="GV706" s="53"/>
      <c r="GW706" s="53"/>
      <c r="GX706" s="53"/>
      <c r="GY706" s="53"/>
      <c r="GZ706" s="53"/>
      <c r="HA706" s="53"/>
      <c r="HB706" s="53"/>
      <c r="HC706" s="53"/>
      <c r="HD706" s="53"/>
      <c r="HE706" s="53"/>
      <c r="HF706" s="53"/>
      <c r="HG706" s="53"/>
      <c r="HH706" s="53"/>
      <c r="HI706" s="53"/>
      <c r="HJ706" s="53"/>
      <c r="HK706" s="53"/>
      <c r="HL706" s="53"/>
      <c r="HM706" s="53"/>
      <c r="HN706" s="53"/>
      <c r="HO706" s="53"/>
      <c r="HP706" s="53"/>
      <c r="HQ706" s="53"/>
      <c r="HR706" s="53"/>
      <c r="HS706" s="53"/>
      <c r="HT706" s="53"/>
      <c r="HU706" s="53"/>
      <c r="HV706" s="53"/>
      <c r="HW706" s="53"/>
      <c r="HX706" s="53"/>
      <c r="HY706" s="53"/>
      <c r="HZ706" s="53"/>
      <c r="IA706" s="53"/>
    </row>
    <row r="707" spans="1:235" ht="11.25">
      <c r="A707" s="1"/>
      <c r="B707" s="1"/>
      <c r="C707" s="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04"/>
      <c r="O707" s="104"/>
      <c r="P707" s="104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3"/>
      <c r="BS707" s="53"/>
      <c r="BT707" s="53"/>
      <c r="BU707" s="53"/>
      <c r="BV707" s="53"/>
      <c r="BW707" s="53"/>
      <c r="BX707" s="53"/>
      <c r="BY707" s="53"/>
      <c r="BZ707" s="53"/>
      <c r="CA707" s="53"/>
      <c r="CB707" s="53"/>
      <c r="CC707" s="53"/>
      <c r="CD707" s="53"/>
      <c r="CE707" s="53"/>
      <c r="CF707" s="53"/>
      <c r="CG707" s="53"/>
      <c r="CH707" s="53"/>
      <c r="CI707" s="53"/>
      <c r="CJ707" s="53"/>
      <c r="CK707" s="53"/>
      <c r="CL707" s="53"/>
      <c r="CM707" s="53"/>
      <c r="CN707" s="53"/>
      <c r="CO707" s="53"/>
      <c r="CP707" s="53"/>
      <c r="CQ707" s="53"/>
      <c r="CR707" s="53"/>
      <c r="CS707" s="53"/>
      <c r="CT707" s="53"/>
      <c r="CU707" s="53"/>
      <c r="CV707" s="53"/>
      <c r="CW707" s="53"/>
      <c r="CX707" s="53"/>
      <c r="CY707" s="53"/>
      <c r="CZ707" s="53"/>
      <c r="DA707" s="53"/>
      <c r="DB707" s="53"/>
      <c r="DC707" s="53"/>
      <c r="DD707" s="53"/>
      <c r="DE707" s="53"/>
      <c r="DF707" s="53"/>
      <c r="DG707" s="53"/>
      <c r="DH707" s="53"/>
      <c r="DI707" s="53"/>
      <c r="DJ707" s="53"/>
      <c r="DK707" s="53"/>
      <c r="DL707" s="53"/>
      <c r="DM707" s="53"/>
      <c r="DN707" s="53"/>
      <c r="DO707" s="53"/>
      <c r="DP707" s="53"/>
      <c r="DQ707" s="53"/>
      <c r="DR707" s="53"/>
      <c r="DS707" s="53"/>
      <c r="DT707" s="53"/>
      <c r="DU707" s="53"/>
      <c r="DV707" s="53"/>
      <c r="DW707" s="53"/>
      <c r="DX707" s="53"/>
      <c r="DY707" s="53"/>
      <c r="DZ707" s="53"/>
      <c r="EA707" s="53"/>
      <c r="EB707" s="53"/>
      <c r="EC707" s="53"/>
      <c r="ED707" s="53"/>
      <c r="EE707" s="53"/>
      <c r="EF707" s="53"/>
      <c r="EG707" s="53"/>
      <c r="EH707" s="53"/>
      <c r="EI707" s="53"/>
      <c r="EJ707" s="53"/>
      <c r="EK707" s="53"/>
      <c r="EL707" s="53"/>
      <c r="EM707" s="53"/>
      <c r="EN707" s="53"/>
      <c r="EO707" s="53"/>
      <c r="EP707" s="53"/>
      <c r="EQ707" s="53"/>
      <c r="ER707" s="53"/>
      <c r="ES707" s="53"/>
      <c r="ET707" s="53"/>
      <c r="EU707" s="53"/>
      <c r="EV707" s="53"/>
      <c r="EW707" s="53"/>
      <c r="EX707" s="53"/>
      <c r="EY707" s="53"/>
      <c r="EZ707" s="53"/>
      <c r="FA707" s="53"/>
      <c r="FB707" s="53"/>
      <c r="FC707" s="53"/>
      <c r="FD707" s="53"/>
      <c r="FE707" s="53"/>
      <c r="FF707" s="53"/>
      <c r="FG707" s="53"/>
      <c r="FH707" s="53"/>
      <c r="FI707" s="53"/>
      <c r="FJ707" s="53"/>
      <c r="FK707" s="53"/>
      <c r="FL707" s="53"/>
      <c r="FM707" s="53"/>
      <c r="FN707" s="53"/>
      <c r="FO707" s="53"/>
      <c r="FP707" s="53"/>
      <c r="FQ707" s="53"/>
      <c r="FR707" s="53"/>
      <c r="FS707" s="53"/>
      <c r="FT707" s="53"/>
      <c r="FU707" s="53"/>
      <c r="FV707" s="53"/>
      <c r="FW707" s="53"/>
      <c r="FX707" s="53"/>
      <c r="FY707" s="53"/>
      <c r="FZ707" s="53"/>
      <c r="GA707" s="53"/>
      <c r="GB707" s="53"/>
      <c r="GC707" s="53"/>
      <c r="GD707" s="53"/>
      <c r="GE707" s="53"/>
      <c r="GF707" s="53"/>
      <c r="GG707" s="53"/>
      <c r="GH707" s="53"/>
      <c r="GI707" s="53"/>
      <c r="GJ707" s="53"/>
      <c r="GK707" s="53"/>
      <c r="GL707" s="53"/>
      <c r="GM707" s="53"/>
      <c r="GN707" s="53"/>
      <c r="GO707" s="53"/>
      <c r="GP707" s="53"/>
      <c r="GQ707" s="53"/>
      <c r="GR707" s="53"/>
      <c r="GS707" s="53"/>
      <c r="GT707" s="53"/>
      <c r="GU707" s="53"/>
      <c r="GV707" s="53"/>
      <c r="GW707" s="53"/>
      <c r="GX707" s="53"/>
      <c r="GY707" s="53"/>
      <c r="GZ707" s="53"/>
      <c r="HA707" s="53"/>
      <c r="HB707" s="53"/>
      <c r="HC707" s="53"/>
      <c r="HD707" s="53"/>
      <c r="HE707" s="53"/>
      <c r="HF707" s="53"/>
      <c r="HG707" s="53"/>
      <c r="HH707" s="53"/>
      <c r="HI707" s="53"/>
      <c r="HJ707" s="53"/>
      <c r="HK707" s="53"/>
      <c r="HL707" s="53"/>
      <c r="HM707" s="53"/>
      <c r="HN707" s="53"/>
      <c r="HO707" s="53"/>
      <c r="HP707" s="53"/>
      <c r="HQ707" s="53"/>
      <c r="HR707" s="53"/>
      <c r="HS707" s="53"/>
      <c r="HT707" s="53"/>
      <c r="HU707" s="53"/>
      <c r="HV707" s="53"/>
      <c r="HW707" s="53"/>
      <c r="HX707" s="53"/>
      <c r="HY707" s="53"/>
      <c r="HZ707" s="53"/>
      <c r="IA707" s="53"/>
    </row>
    <row r="708" spans="1:235" ht="11.25">
      <c r="A708" s="1"/>
      <c r="B708" s="1"/>
      <c r="C708" s="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04"/>
      <c r="O708" s="104"/>
      <c r="P708" s="104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3"/>
      <c r="BS708" s="53"/>
      <c r="BT708" s="53"/>
      <c r="BU708" s="53"/>
      <c r="BV708" s="53"/>
      <c r="BW708" s="53"/>
      <c r="BX708" s="53"/>
      <c r="BY708" s="53"/>
      <c r="BZ708" s="53"/>
      <c r="CA708" s="53"/>
      <c r="CB708" s="53"/>
      <c r="CC708" s="53"/>
      <c r="CD708" s="53"/>
      <c r="CE708" s="53"/>
      <c r="CF708" s="53"/>
      <c r="CG708" s="53"/>
      <c r="CH708" s="53"/>
      <c r="CI708" s="53"/>
      <c r="CJ708" s="53"/>
      <c r="CK708" s="53"/>
      <c r="CL708" s="53"/>
      <c r="CM708" s="53"/>
      <c r="CN708" s="53"/>
      <c r="CO708" s="53"/>
      <c r="CP708" s="53"/>
      <c r="CQ708" s="53"/>
      <c r="CR708" s="53"/>
      <c r="CS708" s="53"/>
      <c r="CT708" s="53"/>
      <c r="CU708" s="53"/>
      <c r="CV708" s="53"/>
      <c r="CW708" s="53"/>
      <c r="CX708" s="53"/>
      <c r="CY708" s="53"/>
      <c r="CZ708" s="53"/>
      <c r="DA708" s="53"/>
      <c r="DB708" s="53"/>
      <c r="DC708" s="53"/>
      <c r="DD708" s="53"/>
      <c r="DE708" s="53"/>
      <c r="DF708" s="53"/>
      <c r="DG708" s="53"/>
      <c r="DH708" s="53"/>
      <c r="DI708" s="53"/>
      <c r="DJ708" s="53"/>
      <c r="DK708" s="53"/>
      <c r="DL708" s="53"/>
      <c r="DM708" s="53"/>
      <c r="DN708" s="53"/>
      <c r="DO708" s="53"/>
      <c r="DP708" s="53"/>
      <c r="DQ708" s="53"/>
      <c r="DR708" s="53"/>
      <c r="DS708" s="53"/>
      <c r="DT708" s="53"/>
      <c r="DU708" s="53"/>
      <c r="DV708" s="53"/>
      <c r="DW708" s="53"/>
      <c r="DX708" s="53"/>
      <c r="DY708" s="53"/>
      <c r="DZ708" s="53"/>
      <c r="EA708" s="53"/>
      <c r="EB708" s="53"/>
      <c r="EC708" s="53"/>
      <c r="ED708" s="53"/>
      <c r="EE708" s="53"/>
      <c r="EF708" s="53"/>
      <c r="EG708" s="53"/>
      <c r="EH708" s="53"/>
      <c r="EI708" s="53"/>
      <c r="EJ708" s="53"/>
      <c r="EK708" s="53"/>
      <c r="EL708" s="53"/>
      <c r="EM708" s="53"/>
      <c r="EN708" s="53"/>
      <c r="EO708" s="53"/>
      <c r="EP708" s="53"/>
      <c r="EQ708" s="53"/>
      <c r="ER708" s="53"/>
      <c r="ES708" s="53"/>
      <c r="ET708" s="53"/>
      <c r="EU708" s="53"/>
      <c r="EV708" s="53"/>
      <c r="EW708" s="53"/>
      <c r="EX708" s="53"/>
      <c r="EY708" s="53"/>
      <c r="EZ708" s="53"/>
      <c r="FA708" s="53"/>
      <c r="FB708" s="53"/>
      <c r="FC708" s="53"/>
      <c r="FD708" s="53"/>
      <c r="FE708" s="53"/>
      <c r="FF708" s="53"/>
      <c r="FG708" s="53"/>
      <c r="FH708" s="53"/>
      <c r="FI708" s="53"/>
      <c r="FJ708" s="53"/>
      <c r="FK708" s="53"/>
      <c r="FL708" s="53"/>
      <c r="FM708" s="53"/>
      <c r="FN708" s="53"/>
      <c r="FO708" s="53"/>
      <c r="FP708" s="53"/>
      <c r="FQ708" s="53"/>
      <c r="FR708" s="53"/>
      <c r="FS708" s="53"/>
      <c r="FT708" s="53"/>
      <c r="FU708" s="53"/>
      <c r="FV708" s="53"/>
      <c r="FW708" s="53"/>
      <c r="FX708" s="53"/>
      <c r="FY708" s="53"/>
      <c r="FZ708" s="53"/>
      <c r="GA708" s="53"/>
      <c r="GB708" s="53"/>
      <c r="GC708" s="53"/>
      <c r="GD708" s="53"/>
      <c r="GE708" s="53"/>
      <c r="GF708" s="53"/>
      <c r="GG708" s="53"/>
      <c r="GH708" s="53"/>
      <c r="GI708" s="53"/>
      <c r="GJ708" s="53"/>
      <c r="GK708" s="53"/>
      <c r="GL708" s="53"/>
      <c r="GM708" s="53"/>
      <c r="GN708" s="53"/>
      <c r="GO708" s="53"/>
      <c r="GP708" s="53"/>
      <c r="GQ708" s="53"/>
      <c r="GR708" s="53"/>
      <c r="GS708" s="53"/>
      <c r="GT708" s="53"/>
      <c r="GU708" s="53"/>
      <c r="GV708" s="53"/>
      <c r="GW708" s="53"/>
      <c r="GX708" s="53"/>
      <c r="GY708" s="53"/>
      <c r="GZ708" s="53"/>
      <c r="HA708" s="53"/>
      <c r="HB708" s="53"/>
      <c r="HC708" s="53"/>
      <c r="HD708" s="53"/>
      <c r="HE708" s="53"/>
      <c r="HF708" s="53"/>
      <c r="HG708" s="53"/>
      <c r="HH708" s="53"/>
      <c r="HI708" s="53"/>
      <c r="HJ708" s="53"/>
      <c r="HK708" s="53"/>
      <c r="HL708" s="53"/>
      <c r="HM708" s="53"/>
      <c r="HN708" s="53"/>
      <c r="HO708" s="53"/>
      <c r="HP708" s="53"/>
      <c r="HQ708" s="53"/>
      <c r="HR708" s="53"/>
      <c r="HS708" s="53"/>
      <c r="HT708" s="53"/>
      <c r="HU708" s="53"/>
      <c r="HV708" s="53"/>
      <c r="HW708" s="53"/>
      <c r="HX708" s="53"/>
      <c r="HY708" s="53"/>
      <c r="HZ708" s="53"/>
      <c r="IA708" s="53"/>
    </row>
    <row r="709" spans="1:235" ht="11.25">
      <c r="A709" s="1"/>
      <c r="B709" s="1"/>
      <c r="C709" s="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04"/>
      <c r="O709" s="104"/>
      <c r="P709" s="104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3"/>
      <c r="BS709" s="53"/>
      <c r="BT709" s="53"/>
      <c r="BU709" s="53"/>
      <c r="BV709" s="53"/>
      <c r="BW709" s="53"/>
      <c r="BX709" s="53"/>
      <c r="BY709" s="53"/>
      <c r="BZ709" s="53"/>
      <c r="CA709" s="53"/>
      <c r="CB709" s="53"/>
      <c r="CC709" s="53"/>
      <c r="CD709" s="53"/>
      <c r="CE709" s="53"/>
      <c r="CF709" s="53"/>
      <c r="CG709" s="53"/>
      <c r="CH709" s="53"/>
      <c r="CI709" s="53"/>
      <c r="CJ709" s="53"/>
      <c r="CK709" s="53"/>
      <c r="CL709" s="53"/>
      <c r="CM709" s="53"/>
      <c r="CN709" s="53"/>
      <c r="CO709" s="53"/>
      <c r="CP709" s="53"/>
      <c r="CQ709" s="53"/>
      <c r="CR709" s="53"/>
      <c r="CS709" s="53"/>
      <c r="CT709" s="53"/>
      <c r="CU709" s="53"/>
      <c r="CV709" s="53"/>
      <c r="CW709" s="53"/>
      <c r="CX709" s="53"/>
      <c r="CY709" s="53"/>
      <c r="CZ709" s="53"/>
      <c r="DA709" s="53"/>
      <c r="DB709" s="53"/>
      <c r="DC709" s="53"/>
      <c r="DD709" s="53"/>
      <c r="DE709" s="53"/>
      <c r="DF709" s="53"/>
      <c r="DG709" s="53"/>
      <c r="DH709" s="53"/>
      <c r="DI709" s="53"/>
      <c r="DJ709" s="53"/>
      <c r="DK709" s="53"/>
      <c r="DL709" s="53"/>
      <c r="DM709" s="53"/>
      <c r="DN709" s="53"/>
      <c r="DO709" s="53"/>
      <c r="DP709" s="53"/>
      <c r="DQ709" s="53"/>
      <c r="DR709" s="53"/>
      <c r="DS709" s="53"/>
      <c r="DT709" s="53"/>
      <c r="DU709" s="53"/>
      <c r="DV709" s="53"/>
      <c r="DW709" s="53"/>
      <c r="DX709" s="53"/>
      <c r="DY709" s="53"/>
      <c r="DZ709" s="53"/>
      <c r="EA709" s="53"/>
      <c r="EB709" s="53"/>
      <c r="EC709" s="53"/>
      <c r="ED709" s="53"/>
      <c r="EE709" s="53"/>
      <c r="EF709" s="53"/>
      <c r="EG709" s="53"/>
      <c r="EH709" s="53"/>
      <c r="EI709" s="53"/>
      <c r="EJ709" s="53"/>
      <c r="EK709" s="53"/>
      <c r="EL709" s="53"/>
      <c r="EM709" s="53"/>
      <c r="EN709" s="53"/>
      <c r="EO709" s="53"/>
      <c r="EP709" s="53"/>
      <c r="EQ709" s="53"/>
      <c r="ER709" s="53"/>
      <c r="ES709" s="53"/>
      <c r="ET709" s="53"/>
      <c r="EU709" s="53"/>
      <c r="EV709" s="53"/>
      <c r="EW709" s="53"/>
      <c r="EX709" s="53"/>
      <c r="EY709" s="53"/>
      <c r="EZ709" s="53"/>
      <c r="FA709" s="53"/>
      <c r="FB709" s="53"/>
      <c r="FC709" s="53"/>
      <c r="FD709" s="53"/>
      <c r="FE709" s="53"/>
      <c r="FF709" s="53"/>
      <c r="FG709" s="53"/>
      <c r="FH709" s="53"/>
      <c r="FI709" s="53"/>
      <c r="FJ709" s="53"/>
      <c r="FK709" s="53"/>
      <c r="FL709" s="53"/>
      <c r="FM709" s="53"/>
      <c r="FN709" s="53"/>
      <c r="FO709" s="53"/>
      <c r="FP709" s="53"/>
      <c r="FQ709" s="53"/>
      <c r="FR709" s="53"/>
      <c r="FS709" s="53"/>
      <c r="FT709" s="53"/>
      <c r="FU709" s="53"/>
      <c r="FV709" s="53"/>
      <c r="FW709" s="53"/>
      <c r="FX709" s="53"/>
      <c r="FY709" s="53"/>
      <c r="FZ709" s="53"/>
      <c r="GA709" s="53"/>
      <c r="GB709" s="53"/>
      <c r="GC709" s="53"/>
      <c r="GD709" s="53"/>
      <c r="GE709" s="53"/>
      <c r="GF709" s="53"/>
      <c r="GG709" s="53"/>
      <c r="GH709" s="53"/>
      <c r="GI709" s="53"/>
      <c r="GJ709" s="53"/>
      <c r="GK709" s="53"/>
      <c r="GL709" s="53"/>
      <c r="GM709" s="53"/>
      <c r="GN709" s="53"/>
      <c r="GO709" s="53"/>
      <c r="GP709" s="53"/>
      <c r="GQ709" s="53"/>
      <c r="GR709" s="53"/>
      <c r="GS709" s="53"/>
      <c r="GT709" s="53"/>
      <c r="GU709" s="53"/>
      <c r="GV709" s="53"/>
      <c r="GW709" s="53"/>
      <c r="GX709" s="53"/>
      <c r="GY709" s="53"/>
      <c r="GZ709" s="53"/>
      <c r="HA709" s="53"/>
      <c r="HB709" s="53"/>
      <c r="HC709" s="53"/>
      <c r="HD709" s="53"/>
      <c r="HE709" s="53"/>
      <c r="HF709" s="53"/>
      <c r="HG709" s="53"/>
      <c r="HH709" s="53"/>
      <c r="HI709" s="53"/>
      <c r="HJ709" s="53"/>
      <c r="HK709" s="53"/>
      <c r="HL709" s="53"/>
      <c r="HM709" s="53"/>
      <c r="HN709" s="53"/>
      <c r="HO709" s="53"/>
      <c r="HP709" s="53"/>
      <c r="HQ709" s="53"/>
      <c r="HR709" s="53"/>
      <c r="HS709" s="53"/>
      <c r="HT709" s="53"/>
      <c r="HU709" s="53"/>
      <c r="HV709" s="53"/>
      <c r="HW709" s="53"/>
      <c r="HX709" s="53"/>
      <c r="HY709" s="53"/>
      <c r="HZ709" s="53"/>
      <c r="IA709" s="53"/>
    </row>
    <row r="710" spans="1:235" ht="11.25">
      <c r="A710" s="1"/>
      <c r="B710" s="1"/>
      <c r="C710" s="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04"/>
      <c r="O710" s="104"/>
      <c r="P710" s="104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3"/>
      <c r="BS710" s="53"/>
      <c r="BT710" s="53"/>
      <c r="BU710" s="53"/>
      <c r="BV710" s="53"/>
      <c r="BW710" s="53"/>
      <c r="BX710" s="53"/>
      <c r="BY710" s="53"/>
      <c r="BZ710" s="53"/>
      <c r="CA710" s="53"/>
      <c r="CB710" s="53"/>
      <c r="CC710" s="53"/>
      <c r="CD710" s="53"/>
      <c r="CE710" s="53"/>
      <c r="CF710" s="53"/>
      <c r="CG710" s="53"/>
      <c r="CH710" s="53"/>
      <c r="CI710" s="53"/>
      <c r="CJ710" s="53"/>
      <c r="CK710" s="53"/>
      <c r="CL710" s="53"/>
      <c r="CM710" s="53"/>
      <c r="CN710" s="53"/>
      <c r="CO710" s="53"/>
      <c r="CP710" s="53"/>
      <c r="CQ710" s="53"/>
      <c r="CR710" s="53"/>
      <c r="CS710" s="53"/>
      <c r="CT710" s="53"/>
      <c r="CU710" s="53"/>
      <c r="CV710" s="53"/>
      <c r="CW710" s="53"/>
      <c r="CX710" s="53"/>
      <c r="CY710" s="53"/>
      <c r="CZ710" s="53"/>
      <c r="DA710" s="53"/>
      <c r="DB710" s="53"/>
      <c r="DC710" s="53"/>
      <c r="DD710" s="53"/>
      <c r="DE710" s="53"/>
      <c r="DF710" s="53"/>
      <c r="DG710" s="53"/>
      <c r="DH710" s="53"/>
      <c r="DI710" s="53"/>
      <c r="DJ710" s="53"/>
      <c r="DK710" s="53"/>
      <c r="DL710" s="53"/>
      <c r="DM710" s="53"/>
      <c r="DN710" s="53"/>
      <c r="DO710" s="53"/>
      <c r="DP710" s="53"/>
      <c r="DQ710" s="53"/>
      <c r="DR710" s="53"/>
      <c r="DS710" s="53"/>
      <c r="DT710" s="53"/>
      <c r="DU710" s="53"/>
      <c r="DV710" s="53"/>
      <c r="DW710" s="53"/>
      <c r="DX710" s="53"/>
      <c r="DY710" s="53"/>
      <c r="DZ710" s="53"/>
      <c r="EA710" s="53"/>
      <c r="EB710" s="53"/>
      <c r="EC710" s="53"/>
      <c r="ED710" s="53"/>
      <c r="EE710" s="53"/>
      <c r="EF710" s="53"/>
      <c r="EG710" s="53"/>
      <c r="EH710" s="53"/>
      <c r="EI710" s="53"/>
      <c r="EJ710" s="53"/>
      <c r="EK710" s="53"/>
      <c r="EL710" s="53"/>
      <c r="EM710" s="53"/>
      <c r="EN710" s="53"/>
      <c r="EO710" s="53"/>
      <c r="EP710" s="53"/>
      <c r="EQ710" s="53"/>
      <c r="ER710" s="53"/>
      <c r="ES710" s="53"/>
      <c r="ET710" s="53"/>
      <c r="EU710" s="53"/>
      <c r="EV710" s="53"/>
      <c r="EW710" s="53"/>
      <c r="EX710" s="53"/>
      <c r="EY710" s="53"/>
      <c r="EZ710" s="53"/>
      <c r="FA710" s="53"/>
      <c r="FB710" s="53"/>
      <c r="FC710" s="53"/>
      <c r="FD710" s="53"/>
      <c r="FE710" s="53"/>
      <c r="FF710" s="53"/>
      <c r="FG710" s="53"/>
      <c r="FH710" s="53"/>
      <c r="FI710" s="53"/>
      <c r="FJ710" s="53"/>
      <c r="FK710" s="53"/>
      <c r="FL710" s="53"/>
      <c r="FM710" s="53"/>
      <c r="FN710" s="53"/>
      <c r="FO710" s="53"/>
      <c r="FP710" s="53"/>
      <c r="FQ710" s="53"/>
      <c r="FR710" s="53"/>
      <c r="FS710" s="53"/>
      <c r="FT710" s="53"/>
      <c r="FU710" s="53"/>
      <c r="FV710" s="53"/>
      <c r="FW710" s="53"/>
      <c r="FX710" s="53"/>
      <c r="FY710" s="53"/>
      <c r="FZ710" s="53"/>
      <c r="GA710" s="53"/>
      <c r="GB710" s="53"/>
      <c r="GC710" s="53"/>
      <c r="GD710" s="53"/>
      <c r="GE710" s="53"/>
      <c r="GF710" s="53"/>
      <c r="GG710" s="53"/>
      <c r="GH710" s="53"/>
      <c r="GI710" s="53"/>
      <c r="GJ710" s="53"/>
      <c r="GK710" s="53"/>
      <c r="GL710" s="53"/>
      <c r="GM710" s="53"/>
      <c r="GN710" s="53"/>
      <c r="GO710" s="53"/>
      <c r="GP710" s="53"/>
      <c r="GQ710" s="53"/>
      <c r="GR710" s="53"/>
      <c r="GS710" s="53"/>
      <c r="GT710" s="53"/>
      <c r="GU710" s="53"/>
      <c r="GV710" s="53"/>
      <c r="GW710" s="53"/>
      <c r="GX710" s="53"/>
      <c r="GY710" s="53"/>
      <c r="GZ710" s="53"/>
      <c r="HA710" s="53"/>
      <c r="HB710" s="53"/>
      <c r="HC710" s="53"/>
      <c r="HD710" s="53"/>
      <c r="HE710" s="53"/>
      <c r="HF710" s="53"/>
      <c r="HG710" s="53"/>
      <c r="HH710" s="53"/>
      <c r="HI710" s="53"/>
      <c r="HJ710" s="53"/>
      <c r="HK710" s="53"/>
      <c r="HL710" s="53"/>
      <c r="HM710" s="53"/>
      <c r="HN710" s="53"/>
      <c r="HO710" s="53"/>
      <c r="HP710" s="53"/>
      <c r="HQ710" s="53"/>
      <c r="HR710" s="53"/>
      <c r="HS710" s="53"/>
      <c r="HT710" s="53"/>
      <c r="HU710" s="53"/>
      <c r="HV710" s="53"/>
      <c r="HW710" s="53"/>
      <c r="HX710" s="53"/>
      <c r="HY710" s="53"/>
      <c r="HZ710" s="53"/>
      <c r="IA710" s="53"/>
    </row>
    <row r="711" spans="1:235" ht="11.25">
      <c r="A711" s="1"/>
      <c r="B711" s="1"/>
      <c r="C711" s="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04"/>
      <c r="O711" s="104"/>
      <c r="P711" s="104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3"/>
      <c r="BS711" s="53"/>
      <c r="BT711" s="53"/>
      <c r="BU711" s="53"/>
      <c r="BV711" s="53"/>
      <c r="BW711" s="53"/>
      <c r="BX711" s="53"/>
      <c r="BY711" s="53"/>
      <c r="BZ711" s="53"/>
      <c r="CA711" s="53"/>
      <c r="CB711" s="53"/>
      <c r="CC711" s="53"/>
      <c r="CD711" s="53"/>
      <c r="CE711" s="53"/>
      <c r="CF711" s="53"/>
      <c r="CG711" s="53"/>
      <c r="CH711" s="53"/>
      <c r="CI711" s="53"/>
      <c r="CJ711" s="53"/>
      <c r="CK711" s="53"/>
      <c r="CL711" s="53"/>
      <c r="CM711" s="53"/>
      <c r="CN711" s="53"/>
      <c r="CO711" s="53"/>
      <c r="CP711" s="53"/>
      <c r="CQ711" s="53"/>
      <c r="CR711" s="53"/>
      <c r="CS711" s="53"/>
      <c r="CT711" s="53"/>
      <c r="CU711" s="53"/>
      <c r="CV711" s="53"/>
      <c r="CW711" s="53"/>
      <c r="CX711" s="53"/>
      <c r="CY711" s="53"/>
      <c r="CZ711" s="53"/>
      <c r="DA711" s="53"/>
      <c r="DB711" s="53"/>
      <c r="DC711" s="53"/>
      <c r="DD711" s="53"/>
      <c r="DE711" s="53"/>
      <c r="DF711" s="53"/>
      <c r="DG711" s="53"/>
      <c r="DH711" s="53"/>
      <c r="DI711" s="53"/>
      <c r="DJ711" s="53"/>
      <c r="DK711" s="53"/>
      <c r="DL711" s="53"/>
      <c r="DM711" s="53"/>
      <c r="DN711" s="53"/>
      <c r="DO711" s="53"/>
      <c r="DP711" s="53"/>
      <c r="DQ711" s="53"/>
      <c r="DR711" s="53"/>
      <c r="DS711" s="53"/>
      <c r="DT711" s="53"/>
      <c r="DU711" s="53"/>
      <c r="DV711" s="53"/>
      <c r="DW711" s="53"/>
      <c r="DX711" s="53"/>
      <c r="DY711" s="53"/>
      <c r="DZ711" s="53"/>
      <c r="EA711" s="53"/>
      <c r="EB711" s="53"/>
      <c r="EC711" s="53"/>
      <c r="ED711" s="53"/>
      <c r="EE711" s="53"/>
      <c r="EF711" s="53"/>
      <c r="EG711" s="53"/>
      <c r="EH711" s="53"/>
      <c r="EI711" s="53"/>
      <c r="EJ711" s="53"/>
      <c r="EK711" s="53"/>
      <c r="EL711" s="53"/>
      <c r="EM711" s="53"/>
      <c r="EN711" s="53"/>
      <c r="EO711" s="53"/>
      <c r="EP711" s="53"/>
      <c r="EQ711" s="53"/>
      <c r="ER711" s="53"/>
      <c r="ES711" s="53"/>
      <c r="ET711" s="53"/>
      <c r="EU711" s="53"/>
      <c r="EV711" s="53"/>
      <c r="EW711" s="53"/>
      <c r="EX711" s="53"/>
      <c r="EY711" s="53"/>
      <c r="EZ711" s="53"/>
      <c r="FA711" s="53"/>
      <c r="FB711" s="53"/>
      <c r="FC711" s="53"/>
      <c r="FD711" s="53"/>
      <c r="FE711" s="53"/>
      <c r="FF711" s="53"/>
      <c r="FG711" s="53"/>
      <c r="FH711" s="53"/>
      <c r="FI711" s="53"/>
      <c r="FJ711" s="53"/>
      <c r="FK711" s="53"/>
      <c r="FL711" s="53"/>
      <c r="FM711" s="53"/>
      <c r="FN711" s="53"/>
      <c r="FO711" s="53"/>
      <c r="FP711" s="53"/>
      <c r="FQ711" s="53"/>
      <c r="FR711" s="53"/>
      <c r="FS711" s="53"/>
      <c r="FT711" s="53"/>
      <c r="FU711" s="53"/>
      <c r="FV711" s="53"/>
      <c r="FW711" s="53"/>
      <c r="FX711" s="53"/>
      <c r="FY711" s="53"/>
      <c r="FZ711" s="53"/>
      <c r="GA711" s="53"/>
      <c r="GB711" s="53"/>
      <c r="GC711" s="53"/>
      <c r="GD711" s="53"/>
      <c r="GE711" s="53"/>
      <c r="GF711" s="53"/>
      <c r="GG711" s="53"/>
      <c r="GH711" s="53"/>
      <c r="GI711" s="53"/>
      <c r="GJ711" s="53"/>
      <c r="GK711" s="53"/>
      <c r="GL711" s="53"/>
      <c r="GM711" s="53"/>
      <c r="GN711" s="53"/>
      <c r="GO711" s="53"/>
      <c r="GP711" s="53"/>
      <c r="GQ711" s="53"/>
      <c r="GR711" s="53"/>
      <c r="GS711" s="53"/>
      <c r="GT711" s="53"/>
      <c r="GU711" s="53"/>
      <c r="GV711" s="53"/>
      <c r="GW711" s="53"/>
      <c r="GX711" s="53"/>
      <c r="GY711" s="53"/>
      <c r="GZ711" s="53"/>
      <c r="HA711" s="53"/>
      <c r="HB711" s="53"/>
      <c r="HC711" s="53"/>
      <c r="HD711" s="53"/>
      <c r="HE711" s="53"/>
      <c r="HF711" s="53"/>
      <c r="HG711" s="53"/>
      <c r="HH711" s="53"/>
      <c r="HI711" s="53"/>
      <c r="HJ711" s="53"/>
      <c r="HK711" s="53"/>
      <c r="HL711" s="53"/>
      <c r="HM711" s="53"/>
      <c r="HN711" s="53"/>
      <c r="HO711" s="53"/>
      <c r="HP711" s="53"/>
      <c r="HQ711" s="53"/>
      <c r="HR711" s="53"/>
      <c r="HS711" s="53"/>
      <c r="HT711" s="53"/>
      <c r="HU711" s="53"/>
      <c r="HV711" s="53"/>
      <c r="HW711" s="53"/>
      <c r="HX711" s="53"/>
      <c r="HY711" s="53"/>
      <c r="HZ711" s="53"/>
      <c r="IA711" s="53"/>
    </row>
    <row r="712" spans="1:235" ht="11.25">
      <c r="A712" s="1"/>
      <c r="B712" s="1"/>
      <c r="C712" s="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04"/>
      <c r="O712" s="104"/>
      <c r="P712" s="104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3"/>
      <c r="BS712" s="53"/>
      <c r="BT712" s="53"/>
      <c r="BU712" s="53"/>
      <c r="BV712" s="53"/>
      <c r="BW712" s="53"/>
      <c r="BX712" s="53"/>
      <c r="BY712" s="53"/>
      <c r="BZ712" s="53"/>
      <c r="CA712" s="53"/>
      <c r="CB712" s="53"/>
      <c r="CC712" s="53"/>
      <c r="CD712" s="53"/>
      <c r="CE712" s="53"/>
      <c r="CF712" s="53"/>
      <c r="CG712" s="53"/>
      <c r="CH712" s="53"/>
      <c r="CI712" s="53"/>
      <c r="CJ712" s="53"/>
      <c r="CK712" s="53"/>
      <c r="CL712" s="53"/>
      <c r="CM712" s="53"/>
      <c r="CN712" s="53"/>
      <c r="CO712" s="53"/>
      <c r="CP712" s="53"/>
      <c r="CQ712" s="53"/>
      <c r="CR712" s="53"/>
      <c r="CS712" s="53"/>
      <c r="CT712" s="53"/>
      <c r="CU712" s="53"/>
      <c r="CV712" s="53"/>
      <c r="CW712" s="53"/>
      <c r="CX712" s="53"/>
      <c r="CY712" s="53"/>
      <c r="CZ712" s="53"/>
      <c r="DA712" s="53"/>
      <c r="DB712" s="53"/>
      <c r="DC712" s="53"/>
      <c r="DD712" s="53"/>
      <c r="DE712" s="53"/>
      <c r="DF712" s="53"/>
      <c r="DG712" s="53"/>
      <c r="DH712" s="53"/>
      <c r="DI712" s="53"/>
      <c r="DJ712" s="53"/>
      <c r="DK712" s="53"/>
      <c r="DL712" s="53"/>
      <c r="DM712" s="53"/>
      <c r="DN712" s="53"/>
      <c r="DO712" s="53"/>
      <c r="DP712" s="53"/>
      <c r="DQ712" s="53"/>
      <c r="DR712" s="53"/>
      <c r="DS712" s="53"/>
      <c r="DT712" s="53"/>
      <c r="DU712" s="53"/>
      <c r="DV712" s="53"/>
      <c r="DW712" s="53"/>
      <c r="DX712" s="53"/>
      <c r="DY712" s="53"/>
      <c r="DZ712" s="53"/>
      <c r="EA712" s="53"/>
      <c r="EB712" s="53"/>
      <c r="EC712" s="53"/>
      <c r="ED712" s="53"/>
      <c r="EE712" s="53"/>
      <c r="EF712" s="53"/>
      <c r="EG712" s="53"/>
      <c r="EH712" s="53"/>
      <c r="EI712" s="53"/>
      <c r="EJ712" s="53"/>
      <c r="EK712" s="53"/>
      <c r="EL712" s="53"/>
      <c r="EM712" s="53"/>
      <c r="EN712" s="53"/>
      <c r="EO712" s="53"/>
      <c r="EP712" s="53"/>
      <c r="EQ712" s="53"/>
      <c r="ER712" s="53"/>
      <c r="ES712" s="53"/>
      <c r="ET712" s="53"/>
      <c r="EU712" s="53"/>
      <c r="EV712" s="53"/>
      <c r="EW712" s="53"/>
      <c r="EX712" s="53"/>
      <c r="EY712" s="53"/>
      <c r="EZ712" s="53"/>
      <c r="FA712" s="53"/>
      <c r="FB712" s="53"/>
      <c r="FC712" s="53"/>
      <c r="FD712" s="53"/>
      <c r="FE712" s="53"/>
      <c r="FF712" s="53"/>
      <c r="FG712" s="53"/>
      <c r="FH712" s="53"/>
      <c r="FI712" s="53"/>
      <c r="FJ712" s="53"/>
      <c r="FK712" s="53"/>
      <c r="FL712" s="53"/>
      <c r="FM712" s="53"/>
      <c r="FN712" s="53"/>
      <c r="FO712" s="53"/>
      <c r="FP712" s="53"/>
      <c r="FQ712" s="53"/>
      <c r="FR712" s="53"/>
      <c r="FS712" s="53"/>
      <c r="FT712" s="53"/>
      <c r="FU712" s="53"/>
      <c r="FV712" s="53"/>
      <c r="FW712" s="53"/>
      <c r="FX712" s="53"/>
      <c r="FY712" s="53"/>
      <c r="FZ712" s="53"/>
      <c r="GA712" s="53"/>
      <c r="GB712" s="53"/>
      <c r="GC712" s="53"/>
      <c r="GD712" s="53"/>
      <c r="GE712" s="53"/>
      <c r="GF712" s="53"/>
      <c r="GG712" s="53"/>
      <c r="GH712" s="53"/>
      <c r="GI712" s="53"/>
      <c r="GJ712" s="53"/>
      <c r="GK712" s="53"/>
      <c r="GL712" s="53"/>
      <c r="GM712" s="53"/>
      <c r="GN712" s="53"/>
      <c r="GO712" s="53"/>
      <c r="GP712" s="53"/>
      <c r="GQ712" s="53"/>
      <c r="GR712" s="53"/>
      <c r="GS712" s="53"/>
      <c r="GT712" s="53"/>
      <c r="GU712" s="53"/>
      <c r="GV712" s="53"/>
      <c r="GW712" s="53"/>
      <c r="GX712" s="53"/>
      <c r="GY712" s="53"/>
      <c r="GZ712" s="53"/>
      <c r="HA712" s="53"/>
      <c r="HB712" s="53"/>
      <c r="HC712" s="53"/>
      <c r="HD712" s="53"/>
      <c r="HE712" s="53"/>
      <c r="HF712" s="53"/>
      <c r="HG712" s="53"/>
      <c r="HH712" s="53"/>
      <c r="HI712" s="53"/>
      <c r="HJ712" s="53"/>
      <c r="HK712" s="53"/>
      <c r="HL712" s="53"/>
      <c r="HM712" s="53"/>
      <c r="HN712" s="53"/>
      <c r="HO712" s="53"/>
      <c r="HP712" s="53"/>
      <c r="HQ712" s="53"/>
      <c r="HR712" s="53"/>
      <c r="HS712" s="53"/>
      <c r="HT712" s="53"/>
      <c r="HU712" s="53"/>
      <c r="HV712" s="53"/>
      <c r="HW712" s="53"/>
      <c r="HX712" s="53"/>
      <c r="HY712" s="53"/>
      <c r="HZ712" s="53"/>
      <c r="IA712" s="53"/>
    </row>
    <row r="713" spans="1:235" ht="11.25">
      <c r="A713" s="1"/>
      <c r="B713" s="1"/>
      <c r="C713" s="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04"/>
      <c r="O713" s="104"/>
      <c r="P713" s="104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3"/>
      <c r="BS713" s="53"/>
      <c r="BT713" s="53"/>
      <c r="BU713" s="53"/>
      <c r="BV713" s="53"/>
      <c r="BW713" s="53"/>
      <c r="BX713" s="53"/>
      <c r="BY713" s="53"/>
      <c r="BZ713" s="53"/>
      <c r="CA713" s="53"/>
      <c r="CB713" s="53"/>
      <c r="CC713" s="53"/>
      <c r="CD713" s="53"/>
      <c r="CE713" s="53"/>
      <c r="CF713" s="53"/>
      <c r="CG713" s="53"/>
      <c r="CH713" s="53"/>
      <c r="CI713" s="53"/>
      <c r="CJ713" s="53"/>
      <c r="CK713" s="53"/>
      <c r="CL713" s="53"/>
      <c r="CM713" s="53"/>
      <c r="CN713" s="53"/>
      <c r="CO713" s="53"/>
      <c r="CP713" s="53"/>
      <c r="CQ713" s="53"/>
      <c r="CR713" s="53"/>
      <c r="CS713" s="53"/>
      <c r="CT713" s="53"/>
      <c r="CU713" s="53"/>
      <c r="CV713" s="53"/>
      <c r="CW713" s="53"/>
      <c r="CX713" s="53"/>
      <c r="CY713" s="53"/>
      <c r="CZ713" s="53"/>
      <c r="DA713" s="53"/>
      <c r="DB713" s="53"/>
      <c r="DC713" s="53"/>
      <c r="DD713" s="53"/>
      <c r="DE713" s="53"/>
      <c r="DF713" s="53"/>
      <c r="DG713" s="53"/>
      <c r="DH713" s="53"/>
      <c r="DI713" s="53"/>
      <c r="DJ713" s="53"/>
      <c r="DK713" s="53"/>
      <c r="DL713" s="53"/>
      <c r="DM713" s="53"/>
      <c r="DN713" s="53"/>
      <c r="DO713" s="53"/>
      <c r="DP713" s="53"/>
      <c r="DQ713" s="53"/>
      <c r="DR713" s="53"/>
      <c r="DS713" s="53"/>
      <c r="DT713" s="53"/>
      <c r="DU713" s="53"/>
      <c r="DV713" s="53"/>
      <c r="DW713" s="53"/>
      <c r="DX713" s="53"/>
      <c r="DY713" s="53"/>
      <c r="DZ713" s="53"/>
      <c r="EA713" s="53"/>
      <c r="EB713" s="53"/>
      <c r="EC713" s="53"/>
      <c r="ED713" s="53"/>
      <c r="EE713" s="53"/>
      <c r="EF713" s="53"/>
      <c r="EG713" s="53"/>
      <c r="EH713" s="53"/>
      <c r="EI713" s="53"/>
      <c r="EJ713" s="53"/>
      <c r="EK713" s="53"/>
      <c r="EL713" s="53"/>
      <c r="EM713" s="53"/>
      <c r="EN713" s="53"/>
      <c r="EO713" s="53"/>
      <c r="EP713" s="53"/>
      <c r="EQ713" s="53"/>
      <c r="ER713" s="53"/>
      <c r="ES713" s="53"/>
      <c r="ET713" s="53"/>
      <c r="EU713" s="53"/>
      <c r="EV713" s="53"/>
      <c r="EW713" s="53"/>
      <c r="EX713" s="53"/>
      <c r="EY713" s="53"/>
      <c r="EZ713" s="53"/>
      <c r="FA713" s="53"/>
      <c r="FB713" s="53"/>
      <c r="FC713" s="53"/>
      <c r="FD713" s="53"/>
      <c r="FE713" s="53"/>
      <c r="FF713" s="53"/>
      <c r="FG713" s="53"/>
      <c r="FH713" s="53"/>
      <c r="FI713" s="53"/>
      <c r="FJ713" s="53"/>
      <c r="FK713" s="53"/>
      <c r="FL713" s="53"/>
      <c r="FM713" s="53"/>
      <c r="FN713" s="53"/>
      <c r="FO713" s="53"/>
      <c r="FP713" s="53"/>
      <c r="FQ713" s="53"/>
      <c r="FR713" s="53"/>
      <c r="FS713" s="53"/>
      <c r="FT713" s="53"/>
      <c r="FU713" s="53"/>
      <c r="FV713" s="53"/>
      <c r="FW713" s="53"/>
      <c r="FX713" s="53"/>
      <c r="FY713" s="53"/>
      <c r="FZ713" s="53"/>
      <c r="GA713" s="53"/>
      <c r="GB713" s="53"/>
      <c r="GC713" s="53"/>
      <c r="GD713" s="53"/>
      <c r="GE713" s="53"/>
      <c r="GF713" s="53"/>
      <c r="GG713" s="53"/>
      <c r="GH713" s="53"/>
      <c r="GI713" s="53"/>
      <c r="GJ713" s="53"/>
      <c r="GK713" s="53"/>
      <c r="GL713" s="53"/>
      <c r="GM713" s="53"/>
      <c r="GN713" s="53"/>
      <c r="GO713" s="53"/>
      <c r="GP713" s="53"/>
      <c r="GQ713" s="53"/>
      <c r="GR713" s="53"/>
      <c r="GS713" s="53"/>
      <c r="GT713" s="53"/>
      <c r="GU713" s="53"/>
      <c r="GV713" s="53"/>
      <c r="GW713" s="53"/>
      <c r="GX713" s="53"/>
      <c r="GY713" s="53"/>
      <c r="GZ713" s="53"/>
      <c r="HA713" s="53"/>
      <c r="HB713" s="53"/>
      <c r="HC713" s="53"/>
      <c r="HD713" s="53"/>
      <c r="HE713" s="53"/>
      <c r="HF713" s="53"/>
      <c r="HG713" s="53"/>
      <c r="HH713" s="53"/>
      <c r="HI713" s="53"/>
      <c r="HJ713" s="53"/>
      <c r="HK713" s="53"/>
      <c r="HL713" s="53"/>
      <c r="HM713" s="53"/>
      <c r="HN713" s="53"/>
      <c r="HO713" s="53"/>
      <c r="HP713" s="53"/>
      <c r="HQ713" s="53"/>
      <c r="HR713" s="53"/>
      <c r="HS713" s="53"/>
      <c r="HT713" s="53"/>
      <c r="HU713" s="53"/>
      <c r="HV713" s="53"/>
      <c r="HW713" s="53"/>
      <c r="HX713" s="53"/>
      <c r="HY713" s="53"/>
      <c r="HZ713" s="53"/>
      <c r="IA713" s="53"/>
    </row>
    <row r="714" spans="1:235" ht="11.25">
      <c r="A714" s="1"/>
      <c r="B714" s="1"/>
      <c r="C714" s="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04"/>
      <c r="O714" s="104"/>
      <c r="P714" s="104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3"/>
      <c r="BS714" s="53"/>
      <c r="BT714" s="53"/>
      <c r="BU714" s="53"/>
      <c r="BV714" s="53"/>
      <c r="BW714" s="53"/>
      <c r="BX714" s="53"/>
      <c r="BY714" s="53"/>
      <c r="BZ714" s="53"/>
      <c r="CA714" s="53"/>
      <c r="CB714" s="53"/>
      <c r="CC714" s="53"/>
      <c r="CD714" s="53"/>
      <c r="CE714" s="53"/>
      <c r="CF714" s="53"/>
      <c r="CG714" s="53"/>
      <c r="CH714" s="53"/>
      <c r="CI714" s="53"/>
      <c r="CJ714" s="53"/>
      <c r="CK714" s="53"/>
      <c r="CL714" s="53"/>
      <c r="CM714" s="53"/>
      <c r="CN714" s="53"/>
      <c r="CO714" s="53"/>
      <c r="CP714" s="53"/>
      <c r="CQ714" s="53"/>
      <c r="CR714" s="53"/>
      <c r="CS714" s="53"/>
      <c r="CT714" s="53"/>
      <c r="CU714" s="53"/>
      <c r="CV714" s="53"/>
      <c r="CW714" s="53"/>
      <c r="CX714" s="53"/>
      <c r="CY714" s="53"/>
      <c r="CZ714" s="53"/>
      <c r="DA714" s="53"/>
      <c r="DB714" s="53"/>
      <c r="DC714" s="53"/>
      <c r="DD714" s="53"/>
      <c r="DE714" s="53"/>
      <c r="DF714" s="53"/>
      <c r="DG714" s="53"/>
      <c r="DH714" s="53"/>
      <c r="DI714" s="53"/>
      <c r="DJ714" s="53"/>
      <c r="DK714" s="53"/>
      <c r="DL714" s="53"/>
      <c r="DM714" s="53"/>
      <c r="DN714" s="53"/>
      <c r="DO714" s="53"/>
      <c r="DP714" s="53"/>
      <c r="DQ714" s="53"/>
      <c r="DR714" s="53"/>
      <c r="DS714" s="53"/>
      <c r="DT714" s="53"/>
      <c r="DU714" s="53"/>
      <c r="DV714" s="53"/>
      <c r="DW714" s="53"/>
      <c r="DX714" s="53"/>
      <c r="DY714" s="53"/>
      <c r="DZ714" s="53"/>
      <c r="EA714" s="53"/>
      <c r="EB714" s="53"/>
      <c r="EC714" s="53"/>
      <c r="ED714" s="53"/>
      <c r="EE714" s="53"/>
      <c r="EF714" s="53"/>
      <c r="EG714" s="53"/>
      <c r="EH714" s="53"/>
      <c r="EI714" s="53"/>
      <c r="EJ714" s="53"/>
      <c r="EK714" s="53"/>
      <c r="EL714" s="53"/>
      <c r="EM714" s="53"/>
      <c r="EN714" s="53"/>
      <c r="EO714" s="53"/>
      <c r="EP714" s="53"/>
      <c r="EQ714" s="53"/>
      <c r="ER714" s="53"/>
      <c r="ES714" s="53"/>
      <c r="ET714" s="53"/>
      <c r="EU714" s="53"/>
      <c r="EV714" s="53"/>
      <c r="EW714" s="53"/>
      <c r="EX714" s="53"/>
      <c r="EY714" s="53"/>
      <c r="EZ714" s="53"/>
      <c r="FA714" s="53"/>
      <c r="FB714" s="53"/>
      <c r="FC714" s="53"/>
      <c r="FD714" s="53"/>
      <c r="FE714" s="53"/>
      <c r="FF714" s="53"/>
      <c r="FG714" s="53"/>
      <c r="FH714" s="53"/>
      <c r="FI714" s="53"/>
      <c r="FJ714" s="53"/>
      <c r="FK714" s="53"/>
      <c r="FL714" s="53"/>
      <c r="FM714" s="53"/>
      <c r="FN714" s="53"/>
      <c r="FO714" s="53"/>
      <c r="FP714" s="53"/>
      <c r="FQ714" s="53"/>
      <c r="FR714" s="53"/>
      <c r="FS714" s="53"/>
      <c r="FT714" s="53"/>
      <c r="FU714" s="53"/>
      <c r="FV714" s="53"/>
      <c r="FW714" s="53"/>
      <c r="FX714" s="53"/>
      <c r="FY714" s="53"/>
      <c r="FZ714" s="53"/>
      <c r="GA714" s="53"/>
      <c r="GB714" s="53"/>
      <c r="GC714" s="53"/>
      <c r="GD714" s="53"/>
      <c r="GE714" s="53"/>
      <c r="GF714" s="53"/>
      <c r="GG714" s="53"/>
      <c r="GH714" s="53"/>
      <c r="GI714" s="53"/>
      <c r="GJ714" s="53"/>
      <c r="GK714" s="53"/>
      <c r="GL714" s="53"/>
      <c r="GM714" s="53"/>
      <c r="GN714" s="53"/>
      <c r="GO714" s="53"/>
      <c r="GP714" s="53"/>
      <c r="GQ714" s="53"/>
      <c r="GR714" s="53"/>
      <c r="GS714" s="53"/>
      <c r="GT714" s="53"/>
      <c r="GU714" s="53"/>
      <c r="GV714" s="53"/>
      <c r="GW714" s="53"/>
      <c r="GX714" s="53"/>
      <c r="GY714" s="53"/>
      <c r="GZ714" s="53"/>
      <c r="HA714" s="53"/>
      <c r="HB714" s="53"/>
      <c r="HC714" s="53"/>
      <c r="HD714" s="53"/>
      <c r="HE714" s="53"/>
      <c r="HF714" s="53"/>
      <c r="HG714" s="53"/>
      <c r="HH714" s="53"/>
      <c r="HI714" s="53"/>
      <c r="HJ714" s="53"/>
      <c r="HK714" s="53"/>
      <c r="HL714" s="53"/>
      <c r="HM714" s="53"/>
      <c r="HN714" s="53"/>
      <c r="HO714" s="53"/>
      <c r="HP714" s="53"/>
      <c r="HQ714" s="53"/>
      <c r="HR714" s="53"/>
      <c r="HS714" s="53"/>
      <c r="HT714" s="53"/>
      <c r="HU714" s="53"/>
      <c r="HV714" s="53"/>
      <c r="HW714" s="53"/>
      <c r="HX714" s="53"/>
      <c r="HY714" s="53"/>
      <c r="HZ714" s="53"/>
      <c r="IA714" s="53"/>
    </row>
    <row r="715" spans="1:235" ht="11.25">
      <c r="A715" s="1"/>
      <c r="B715" s="1"/>
      <c r="C715" s="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04"/>
      <c r="O715" s="104"/>
      <c r="P715" s="104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3"/>
      <c r="BS715" s="53"/>
      <c r="BT715" s="53"/>
      <c r="BU715" s="53"/>
      <c r="BV715" s="53"/>
      <c r="BW715" s="53"/>
      <c r="BX715" s="53"/>
      <c r="BY715" s="53"/>
      <c r="BZ715" s="53"/>
      <c r="CA715" s="53"/>
      <c r="CB715" s="53"/>
      <c r="CC715" s="53"/>
      <c r="CD715" s="53"/>
      <c r="CE715" s="53"/>
      <c r="CF715" s="53"/>
      <c r="CG715" s="53"/>
      <c r="CH715" s="53"/>
      <c r="CI715" s="53"/>
      <c r="CJ715" s="53"/>
      <c r="CK715" s="53"/>
      <c r="CL715" s="53"/>
      <c r="CM715" s="53"/>
      <c r="CN715" s="53"/>
      <c r="CO715" s="53"/>
      <c r="CP715" s="53"/>
      <c r="CQ715" s="53"/>
      <c r="CR715" s="53"/>
      <c r="CS715" s="53"/>
      <c r="CT715" s="53"/>
      <c r="CU715" s="53"/>
      <c r="CV715" s="53"/>
      <c r="CW715" s="53"/>
      <c r="CX715" s="53"/>
      <c r="CY715" s="53"/>
      <c r="CZ715" s="53"/>
      <c r="DA715" s="53"/>
      <c r="DB715" s="53"/>
      <c r="DC715" s="53"/>
      <c r="DD715" s="53"/>
      <c r="DE715" s="53"/>
      <c r="DF715" s="53"/>
      <c r="DG715" s="53"/>
      <c r="DH715" s="53"/>
      <c r="DI715" s="53"/>
      <c r="DJ715" s="53"/>
      <c r="DK715" s="53"/>
      <c r="DL715" s="53"/>
      <c r="DM715" s="53"/>
      <c r="DN715" s="53"/>
      <c r="DO715" s="53"/>
      <c r="DP715" s="53"/>
      <c r="DQ715" s="53"/>
      <c r="DR715" s="53"/>
      <c r="DS715" s="53"/>
      <c r="DT715" s="53"/>
      <c r="DU715" s="53"/>
      <c r="DV715" s="53"/>
      <c r="DW715" s="53"/>
      <c r="DX715" s="53"/>
      <c r="DY715" s="53"/>
      <c r="DZ715" s="53"/>
      <c r="EA715" s="53"/>
      <c r="EB715" s="53"/>
      <c r="EC715" s="53"/>
      <c r="ED715" s="53"/>
      <c r="EE715" s="53"/>
      <c r="EF715" s="53"/>
      <c r="EG715" s="53"/>
      <c r="EH715" s="53"/>
      <c r="EI715" s="53"/>
      <c r="EJ715" s="53"/>
      <c r="EK715" s="53"/>
      <c r="EL715" s="53"/>
      <c r="EM715" s="53"/>
      <c r="EN715" s="53"/>
      <c r="EO715" s="53"/>
      <c r="EP715" s="53"/>
      <c r="EQ715" s="53"/>
      <c r="ER715" s="53"/>
      <c r="ES715" s="53"/>
      <c r="ET715" s="53"/>
      <c r="EU715" s="53"/>
      <c r="EV715" s="53"/>
      <c r="EW715" s="53"/>
      <c r="EX715" s="53"/>
      <c r="EY715" s="53"/>
      <c r="EZ715" s="53"/>
      <c r="FA715" s="53"/>
      <c r="FB715" s="53"/>
      <c r="FC715" s="53"/>
      <c r="FD715" s="53"/>
      <c r="FE715" s="53"/>
      <c r="FF715" s="53"/>
      <c r="FG715" s="53"/>
      <c r="FH715" s="53"/>
      <c r="FI715" s="53"/>
      <c r="FJ715" s="53"/>
      <c r="FK715" s="53"/>
      <c r="FL715" s="53"/>
      <c r="FM715" s="53"/>
      <c r="FN715" s="53"/>
      <c r="FO715" s="53"/>
      <c r="FP715" s="53"/>
      <c r="FQ715" s="53"/>
      <c r="FR715" s="53"/>
      <c r="FS715" s="53"/>
      <c r="FT715" s="53"/>
      <c r="FU715" s="53"/>
      <c r="FV715" s="53"/>
      <c r="FW715" s="53"/>
      <c r="FX715" s="53"/>
      <c r="FY715" s="53"/>
      <c r="FZ715" s="53"/>
      <c r="GA715" s="53"/>
      <c r="GB715" s="53"/>
      <c r="GC715" s="53"/>
      <c r="GD715" s="53"/>
      <c r="GE715" s="53"/>
      <c r="GF715" s="53"/>
      <c r="GG715" s="53"/>
      <c r="GH715" s="53"/>
      <c r="GI715" s="53"/>
      <c r="GJ715" s="53"/>
      <c r="GK715" s="53"/>
      <c r="GL715" s="53"/>
      <c r="GM715" s="53"/>
      <c r="GN715" s="53"/>
      <c r="GO715" s="53"/>
      <c r="GP715" s="53"/>
      <c r="GQ715" s="53"/>
      <c r="GR715" s="53"/>
      <c r="GS715" s="53"/>
      <c r="GT715" s="53"/>
      <c r="GU715" s="53"/>
      <c r="GV715" s="53"/>
      <c r="GW715" s="53"/>
      <c r="GX715" s="53"/>
      <c r="GY715" s="53"/>
      <c r="GZ715" s="53"/>
      <c r="HA715" s="53"/>
      <c r="HB715" s="53"/>
      <c r="HC715" s="53"/>
      <c r="HD715" s="53"/>
      <c r="HE715" s="53"/>
      <c r="HF715" s="53"/>
      <c r="HG715" s="53"/>
      <c r="HH715" s="53"/>
      <c r="HI715" s="53"/>
      <c r="HJ715" s="53"/>
      <c r="HK715" s="53"/>
      <c r="HL715" s="53"/>
      <c r="HM715" s="53"/>
      <c r="HN715" s="53"/>
      <c r="HO715" s="53"/>
      <c r="HP715" s="53"/>
      <c r="HQ715" s="53"/>
      <c r="HR715" s="53"/>
      <c r="HS715" s="53"/>
      <c r="HT715" s="53"/>
      <c r="HU715" s="53"/>
      <c r="HV715" s="53"/>
      <c r="HW715" s="53"/>
      <c r="HX715" s="53"/>
      <c r="HY715" s="53"/>
      <c r="HZ715" s="53"/>
      <c r="IA715" s="53"/>
    </row>
    <row r="716" spans="1:235" ht="11.25">
      <c r="A716" s="1"/>
      <c r="B716" s="1"/>
      <c r="C716" s="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04"/>
      <c r="O716" s="104"/>
      <c r="P716" s="104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3"/>
      <c r="BS716" s="53"/>
      <c r="BT716" s="53"/>
      <c r="BU716" s="53"/>
      <c r="BV716" s="53"/>
      <c r="BW716" s="53"/>
      <c r="BX716" s="53"/>
      <c r="BY716" s="53"/>
      <c r="BZ716" s="53"/>
      <c r="CA716" s="53"/>
      <c r="CB716" s="53"/>
      <c r="CC716" s="53"/>
      <c r="CD716" s="53"/>
      <c r="CE716" s="53"/>
      <c r="CF716" s="53"/>
      <c r="CG716" s="53"/>
      <c r="CH716" s="53"/>
      <c r="CI716" s="53"/>
      <c r="CJ716" s="53"/>
      <c r="CK716" s="53"/>
      <c r="CL716" s="53"/>
      <c r="CM716" s="53"/>
      <c r="CN716" s="53"/>
      <c r="CO716" s="53"/>
      <c r="CP716" s="53"/>
      <c r="CQ716" s="53"/>
      <c r="CR716" s="53"/>
      <c r="CS716" s="53"/>
      <c r="CT716" s="53"/>
      <c r="CU716" s="53"/>
      <c r="CV716" s="53"/>
      <c r="CW716" s="53"/>
      <c r="CX716" s="53"/>
      <c r="CY716" s="53"/>
      <c r="CZ716" s="53"/>
      <c r="DA716" s="53"/>
      <c r="DB716" s="53"/>
      <c r="DC716" s="53"/>
      <c r="DD716" s="53"/>
      <c r="DE716" s="53"/>
      <c r="DF716" s="53"/>
      <c r="DG716" s="53"/>
      <c r="DH716" s="53"/>
      <c r="DI716" s="53"/>
      <c r="DJ716" s="53"/>
      <c r="DK716" s="53"/>
      <c r="DL716" s="53"/>
      <c r="DM716" s="53"/>
      <c r="DN716" s="53"/>
      <c r="DO716" s="53"/>
      <c r="DP716" s="53"/>
      <c r="DQ716" s="53"/>
      <c r="DR716" s="53"/>
      <c r="DS716" s="53"/>
      <c r="DT716" s="53"/>
      <c r="DU716" s="53"/>
      <c r="DV716" s="53"/>
      <c r="DW716" s="53"/>
      <c r="DX716" s="53"/>
      <c r="DY716" s="53"/>
      <c r="DZ716" s="53"/>
      <c r="EA716" s="53"/>
      <c r="EB716" s="53"/>
      <c r="EC716" s="53"/>
      <c r="ED716" s="53"/>
      <c r="EE716" s="53"/>
      <c r="EF716" s="53"/>
      <c r="EG716" s="53"/>
      <c r="EH716" s="53"/>
      <c r="EI716" s="53"/>
      <c r="EJ716" s="53"/>
      <c r="EK716" s="53"/>
      <c r="EL716" s="53"/>
      <c r="EM716" s="53"/>
      <c r="EN716" s="53"/>
      <c r="EO716" s="53"/>
      <c r="EP716" s="53"/>
      <c r="EQ716" s="53"/>
      <c r="ER716" s="53"/>
      <c r="ES716" s="53"/>
      <c r="ET716" s="53"/>
      <c r="EU716" s="53"/>
      <c r="EV716" s="53"/>
      <c r="EW716" s="53"/>
      <c r="EX716" s="53"/>
      <c r="EY716" s="53"/>
      <c r="EZ716" s="53"/>
      <c r="FA716" s="53"/>
      <c r="FB716" s="53"/>
      <c r="FC716" s="53"/>
      <c r="FD716" s="53"/>
      <c r="FE716" s="53"/>
      <c r="FF716" s="53"/>
      <c r="FG716" s="53"/>
      <c r="FH716" s="53"/>
      <c r="FI716" s="53"/>
      <c r="FJ716" s="53"/>
      <c r="FK716" s="53"/>
      <c r="FL716" s="53"/>
      <c r="FM716" s="53"/>
      <c r="FN716" s="53"/>
      <c r="FO716" s="53"/>
      <c r="FP716" s="53"/>
      <c r="FQ716" s="53"/>
      <c r="FR716" s="53"/>
      <c r="FS716" s="53"/>
      <c r="FT716" s="53"/>
      <c r="FU716" s="53"/>
      <c r="FV716" s="53"/>
      <c r="FW716" s="53"/>
      <c r="FX716" s="53"/>
      <c r="FY716" s="53"/>
      <c r="FZ716" s="53"/>
      <c r="GA716" s="53"/>
      <c r="GB716" s="53"/>
      <c r="GC716" s="53"/>
      <c r="GD716" s="53"/>
      <c r="GE716" s="53"/>
      <c r="GF716" s="53"/>
      <c r="GG716" s="53"/>
      <c r="GH716" s="53"/>
      <c r="GI716" s="53"/>
      <c r="GJ716" s="53"/>
      <c r="GK716" s="53"/>
      <c r="GL716" s="53"/>
      <c r="GM716" s="53"/>
      <c r="GN716" s="53"/>
      <c r="GO716" s="53"/>
      <c r="GP716" s="53"/>
      <c r="GQ716" s="53"/>
      <c r="GR716" s="53"/>
      <c r="GS716" s="53"/>
      <c r="GT716" s="53"/>
      <c r="GU716" s="53"/>
      <c r="GV716" s="53"/>
      <c r="GW716" s="53"/>
      <c r="GX716" s="53"/>
      <c r="GY716" s="53"/>
      <c r="GZ716" s="53"/>
      <c r="HA716" s="53"/>
      <c r="HB716" s="53"/>
      <c r="HC716" s="53"/>
      <c r="HD716" s="53"/>
      <c r="HE716" s="53"/>
      <c r="HF716" s="53"/>
      <c r="HG716" s="53"/>
      <c r="HH716" s="53"/>
      <c r="HI716" s="53"/>
      <c r="HJ716" s="53"/>
      <c r="HK716" s="53"/>
      <c r="HL716" s="53"/>
      <c r="HM716" s="53"/>
      <c r="HN716" s="53"/>
      <c r="HO716" s="53"/>
      <c r="HP716" s="53"/>
      <c r="HQ716" s="53"/>
      <c r="HR716" s="53"/>
      <c r="HS716" s="53"/>
      <c r="HT716" s="53"/>
      <c r="HU716" s="53"/>
      <c r="HV716" s="53"/>
      <c r="HW716" s="53"/>
      <c r="HX716" s="53"/>
      <c r="HY716" s="53"/>
      <c r="HZ716" s="53"/>
      <c r="IA716" s="53"/>
    </row>
    <row r="717" spans="1:235" ht="11.25">
      <c r="A717" s="1"/>
      <c r="B717" s="1"/>
      <c r="C717" s="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04"/>
      <c r="O717" s="104"/>
      <c r="P717" s="104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3"/>
      <c r="BS717" s="53"/>
      <c r="BT717" s="53"/>
      <c r="BU717" s="53"/>
      <c r="BV717" s="53"/>
      <c r="BW717" s="53"/>
      <c r="BX717" s="53"/>
      <c r="BY717" s="53"/>
      <c r="BZ717" s="53"/>
      <c r="CA717" s="53"/>
      <c r="CB717" s="53"/>
      <c r="CC717" s="53"/>
      <c r="CD717" s="53"/>
      <c r="CE717" s="53"/>
      <c r="CF717" s="53"/>
      <c r="CG717" s="53"/>
      <c r="CH717" s="53"/>
      <c r="CI717" s="53"/>
      <c r="CJ717" s="53"/>
      <c r="CK717" s="53"/>
      <c r="CL717" s="53"/>
      <c r="CM717" s="53"/>
      <c r="CN717" s="53"/>
      <c r="CO717" s="53"/>
      <c r="CP717" s="53"/>
      <c r="CQ717" s="53"/>
      <c r="CR717" s="53"/>
      <c r="CS717" s="53"/>
      <c r="CT717" s="53"/>
      <c r="CU717" s="53"/>
      <c r="CV717" s="53"/>
      <c r="CW717" s="53"/>
      <c r="CX717" s="53"/>
      <c r="CY717" s="53"/>
      <c r="CZ717" s="53"/>
      <c r="DA717" s="53"/>
      <c r="DB717" s="53"/>
      <c r="DC717" s="53"/>
      <c r="DD717" s="53"/>
      <c r="DE717" s="53"/>
      <c r="DF717" s="53"/>
      <c r="DG717" s="53"/>
      <c r="DH717" s="53"/>
      <c r="DI717" s="53"/>
      <c r="DJ717" s="53"/>
      <c r="DK717" s="53"/>
      <c r="DL717" s="53"/>
      <c r="DM717" s="53"/>
      <c r="DN717" s="53"/>
      <c r="DO717" s="53"/>
      <c r="DP717" s="53"/>
      <c r="DQ717" s="53"/>
      <c r="DR717" s="53"/>
      <c r="DS717" s="53"/>
      <c r="DT717" s="53"/>
      <c r="DU717" s="53"/>
      <c r="DV717" s="53"/>
      <c r="DW717" s="53"/>
      <c r="DX717" s="53"/>
      <c r="DY717" s="53"/>
      <c r="DZ717" s="53"/>
      <c r="EA717" s="53"/>
      <c r="EB717" s="53"/>
      <c r="EC717" s="53"/>
      <c r="ED717" s="53"/>
      <c r="EE717" s="53"/>
      <c r="EF717" s="53"/>
      <c r="EG717" s="53"/>
      <c r="EH717" s="53"/>
      <c r="EI717" s="53"/>
      <c r="EJ717" s="53"/>
      <c r="EK717" s="53"/>
      <c r="EL717" s="53"/>
      <c r="EM717" s="53"/>
      <c r="EN717" s="53"/>
      <c r="EO717" s="53"/>
      <c r="EP717" s="53"/>
      <c r="EQ717" s="53"/>
      <c r="ER717" s="53"/>
      <c r="ES717" s="53"/>
      <c r="ET717" s="53"/>
      <c r="EU717" s="53"/>
      <c r="EV717" s="53"/>
      <c r="EW717" s="53"/>
      <c r="EX717" s="53"/>
      <c r="EY717" s="53"/>
      <c r="EZ717" s="53"/>
      <c r="FA717" s="53"/>
      <c r="FB717" s="53"/>
      <c r="FC717" s="53"/>
      <c r="FD717" s="53"/>
      <c r="FE717" s="53"/>
      <c r="FF717" s="53"/>
      <c r="FG717" s="53"/>
      <c r="FH717" s="53"/>
      <c r="FI717" s="53"/>
      <c r="FJ717" s="53"/>
      <c r="FK717" s="53"/>
      <c r="FL717" s="53"/>
      <c r="FM717" s="53"/>
      <c r="FN717" s="53"/>
      <c r="FO717" s="53"/>
      <c r="FP717" s="53"/>
      <c r="FQ717" s="53"/>
      <c r="FR717" s="53"/>
      <c r="FS717" s="53"/>
      <c r="FT717" s="53"/>
      <c r="FU717" s="53"/>
      <c r="FV717" s="53"/>
      <c r="FW717" s="53"/>
      <c r="FX717" s="53"/>
      <c r="FY717" s="53"/>
      <c r="FZ717" s="53"/>
      <c r="GA717" s="53"/>
      <c r="GB717" s="53"/>
      <c r="GC717" s="53"/>
      <c r="GD717" s="53"/>
      <c r="GE717" s="53"/>
      <c r="GF717" s="53"/>
      <c r="GG717" s="53"/>
      <c r="GH717" s="53"/>
      <c r="GI717" s="53"/>
      <c r="GJ717" s="53"/>
      <c r="GK717" s="53"/>
      <c r="GL717" s="53"/>
      <c r="GM717" s="53"/>
      <c r="GN717" s="53"/>
      <c r="GO717" s="53"/>
      <c r="GP717" s="53"/>
      <c r="GQ717" s="53"/>
      <c r="GR717" s="53"/>
      <c r="GS717" s="53"/>
      <c r="GT717" s="53"/>
      <c r="GU717" s="53"/>
      <c r="GV717" s="53"/>
      <c r="GW717" s="53"/>
      <c r="GX717" s="53"/>
      <c r="GY717" s="53"/>
      <c r="GZ717" s="53"/>
      <c r="HA717" s="53"/>
      <c r="HB717" s="53"/>
      <c r="HC717" s="53"/>
      <c r="HD717" s="53"/>
      <c r="HE717" s="53"/>
      <c r="HF717" s="53"/>
      <c r="HG717" s="53"/>
      <c r="HH717" s="53"/>
      <c r="HI717" s="53"/>
      <c r="HJ717" s="53"/>
      <c r="HK717" s="53"/>
      <c r="HL717" s="53"/>
      <c r="HM717" s="53"/>
      <c r="HN717" s="53"/>
      <c r="HO717" s="53"/>
      <c r="HP717" s="53"/>
      <c r="HQ717" s="53"/>
      <c r="HR717" s="53"/>
      <c r="HS717" s="53"/>
      <c r="HT717" s="53"/>
      <c r="HU717" s="53"/>
      <c r="HV717" s="53"/>
      <c r="HW717" s="53"/>
      <c r="HX717" s="53"/>
      <c r="HY717" s="53"/>
      <c r="HZ717" s="53"/>
      <c r="IA717" s="53"/>
    </row>
    <row r="718" spans="1:235" ht="11.25">
      <c r="A718" s="1"/>
      <c r="B718" s="1"/>
      <c r="C718" s="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04"/>
      <c r="O718" s="104"/>
      <c r="P718" s="104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3"/>
      <c r="BS718" s="53"/>
      <c r="BT718" s="53"/>
      <c r="BU718" s="53"/>
      <c r="BV718" s="53"/>
      <c r="BW718" s="53"/>
      <c r="BX718" s="53"/>
      <c r="BY718" s="53"/>
      <c r="BZ718" s="53"/>
      <c r="CA718" s="53"/>
      <c r="CB718" s="53"/>
      <c r="CC718" s="53"/>
      <c r="CD718" s="53"/>
      <c r="CE718" s="53"/>
      <c r="CF718" s="53"/>
      <c r="CG718" s="53"/>
      <c r="CH718" s="53"/>
      <c r="CI718" s="53"/>
      <c r="CJ718" s="53"/>
      <c r="CK718" s="53"/>
      <c r="CL718" s="53"/>
      <c r="CM718" s="53"/>
      <c r="CN718" s="53"/>
      <c r="CO718" s="53"/>
      <c r="CP718" s="53"/>
      <c r="CQ718" s="53"/>
      <c r="CR718" s="53"/>
      <c r="CS718" s="53"/>
      <c r="CT718" s="53"/>
      <c r="CU718" s="53"/>
      <c r="CV718" s="53"/>
      <c r="CW718" s="53"/>
      <c r="CX718" s="53"/>
      <c r="CY718" s="53"/>
      <c r="CZ718" s="53"/>
      <c r="DA718" s="53"/>
      <c r="DB718" s="53"/>
      <c r="DC718" s="53"/>
      <c r="DD718" s="53"/>
      <c r="DE718" s="53"/>
      <c r="DF718" s="53"/>
      <c r="DG718" s="53"/>
      <c r="DH718" s="53"/>
      <c r="DI718" s="53"/>
      <c r="DJ718" s="53"/>
      <c r="DK718" s="53"/>
      <c r="DL718" s="53"/>
      <c r="DM718" s="53"/>
      <c r="DN718" s="53"/>
      <c r="DO718" s="53"/>
      <c r="DP718" s="53"/>
      <c r="DQ718" s="53"/>
      <c r="DR718" s="53"/>
      <c r="DS718" s="53"/>
      <c r="DT718" s="53"/>
      <c r="DU718" s="53"/>
      <c r="DV718" s="53"/>
      <c r="DW718" s="53"/>
      <c r="DX718" s="53"/>
      <c r="DY718" s="53"/>
      <c r="DZ718" s="53"/>
      <c r="EA718" s="53"/>
      <c r="EB718" s="53"/>
      <c r="EC718" s="53"/>
      <c r="ED718" s="53"/>
      <c r="EE718" s="53"/>
      <c r="EF718" s="53"/>
      <c r="EG718" s="53"/>
      <c r="EH718" s="53"/>
      <c r="EI718" s="53"/>
      <c r="EJ718" s="53"/>
      <c r="EK718" s="53"/>
      <c r="EL718" s="53"/>
      <c r="EM718" s="53"/>
      <c r="EN718" s="53"/>
      <c r="EO718" s="53"/>
      <c r="EP718" s="53"/>
      <c r="EQ718" s="53"/>
      <c r="ER718" s="53"/>
      <c r="ES718" s="53"/>
      <c r="ET718" s="53"/>
      <c r="EU718" s="53"/>
      <c r="EV718" s="53"/>
      <c r="EW718" s="53"/>
      <c r="EX718" s="53"/>
      <c r="EY718" s="53"/>
      <c r="EZ718" s="53"/>
      <c r="FA718" s="53"/>
      <c r="FB718" s="53"/>
      <c r="FC718" s="53"/>
      <c r="FD718" s="53"/>
      <c r="FE718" s="53"/>
      <c r="FF718" s="53"/>
      <c r="FG718" s="53"/>
      <c r="FH718" s="53"/>
      <c r="FI718" s="53"/>
      <c r="FJ718" s="53"/>
      <c r="FK718" s="53"/>
      <c r="FL718" s="53"/>
      <c r="FM718" s="53"/>
      <c r="FN718" s="53"/>
      <c r="FO718" s="53"/>
      <c r="FP718" s="53"/>
      <c r="FQ718" s="53"/>
      <c r="FR718" s="53"/>
      <c r="FS718" s="53"/>
      <c r="FT718" s="53"/>
      <c r="FU718" s="53"/>
      <c r="FV718" s="53"/>
      <c r="FW718" s="53"/>
      <c r="FX718" s="53"/>
      <c r="FY718" s="53"/>
      <c r="FZ718" s="53"/>
      <c r="GA718" s="53"/>
      <c r="GB718" s="53"/>
      <c r="GC718" s="53"/>
      <c r="GD718" s="53"/>
      <c r="GE718" s="53"/>
      <c r="GF718" s="53"/>
      <c r="GG718" s="53"/>
      <c r="GH718" s="53"/>
      <c r="GI718" s="53"/>
      <c r="GJ718" s="53"/>
      <c r="GK718" s="53"/>
      <c r="GL718" s="53"/>
      <c r="GM718" s="53"/>
      <c r="GN718" s="53"/>
      <c r="GO718" s="53"/>
      <c r="GP718" s="53"/>
      <c r="GQ718" s="53"/>
      <c r="GR718" s="53"/>
      <c r="GS718" s="53"/>
      <c r="GT718" s="53"/>
      <c r="GU718" s="53"/>
      <c r="GV718" s="53"/>
      <c r="GW718" s="53"/>
      <c r="GX718" s="53"/>
      <c r="GY718" s="53"/>
      <c r="GZ718" s="53"/>
      <c r="HA718" s="53"/>
      <c r="HB718" s="53"/>
      <c r="HC718" s="53"/>
      <c r="HD718" s="53"/>
      <c r="HE718" s="53"/>
      <c r="HF718" s="53"/>
      <c r="HG718" s="53"/>
      <c r="HH718" s="53"/>
      <c r="HI718" s="53"/>
      <c r="HJ718" s="53"/>
      <c r="HK718" s="53"/>
      <c r="HL718" s="53"/>
      <c r="HM718" s="53"/>
      <c r="HN718" s="53"/>
      <c r="HO718" s="53"/>
      <c r="HP718" s="53"/>
      <c r="HQ718" s="53"/>
      <c r="HR718" s="53"/>
      <c r="HS718" s="53"/>
      <c r="HT718" s="53"/>
      <c r="HU718" s="53"/>
      <c r="HV718" s="53"/>
      <c r="HW718" s="53"/>
      <c r="HX718" s="53"/>
      <c r="HY718" s="53"/>
      <c r="HZ718" s="53"/>
      <c r="IA718" s="53"/>
    </row>
    <row r="719" spans="1:235" ht="11.25">
      <c r="A719" s="1"/>
      <c r="B719" s="1"/>
      <c r="C719" s="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04"/>
      <c r="O719" s="104"/>
      <c r="P719" s="104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3"/>
      <c r="BS719" s="53"/>
      <c r="BT719" s="53"/>
      <c r="BU719" s="53"/>
      <c r="BV719" s="53"/>
      <c r="BW719" s="53"/>
      <c r="BX719" s="53"/>
      <c r="BY719" s="53"/>
      <c r="BZ719" s="53"/>
      <c r="CA719" s="53"/>
      <c r="CB719" s="53"/>
      <c r="CC719" s="53"/>
      <c r="CD719" s="53"/>
      <c r="CE719" s="53"/>
      <c r="CF719" s="53"/>
      <c r="CG719" s="53"/>
      <c r="CH719" s="53"/>
      <c r="CI719" s="53"/>
      <c r="CJ719" s="53"/>
      <c r="CK719" s="53"/>
      <c r="CL719" s="53"/>
      <c r="CM719" s="53"/>
      <c r="CN719" s="53"/>
      <c r="CO719" s="53"/>
      <c r="CP719" s="53"/>
      <c r="CQ719" s="53"/>
      <c r="CR719" s="53"/>
      <c r="CS719" s="53"/>
      <c r="CT719" s="53"/>
      <c r="CU719" s="53"/>
      <c r="CV719" s="53"/>
      <c r="CW719" s="53"/>
      <c r="CX719" s="53"/>
      <c r="CY719" s="53"/>
      <c r="CZ719" s="53"/>
      <c r="DA719" s="53"/>
      <c r="DB719" s="53"/>
      <c r="DC719" s="53"/>
      <c r="DD719" s="53"/>
      <c r="DE719" s="53"/>
      <c r="DF719" s="53"/>
      <c r="DG719" s="53"/>
      <c r="DH719" s="53"/>
      <c r="DI719" s="53"/>
      <c r="DJ719" s="53"/>
      <c r="DK719" s="53"/>
      <c r="DL719" s="53"/>
      <c r="DM719" s="53"/>
      <c r="DN719" s="53"/>
      <c r="DO719" s="53"/>
      <c r="DP719" s="53"/>
      <c r="DQ719" s="53"/>
      <c r="DR719" s="53"/>
      <c r="DS719" s="53"/>
      <c r="DT719" s="53"/>
      <c r="DU719" s="53"/>
      <c r="DV719" s="53"/>
      <c r="DW719" s="53"/>
      <c r="DX719" s="53"/>
      <c r="DY719" s="53"/>
      <c r="DZ719" s="53"/>
      <c r="EA719" s="53"/>
      <c r="EB719" s="53"/>
      <c r="EC719" s="53"/>
      <c r="ED719" s="53"/>
      <c r="EE719" s="53"/>
      <c r="EF719" s="53"/>
      <c r="EG719" s="53"/>
      <c r="EH719" s="53"/>
      <c r="EI719" s="53"/>
      <c r="EJ719" s="53"/>
      <c r="EK719" s="53"/>
      <c r="EL719" s="53"/>
      <c r="EM719" s="53"/>
      <c r="EN719" s="53"/>
      <c r="EO719" s="53"/>
      <c r="EP719" s="53"/>
      <c r="EQ719" s="53"/>
      <c r="ER719" s="53"/>
      <c r="ES719" s="53"/>
      <c r="ET719" s="53"/>
      <c r="EU719" s="53"/>
      <c r="EV719" s="53"/>
      <c r="EW719" s="53"/>
      <c r="EX719" s="53"/>
      <c r="EY719" s="53"/>
      <c r="EZ719" s="53"/>
      <c r="FA719" s="53"/>
      <c r="FB719" s="53"/>
      <c r="FC719" s="53"/>
      <c r="FD719" s="53"/>
      <c r="FE719" s="53"/>
      <c r="FF719" s="53"/>
      <c r="FG719" s="53"/>
      <c r="FH719" s="53"/>
      <c r="FI719" s="53"/>
      <c r="FJ719" s="53"/>
      <c r="FK719" s="53"/>
      <c r="FL719" s="53"/>
      <c r="FM719" s="53"/>
      <c r="FN719" s="53"/>
      <c r="FO719" s="53"/>
      <c r="FP719" s="53"/>
      <c r="FQ719" s="53"/>
      <c r="FR719" s="53"/>
      <c r="FS719" s="53"/>
      <c r="FT719" s="53"/>
      <c r="FU719" s="53"/>
      <c r="FV719" s="53"/>
      <c r="FW719" s="53"/>
      <c r="FX719" s="53"/>
      <c r="FY719" s="53"/>
      <c r="FZ719" s="53"/>
      <c r="GA719" s="53"/>
      <c r="GB719" s="53"/>
      <c r="GC719" s="53"/>
      <c r="GD719" s="53"/>
      <c r="GE719" s="53"/>
      <c r="GF719" s="53"/>
      <c r="GG719" s="53"/>
      <c r="GH719" s="53"/>
      <c r="GI719" s="53"/>
      <c r="GJ719" s="53"/>
      <c r="GK719" s="53"/>
      <c r="GL719" s="53"/>
      <c r="GM719" s="53"/>
      <c r="GN719" s="53"/>
      <c r="GO719" s="53"/>
      <c r="GP719" s="53"/>
      <c r="GQ719" s="53"/>
      <c r="GR719" s="53"/>
      <c r="GS719" s="53"/>
      <c r="GT719" s="53"/>
      <c r="GU719" s="53"/>
      <c r="GV719" s="53"/>
      <c r="GW719" s="53"/>
      <c r="GX719" s="53"/>
      <c r="GY719" s="53"/>
      <c r="GZ719" s="53"/>
      <c r="HA719" s="53"/>
      <c r="HB719" s="53"/>
      <c r="HC719" s="53"/>
      <c r="HD719" s="53"/>
      <c r="HE719" s="53"/>
      <c r="HF719" s="53"/>
      <c r="HG719" s="53"/>
      <c r="HH719" s="53"/>
      <c r="HI719" s="53"/>
      <c r="HJ719" s="53"/>
      <c r="HK719" s="53"/>
      <c r="HL719" s="53"/>
      <c r="HM719" s="53"/>
      <c r="HN719" s="53"/>
      <c r="HO719" s="53"/>
      <c r="HP719" s="53"/>
      <c r="HQ719" s="53"/>
      <c r="HR719" s="53"/>
      <c r="HS719" s="53"/>
      <c r="HT719" s="53"/>
      <c r="HU719" s="53"/>
      <c r="HV719" s="53"/>
      <c r="HW719" s="53"/>
      <c r="HX719" s="53"/>
      <c r="HY719" s="53"/>
      <c r="HZ719" s="53"/>
      <c r="IA719" s="53"/>
    </row>
    <row r="720" spans="1:235" ht="11.25">
      <c r="A720" s="1"/>
      <c r="B720" s="1"/>
      <c r="C720" s="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04"/>
      <c r="O720" s="104"/>
      <c r="P720" s="104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3"/>
      <c r="BS720" s="53"/>
      <c r="BT720" s="53"/>
      <c r="BU720" s="53"/>
      <c r="BV720" s="53"/>
      <c r="BW720" s="53"/>
      <c r="BX720" s="53"/>
      <c r="BY720" s="53"/>
      <c r="BZ720" s="53"/>
      <c r="CA720" s="53"/>
      <c r="CB720" s="53"/>
      <c r="CC720" s="53"/>
      <c r="CD720" s="53"/>
      <c r="CE720" s="53"/>
      <c r="CF720" s="53"/>
      <c r="CG720" s="53"/>
      <c r="CH720" s="53"/>
      <c r="CI720" s="53"/>
      <c r="CJ720" s="53"/>
      <c r="CK720" s="53"/>
      <c r="CL720" s="53"/>
      <c r="CM720" s="53"/>
      <c r="CN720" s="53"/>
      <c r="CO720" s="53"/>
      <c r="CP720" s="53"/>
      <c r="CQ720" s="53"/>
      <c r="CR720" s="53"/>
      <c r="CS720" s="53"/>
      <c r="CT720" s="53"/>
      <c r="CU720" s="53"/>
      <c r="CV720" s="53"/>
      <c r="CW720" s="53"/>
      <c r="CX720" s="53"/>
      <c r="CY720" s="53"/>
      <c r="CZ720" s="53"/>
      <c r="DA720" s="53"/>
      <c r="DB720" s="53"/>
      <c r="DC720" s="53"/>
      <c r="DD720" s="53"/>
      <c r="DE720" s="53"/>
      <c r="DF720" s="53"/>
      <c r="DG720" s="53"/>
      <c r="DH720" s="53"/>
      <c r="DI720" s="53"/>
      <c r="DJ720" s="53"/>
      <c r="DK720" s="53"/>
      <c r="DL720" s="53"/>
      <c r="DM720" s="53"/>
      <c r="DN720" s="53"/>
      <c r="DO720" s="53"/>
      <c r="DP720" s="53"/>
      <c r="DQ720" s="53"/>
      <c r="DR720" s="53"/>
      <c r="DS720" s="53"/>
      <c r="DT720" s="53"/>
      <c r="DU720" s="53"/>
      <c r="DV720" s="53"/>
      <c r="DW720" s="53"/>
      <c r="DX720" s="53"/>
      <c r="DY720" s="53"/>
      <c r="DZ720" s="53"/>
      <c r="EA720" s="53"/>
      <c r="EB720" s="53"/>
      <c r="EC720" s="53"/>
      <c r="ED720" s="53"/>
      <c r="EE720" s="53"/>
      <c r="EF720" s="53"/>
      <c r="EG720" s="53"/>
      <c r="EH720" s="53"/>
      <c r="EI720" s="53"/>
      <c r="EJ720" s="53"/>
      <c r="EK720" s="53"/>
      <c r="EL720" s="53"/>
      <c r="EM720" s="53"/>
      <c r="EN720" s="53"/>
      <c r="EO720" s="53"/>
      <c r="EP720" s="53"/>
      <c r="EQ720" s="53"/>
      <c r="ER720" s="53"/>
      <c r="ES720" s="53"/>
      <c r="ET720" s="53"/>
      <c r="EU720" s="53"/>
      <c r="EV720" s="53"/>
      <c r="EW720" s="53"/>
      <c r="EX720" s="53"/>
      <c r="EY720" s="53"/>
      <c r="EZ720" s="53"/>
      <c r="FA720" s="53"/>
      <c r="FB720" s="53"/>
      <c r="FC720" s="53"/>
      <c r="FD720" s="53"/>
      <c r="FE720" s="53"/>
      <c r="FF720" s="53"/>
      <c r="FG720" s="53"/>
      <c r="FH720" s="53"/>
      <c r="FI720" s="53"/>
      <c r="FJ720" s="53"/>
      <c r="FK720" s="53"/>
      <c r="FL720" s="53"/>
      <c r="FM720" s="53"/>
      <c r="FN720" s="53"/>
      <c r="FO720" s="53"/>
      <c r="FP720" s="53"/>
      <c r="FQ720" s="53"/>
      <c r="FR720" s="53"/>
      <c r="FS720" s="53"/>
      <c r="FT720" s="53"/>
      <c r="FU720" s="53"/>
      <c r="FV720" s="53"/>
      <c r="FW720" s="53"/>
      <c r="FX720" s="53"/>
      <c r="FY720" s="53"/>
      <c r="FZ720" s="53"/>
      <c r="GA720" s="53"/>
      <c r="GB720" s="53"/>
      <c r="GC720" s="53"/>
      <c r="GD720" s="53"/>
      <c r="GE720" s="53"/>
      <c r="GF720" s="53"/>
      <c r="GG720" s="53"/>
      <c r="GH720" s="53"/>
      <c r="GI720" s="53"/>
      <c r="GJ720" s="53"/>
      <c r="GK720" s="53"/>
      <c r="GL720" s="53"/>
      <c r="GM720" s="53"/>
      <c r="GN720" s="53"/>
      <c r="GO720" s="53"/>
      <c r="GP720" s="53"/>
      <c r="GQ720" s="53"/>
      <c r="GR720" s="53"/>
      <c r="GS720" s="53"/>
      <c r="GT720" s="53"/>
      <c r="GU720" s="53"/>
      <c r="GV720" s="53"/>
      <c r="GW720" s="53"/>
      <c r="GX720" s="53"/>
      <c r="GY720" s="53"/>
      <c r="GZ720" s="53"/>
      <c r="HA720" s="53"/>
      <c r="HB720" s="53"/>
      <c r="HC720" s="53"/>
      <c r="HD720" s="53"/>
      <c r="HE720" s="53"/>
      <c r="HF720" s="53"/>
      <c r="HG720" s="53"/>
      <c r="HH720" s="53"/>
      <c r="HI720" s="53"/>
      <c r="HJ720" s="53"/>
      <c r="HK720" s="53"/>
      <c r="HL720" s="53"/>
      <c r="HM720" s="53"/>
      <c r="HN720" s="53"/>
      <c r="HO720" s="53"/>
      <c r="HP720" s="53"/>
      <c r="HQ720" s="53"/>
      <c r="HR720" s="53"/>
      <c r="HS720" s="53"/>
      <c r="HT720" s="53"/>
      <c r="HU720" s="53"/>
      <c r="HV720" s="53"/>
      <c r="HW720" s="53"/>
      <c r="HX720" s="53"/>
      <c r="HY720" s="53"/>
      <c r="HZ720" s="53"/>
      <c r="IA720" s="53"/>
    </row>
    <row r="721" spans="1:235" ht="11.25">
      <c r="A721" s="1"/>
      <c r="B721" s="1"/>
      <c r="C721" s="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04"/>
      <c r="O721" s="104"/>
      <c r="P721" s="104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3"/>
      <c r="BS721" s="53"/>
      <c r="BT721" s="53"/>
      <c r="BU721" s="53"/>
      <c r="BV721" s="53"/>
      <c r="BW721" s="53"/>
      <c r="BX721" s="53"/>
      <c r="BY721" s="53"/>
      <c r="BZ721" s="53"/>
      <c r="CA721" s="53"/>
      <c r="CB721" s="53"/>
      <c r="CC721" s="53"/>
      <c r="CD721" s="53"/>
      <c r="CE721" s="53"/>
      <c r="CF721" s="53"/>
      <c r="CG721" s="53"/>
      <c r="CH721" s="53"/>
      <c r="CI721" s="53"/>
      <c r="CJ721" s="53"/>
      <c r="CK721" s="53"/>
      <c r="CL721" s="53"/>
      <c r="CM721" s="53"/>
      <c r="CN721" s="53"/>
      <c r="CO721" s="53"/>
      <c r="CP721" s="53"/>
      <c r="CQ721" s="53"/>
      <c r="CR721" s="53"/>
      <c r="CS721" s="53"/>
      <c r="CT721" s="53"/>
      <c r="CU721" s="53"/>
      <c r="CV721" s="53"/>
      <c r="CW721" s="53"/>
      <c r="CX721" s="53"/>
      <c r="CY721" s="53"/>
      <c r="CZ721" s="53"/>
      <c r="DA721" s="53"/>
      <c r="DB721" s="53"/>
      <c r="DC721" s="53"/>
      <c r="DD721" s="53"/>
      <c r="DE721" s="53"/>
      <c r="DF721" s="53"/>
      <c r="DG721" s="53"/>
      <c r="DH721" s="53"/>
      <c r="DI721" s="53"/>
      <c r="DJ721" s="53"/>
      <c r="DK721" s="53"/>
      <c r="DL721" s="53"/>
      <c r="DM721" s="53"/>
      <c r="DN721" s="53"/>
      <c r="DO721" s="53"/>
      <c r="DP721" s="53"/>
      <c r="DQ721" s="53"/>
      <c r="DR721" s="53"/>
      <c r="DS721" s="53"/>
      <c r="DT721" s="53"/>
      <c r="DU721" s="53"/>
      <c r="DV721" s="53"/>
      <c r="DW721" s="53"/>
      <c r="DX721" s="53"/>
      <c r="DY721" s="53"/>
      <c r="DZ721" s="53"/>
      <c r="EA721" s="53"/>
      <c r="EB721" s="53"/>
      <c r="EC721" s="53"/>
      <c r="ED721" s="53"/>
      <c r="EE721" s="53"/>
      <c r="EF721" s="53"/>
      <c r="EG721" s="53"/>
      <c r="EH721" s="53"/>
      <c r="EI721" s="53"/>
      <c r="EJ721" s="53"/>
      <c r="EK721" s="53"/>
      <c r="EL721" s="53"/>
      <c r="EM721" s="53"/>
      <c r="EN721" s="53"/>
      <c r="EO721" s="53"/>
      <c r="EP721" s="53"/>
      <c r="EQ721" s="53"/>
      <c r="ER721" s="53"/>
      <c r="ES721" s="53"/>
      <c r="ET721" s="53"/>
      <c r="EU721" s="53"/>
      <c r="EV721" s="53"/>
      <c r="EW721" s="53"/>
      <c r="EX721" s="53"/>
      <c r="EY721" s="53"/>
      <c r="EZ721" s="53"/>
      <c r="FA721" s="53"/>
      <c r="FB721" s="53"/>
      <c r="FC721" s="53"/>
      <c r="FD721" s="53"/>
      <c r="FE721" s="53"/>
      <c r="FF721" s="53"/>
      <c r="FG721" s="53"/>
      <c r="FH721" s="53"/>
      <c r="FI721" s="53"/>
      <c r="FJ721" s="53"/>
      <c r="FK721" s="53"/>
      <c r="FL721" s="53"/>
      <c r="FM721" s="53"/>
      <c r="FN721" s="53"/>
      <c r="FO721" s="53"/>
      <c r="FP721" s="53"/>
      <c r="FQ721" s="53"/>
      <c r="FR721" s="53"/>
      <c r="FS721" s="53"/>
      <c r="FT721" s="53"/>
      <c r="FU721" s="53"/>
      <c r="FV721" s="53"/>
      <c r="FW721" s="53"/>
      <c r="FX721" s="53"/>
      <c r="FY721" s="53"/>
      <c r="FZ721" s="53"/>
      <c r="GA721" s="53"/>
      <c r="GB721" s="53"/>
      <c r="GC721" s="53"/>
      <c r="GD721" s="53"/>
      <c r="GE721" s="53"/>
      <c r="GF721" s="53"/>
      <c r="GG721" s="53"/>
      <c r="GH721" s="53"/>
      <c r="GI721" s="53"/>
      <c r="GJ721" s="53"/>
      <c r="GK721" s="53"/>
      <c r="GL721" s="53"/>
      <c r="GM721" s="53"/>
      <c r="GN721" s="53"/>
      <c r="GO721" s="53"/>
      <c r="GP721" s="53"/>
      <c r="GQ721" s="53"/>
      <c r="GR721" s="53"/>
      <c r="GS721" s="53"/>
      <c r="GT721" s="53"/>
      <c r="GU721" s="53"/>
      <c r="GV721" s="53"/>
      <c r="GW721" s="53"/>
      <c r="GX721" s="53"/>
      <c r="GY721" s="53"/>
      <c r="GZ721" s="53"/>
      <c r="HA721" s="53"/>
      <c r="HB721" s="53"/>
      <c r="HC721" s="53"/>
      <c r="HD721" s="53"/>
      <c r="HE721" s="53"/>
      <c r="HF721" s="53"/>
      <c r="HG721" s="53"/>
      <c r="HH721" s="53"/>
      <c r="HI721" s="53"/>
      <c r="HJ721" s="53"/>
      <c r="HK721" s="53"/>
      <c r="HL721" s="53"/>
      <c r="HM721" s="53"/>
      <c r="HN721" s="53"/>
      <c r="HO721" s="53"/>
      <c r="HP721" s="53"/>
      <c r="HQ721" s="53"/>
      <c r="HR721" s="53"/>
      <c r="HS721" s="53"/>
      <c r="HT721" s="53"/>
      <c r="HU721" s="53"/>
      <c r="HV721" s="53"/>
      <c r="HW721" s="53"/>
      <c r="HX721" s="53"/>
      <c r="HY721" s="53"/>
      <c r="HZ721" s="53"/>
      <c r="IA721" s="53"/>
    </row>
    <row r="722" spans="1:235" ht="11.25">
      <c r="A722" s="1"/>
      <c r="B722" s="1"/>
      <c r="C722" s="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04"/>
      <c r="O722" s="104"/>
      <c r="P722" s="104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3"/>
      <c r="BS722" s="53"/>
      <c r="BT722" s="53"/>
      <c r="BU722" s="53"/>
      <c r="BV722" s="53"/>
      <c r="BW722" s="53"/>
      <c r="BX722" s="53"/>
      <c r="BY722" s="53"/>
      <c r="BZ722" s="53"/>
      <c r="CA722" s="53"/>
      <c r="CB722" s="53"/>
      <c r="CC722" s="53"/>
      <c r="CD722" s="53"/>
      <c r="CE722" s="53"/>
      <c r="CF722" s="53"/>
      <c r="CG722" s="53"/>
      <c r="CH722" s="53"/>
      <c r="CI722" s="53"/>
      <c r="CJ722" s="53"/>
      <c r="CK722" s="53"/>
      <c r="CL722" s="53"/>
      <c r="CM722" s="53"/>
      <c r="CN722" s="53"/>
      <c r="CO722" s="53"/>
      <c r="CP722" s="53"/>
      <c r="CQ722" s="53"/>
      <c r="CR722" s="53"/>
      <c r="CS722" s="53"/>
      <c r="CT722" s="53"/>
      <c r="CU722" s="53"/>
      <c r="CV722" s="53"/>
      <c r="CW722" s="53"/>
      <c r="CX722" s="53"/>
      <c r="CY722" s="53"/>
      <c r="CZ722" s="53"/>
      <c r="DA722" s="53"/>
      <c r="DB722" s="53"/>
      <c r="DC722" s="53"/>
      <c r="DD722" s="53"/>
      <c r="DE722" s="53"/>
      <c r="DF722" s="53"/>
      <c r="DG722" s="53"/>
      <c r="DH722" s="53"/>
      <c r="DI722" s="53"/>
      <c r="DJ722" s="53"/>
      <c r="DK722" s="53"/>
      <c r="DL722" s="53"/>
      <c r="DM722" s="53"/>
      <c r="DN722" s="53"/>
      <c r="DO722" s="53"/>
      <c r="DP722" s="53"/>
      <c r="DQ722" s="53"/>
      <c r="DR722" s="53"/>
      <c r="DS722" s="53"/>
      <c r="DT722" s="53"/>
      <c r="DU722" s="53"/>
      <c r="DV722" s="53"/>
      <c r="DW722" s="53"/>
      <c r="DX722" s="53"/>
      <c r="DY722" s="53"/>
      <c r="DZ722" s="53"/>
      <c r="EA722" s="53"/>
      <c r="EB722" s="53"/>
      <c r="EC722" s="53"/>
      <c r="ED722" s="53"/>
      <c r="EE722" s="53"/>
      <c r="EF722" s="53"/>
      <c r="EG722" s="53"/>
      <c r="EH722" s="53"/>
      <c r="EI722" s="53"/>
      <c r="EJ722" s="53"/>
      <c r="EK722" s="53"/>
      <c r="EL722" s="53"/>
      <c r="EM722" s="53"/>
      <c r="EN722" s="53"/>
      <c r="EO722" s="53"/>
      <c r="EP722" s="53"/>
      <c r="EQ722" s="53"/>
      <c r="ER722" s="53"/>
      <c r="ES722" s="53"/>
      <c r="ET722" s="53"/>
      <c r="EU722" s="53"/>
      <c r="EV722" s="53"/>
      <c r="EW722" s="53"/>
      <c r="EX722" s="53"/>
      <c r="EY722" s="53"/>
      <c r="EZ722" s="53"/>
      <c r="FA722" s="53"/>
      <c r="FB722" s="53"/>
      <c r="FC722" s="53"/>
      <c r="FD722" s="53"/>
      <c r="FE722" s="53"/>
      <c r="FF722" s="53"/>
      <c r="FG722" s="53"/>
      <c r="FH722" s="53"/>
      <c r="FI722" s="53"/>
      <c r="FJ722" s="53"/>
      <c r="FK722" s="53"/>
      <c r="FL722" s="53"/>
      <c r="FM722" s="53"/>
      <c r="FN722" s="53"/>
      <c r="FO722" s="53"/>
      <c r="FP722" s="53"/>
      <c r="FQ722" s="53"/>
      <c r="FR722" s="53"/>
      <c r="FS722" s="53"/>
      <c r="FT722" s="53"/>
      <c r="FU722" s="53"/>
      <c r="FV722" s="53"/>
      <c r="FW722" s="53"/>
      <c r="FX722" s="53"/>
      <c r="FY722" s="53"/>
      <c r="FZ722" s="53"/>
      <c r="GA722" s="53"/>
      <c r="GB722" s="53"/>
      <c r="GC722" s="53"/>
      <c r="GD722" s="53"/>
      <c r="GE722" s="53"/>
      <c r="GF722" s="53"/>
      <c r="GG722" s="53"/>
      <c r="GH722" s="53"/>
      <c r="GI722" s="53"/>
      <c r="GJ722" s="53"/>
      <c r="GK722" s="53"/>
      <c r="GL722" s="53"/>
      <c r="GM722" s="53"/>
      <c r="GN722" s="53"/>
      <c r="GO722" s="53"/>
      <c r="GP722" s="53"/>
      <c r="GQ722" s="53"/>
      <c r="GR722" s="53"/>
      <c r="GS722" s="53"/>
      <c r="GT722" s="53"/>
      <c r="GU722" s="53"/>
      <c r="GV722" s="53"/>
      <c r="GW722" s="53"/>
      <c r="GX722" s="53"/>
      <c r="GY722" s="53"/>
      <c r="GZ722" s="53"/>
      <c r="HA722" s="53"/>
      <c r="HB722" s="53"/>
      <c r="HC722" s="53"/>
      <c r="HD722" s="53"/>
      <c r="HE722" s="53"/>
      <c r="HF722" s="53"/>
      <c r="HG722" s="53"/>
      <c r="HH722" s="53"/>
      <c r="HI722" s="53"/>
      <c r="HJ722" s="53"/>
      <c r="HK722" s="53"/>
      <c r="HL722" s="53"/>
      <c r="HM722" s="53"/>
      <c r="HN722" s="53"/>
      <c r="HO722" s="53"/>
      <c r="HP722" s="53"/>
      <c r="HQ722" s="53"/>
      <c r="HR722" s="53"/>
      <c r="HS722" s="53"/>
      <c r="HT722" s="53"/>
      <c r="HU722" s="53"/>
      <c r="HV722" s="53"/>
      <c r="HW722" s="53"/>
      <c r="HX722" s="53"/>
      <c r="HY722" s="53"/>
      <c r="HZ722" s="53"/>
      <c r="IA722" s="53"/>
    </row>
    <row r="723" spans="1:235" ht="11.25">
      <c r="A723" s="1"/>
      <c r="B723" s="1"/>
      <c r="C723" s="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04"/>
      <c r="O723" s="104"/>
      <c r="P723" s="104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3"/>
      <c r="BS723" s="53"/>
      <c r="BT723" s="53"/>
      <c r="BU723" s="53"/>
      <c r="BV723" s="53"/>
      <c r="BW723" s="53"/>
      <c r="BX723" s="53"/>
      <c r="BY723" s="53"/>
      <c r="BZ723" s="53"/>
      <c r="CA723" s="53"/>
      <c r="CB723" s="53"/>
      <c r="CC723" s="53"/>
      <c r="CD723" s="53"/>
      <c r="CE723" s="53"/>
      <c r="CF723" s="53"/>
      <c r="CG723" s="53"/>
      <c r="CH723" s="53"/>
      <c r="CI723" s="53"/>
      <c r="CJ723" s="53"/>
      <c r="CK723" s="53"/>
      <c r="CL723" s="53"/>
      <c r="CM723" s="53"/>
      <c r="CN723" s="53"/>
      <c r="CO723" s="53"/>
      <c r="CP723" s="53"/>
      <c r="CQ723" s="53"/>
      <c r="CR723" s="53"/>
      <c r="CS723" s="53"/>
      <c r="CT723" s="53"/>
      <c r="CU723" s="53"/>
      <c r="CV723" s="53"/>
      <c r="CW723" s="53"/>
      <c r="CX723" s="53"/>
      <c r="CY723" s="53"/>
      <c r="CZ723" s="53"/>
      <c r="DA723" s="53"/>
      <c r="DB723" s="53"/>
      <c r="DC723" s="53"/>
      <c r="DD723" s="53"/>
      <c r="DE723" s="53"/>
      <c r="DF723" s="53"/>
      <c r="DG723" s="53"/>
      <c r="DH723" s="53"/>
      <c r="DI723" s="53"/>
      <c r="DJ723" s="53"/>
      <c r="DK723" s="53"/>
      <c r="DL723" s="53"/>
      <c r="DM723" s="53"/>
      <c r="DN723" s="53"/>
      <c r="DO723" s="53"/>
      <c r="DP723" s="53"/>
      <c r="DQ723" s="53"/>
      <c r="DR723" s="53"/>
      <c r="DS723" s="53"/>
      <c r="DT723" s="53"/>
      <c r="DU723" s="53"/>
      <c r="DV723" s="53"/>
      <c r="DW723" s="53"/>
      <c r="DX723" s="53"/>
      <c r="DY723" s="53"/>
      <c r="DZ723" s="53"/>
      <c r="EA723" s="53"/>
      <c r="EB723" s="53"/>
      <c r="EC723" s="53"/>
      <c r="ED723" s="53"/>
      <c r="EE723" s="53"/>
      <c r="EF723" s="53"/>
      <c r="EG723" s="53"/>
      <c r="EH723" s="53"/>
      <c r="EI723" s="53"/>
      <c r="EJ723" s="53"/>
      <c r="EK723" s="53"/>
      <c r="EL723" s="53"/>
      <c r="EM723" s="53"/>
      <c r="EN723" s="53"/>
      <c r="EO723" s="53"/>
      <c r="EP723" s="53"/>
      <c r="EQ723" s="53"/>
      <c r="ER723" s="53"/>
      <c r="ES723" s="53"/>
      <c r="ET723" s="53"/>
      <c r="EU723" s="53"/>
      <c r="EV723" s="53"/>
      <c r="EW723" s="53"/>
      <c r="EX723" s="53"/>
      <c r="EY723" s="53"/>
      <c r="EZ723" s="53"/>
      <c r="FA723" s="53"/>
      <c r="FB723" s="53"/>
      <c r="FC723" s="53"/>
      <c r="FD723" s="53"/>
      <c r="FE723" s="53"/>
      <c r="FF723" s="53"/>
      <c r="FG723" s="53"/>
      <c r="FH723" s="53"/>
      <c r="FI723" s="53"/>
      <c r="FJ723" s="53"/>
      <c r="FK723" s="53"/>
      <c r="FL723" s="53"/>
      <c r="FM723" s="53"/>
      <c r="FN723" s="53"/>
      <c r="FO723" s="53"/>
      <c r="FP723" s="53"/>
      <c r="FQ723" s="53"/>
      <c r="FR723" s="53"/>
      <c r="FS723" s="53"/>
      <c r="FT723" s="53"/>
      <c r="FU723" s="53"/>
      <c r="FV723" s="53"/>
      <c r="FW723" s="53"/>
      <c r="FX723" s="53"/>
      <c r="FY723" s="53"/>
      <c r="FZ723" s="53"/>
      <c r="GA723" s="53"/>
      <c r="GB723" s="53"/>
      <c r="GC723" s="53"/>
      <c r="GD723" s="53"/>
      <c r="GE723" s="53"/>
      <c r="GF723" s="53"/>
      <c r="GG723" s="53"/>
      <c r="GH723" s="53"/>
      <c r="GI723" s="53"/>
      <c r="GJ723" s="53"/>
      <c r="GK723" s="53"/>
      <c r="GL723" s="53"/>
      <c r="GM723" s="53"/>
      <c r="GN723" s="53"/>
      <c r="GO723" s="53"/>
      <c r="GP723" s="53"/>
      <c r="GQ723" s="53"/>
      <c r="GR723" s="53"/>
      <c r="GS723" s="53"/>
      <c r="GT723" s="53"/>
      <c r="GU723" s="53"/>
      <c r="GV723" s="53"/>
      <c r="GW723" s="53"/>
      <c r="GX723" s="53"/>
      <c r="GY723" s="53"/>
      <c r="GZ723" s="53"/>
      <c r="HA723" s="53"/>
      <c r="HB723" s="53"/>
      <c r="HC723" s="53"/>
      <c r="HD723" s="53"/>
      <c r="HE723" s="53"/>
      <c r="HF723" s="53"/>
      <c r="HG723" s="53"/>
      <c r="HH723" s="53"/>
      <c r="HI723" s="53"/>
      <c r="HJ723" s="53"/>
      <c r="HK723" s="53"/>
      <c r="HL723" s="53"/>
      <c r="HM723" s="53"/>
      <c r="HN723" s="53"/>
      <c r="HO723" s="53"/>
      <c r="HP723" s="53"/>
      <c r="HQ723" s="53"/>
      <c r="HR723" s="53"/>
      <c r="HS723" s="53"/>
      <c r="HT723" s="53"/>
      <c r="HU723" s="53"/>
      <c r="HV723" s="53"/>
      <c r="HW723" s="53"/>
      <c r="HX723" s="53"/>
      <c r="HY723" s="53"/>
      <c r="HZ723" s="53"/>
      <c r="IA723" s="53"/>
    </row>
    <row r="724" spans="1:235" ht="11.25">
      <c r="A724" s="1"/>
      <c r="B724" s="1"/>
      <c r="C724" s="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04"/>
      <c r="O724" s="104"/>
      <c r="P724" s="104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3"/>
      <c r="BS724" s="53"/>
      <c r="BT724" s="53"/>
      <c r="BU724" s="53"/>
      <c r="BV724" s="53"/>
      <c r="BW724" s="53"/>
      <c r="BX724" s="53"/>
      <c r="BY724" s="53"/>
      <c r="BZ724" s="53"/>
      <c r="CA724" s="53"/>
      <c r="CB724" s="53"/>
      <c r="CC724" s="53"/>
      <c r="CD724" s="53"/>
      <c r="CE724" s="53"/>
      <c r="CF724" s="53"/>
      <c r="CG724" s="53"/>
      <c r="CH724" s="53"/>
      <c r="CI724" s="53"/>
      <c r="CJ724" s="53"/>
      <c r="CK724" s="53"/>
      <c r="CL724" s="53"/>
      <c r="CM724" s="53"/>
      <c r="CN724" s="53"/>
      <c r="CO724" s="53"/>
      <c r="CP724" s="53"/>
      <c r="CQ724" s="53"/>
      <c r="CR724" s="53"/>
      <c r="CS724" s="53"/>
      <c r="CT724" s="53"/>
      <c r="CU724" s="53"/>
      <c r="CV724" s="53"/>
      <c r="CW724" s="53"/>
      <c r="CX724" s="53"/>
      <c r="CY724" s="53"/>
      <c r="CZ724" s="53"/>
      <c r="DA724" s="53"/>
      <c r="DB724" s="53"/>
      <c r="DC724" s="53"/>
      <c r="DD724" s="53"/>
      <c r="DE724" s="53"/>
      <c r="DF724" s="53"/>
      <c r="DG724" s="53"/>
      <c r="DH724" s="53"/>
      <c r="DI724" s="53"/>
      <c r="DJ724" s="53"/>
      <c r="DK724" s="53"/>
      <c r="DL724" s="53"/>
      <c r="DM724" s="53"/>
      <c r="DN724" s="53"/>
      <c r="DO724" s="53"/>
      <c r="DP724" s="53"/>
      <c r="DQ724" s="53"/>
      <c r="DR724" s="53"/>
      <c r="DS724" s="53"/>
      <c r="DT724" s="53"/>
      <c r="DU724" s="53"/>
      <c r="DV724" s="53"/>
      <c r="DW724" s="53"/>
      <c r="DX724" s="53"/>
      <c r="DY724" s="53"/>
      <c r="DZ724" s="53"/>
      <c r="EA724" s="53"/>
      <c r="EB724" s="53"/>
      <c r="EC724" s="53"/>
      <c r="ED724" s="53"/>
      <c r="EE724" s="53"/>
      <c r="EF724" s="53"/>
      <c r="EG724" s="53"/>
      <c r="EH724" s="53"/>
      <c r="EI724" s="53"/>
      <c r="EJ724" s="53"/>
      <c r="EK724" s="53"/>
      <c r="EL724" s="53"/>
      <c r="EM724" s="53"/>
      <c r="EN724" s="53"/>
      <c r="EO724" s="53"/>
      <c r="EP724" s="53"/>
      <c r="EQ724" s="53"/>
      <c r="ER724" s="53"/>
      <c r="ES724" s="53"/>
      <c r="ET724" s="53"/>
      <c r="EU724" s="53"/>
      <c r="EV724" s="53"/>
      <c r="EW724" s="53"/>
      <c r="EX724" s="53"/>
      <c r="EY724" s="53"/>
      <c r="EZ724" s="53"/>
      <c r="FA724" s="53"/>
      <c r="FB724" s="53"/>
      <c r="FC724" s="53"/>
      <c r="FD724" s="53"/>
      <c r="FE724" s="53"/>
      <c r="FF724" s="53"/>
      <c r="FG724" s="53"/>
      <c r="FH724" s="53"/>
      <c r="FI724" s="53"/>
      <c r="FJ724" s="53"/>
      <c r="FK724" s="53"/>
      <c r="FL724" s="53"/>
      <c r="FM724" s="53"/>
      <c r="FN724" s="53"/>
      <c r="FO724" s="53"/>
      <c r="FP724" s="53"/>
      <c r="FQ724" s="53"/>
      <c r="FR724" s="53"/>
      <c r="FS724" s="53"/>
      <c r="FT724" s="53"/>
      <c r="FU724" s="53"/>
      <c r="FV724" s="53"/>
      <c r="FW724" s="53"/>
      <c r="FX724" s="53"/>
      <c r="FY724" s="53"/>
      <c r="FZ724" s="53"/>
      <c r="GA724" s="53"/>
      <c r="GB724" s="53"/>
      <c r="GC724" s="53"/>
      <c r="GD724" s="53"/>
      <c r="GE724" s="53"/>
      <c r="GF724" s="53"/>
      <c r="GG724" s="53"/>
      <c r="GH724" s="53"/>
      <c r="GI724" s="53"/>
      <c r="GJ724" s="53"/>
      <c r="GK724" s="53"/>
      <c r="GL724" s="53"/>
      <c r="GM724" s="53"/>
      <c r="GN724" s="53"/>
      <c r="GO724" s="53"/>
      <c r="GP724" s="53"/>
      <c r="GQ724" s="53"/>
      <c r="GR724" s="53"/>
      <c r="GS724" s="53"/>
      <c r="GT724" s="53"/>
      <c r="GU724" s="53"/>
      <c r="GV724" s="53"/>
      <c r="GW724" s="53"/>
      <c r="GX724" s="53"/>
      <c r="GY724" s="53"/>
      <c r="GZ724" s="53"/>
      <c r="HA724" s="53"/>
      <c r="HB724" s="53"/>
      <c r="HC724" s="53"/>
      <c r="HD724" s="53"/>
      <c r="HE724" s="53"/>
      <c r="HF724" s="53"/>
      <c r="HG724" s="53"/>
      <c r="HH724" s="53"/>
      <c r="HI724" s="53"/>
      <c r="HJ724" s="53"/>
      <c r="HK724" s="53"/>
      <c r="HL724" s="53"/>
      <c r="HM724" s="53"/>
      <c r="HN724" s="53"/>
      <c r="HO724" s="53"/>
      <c r="HP724" s="53"/>
      <c r="HQ724" s="53"/>
      <c r="HR724" s="53"/>
      <c r="HS724" s="53"/>
      <c r="HT724" s="53"/>
      <c r="HU724" s="53"/>
      <c r="HV724" s="53"/>
      <c r="HW724" s="53"/>
      <c r="HX724" s="53"/>
      <c r="HY724" s="53"/>
      <c r="HZ724" s="53"/>
      <c r="IA724" s="53"/>
    </row>
    <row r="725" spans="1:235" ht="11.25">
      <c r="A725" s="1"/>
      <c r="B725" s="1"/>
      <c r="C725" s="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04"/>
      <c r="O725" s="104"/>
      <c r="P725" s="104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3"/>
      <c r="BS725" s="53"/>
      <c r="BT725" s="53"/>
      <c r="BU725" s="53"/>
      <c r="BV725" s="53"/>
      <c r="BW725" s="53"/>
      <c r="BX725" s="53"/>
      <c r="BY725" s="53"/>
      <c r="BZ725" s="53"/>
      <c r="CA725" s="53"/>
      <c r="CB725" s="53"/>
      <c r="CC725" s="53"/>
      <c r="CD725" s="53"/>
      <c r="CE725" s="53"/>
      <c r="CF725" s="53"/>
      <c r="CG725" s="53"/>
      <c r="CH725" s="53"/>
      <c r="CI725" s="53"/>
      <c r="CJ725" s="53"/>
      <c r="CK725" s="53"/>
      <c r="CL725" s="53"/>
      <c r="CM725" s="53"/>
      <c r="CN725" s="53"/>
      <c r="CO725" s="53"/>
      <c r="CP725" s="53"/>
      <c r="CQ725" s="53"/>
      <c r="CR725" s="53"/>
      <c r="CS725" s="53"/>
      <c r="CT725" s="53"/>
      <c r="CU725" s="53"/>
      <c r="CV725" s="53"/>
      <c r="CW725" s="53"/>
      <c r="CX725" s="53"/>
      <c r="CY725" s="53"/>
      <c r="CZ725" s="53"/>
      <c r="DA725" s="53"/>
      <c r="DB725" s="53"/>
      <c r="DC725" s="53"/>
      <c r="DD725" s="53"/>
      <c r="DE725" s="53"/>
      <c r="DF725" s="53"/>
      <c r="DG725" s="53"/>
      <c r="DH725" s="53"/>
      <c r="DI725" s="53"/>
      <c r="DJ725" s="53"/>
      <c r="DK725" s="53"/>
      <c r="DL725" s="53"/>
      <c r="DM725" s="53"/>
      <c r="DN725" s="53"/>
      <c r="DO725" s="53"/>
      <c r="DP725" s="53"/>
      <c r="DQ725" s="53"/>
      <c r="DR725" s="53"/>
      <c r="DS725" s="53"/>
      <c r="DT725" s="53"/>
      <c r="DU725" s="53"/>
      <c r="DV725" s="53"/>
      <c r="DW725" s="53"/>
      <c r="DX725" s="53"/>
      <c r="DY725" s="53"/>
      <c r="DZ725" s="53"/>
      <c r="EA725" s="53"/>
      <c r="EB725" s="53"/>
      <c r="EC725" s="53"/>
      <c r="ED725" s="53"/>
      <c r="EE725" s="53"/>
      <c r="EF725" s="53"/>
      <c r="EG725" s="53"/>
      <c r="EH725" s="53"/>
      <c r="EI725" s="53"/>
      <c r="EJ725" s="53"/>
      <c r="EK725" s="53"/>
      <c r="EL725" s="53"/>
      <c r="EM725" s="53"/>
      <c r="EN725" s="53"/>
      <c r="EO725" s="53"/>
      <c r="EP725" s="53"/>
      <c r="EQ725" s="53"/>
      <c r="ER725" s="53"/>
      <c r="ES725" s="53"/>
      <c r="ET725" s="53"/>
      <c r="EU725" s="53"/>
      <c r="EV725" s="53"/>
      <c r="EW725" s="53"/>
      <c r="EX725" s="53"/>
      <c r="EY725" s="53"/>
      <c r="EZ725" s="53"/>
      <c r="FA725" s="53"/>
      <c r="FB725" s="53"/>
      <c r="FC725" s="53"/>
      <c r="FD725" s="53"/>
      <c r="FE725" s="53"/>
      <c r="FF725" s="53"/>
      <c r="FG725" s="53"/>
      <c r="FH725" s="53"/>
      <c r="FI725" s="53"/>
      <c r="FJ725" s="53"/>
      <c r="FK725" s="53"/>
      <c r="FL725" s="53"/>
      <c r="FM725" s="53"/>
      <c r="FN725" s="53"/>
      <c r="FO725" s="53"/>
      <c r="FP725" s="53"/>
      <c r="FQ725" s="53"/>
      <c r="FR725" s="53"/>
      <c r="FS725" s="53"/>
      <c r="FT725" s="53"/>
      <c r="FU725" s="53"/>
      <c r="FV725" s="53"/>
      <c r="FW725" s="53"/>
      <c r="FX725" s="53"/>
      <c r="FY725" s="53"/>
      <c r="FZ725" s="53"/>
      <c r="GA725" s="53"/>
      <c r="GB725" s="53"/>
      <c r="GC725" s="53"/>
      <c r="GD725" s="53"/>
      <c r="GE725" s="53"/>
      <c r="GF725" s="53"/>
      <c r="GG725" s="53"/>
      <c r="GH725" s="53"/>
      <c r="GI725" s="53"/>
      <c r="GJ725" s="53"/>
      <c r="GK725" s="53"/>
      <c r="GL725" s="53"/>
      <c r="GM725" s="53"/>
      <c r="GN725" s="53"/>
      <c r="GO725" s="53"/>
      <c r="GP725" s="53"/>
      <c r="GQ725" s="53"/>
      <c r="GR725" s="53"/>
      <c r="GS725" s="53"/>
      <c r="GT725" s="53"/>
      <c r="GU725" s="53"/>
      <c r="GV725" s="53"/>
      <c r="GW725" s="53"/>
      <c r="GX725" s="53"/>
      <c r="GY725" s="53"/>
      <c r="GZ725" s="53"/>
      <c r="HA725" s="53"/>
      <c r="HB725" s="53"/>
      <c r="HC725" s="53"/>
      <c r="HD725" s="53"/>
      <c r="HE725" s="53"/>
      <c r="HF725" s="53"/>
      <c r="HG725" s="53"/>
      <c r="HH725" s="53"/>
      <c r="HI725" s="53"/>
      <c r="HJ725" s="53"/>
      <c r="HK725" s="53"/>
      <c r="HL725" s="53"/>
      <c r="HM725" s="53"/>
      <c r="HN725" s="53"/>
      <c r="HO725" s="53"/>
      <c r="HP725" s="53"/>
      <c r="HQ725" s="53"/>
      <c r="HR725" s="53"/>
      <c r="HS725" s="53"/>
      <c r="HT725" s="53"/>
      <c r="HU725" s="53"/>
      <c r="HV725" s="53"/>
      <c r="HW725" s="53"/>
      <c r="HX725" s="53"/>
      <c r="HY725" s="53"/>
      <c r="HZ725" s="53"/>
      <c r="IA725" s="53"/>
    </row>
    <row r="726" spans="1:235" ht="11.25">
      <c r="A726" s="1"/>
      <c r="B726" s="1"/>
      <c r="C726" s="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04"/>
      <c r="O726" s="104"/>
      <c r="P726" s="104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3"/>
      <c r="BS726" s="53"/>
      <c r="BT726" s="53"/>
      <c r="BU726" s="53"/>
      <c r="BV726" s="53"/>
      <c r="BW726" s="53"/>
      <c r="BX726" s="53"/>
      <c r="BY726" s="53"/>
      <c r="BZ726" s="53"/>
      <c r="CA726" s="53"/>
      <c r="CB726" s="53"/>
      <c r="CC726" s="53"/>
      <c r="CD726" s="53"/>
      <c r="CE726" s="53"/>
      <c r="CF726" s="53"/>
      <c r="CG726" s="53"/>
      <c r="CH726" s="53"/>
      <c r="CI726" s="53"/>
      <c r="CJ726" s="53"/>
      <c r="CK726" s="53"/>
      <c r="CL726" s="53"/>
      <c r="CM726" s="53"/>
      <c r="CN726" s="53"/>
      <c r="CO726" s="53"/>
      <c r="CP726" s="53"/>
      <c r="CQ726" s="53"/>
      <c r="CR726" s="53"/>
      <c r="CS726" s="53"/>
      <c r="CT726" s="53"/>
      <c r="CU726" s="53"/>
      <c r="CV726" s="53"/>
      <c r="CW726" s="53"/>
      <c r="CX726" s="53"/>
      <c r="CY726" s="53"/>
      <c r="CZ726" s="53"/>
      <c r="DA726" s="53"/>
      <c r="DB726" s="53"/>
      <c r="DC726" s="53"/>
      <c r="DD726" s="53"/>
      <c r="DE726" s="53"/>
      <c r="DF726" s="53"/>
      <c r="DG726" s="53"/>
      <c r="DH726" s="53"/>
      <c r="DI726" s="53"/>
      <c r="DJ726" s="53"/>
      <c r="DK726" s="53"/>
      <c r="DL726" s="53"/>
      <c r="DM726" s="53"/>
      <c r="DN726" s="53"/>
      <c r="DO726" s="53"/>
      <c r="DP726" s="53"/>
      <c r="DQ726" s="53"/>
      <c r="DR726" s="53"/>
      <c r="DS726" s="53"/>
      <c r="DT726" s="53"/>
      <c r="DU726" s="53"/>
      <c r="DV726" s="53"/>
      <c r="DW726" s="53"/>
      <c r="DX726" s="53"/>
      <c r="DY726" s="53"/>
      <c r="DZ726" s="53"/>
      <c r="EA726" s="53"/>
      <c r="EB726" s="53"/>
      <c r="EC726" s="53"/>
      <c r="ED726" s="53"/>
      <c r="EE726" s="53"/>
      <c r="EF726" s="53"/>
      <c r="EG726" s="53"/>
      <c r="EH726" s="53"/>
      <c r="EI726" s="53"/>
      <c r="EJ726" s="53"/>
      <c r="EK726" s="53"/>
      <c r="EL726" s="53"/>
      <c r="EM726" s="53"/>
      <c r="EN726" s="53"/>
      <c r="EO726" s="53"/>
      <c r="EP726" s="53"/>
      <c r="EQ726" s="53"/>
      <c r="ER726" s="53"/>
      <c r="ES726" s="53"/>
      <c r="ET726" s="53"/>
      <c r="EU726" s="53"/>
      <c r="EV726" s="53"/>
      <c r="EW726" s="53"/>
      <c r="EX726" s="53"/>
      <c r="EY726" s="53"/>
      <c r="EZ726" s="53"/>
      <c r="FA726" s="53"/>
      <c r="FB726" s="53"/>
      <c r="FC726" s="53"/>
      <c r="FD726" s="53"/>
      <c r="FE726" s="53"/>
      <c r="FF726" s="53"/>
      <c r="FG726" s="53"/>
      <c r="FH726" s="53"/>
      <c r="FI726" s="53"/>
      <c r="FJ726" s="53"/>
      <c r="FK726" s="53"/>
      <c r="FL726" s="53"/>
      <c r="FM726" s="53"/>
      <c r="FN726" s="53"/>
      <c r="FO726" s="53"/>
      <c r="FP726" s="53"/>
      <c r="FQ726" s="53"/>
      <c r="FR726" s="53"/>
      <c r="FS726" s="53"/>
      <c r="FT726" s="53"/>
      <c r="FU726" s="53"/>
      <c r="FV726" s="53"/>
      <c r="FW726" s="53"/>
      <c r="FX726" s="53"/>
      <c r="FY726" s="53"/>
      <c r="FZ726" s="53"/>
      <c r="GA726" s="53"/>
      <c r="GB726" s="53"/>
      <c r="GC726" s="53"/>
      <c r="GD726" s="53"/>
      <c r="GE726" s="53"/>
      <c r="GF726" s="53"/>
      <c r="GG726" s="53"/>
      <c r="GH726" s="53"/>
      <c r="GI726" s="53"/>
      <c r="GJ726" s="53"/>
      <c r="GK726" s="53"/>
      <c r="GL726" s="53"/>
      <c r="GM726" s="53"/>
      <c r="GN726" s="53"/>
      <c r="GO726" s="53"/>
      <c r="GP726" s="53"/>
      <c r="GQ726" s="53"/>
      <c r="GR726" s="53"/>
      <c r="GS726" s="53"/>
      <c r="GT726" s="53"/>
      <c r="GU726" s="53"/>
      <c r="GV726" s="53"/>
      <c r="GW726" s="53"/>
      <c r="GX726" s="53"/>
      <c r="GY726" s="53"/>
      <c r="GZ726" s="53"/>
      <c r="HA726" s="53"/>
      <c r="HB726" s="53"/>
      <c r="HC726" s="53"/>
      <c r="HD726" s="53"/>
      <c r="HE726" s="53"/>
      <c r="HF726" s="53"/>
      <c r="HG726" s="53"/>
      <c r="HH726" s="53"/>
      <c r="HI726" s="53"/>
      <c r="HJ726" s="53"/>
      <c r="HK726" s="53"/>
      <c r="HL726" s="53"/>
      <c r="HM726" s="53"/>
      <c r="HN726" s="53"/>
      <c r="HO726" s="53"/>
      <c r="HP726" s="53"/>
      <c r="HQ726" s="53"/>
      <c r="HR726" s="53"/>
      <c r="HS726" s="53"/>
      <c r="HT726" s="53"/>
      <c r="HU726" s="53"/>
      <c r="HV726" s="53"/>
      <c r="HW726" s="53"/>
      <c r="HX726" s="53"/>
      <c r="HY726" s="53"/>
      <c r="HZ726" s="53"/>
      <c r="IA726" s="53"/>
    </row>
    <row r="727" spans="1:235" ht="11.25">
      <c r="A727" s="1"/>
      <c r="B727" s="1"/>
      <c r="C727" s="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04"/>
      <c r="O727" s="104"/>
      <c r="P727" s="104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3"/>
      <c r="BS727" s="53"/>
      <c r="BT727" s="53"/>
      <c r="BU727" s="53"/>
      <c r="BV727" s="53"/>
      <c r="BW727" s="53"/>
      <c r="BX727" s="53"/>
      <c r="BY727" s="53"/>
      <c r="BZ727" s="53"/>
      <c r="CA727" s="53"/>
      <c r="CB727" s="53"/>
      <c r="CC727" s="53"/>
      <c r="CD727" s="53"/>
      <c r="CE727" s="53"/>
      <c r="CF727" s="53"/>
      <c r="CG727" s="53"/>
      <c r="CH727" s="53"/>
      <c r="CI727" s="53"/>
      <c r="CJ727" s="53"/>
      <c r="CK727" s="53"/>
      <c r="CL727" s="53"/>
      <c r="CM727" s="53"/>
      <c r="CN727" s="53"/>
      <c r="CO727" s="53"/>
      <c r="CP727" s="53"/>
      <c r="CQ727" s="53"/>
      <c r="CR727" s="53"/>
      <c r="CS727" s="53"/>
      <c r="CT727" s="53"/>
      <c r="CU727" s="53"/>
      <c r="CV727" s="53"/>
      <c r="CW727" s="53"/>
      <c r="CX727" s="53"/>
      <c r="CY727" s="53"/>
      <c r="CZ727" s="53"/>
      <c r="DA727" s="53"/>
      <c r="DB727" s="53"/>
      <c r="DC727" s="53"/>
      <c r="DD727" s="53"/>
      <c r="DE727" s="53"/>
      <c r="DF727" s="53"/>
      <c r="DG727" s="53"/>
      <c r="DH727" s="53"/>
      <c r="DI727" s="53"/>
      <c r="DJ727" s="53"/>
      <c r="DK727" s="53"/>
      <c r="DL727" s="53"/>
      <c r="DM727" s="53"/>
      <c r="DN727" s="53"/>
      <c r="DO727" s="53"/>
      <c r="DP727" s="53"/>
      <c r="DQ727" s="53"/>
      <c r="DR727" s="53"/>
      <c r="DS727" s="53"/>
      <c r="DT727" s="53"/>
      <c r="DU727" s="53"/>
      <c r="DV727" s="53"/>
      <c r="DW727" s="53"/>
      <c r="DX727" s="53"/>
      <c r="DY727" s="53"/>
      <c r="DZ727" s="53"/>
      <c r="EA727" s="53"/>
      <c r="EB727" s="53"/>
      <c r="EC727" s="53"/>
      <c r="ED727" s="53"/>
      <c r="EE727" s="53"/>
      <c r="EF727" s="53"/>
      <c r="EG727" s="53"/>
      <c r="EH727" s="53"/>
      <c r="EI727" s="53"/>
      <c r="EJ727" s="53"/>
      <c r="EK727" s="53"/>
      <c r="EL727" s="53"/>
      <c r="EM727" s="53"/>
      <c r="EN727" s="53"/>
      <c r="EO727" s="53"/>
      <c r="EP727" s="53"/>
      <c r="EQ727" s="53"/>
      <c r="ER727" s="53"/>
      <c r="ES727" s="53"/>
      <c r="ET727" s="53"/>
      <c r="EU727" s="53"/>
      <c r="EV727" s="53"/>
      <c r="EW727" s="53"/>
      <c r="EX727" s="53"/>
      <c r="EY727" s="53"/>
      <c r="EZ727" s="53"/>
      <c r="FA727" s="53"/>
      <c r="FB727" s="53"/>
      <c r="FC727" s="53"/>
      <c r="FD727" s="53"/>
      <c r="FE727" s="53"/>
      <c r="FF727" s="53"/>
      <c r="FG727" s="53"/>
      <c r="FH727" s="53"/>
      <c r="FI727" s="53"/>
      <c r="FJ727" s="53"/>
      <c r="FK727" s="53"/>
      <c r="FL727" s="53"/>
      <c r="FM727" s="53"/>
      <c r="FN727" s="53"/>
      <c r="FO727" s="53"/>
      <c r="FP727" s="53"/>
      <c r="FQ727" s="53"/>
      <c r="FR727" s="53"/>
      <c r="FS727" s="53"/>
      <c r="FT727" s="53"/>
      <c r="FU727" s="53"/>
      <c r="FV727" s="53"/>
      <c r="FW727" s="53"/>
      <c r="FX727" s="53"/>
      <c r="FY727" s="53"/>
      <c r="FZ727" s="53"/>
      <c r="GA727" s="53"/>
      <c r="GB727" s="53"/>
      <c r="GC727" s="53"/>
      <c r="GD727" s="53"/>
      <c r="GE727" s="53"/>
      <c r="GF727" s="53"/>
      <c r="GG727" s="53"/>
      <c r="GH727" s="53"/>
      <c r="GI727" s="53"/>
      <c r="GJ727" s="53"/>
      <c r="GK727" s="53"/>
      <c r="GL727" s="53"/>
      <c r="GM727" s="53"/>
      <c r="GN727" s="53"/>
      <c r="GO727" s="53"/>
      <c r="GP727" s="53"/>
      <c r="GQ727" s="53"/>
      <c r="GR727" s="53"/>
      <c r="GS727" s="53"/>
      <c r="GT727" s="53"/>
      <c r="GU727" s="53"/>
      <c r="GV727" s="53"/>
      <c r="GW727" s="53"/>
      <c r="GX727" s="53"/>
      <c r="GY727" s="53"/>
      <c r="GZ727" s="53"/>
      <c r="HA727" s="53"/>
      <c r="HB727" s="53"/>
      <c r="HC727" s="53"/>
      <c r="HD727" s="53"/>
      <c r="HE727" s="53"/>
      <c r="HF727" s="53"/>
      <c r="HG727" s="53"/>
      <c r="HH727" s="53"/>
      <c r="HI727" s="53"/>
      <c r="HJ727" s="53"/>
      <c r="HK727" s="53"/>
      <c r="HL727" s="53"/>
      <c r="HM727" s="53"/>
      <c r="HN727" s="53"/>
      <c r="HO727" s="53"/>
      <c r="HP727" s="53"/>
      <c r="HQ727" s="53"/>
      <c r="HR727" s="53"/>
      <c r="HS727" s="53"/>
      <c r="HT727" s="53"/>
      <c r="HU727" s="53"/>
      <c r="HV727" s="53"/>
      <c r="HW727" s="53"/>
      <c r="HX727" s="53"/>
      <c r="HY727" s="53"/>
      <c r="HZ727" s="53"/>
      <c r="IA727" s="53"/>
    </row>
    <row r="728" spans="1:235" ht="11.25">
      <c r="A728" s="1"/>
      <c r="B728" s="1"/>
      <c r="C728" s="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04"/>
      <c r="O728" s="104"/>
      <c r="P728" s="104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3"/>
      <c r="BS728" s="53"/>
      <c r="BT728" s="53"/>
      <c r="BU728" s="53"/>
      <c r="BV728" s="53"/>
      <c r="BW728" s="53"/>
      <c r="BX728" s="53"/>
      <c r="BY728" s="53"/>
      <c r="BZ728" s="53"/>
      <c r="CA728" s="53"/>
      <c r="CB728" s="53"/>
      <c r="CC728" s="53"/>
      <c r="CD728" s="53"/>
      <c r="CE728" s="53"/>
      <c r="CF728" s="53"/>
      <c r="CG728" s="53"/>
      <c r="CH728" s="53"/>
      <c r="CI728" s="53"/>
      <c r="CJ728" s="53"/>
      <c r="CK728" s="53"/>
      <c r="CL728" s="53"/>
      <c r="CM728" s="53"/>
      <c r="CN728" s="53"/>
      <c r="CO728" s="53"/>
      <c r="CP728" s="53"/>
      <c r="CQ728" s="53"/>
      <c r="CR728" s="53"/>
      <c r="CS728" s="53"/>
      <c r="CT728" s="53"/>
      <c r="CU728" s="53"/>
      <c r="CV728" s="53"/>
      <c r="CW728" s="53"/>
      <c r="CX728" s="53"/>
      <c r="CY728" s="53"/>
      <c r="CZ728" s="53"/>
      <c r="DA728" s="53"/>
      <c r="DB728" s="53"/>
      <c r="DC728" s="53"/>
      <c r="DD728" s="53"/>
      <c r="DE728" s="53"/>
      <c r="DF728" s="53"/>
      <c r="DG728" s="53"/>
      <c r="DH728" s="53"/>
      <c r="DI728" s="53"/>
      <c r="DJ728" s="53"/>
      <c r="DK728" s="53"/>
      <c r="DL728" s="53"/>
      <c r="DM728" s="53"/>
      <c r="DN728" s="53"/>
      <c r="DO728" s="53"/>
      <c r="DP728" s="53"/>
      <c r="DQ728" s="53"/>
      <c r="DR728" s="53"/>
      <c r="DS728" s="53"/>
      <c r="DT728" s="53"/>
      <c r="DU728" s="53"/>
      <c r="DV728" s="53"/>
      <c r="DW728" s="53"/>
      <c r="DX728" s="53"/>
      <c r="DY728" s="53"/>
      <c r="DZ728" s="53"/>
      <c r="EA728" s="53"/>
      <c r="EB728" s="53"/>
      <c r="EC728" s="53"/>
      <c r="ED728" s="53"/>
      <c r="EE728" s="53"/>
      <c r="EF728" s="53"/>
      <c r="EG728" s="53"/>
      <c r="EH728" s="53"/>
      <c r="EI728" s="53"/>
      <c r="EJ728" s="53"/>
      <c r="EK728" s="53"/>
      <c r="EL728" s="53"/>
      <c r="EM728" s="53"/>
      <c r="EN728" s="53"/>
      <c r="EO728" s="53"/>
      <c r="EP728" s="53"/>
      <c r="EQ728" s="53"/>
      <c r="ER728" s="53"/>
      <c r="ES728" s="53"/>
      <c r="ET728" s="53"/>
      <c r="EU728" s="53"/>
      <c r="EV728" s="53"/>
      <c r="EW728" s="53"/>
      <c r="EX728" s="53"/>
      <c r="EY728" s="53"/>
      <c r="EZ728" s="53"/>
      <c r="FA728" s="53"/>
      <c r="FB728" s="53"/>
      <c r="FC728" s="53"/>
      <c r="FD728" s="53"/>
      <c r="FE728" s="53"/>
      <c r="FF728" s="53"/>
      <c r="FG728" s="53"/>
      <c r="FH728" s="53"/>
      <c r="FI728" s="53"/>
      <c r="FJ728" s="53"/>
      <c r="FK728" s="53"/>
      <c r="FL728" s="53"/>
      <c r="FM728" s="53"/>
      <c r="FN728" s="53"/>
      <c r="FO728" s="53"/>
      <c r="FP728" s="53"/>
      <c r="FQ728" s="53"/>
      <c r="FR728" s="53"/>
      <c r="FS728" s="53"/>
      <c r="FT728" s="53"/>
      <c r="FU728" s="53"/>
      <c r="FV728" s="53"/>
      <c r="FW728" s="53"/>
      <c r="FX728" s="53"/>
      <c r="FY728" s="53"/>
      <c r="FZ728" s="53"/>
      <c r="GA728" s="53"/>
      <c r="GB728" s="53"/>
      <c r="GC728" s="53"/>
      <c r="GD728" s="53"/>
      <c r="GE728" s="53"/>
      <c r="GF728" s="53"/>
      <c r="GG728" s="53"/>
      <c r="GH728" s="53"/>
      <c r="GI728" s="53"/>
      <c r="GJ728" s="53"/>
      <c r="GK728" s="53"/>
      <c r="GL728" s="53"/>
      <c r="GM728" s="53"/>
      <c r="GN728" s="53"/>
      <c r="GO728" s="53"/>
      <c r="GP728" s="53"/>
      <c r="GQ728" s="53"/>
      <c r="GR728" s="53"/>
      <c r="GS728" s="53"/>
      <c r="GT728" s="53"/>
      <c r="GU728" s="53"/>
      <c r="GV728" s="53"/>
      <c r="GW728" s="53"/>
      <c r="GX728" s="53"/>
      <c r="GY728" s="53"/>
      <c r="GZ728" s="53"/>
      <c r="HA728" s="53"/>
      <c r="HB728" s="53"/>
      <c r="HC728" s="53"/>
      <c r="HD728" s="53"/>
      <c r="HE728" s="53"/>
      <c r="HF728" s="53"/>
      <c r="HG728" s="53"/>
      <c r="HH728" s="53"/>
      <c r="HI728" s="53"/>
      <c r="HJ728" s="53"/>
      <c r="HK728" s="53"/>
      <c r="HL728" s="53"/>
      <c r="HM728" s="53"/>
      <c r="HN728" s="53"/>
      <c r="HO728" s="53"/>
      <c r="HP728" s="53"/>
      <c r="HQ728" s="53"/>
      <c r="HR728" s="53"/>
      <c r="HS728" s="53"/>
      <c r="HT728" s="53"/>
      <c r="HU728" s="53"/>
      <c r="HV728" s="53"/>
      <c r="HW728" s="53"/>
      <c r="HX728" s="53"/>
      <c r="HY728" s="53"/>
      <c r="HZ728" s="53"/>
      <c r="IA728" s="53"/>
    </row>
    <row r="729" spans="1:235" ht="11.25">
      <c r="A729" s="1"/>
      <c r="B729" s="1"/>
      <c r="C729" s="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04"/>
      <c r="O729" s="104"/>
      <c r="P729" s="104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3"/>
      <c r="BS729" s="53"/>
      <c r="BT729" s="53"/>
      <c r="BU729" s="53"/>
      <c r="BV729" s="53"/>
      <c r="BW729" s="53"/>
      <c r="BX729" s="53"/>
      <c r="BY729" s="53"/>
      <c r="BZ729" s="53"/>
      <c r="CA729" s="53"/>
      <c r="CB729" s="53"/>
      <c r="CC729" s="53"/>
      <c r="CD729" s="53"/>
      <c r="CE729" s="53"/>
      <c r="CF729" s="53"/>
      <c r="CG729" s="53"/>
      <c r="CH729" s="53"/>
      <c r="CI729" s="53"/>
      <c r="CJ729" s="53"/>
      <c r="CK729" s="53"/>
      <c r="CL729" s="53"/>
      <c r="CM729" s="53"/>
      <c r="CN729" s="53"/>
      <c r="CO729" s="53"/>
      <c r="CP729" s="53"/>
      <c r="CQ729" s="53"/>
      <c r="CR729" s="53"/>
      <c r="CS729" s="53"/>
      <c r="CT729" s="53"/>
      <c r="CU729" s="53"/>
      <c r="CV729" s="53"/>
      <c r="CW729" s="53"/>
      <c r="CX729" s="53"/>
      <c r="CY729" s="53"/>
      <c r="CZ729" s="53"/>
      <c r="DA729" s="53"/>
      <c r="DB729" s="53"/>
      <c r="DC729" s="53"/>
      <c r="DD729" s="53"/>
      <c r="DE729" s="53"/>
      <c r="DF729" s="53"/>
      <c r="DG729" s="53"/>
      <c r="DH729" s="53"/>
      <c r="DI729" s="53"/>
      <c r="DJ729" s="53"/>
      <c r="DK729" s="53"/>
      <c r="DL729" s="53"/>
      <c r="DM729" s="53"/>
      <c r="DN729" s="53"/>
      <c r="DO729" s="53"/>
      <c r="DP729" s="53"/>
      <c r="DQ729" s="53"/>
      <c r="DR729" s="53"/>
      <c r="DS729" s="53"/>
      <c r="DT729" s="53"/>
      <c r="DU729" s="53"/>
      <c r="DV729" s="53"/>
      <c r="DW729" s="53"/>
      <c r="DX729" s="53"/>
      <c r="DY729" s="53"/>
      <c r="DZ729" s="53"/>
      <c r="EA729" s="53"/>
      <c r="EB729" s="53"/>
      <c r="EC729" s="53"/>
      <c r="ED729" s="53"/>
      <c r="EE729" s="53"/>
      <c r="EF729" s="53"/>
      <c r="EG729" s="53"/>
      <c r="EH729" s="53"/>
      <c r="EI729" s="53"/>
      <c r="EJ729" s="53"/>
      <c r="EK729" s="53"/>
      <c r="EL729" s="53"/>
      <c r="EM729" s="53"/>
      <c r="EN729" s="53"/>
      <c r="EO729" s="53"/>
      <c r="EP729" s="53"/>
      <c r="EQ729" s="53"/>
      <c r="ER729" s="53"/>
      <c r="ES729" s="53"/>
      <c r="ET729" s="53"/>
      <c r="EU729" s="53"/>
      <c r="EV729" s="53"/>
      <c r="EW729" s="53"/>
      <c r="EX729" s="53"/>
      <c r="EY729" s="53"/>
      <c r="EZ729" s="53"/>
      <c r="FA729" s="53"/>
      <c r="FB729" s="53"/>
      <c r="FC729" s="53"/>
      <c r="FD729" s="53"/>
      <c r="FE729" s="53"/>
      <c r="FF729" s="53"/>
      <c r="FG729" s="53"/>
      <c r="FH729" s="53"/>
      <c r="FI729" s="53"/>
      <c r="FJ729" s="53"/>
      <c r="FK729" s="53"/>
      <c r="FL729" s="53"/>
      <c r="FM729" s="53"/>
      <c r="FN729" s="53"/>
      <c r="FO729" s="53"/>
      <c r="FP729" s="53"/>
      <c r="FQ729" s="53"/>
      <c r="FR729" s="53"/>
      <c r="FS729" s="53"/>
      <c r="FT729" s="53"/>
      <c r="FU729" s="53"/>
      <c r="FV729" s="53"/>
      <c r="FW729" s="53"/>
      <c r="FX729" s="53"/>
      <c r="FY729" s="53"/>
      <c r="FZ729" s="53"/>
      <c r="GA729" s="53"/>
      <c r="GB729" s="53"/>
      <c r="GC729" s="53"/>
      <c r="GD729" s="53"/>
      <c r="GE729" s="53"/>
      <c r="GF729" s="53"/>
      <c r="GG729" s="53"/>
      <c r="GH729" s="53"/>
      <c r="GI729" s="53"/>
      <c r="GJ729" s="53"/>
      <c r="GK729" s="53"/>
      <c r="GL729" s="53"/>
      <c r="GM729" s="53"/>
      <c r="GN729" s="53"/>
      <c r="GO729" s="53"/>
      <c r="GP729" s="53"/>
      <c r="GQ729" s="53"/>
      <c r="GR729" s="53"/>
      <c r="GS729" s="53"/>
      <c r="GT729" s="53"/>
      <c r="GU729" s="53"/>
      <c r="GV729" s="53"/>
      <c r="GW729" s="53"/>
      <c r="GX729" s="53"/>
      <c r="GY729" s="53"/>
      <c r="GZ729" s="53"/>
      <c r="HA729" s="53"/>
      <c r="HB729" s="53"/>
      <c r="HC729" s="53"/>
      <c r="HD729" s="53"/>
      <c r="HE729" s="53"/>
      <c r="HF729" s="53"/>
      <c r="HG729" s="53"/>
      <c r="HH729" s="53"/>
      <c r="HI729" s="53"/>
      <c r="HJ729" s="53"/>
      <c r="HK729" s="53"/>
      <c r="HL729" s="53"/>
      <c r="HM729" s="53"/>
      <c r="HN729" s="53"/>
      <c r="HO729" s="53"/>
      <c r="HP729" s="53"/>
      <c r="HQ729" s="53"/>
      <c r="HR729" s="53"/>
      <c r="HS729" s="53"/>
      <c r="HT729" s="53"/>
      <c r="HU729" s="53"/>
      <c r="HV729" s="53"/>
      <c r="HW729" s="53"/>
      <c r="HX729" s="53"/>
      <c r="HY729" s="53"/>
      <c r="HZ729" s="53"/>
      <c r="IA729" s="53"/>
    </row>
    <row r="730" spans="1:235" ht="11.25">
      <c r="A730" s="1"/>
      <c r="B730" s="1"/>
      <c r="C730" s="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04"/>
      <c r="O730" s="104"/>
      <c r="P730" s="104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3"/>
      <c r="BS730" s="53"/>
      <c r="BT730" s="53"/>
      <c r="BU730" s="53"/>
      <c r="BV730" s="53"/>
      <c r="BW730" s="53"/>
      <c r="BX730" s="53"/>
      <c r="BY730" s="53"/>
      <c r="BZ730" s="53"/>
      <c r="CA730" s="53"/>
      <c r="CB730" s="53"/>
      <c r="CC730" s="53"/>
      <c r="CD730" s="53"/>
      <c r="CE730" s="53"/>
      <c r="CF730" s="53"/>
      <c r="CG730" s="53"/>
      <c r="CH730" s="53"/>
      <c r="CI730" s="53"/>
      <c r="CJ730" s="53"/>
      <c r="CK730" s="53"/>
      <c r="CL730" s="53"/>
      <c r="CM730" s="53"/>
      <c r="CN730" s="53"/>
      <c r="CO730" s="53"/>
      <c r="CP730" s="53"/>
      <c r="CQ730" s="53"/>
      <c r="CR730" s="53"/>
      <c r="CS730" s="53"/>
      <c r="CT730" s="53"/>
      <c r="CU730" s="53"/>
      <c r="CV730" s="53"/>
      <c r="CW730" s="53"/>
      <c r="CX730" s="53"/>
      <c r="CY730" s="53"/>
      <c r="CZ730" s="53"/>
      <c r="DA730" s="53"/>
      <c r="DB730" s="53"/>
      <c r="DC730" s="53"/>
      <c r="DD730" s="53"/>
      <c r="DE730" s="53"/>
      <c r="DF730" s="53"/>
      <c r="DG730" s="53"/>
      <c r="DH730" s="53"/>
      <c r="DI730" s="53"/>
      <c r="DJ730" s="53"/>
      <c r="DK730" s="53"/>
      <c r="DL730" s="53"/>
      <c r="DM730" s="53"/>
      <c r="DN730" s="53"/>
      <c r="DO730" s="53"/>
      <c r="DP730" s="53"/>
      <c r="DQ730" s="53"/>
      <c r="DR730" s="53"/>
      <c r="DS730" s="53"/>
      <c r="DT730" s="53"/>
      <c r="DU730" s="53"/>
      <c r="DV730" s="53"/>
      <c r="DW730" s="53"/>
      <c r="DX730" s="53"/>
      <c r="DY730" s="53"/>
      <c r="DZ730" s="53"/>
      <c r="EA730" s="53"/>
      <c r="EB730" s="53"/>
      <c r="EC730" s="53"/>
      <c r="ED730" s="53"/>
      <c r="EE730" s="53"/>
      <c r="EF730" s="53"/>
      <c r="EG730" s="53"/>
      <c r="EH730" s="53"/>
      <c r="EI730" s="53"/>
      <c r="EJ730" s="53"/>
      <c r="EK730" s="53"/>
      <c r="EL730" s="53"/>
      <c r="EM730" s="53"/>
      <c r="EN730" s="53"/>
      <c r="EO730" s="53"/>
      <c r="EP730" s="53"/>
      <c r="EQ730" s="53"/>
      <c r="ER730" s="53"/>
      <c r="ES730" s="53"/>
      <c r="ET730" s="53"/>
      <c r="EU730" s="53"/>
      <c r="EV730" s="53"/>
      <c r="EW730" s="53"/>
      <c r="EX730" s="53"/>
      <c r="EY730" s="53"/>
      <c r="EZ730" s="53"/>
      <c r="FA730" s="53"/>
      <c r="FB730" s="53"/>
      <c r="FC730" s="53"/>
      <c r="FD730" s="53"/>
      <c r="FE730" s="53"/>
      <c r="FF730" s="53"/>
      <c r="FG730" s="53"/>
      <c r="FH730" s="53"/>
      <c r="FI730" s="53"/>
      <c r="FJ730" s="53"/>
      <c r="FK730" s="53"/>
      <c r="FL730" s="53"/>
      <c r="FM730" s="53"/>
      <c r="FN730" s="53"/>
      <c r="FO730" s="53"/>
      <c r="FP730" s="53"/>
      <c r="FQ730" s="53"/>
      <c r="FR730" s="53"/>
      <c r="FS730" s="53"/>
      <c r="FT730" s="53"/>
      <c r="FU730" s="53"/>
      <c r="FV730" s="53"/>
      <c r="FW730" s="53"/>
      <c r="FX730" s="53"/>
      <c r="FY730" s="53"/>
      <c r="FZ730" s="53"/>
      <c r="GA730" s="53"/>
      <c r="GB730" s="53"/>
      <c r="GC730" s="53"/>
      <c r="GD730" s="53"/>
      <c r="GE730" s="53"/>
      <c r="GF730" s="53"/>
      <c r="GG730" s="53"/>
      <c r="GH730" s="53"/>
      <c r="GI730" s="53"/>
      <c r="GJ730" s="53"/>
      <c r="GK730" s="53"/>
      <c r="GL730" s="53"/>
      <c r="GM730" s="53"/>
      <c r="GN730" s="53"/>
      <c r="GO730" s="53"/>
      <c r="GP730" s="53"/>
      <c r="GQ730" s="53"/>
      <c r="GR730" s="53"/>
      <c r="GS730" s="53"/>
      <c r="GT730" s="53"/>
      <c r="GU730" s="53"/>
      <c r="GV730" s="53"/>
      <c r="GW730" s="53"/>
      <c r="GX730" s="53"/>
      <c r="GY730" s="53"/>
      <c r="GZ730" s="53"/>
      <c r="HA730" s="53"/>
      <c r="HB730" s="53"/>
      <c r="HC730" s="53"/>
      <c r="HD730" s="53"/>
      <c r="HE730" s="53"/>
      <c r="HF730" s="53"/>
      <c r="HG730" s="53"/>
      <c r="HH730" s="53"/>
      <c r="HI730" s="53"/>
      <c r="HJ730" s="53"/>
      <c r="HK730" s="53"/>
      <c r="HL730" s="53"/>
      <c r="HM730" s="53"/>
      <c r="HN730" s="53"/>
      <c r="HO730" s="53"/>
      <c r="HP730" s="53"/>
      <c r="HQ730" s="53"/>
      <c r="HR730" s="53"/>
      <c r="HS730" s="53"/>
      <c r="HT730" s="53"/>
      <c r="HU730" s="53"/>
      <c r="HV730" s="53"/>
      <c r="HW730" s="53"/>
      <c r="HX730" s="53"/>
      <c r="HY730" s="53"/>
      <c r="HZ730" s="53"/>
      <c r="IA730" s="53"/>
    </row>
    <row r="731" spans="1:235" ht="11.25">
      <c r="A731" s="1"/>
      <c r="B731" s="1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04"/>
      <c r="O731" s="104"/>
      <c r="P731" s="104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3"/>
      <c r="BS731" s="53"/>
      <c r="BT731" s="53"/>
      <c r="BU731" s="53"/>
      <c r="BV731" s="53"/>
      <c r="BW731" s="53"/>
      <c r="BX731" s="53"/>
      <c r="BY731" s="53"/>
      <c r="BZ731" s="53"/>
      <c r="CA731" s="53"/>
      <c r="CB731" s="53"/>
      <c r="CC731" s="53"/>
      <c r="CD731" s="53"/>
      <c r="CE731" s="53"/>
      <c r="CF731" s="53"/>
      <c r="CG731" s="53"/>
      <c r="CH731" s="53"/>
      <c r="CI731" s="53"/>
      <c r="CJ731" s="53"/>
      <c r="CK731" s="53"/>
      <c r="CL731" s="53"/>
      <c r="CM731" s="53"/>
      <c r="CN731" s="53"/>
      <c r="CO731" s="53"/>
      <c r="CP731" s="53"/>
      <c r="CQ731" s="53"/>
      <c r="CR731" s="53"/>
      <c r="CS731" s="53"/>
      <c r="CT731" s="53"/>
      <c r="CU731" s="53"/>
      <c r="CV731" s="53"/>
      <c r="CW731" s="53"/>
      <c r="CX731" s="53"/>
      <c r="CY731" s="53"/>
      <c r="CZ731" s="53"/>
      <c r="DA731" s="53"/>
      <c r="DB731" s="53"/>
      <c r="DC731" s="53"/>
      <c r="DD731" s="53"/>
      <c r="DE731" s="53"/>
      <c r="DF731" s="53"/>
      <c r="DG731" s="53"/>
      <c r="DH731" s="53"/>
      <c r="DI731" s="53"/>
      <c r="DJ731" s="53"/>
      <c r="DK731" s="53"/>
      <c r="DL731" s="53"/>
      <c r="DM731" s="53"/>
      <c r="DN731" s="53"/>
      <c r="DO731" s="53"/>
      <c r="DP731" s="53"/>
      <c r="DQ731" s="53"/>
      <c r="DR731" s="53"/>
      <c r="DS731" s="53"/>
      <c r="DT731" s="53"/>
      <c r="DU731" s="53"/>
      <c r="DV731" s="53"/>
      <c r="DW731" s="53"/>
      <c r="DX731" s="53"/>
      <c r="DY731" s="53"/>
      <c r="DZ731" s="53"/>
      <c r="EA731" s="53"/>
      <c r="EB731" s="53"/>
      <c r="EC731" s="53"/>
      <c r="ED731" s="53"/>
      <c r="EE731" s="53"/>
      <c r="EF731" s="53"/>
      <c r="EG731" s="53"/>
      <c r="EH731" s="53"/>
      <c r="EI731" s="53"/>
      <c r="EJ731" s="53"/>
      <c r="EK731" s="53"/>
      <c r="EL731" s="53"/>
      <c r="EM731" s="53"/>
      <c r="EN731" s="53"/>
      <c r="EO731" s="53"/>
      <c r="EP731" s="53"/>
      <c r="EQ731" s="53"/>
      <c r="ER731" s="53"/>
      <c r="ES731" s="53"/>
      <c r="ET731" s="53"/>
      <c r="EU731" s="53"/>
      <c r="EV731" s="53"/>
      <c r="EW731" s="53"/>
      <c r="EX731" s="53"/>
      <c r="EY731" s="53"/>
      <c r="EZ731" s="53"/>
      <c r="FA731" s="53"/>
      <c r="FB731" s="53"/>
      <c r="FC731" s="53"/>
      <c r="FD731" s="53"/>
      <c r="FE731" s="53"/>
      <c r="FF731" s="53"/>
      <c r="FG731" s="53"/>
      <c r="FH731" s="53"/>
      <c r="FI731" s="53"/>
      <c r="FJ731" s="53"/>
      <c r="FK731" s="53"/>
      <c r="FL731" s="53"/>
      <c r="FM731" s="53"/>
      <c r="FN731" s="53"/>
      <c r="FO731" s="53"/>
      <c r="FP731" s="53"/>
      <c r="FQ731" s="53"/>
      <c r="FR731" s="53"/>
      <c r="FS731" s="53"/>
      <c r="FT731" s="53"/>
      <c r="FU731" s="53"/>
      <c r="FV731" s="53"/>
      <c r="FW731" s="53"/>
      <c r="FX731" s="53"/>
      <c r="FY731" s="53"/>
      <c r="FZ731" s="53"/>
      <c r="GA731" s="53"/>
      <c r="GB731" s="53"/>
      <c r="GC731" s="53"/>
      <c r="GD731" s="53"/>
      <c r="GE731" s="53"/>
      <c r="GF731" s="53"/>
      <c r="GG731" s="53"/>
      <c r="GH731" s="53"/>
      <c r="GI731" s="53"/>
      <c r="GJ731" s="53"/>
      <c r="GK731" s="53"/>
      <c r="GL731" s="53"/>
      <c r="GM731" s="53"/>
      <c r="GN731" s="53"/>
      <c r="GO731" s="53"/>
      <c r="GP731" s="53"/>
      <c r="GQ731" s="53"/>
      <c r="GR731" s="53"/>
      <c r="GS731" s="53"/>
      <c r="GT731" s="53"/>
      <c r="GU731" s="53"/>
      <c r="GV731" s="53"/>
      <c r="GW731" s="53"/>
      <c r="GX731" s="53"/>
      <c r="GY731" s="53"/>
      <c r="GZ731" s="53"/>
      <c r="HA731" s="53"/>
      <c r="HB731" s="53"/>
      <c r="HC731" s="53"/>
      <c r="HD731" s="53"/>
      <c r="HE731" s="53"/>
      <c r="HF731" s="53"/>
      <c r="HG731" s="53"/>
      <c r="HH731" s="53"/>
      <c r="HI731" s="53"/>
      <c r="HJ731" s="53"/>
      <c r="HK731" s="53"/>
      <c r="HL731" s="53"/>
      <c r="HM731" s="53"/>
      <c r="HN731" s="53"/>
      <c r="HO731" s="53"/>
      <c r="HP731" s="53"/>
      <c r="HQ731" s="53"/>
      <c r="HR731" s="53"/>
      <c r="HS731" s="53"/>
      <c r="HT731" s="53"/>
      <c r="HU731" s="53"/>
      <c r="HV731" s="53"/>
      <c r="HW731" s="53"/>
      <c r="HX731" s="53"/>
      <c r="HY731" s="53"/>
      <c r="HZ731" s="53"/>
      <c r="IA731" s="53"/>
    </row>
    <row r="732" spans="1:235" ht="11.25">
      <c r="A732" s="1"/>
      <c r="B732" s="1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04"/>
      <c r="O732" s="104"/>
      <c r="P732" s="104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3"/>
      <c r="BS732" s="53"/>
      <c r="BT732" s="53"/>
      <c r="BU732" s="53"/>
      <c r="BV732" s="53"/>
      <c r="BW732" s="53"/>
      <c r="BX732" s="53"/>
      <c r="BY732" s="53"/>
      <c r="BZ732" s="53"/>
      <c r="CA732" s="53"/>
      <c r="CB732" s="53"/>
      <c r="CC732" s="53"/>
      <c r="CD732" s="53"/>
      <c r="CE732" s="53"/>
      <c r="CF732" s="53"/>
      <c r="CG732" s="53"/>
      <c r="CH732" s="53"/>
      <c r="CI732" s="53"/>
      <c r="CJ732" s="53"/>
      <c r="CK732" s="53"/>
      <c r="CL732" s="53"/>
      <c r="CM732" s="53"/>
      <c r="CN732" s="53"/>
      <c r="CO732" s="53"/>
      <c r="CP732" s="53"/>
      <c r="CQ732" s="53"/>
      <c r="CR732" s="53"/>
      <c r="CS732" s="53"/>
      <c r="CT732" s="53"/>
      <c r="CU732" s="53"/>
      <c r="CV732" s="53"/>
      <c r="CW732" s="53"/>
      <c r="CX732" s="53"/>
      <c r="CY732" s="53"/>
      <c r="CZ732" s="53"/>
      <c r="DA732" s="53"/>
      <c r="DB732" s="53"/>
      <c r="DC732" s="53"/>
      <c r="DD732" s="53"/>
      <c r="DE732" s="53"/>
      <c r="DF732" s="53"/>
      <c r="DG732" s="53"/>
      <c r="DH732" s="53"/>
      <c r="DI732" s="53"/>
      <c r="DJ732" s="53"/>
      <c r="DK732" s="53"/>
      <c r="DL732" s="53"/>
      <c r="DM732" s="53"/>
      <c r="DN732" s="53"/>
      <c r="DO732" s="53"/>
      <c r="DP732" s="53"/>
      <c r="DQ732" s="53"/>
      <c r="DR732" s="53"/>
      <c r="DS732" s="53"/>
      <c r="DT732" s="53"/>
      <c r="DU732" s="53"/>
      <c r="DV732" s="53"/>
      <c r="DW732" s="53"/>
      <c r="DX732" s="53"/>
      <c r="DY732" s="53"/>
      <c r="DZ732" s="53"/>
      <c r="EA732" s="53"/>
      <c r="EB732" s="53"/>
      <c r="EC732" s="53"/>
      <c r="ED732" s="53"/>
      <c r="EE732" s="53"/>
      <c r="EF732" s="53"/>
      <c r="EG732" s="53"/>
      <c r="EH732" s="53"/>
      <c r="EI732" s="53"/>
      <c r="EJ732" s="53"/>
      <c r="EK732" s="53"/>
      <c r="EL732" s="53"/>
      <c r="EM732" s="53"/>
      <c r="EN732" s="53"/>
      <c r="EO732" s="53"/>
      <c r="EP732" s="53"/>
      <c r="EQ732" s="53"/>
      <c r="ER732" s="53"/>
      <c r="ES732" s="53"/>
      <c r="ET732" s="53"/>
      <c r="EU732" s="53"/>
      <c r="EV732" s="53"/>
      <c r="EW732" s="53"/>
      <c r="EX732" s="53"/>
      <c r="EY732" s="53"/>
      <c r="EZ732" s="53"/>
      <c r="FA732" s="53"/>
      <c r="FB732" s="53"/>
      <c r="FC732" s="53"/>
      <c r="FD732" s="53"/>
      <c r="FE732" s="53"/>
      <c r="FF732" s="53"/>
      <c r="FG732" s="53"/>
      <c r="FH732" s="53"/>
      <c r="FI732" s="53"/>
      <c r="FJ732" s="53"/>
      <c r="FK732" s="53"/>
      <c r="FL732" s="53"/>
      <c r="FM732" s="53"/>
      <c r="FN732" s="53"/>
      <c r="FO732" s="53"/>
      <c r="FP732" s="53"/>
      <c r="FQ732" s="53"/>
      <c r="FR732" s="53"/>
      <c r="FS732" s="53"/>
      <c r="FT732" s="53"/>
      <c r="FU732" s="53"/>
      <c r="FV732" s="53"/>
      <c r="FW732" s="53"/>
      <c r="FX732" s="53"/>
      <c r="FY732" s="53"/>
      <c r="FZ732" s="53"/>
      <c r="GA732" s="53"/>
      <c r="GB732" s="53"/>
      <c r="GC732" s="53"/>
      <c r="GD732" s="53"/>
      <c r="GE732" s="53"/>
      <c r="GF732" s="53"/>
      <c r="GG732" s="53"/>
      <c r="GH732" s="53"/>
      <c r="GI732" s="53"/>
      <c r="GJ732" s="53"/>
      <c r="GK732" s="53"/>
      <c r="GL732" s="53"/>
      <c r="GM732" s="53"/>
      <c r="GN732" s="53"/>
      <c r="GO732" s="53"/>
      <c r="GP732" s="53"/>
      <c r="GQ732" s="53"/>
      <c r="GR732" s="53"/>
      <c r="GS732" s="53"/>
      <c r="GT732" s="53"/>
      <c r="GU732" s="53"/>
      <c r="GV732" s="53"/>
      <c r="GW732" s="53"/>
      <c r="GX732" s="53"/>
      <c r="GY732" s="53"/>
      <c r="GZ732" s="53"/>
      <c r="HA732" s="53"/>
      <c r="HB732" s="53"/>
      <c r="HC732" s="53"/>
      <c r="HD732" s="53"/>
      <c r="HE732" s="53"/>
      <c r="HF732" s="53"/>
      <c r="HG732" s="53"/>
      <c r="HH732" s="53"/>
      <c r="HI732" s="53"/>
      <c r="HJ732" s="53"/>
      <c r="HK732" s="53"/>
      <c r="HL732" s="53"/>
      <c r="HM732" s="53"/>
      <c r="HN732" s="53"/>
      <c r="HO732" s="53"/>
      <c r="HP732" s="53"/>
      <c r="HQ732" s="53"/>
      <c r="HR732" s="53"/>
      <c r="HS732" s="53"/>
      <c r="HT732" s="53"/>
      <c r="HU732" s="53"/>
      <c r="HV732" s="53"/>
      <c r="HW732" s="53"/>
      <c r="HX732" s="53"/>
      <c r="HY732" s="53"/>
      <c r="HZ732" s="53"/>
      <c r="IA732" s="53"/>
    </row>
    <row r="733" spans="1:235" ht="11.25">
      <c r="A733" s="1"/>
      <c r="B733" s="1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04"/>
      <c r="O733" s="104"/>
      <c r="P733" s="104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3"/>
      <c r="BS733" s="53"/>
      <c r="BT733" s="53"/>
      <c r="BU733" s="53"/>
      <c r="BV733" s="53"/>
      <c r="BW733" s="53"/>
      <c r="BX733" s="53"/>
      <c r="BY733" s="53"/>
      <c r="BZ733" s="53"/>
      <c r="CA733" s="53"/>
      <c r="CB733" s="53"/>
      <c r="CC733" s="53"/>
      <c r="CD733" s="53"/>
      <c r="CE733" s="53"/>
      <c r="CF733" s="53"/>
      <c r="CG733" s="53"/>
      <c r="CH733" s="53"/>
      <c r="CI733" s="53"/>
      <c r="CJ733" s="53"/>
      <c r="CK733" s="53"/>
      <c r="CL733" s="53"/>
      <c r="CM733" s="53"/>
      <c r="CN733" s="53"/>
      <c r="CO733" s="53"/>
      <c r="CP733" s="53"/>
      <c r="CQ733" s="53"/>
      <c r="CR733" s="53"/>
      <c r="CS733" s="53"/>
      <c r="CT733" s="53"/>
      <c r="CU733" s="53"/>
      <c r="CV733" s="53"/>
      <c r="CW733" s="53"/>
      <c r="CX733" s="53"/>
      <c r="CY733" s="53"/>
      <c r="CZ733" s="53"/>
      <c r="DA733" s="53"/>
      <c r="DB733" s="53"/>
      <c r="DC733" s="53"/>
      <c r="DD733" s="53"/>
      <c r="DE733" s="53"/>
      <c r="DF733" s="53"/>
      <c r="DG733" s="53"/>
      <c r="DH733" s="53"/>
      <c r="DI733" s="53"/>
      <c r="DJ733" s="53"/>
      <c r="DK733" s="53"/>
      <c r="DL733" s="53"/>
      <c r="DM733" s="53"/>
      <c r="DN733" s="53"/>
      <c r="DO733" s="53"/>
      <c r="DP733" s="53"/>
      <c r="DQ733" s="53"/>
      <c r="DR733" s="53"/>
      <c r="DS733" s="53"/>
      <c r="DT733" s="53"/>
      <c r="DU733" s="53"/>
      <c r="DV733" s="53"/>
      <c r="DW733" s="53"/>
      <c r="DX733" s="53"/>
      <c r="DY733" s="53"/>
      <c r="DZ733" s="53"/>
      <c r="EA733" s="53"/>
      <c r="EB733" s="53"/>
      <c r="EC733" s="53"/>
      <c r="ED733" s="53"/>
      <c r="EE733" s="53"/>
      <c r="EF733" s="53"/>
      <c r="EG733" s="53"/>
      <c r="EH733" s="53"/>
      <c r="EI733" s="53"/>
      <c r="EJ733" s="53"/>
      <c r="EK733" s="53"/>
      <c r="EL733" s="53"/>
      <c r="EM733" s="53"/>
      <c r="EN733" s="53"/>
      <c r="EO733" s="53"/>
      <c r="EP733" s="53"/>
      <c r="EQ733" s="53"/>
      <c r="ER733" s="53"/>
      <c r="ES733" s="53"/>
      <c r="ET733" s="53"/>
      <c r="EU733" s="53"/>
      <c r="EV733" s="53"/>
      <c r="EW733" s="53"/>
      <c r="EX733" s="53"/>
      <c r="EY733" s="53"/>
      <c r="EZ733" s="53"/>
      <c r="FA733" s="53"/>
      <c r="FB733" s="53"/>
      <c r="FC733" s="53"/>
      <c r="FD733" s="53"/>
      <c r="FE733" s="53"/>
      <c r="FF733" s="53"/>
      <c r="FG733" s="53"/>
      <c r="FH733" s="53"/>
      <c r="FI733" s="53"/>
      <c r="FJ733" s="53"/>
      <c r="FK733" s="53"/>
      <c r="FL733" s="53"/>
      <c r="FM733" s="53"/>
      <c r="FN733" s="53"/>
      <c r="FO733" s="53"/>
      <c r="FP733" s="53"/>
      <c r="FQ733" s="53"/>
      <c r="FR733" s="53"/>
      <c r="FS733" s="53"/>
      <c r="FT733" s="53"/>
      <c r="FU733" s="53"/>
      <c r="FV733" s="53"/>
      <c r="FW733" s="53"/>
      <c r="FX733" s="53"/>
      <c r="FY733" s="53"/>
      <c r="FZ733" s="53"/>
      <c r="GA733" s="53"/>
      <c r="GB733" s="53"/>
      <c r="GC733" s="53"/>
      <c r="GD733" s="53"/>
      <c r="GE733" s="53"/>
      <c r="GF733" s="53"/>
      <c r="GG733" s="53"/>
      <c r="GH733" s="53"/>
      <c r="GI733" s="53"/>
      <c r="GJ733" s="53"/>
      <c r="GK733" s="53"/>
      <c r="GL733" s="53"/>
      <c r="GM733" s="53"/>
      <c r="GN733" s="53"/>
      <c r="GO733" s="53"/>
      <c r="GP733" s="53"/>
      <c r="GQ733" s="53"/>
      <c r="GR733" s="53"/>
      <c r="GS733" s="53"/>
      <c r="GT733" s="53"/>
      <c r="GU733" s="53"/>
      <c r="GV733" s="53"/>
      <c r="GW733" s="53"/>
      <c r="GX733" s="53"/>
      <c r="GY733" s="53"/>
      <c r="GZ733" s="53"/>
      <c r="HA733" s="53"/>
      <c r="HB733" s="53"/>
      <c r="HC733" s="53"/>
      <c r="HD733" s="53"/>
      <c r="HE733" s="53"/>
      <c r="HF733" s="53"/>
      <c r="HG733" s="53"/>
      <c r="HH733" s="53"/>
      <c r="HI733" s="53"/>
      <c r="HJ733" s="53"/>
      <c r="HK733" s="53"/>
      <c r="HL733" s="53"/>
      <c r="HM733" s="53"/>
      <c r="HN733" s="53"/>
      <c r="HO733" s="53"/>
      <c r="HP733" s="53"/>
      <c r="HQ733" s="53"/>
      <c r="HR733" s="53"/>
      <c r="HS733" s="53"/>
      <c r="HT733" s="53"/>
      <c r="HU733" s="53"/>
      <c r="HV733" s="53"/>
      <c r="HW733" s="53"/>
      <c r="HX733" s="53"/>
      <c r="HY733" s="53"/>
      <c r="HZ733" s="53"/>
      <c r="IA733" s="53"/>
    </row>
    <row r="734" spans="1:235" ht="11.25">
      <c r="A734" s="1"/>
      <c r="B734" s="1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04"/>
      <c r="O734" s="104"/>
      <c r="P734" s="104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3"/>
      <c r="BS734" s="53"/>
      <c r="BT734" s="53"/>
      <c r="BU734" s="53"/>
      <c r="BV734" s="53"/>
      <c r="BW734" s="53"/>
      <c r="BX734" s="53"/>
      <c r="BY734" s="53"/>
      <c r="BZ734" s="53"/>
      <c r="CA734" s="53"/>
      <c r="CB734" s="53"/>
      <c r="CC734" s="53"/>
      <c r="CD734" s="53"/>
      <c r="CE734" s="53"/>
      <c r="CF734" s="53"/>
      <c r="CG734" s="53"/>
      <c r="CH734" s="53"/>
      <c r="CI734" s="53"/>
      <c r="CJ734" s="53"/>
      <c r="CK734" s="53"/>
      <c r="CL734" s="53"/>
      <c r="CM734" s="53"/>
      <c r="CN734" s="53"/>
      <c r="CO734" s="53"/>
      <c r="CP734" s="53"/>
      <c r="CQ734" s="53"/>
      <c r="CR734" s="53"/>
      <c r="CS734" s="53"/>
      <c r="CT734" s="53"/>
      <c r="CU734" s="53"/>
      <c r="CV734" s="53"/>
      <c r="CW734" s="53"/>
      <c r="CX734" s="53"/>
      <c r="CY734" s="53"/>
      <c r="CZ734" s="53"/>
      <c r="DA734" s="53"/>
      <c r="DB734" s="53"/>
      <c r="DC734" s="53"/>
      <c r="DD734" s="53"/>
      <c r="DE734" s="53"/>
      <c r="DF734" s="53"/>
      <c r="DG734" s="53"/>
      <c r="DH734" s="53"/>
      <c r="DI734" s="53"/>
      <c r="DJ734" s="53"/>
      <c r="DK734" s="53"/>
      <c r="DL734" s="53"/>
      <c r="DM734" s="53"/>
      <c r="DN734" s="53"/>
      <c r="DO734" s="53"/>
      <c r="DP734" s="53"/>
      <c r="DQ734" s="53"/>
      <c r="DR734" s="53"/>
      <c r="DS734" s="53"/>
      <c r="DT734" s="53"/>
      <c r="DU734" s="53"/>
      <c r="DV734" s="53"/>
      <c r="DW734" s="53"/>
      <c r="DX734" s="53"/>
      <c r="DY734" s="53"/>
      <c r="DZ734" s="53"/>
      <c r="EA734" s="53"/>
      <c r="EB734" s="53"/>
      <c r="EC734" s="53"/>
      <c r="ED734" s="53"/>
      <c r="EE734" s="53"/>
      <c r="EF734" s="53"/>
      <c r="EG734" s="53"/>
      <c r="EH734" s="53"/>
      <c r="EI734" s="53"/>
      <c r="EJ734" s="53"/>
      <c r="EK734" s="53"/>
      <c r="EL734" s="53"/>
      <c r="EM734" s="53"/>
      <c r="EN734" s="53"/>
      <c r="EO734" s="53"/>
      <c r="EP734" s="53"/>
      <c r="EQ734" s="53"/>
      <c r="ER734" s="53"/>
      <c r="ES734" s="53"/>
      <c r="ET734" s="53"/>
      <c r="EU734" s="53"/>
      <c r="EV734" s="53"/>
      <c r="EW734" s="53"/>
      <c r="EX734" s="53"/>
      <c r="EY734" s="53"/>
      <c r="EZ734" s="53"/>
      <c r="FA734" s="53"/>
      <c r="FB734" s="53"/>
      <c r="FC734" s="53"/>
      <c r="FD734" s="53"/>
      <c r="FE734" s="53"/>
      <c r="FF734" s="53"/>
      <c r="FG734" s="53"/>
      <c r="FH734" s="53"/>
      <c r="FI734" s="53"/>
      <c r="FJ734" s="53"/>
      <c r="FK734" s="53"/>
      <c r="FL734" s="53"/>
      <c r="FM734" s="53"/>
      <c r="FN734" s="53"/>
      <c r="FO734" s="53"/>
      <c r="FP734" s="53"/>
      <c r="FQ734" s="53"/>
      <c r="FR734" s="53"/>
      <c r="FS734" s="53"/>
      <c r="FT734" s="53"/>
      <c r="FU734" s="53"/>
      <c r="FV734" s="53"/>
      <c r="FW734" s="53"/>
      <c r="FX734" s="53"/>
      <c r="FY734" s="53"/>
      <c r="FZ734" s="53"/>
      <c r="GA734" s="53"/>
      <c r="GB734" s="53"/>
      <c r="GC734" s="53"/>
      <c r="GD734" s="53"/>
      <c r="GE734" s="53"/>
      <c r="GF734" s="53"/>
      <c r="GG734" s="53"/>
      <c r="GH734" s="53"/>
      <c r="GI734" s="53"/>
      <c r="GJ734" s="53"/>
      <c r="GK734" s="53"/>
      <c r="GL734" s="53"/>
      <c r="GM734" s="53"/>
      <c r="GN734" s="53"/>
      <c r="GO734" s="53"/>
      <c r="GP734" s="53"/>
      <c r="GQ734" s="53"/>
      <c r="GR734" s="53"/>
      <c r="GS734" s="53"/>
      <c r="GT734" s="53"/>
      <c r="GU734" s="53"/>
      <c r="GV734" s="53"/>
      <c r="GW734" s="53"/>
      <c r="GX734" s="53"/>
      <c r="GY734" s="53"/>
      <c r="GZ734" s="53"/>
      <c r="HA734" s="53"/>
      <c r="HB734" s="53"/>
      <c r="HC734" s="53"/>
      <c r="HD734" s="53"/>
      <c r="HE734" s="53"/>
      <c r="HF734" s="53"/>
      <c r="HG734" s="53"/>
      <c r="HH734" s="53"/>
      <c r="HI734" s="53"/>
      <c r="HJ734" s="53"/>
      <c r="HK734" s="53"/>
      <c r="HL734" s="53"/>
      <c r="HM734" s="53"/>
      <c r="HN734" s="53"/>
      <c r="HO734" s="53"/>
      <c r="HP734" s="53"/>
      <c r="HQ734" s="53"/>
      <c r="HR734" s="53"/>
      <c r="HS734" s="53"/>
      <c r="HT734" s="53"/>
      <c r="HU734" s="53"/>
      <c r="HV734" s="53"/>
      <c r="HW734" s="53"/>
      <c r="HX734" s="53"/>
      <c r="HY734" s="53"/>
      <c r="HZ734" s="53"/>
      <c r="IA734" s="53"/>
    </row>
    <row r="735" spans="1:235" ht="11.25">
      <c r="A735" s="1"/>
      <c r="B735" s="1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04"/>
      <c r="O735" s="104"/>
      <c r="P735" s="104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3"/>
      <c r="BS735" s="53"/>
      <c r="BT735" s="53"/>
      <c r="BU735" s="53"/>
      <c r="BV735" s="53"/>
      <c r="BW735" s="53"/>
      <c r="BX735" s="53"/>
      <c r="BY735" s="53"/>
      <c r="BZ735" s="53"/>
      <c r="CA735" s="53"/>
      <c r="CB735" s="53"/>
      <c r="CC735" s="53"/>
      <c r="CD735" s="53"/>
      <c r="CE735" s="53"/>
      <c r="CF735" s="53"/>
      <c r="CG735" s="53"/>
      <c r="CH735" s="53"/>
      <c r="CI735" s="53"/>
      <c r="CJ735" s="53"/>
      <c r="CK735" s="53"/>
      <c r="CL735" s="53"/>
      <c r="CM735" s="53"/>
      <c r="CN735" s="53"/>
      <c r="CO735" s="53"/>
      <c r="CP735" s="53"/>
      <c r="CQ735" s="53"/>
      <c r="CR735" s="53"/>
      <c r="CS735" s="53"/>
      <c r="CT735" s="53"/>
      <c r="CU735" s="53"/>
      <c r="CV735" s="53"/>
      <c r="CW735" s="53"/>
      <c r="CX735" s="53"/>
      <c r="CY735" s="53"/>
      <c r="CZ735" s="53"/>
      <c r="DA735" s="53"/>
      <c r="DB735" s="53"/>
      <c r="DC735" s="53"/>
      <c r="DD735" s="53"/>
      <c r="DE735" s="53"/>
      <c r="DF735" s="53"/>
      <c r="DG735" s="53"/>
      <c r="DH735" s="53"/>
      <c r="DI735" s="53"/>
      <c r="DJ735" s="53"/>
      <c r="DK735" s="53"/>
      <c r="DL735" s="53"/>
      <c r="DM735" s="53"/>
      <c r="DN735" s="53"/>
      <c r="DO735" s="53"/>
      <c r="DP735" s="53"/>
      <c r="DQ735" s="53"/>
      <c r="DR735" s="53"/>
      <c r="DS735" s="53"/>
      <c r="DT735" s="53"/>
      <c r="DU735" s="53"/>
      <c r="DV735" s="53"/>
      <c r="DW735" s="53"/>
      <c r="DX735" s="53"/>
      <c r="DY735" s="53"/>
      <c r="DZ735" s="53"/>
      <c r="EA735" s="53"/>
      <c r="EB735" s="53"/>
      <c r="EC735" s="53"/>
      <c r="ED735" s="53"/>
      <c r="EE735" s="53"/>
      <c r="EF735" s="53"/>
      <c r="EG735" s="53"/>
      <c r="EH735" s="53"/>
      <c r="EI735" s="53"/>
      <c r="EJ735" s="53"/>
      <c r="EK735" s="53"/>
      <c r="EL735" s="53"/>
      <c r="EM735" s="53"/>
      <c r="EN735" s="53"/>
      <c r="EO735" s="53"/>
      <c r="EP735" s="53"/>
      <c r="EQ735" s="53"/>
      <c r="ER735" s="53"/>
      <c r="ES735" s="53"/>
      <c r="ET735" s="53"/>
      <c r="EU735" s="53"/>
      <c r="EV735" s="53"/>
      <c r="EW735" s="53"/>
      <c r="EX735" s="53"/>
      <c r="EY735" s="53"/>
      <c r="EZ735" s="53"/>
      <c r="FA735" s="53"/>
      <c r="FB735" s="53"/>
      <c r="FC735" s="53"/>
      <c r="FD735" s="53"/>
      <c r="FE735" s="53"/>
      <c r="FF735" s="53"/>
      <c r="FG735" s="53"/>
      <c r="FH735" s="53"/>
      <c r="FI735" s="53"/>
      <c r="FJ735" s="53"/>
      <c r="FK735" s="53"/>
      <c r="FL735" s="53"/>
      <c r="FM735" s="53"/>
      <c r="FN735" s="53"/>
      <c r="FO735" s="53"/>
      <c r="FP735" s="53"/>
      <c r="FQ735" s="53"/>
      <c r="FR735" s="53"/>
      <c r="FS735" s="53"/>
      <c r="FT735" s="53"/>
      <c r="FU735" s="53"/>
      <c r="FV735" s="53"/>
      <c r="FW735" s="53"/>
      <c r="FX735" s="53"/>
      <c r="FY735" s="53"/>
      <c r="FZ735" s="53"/>
      <c r="GA735" s="53"/>
      <c r="GB735" s="53"/>
      <c r="GC735" s="53"/>
      <c r="GD735" s="53"/>
      <c r="GE735" s="53"/>
      <c r="GF735" s="53"/>
      <c r="GG735" s="53"/>
      <c r="GH735" s="53"/>
      <c r="GI735" s="53"/>
      <c r="GJ735" s="53"/>
      <c r="GK735" s="53"/>
      <c r="GL735" s="53"/>
      <c r="GM735" s="53"/>
      <c r="GN735" s="53"/>
      <c r="GO735" s="53"/>
      <c r="GP735" s="53"/>
      <c r="GQ735" s="53"/>
      <c r="GR735" s="53"/>
      <c r="GS735" s="53"/>
      <c r="GT735" s="53"/>
      <c r="GU735" s="53"/>
      <c r="GV735" s="53"/>
      <c r="GW735" s="53"/>
      <c r="GX735" s="53"/>
      <c r="GY735" s="53"/>
      <c r="GZ735" s="53"/>
      <c r="HA735" s="53"/>
      <c r="HB735" s="53"/>
      <c r="HC735" s="53"/>
      <c r="HD735" s="53"/>
      <c r="HE735" s="53"/>
      <c r="HF735" s="53"/>
      <c r="HG735" s="53"/>
      <c r="HH735" s="53"/>
      <c r="HI735" s="53"/>
      <c r="HJ735" s="53"/>
      <c r="HK735" s="53"/>
      <c r="HL735" s="53"/>
      <c r="HM735" s="53"/>
      <c r="HN735" s="53"/>
      <c r="HO735" s="53"/>
      <c r="HP735" s="53"/>
      <c r="HQ735" s="53"/>
      <c r="HR735" s="53"/>
      <c r="HS735" s="53"/>
      <c r="HT735" s="53"/>
      <c r="HU735" s="53"/>
      <c r="HV735" s="53"/>
      <c r="HW735" s="53"/>
      <c r="HX735" s="53"/>
      <c r="HY735" s="53"/>
      <c r="HZ735" s="53"/>
      <c r="IA735" s="53"/>
    </row>
    <row r="736" spans="1:235" ht="11.25">
      <c r="A736" s="1"/>
      <c r="B736" s="1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04"/>
      <c r="O736" s="104"/>
      <c r="P736" s="104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3"/>
      <c r="BS736" s="53"/>
      <c r="BT736" s="53"/>
      <c r="BU736" s="53"/>
      <c r="BV736" s="53"/>
      <c r="BW736" s="53"/>
      <c r="BX736" s="53"/>
      <c r="BY736" s="53"/>
      <c r="BZ736" s="53"/>
      <c r="CA736" s="53"/>
      <c r="CB736" s="53"/>
      <c r="CC736" s="53"/>
      <c r="CD736" s="53"/>
      <c r="CE736" s="53"/>
      <c r="CF736" s="53"/>
      <c r="CG736" s="53"/>
      <c r="CH736" s="53"/>
      <c r="CI736" s="53"/>
      <c r="CJ736" s="53"/>
      <c r="CK736" s="53"/>
      <c r="CL736" s="53"/>
      <c r="CM736" s="53"/>
      <c r="CN736" s="53"/>
      <c r="CO736" s="53"/>
      <c r="CP736" s="53"/>
      <c r="CQ736" s="53"/>
      <c r="CR736" s="53"/>
      <c r="CS736" s="53"/>
      <c r="CT736" s="53"/>
      <c r="CU736" s="53"/>
      <c r="CV736" s="53"/>
      <c r="CW736" s="53"/>
      <c r="CX736" s="53"/>
      <c r="CY736" s="53"/>
      <c r="CZ736" s="53"/>
      <c r="DA736" s="53"/>
      <c r="DB736" s="53"/>
      <c r="DC736" s="53"/>
      <c r="DD736" s="53"/>
      <c r="DE736" s="53"/>
      <c r="DF736" s="53"/>
      <c r="DG736" s="53"/>
      <c r="DH736" s="53"/>
      <c r="DI736" s="53"/>
      <c r="DJ736" s="53"/>
      <c r="DK736" s="53"/>
      <c r="DL736" s="53"/>
      <c r="DM736" s="53"/>
      <c r="DN736" s="53"/>
      <c r="DO736" s="53"/>
      <c r="DP736" s="53"/>
      <c r="DQ736" s="53"/>
      <c r="DR736" s="53"/>
      <c r="DS736" s="53"/>
      <c r="DT736" s="53"/>
      <c r="DU736" s="53"/>
      <c r="DV736" s="53"/>
      <c r="DW736" s="53"/>
      <c r="DX736" s="53"/>
      <c r="DY736" s="53"/>
      <c r="DZ736" s="53"/>
      <c r="EA736" s="53"/>
      <c r="EB736" s="53"/>
      <c r="EC736" s="53"/>
      <c r="ED736" s="53"/>
      <c r="EE736" s="53"/>
      <c r="EF736" s="53"/>
      <c r="EG736" s="53"/>
      <c r="EH736" s="53"/>
      <c r="EI736" s="53"/>
      <c r="EJ736" s="53"/>
      <c r="EK736" s="53"/>
      <c r="EL736" s="53"/>
      <c r="EM736" s="53"/>
      <c r="EN736" s="53"/>
      <c r="EO736" s="53"/>
      <c r="EP736" s="53"/>
      <c r="EQ736" s="53"/>
      <c r="ER736" s="53"/>
      <c r="ES736" s="53"/>
      <c r="ET736" s="53"/>
      <c r="EU736" s="53"/>
      <c r="EV736" s="53"/>
      <c r="EW736" s="53"/>
      <c r="EX736" s="53"/>
      <c r="EY736" s="53"/>
      <c r="EZ736" s="53"/>
      <c r="FA736" s="53"/>
      <c r="FB736" s="53"/>
      <c r="FC736" s="53"/>
      <c r="FD736" s="53"/>
      <c r="FE736" s="53"/>
      <c r="FF736" s="53"/>
      <c r="FG736" s="53"/>
      <c r="FH736" s="53"/>
      <c r="FI736" s="53"/>
      <c r="FJ736" s="53"/>
      <c r="FK736" s="53"/>
      <c r="FL736" s="53"/>
      <c r="FM736" s="53"/>
      <c r="FN736" s="53"/>
      <c r="FO736" s="53"/>
      <c r="FP736" s="53"/>
      <c r="FQ736" s="53"/>
      <c r="FR736" s="53"/>
      <c r="FS736" s="53"/>
      <c r="FT736" s="53"/>
      <c r="FU736" s="53"/>
      <c r="FV736" s="53"/>
      <c r="FW736" s="53"/>
      <c r="FX736" s="53"/>
      <c r="FY736" s="53"/>
      <c r="FZ736" s="53"/>
      <c r="GA736" s="53"/>
      <c r="GB736" s="53"/>
      <c r="GC736" s="53"/>
      <c r="GD736" s="53"/>
      <c r="GE736" s="53"/>
      <c r="GF736" s="53"/>
      <c r="GG736" s="53"/>
      <c r="GH736" s="53"/>
      <c r="GI736" s="53"/>
      <c r="GJ736" s="53"/>
      <c r="GK736" s="53"/>
      <c r="GL736" s="53"/>
      <c r="GM736" s="53"/>
      <c r="GN736" s="53"/>
      <c r="GO736" s="53"/>
      <c r="GP736" s="53"/>
      <c r="GQ736" s="53"/>
      <c r="GR736" s="53"/>
      <c r="GS736" s="53"/>
      <c r="GT736" s="53"/>
      <c r="GU736" s="53"/>
      <c r="GV736" s="53"/>
      <c r="GW736" s="53"/>
      <c r="GX736" s="53"/>
      <c r="GY736" s="53"/>
      <c r="GZ736" s="53"/>
      <c r="HA736" s="53"/>
      <c r="HB736" s="53"/>
      <c r="HC736" s="53"/>
      <c r="HD736" s="53"/>
      <c r="HE736" s="53"/>
      <c r="HF736" s="53"/>
      <c r="HG736" s="53"/>
      <c r="HH736" s="53"/>
      <c r="HI736" s="53"/>
      <c r="HJ736" s="53"/>
      <c r="HK736" s="53"/>
      <c r="HL736" s="53"/>
      <c r="HM736" s="53"/>
      <c r="HN736" s="53"/>
      <c r="HO736" s="53"/>
      <c r="HP736" s="53"/>
      <c r="HQ736" s="53"/>
      <c r="HR736" s="53"/>
      <c r="HS736" s="53"/>
      <c r="HT736" s="53"/>
      <c r="HU736" s="53"/>
      <c r="HV736" s="53"/>
      <c r="HW736" s="53"/>
      <c r="HX736" s="53"/>
      <c r="HY736" s="53"/>
      <c r="HZ736" s="53"/>
      <c r="IA736" s="53"/>
    </row>
    <row r="737" spans="1:235" ht="11.25">
      <c r="A737" s="1"/>
      <c r="B737" s="1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04"/>
      <c r="O737" s="104"/>
      <c r="P737" s="104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3"/>
      <c r="BS737" s="53"/>
      <c r="BT737" s="53"/>
      <c r="BU737" s="53"/>
      <c r="BV737" s="53"/>
      <c r="BW737" s="53"/>
      <c r="BX737" s="53"/>
      <c r="BY737" s="53"/>
      <c r="BZ737" s="53"/>
      <c r="CA737" s="53"/>
      <c r="CB737" s="53"/>
      <c r="CC737" s="53"/>
      <c r="CD737" s="53"/>
      <c r="CE737" s="53"/>
      <c r="CF737" s="53"/>
      <c r="CG737" s="53"/>
      <c r="CH737" s="53"/>
      <c r="CI737" s="53"/>
      <c r="CJ737" s="53"/>
      <c r="CK737" s="53"/>
      <c r="CL737" s="53"/>
      <c r="CM737" s="53"/>
      <c r="CN737" s="53"/>
      <c r="CO737" s="53"/>
      <c r="CP737" s="53"/>
      <c r="CQ737" s="53"/>
      <c r="CR737" s="53"/>
      <c r="CS737" s="53"/>
      <c r="CT737" s="53"/>
      <c r="CU737" s="53"/>
      <c r="CV737" s="53"/>
      <c r="CW737" s="53"/>
      <c r="CX737" s="53"/>
      <c r="CY737" s="53"/>
      <c r="CZ737" s="53"/>
      <c r="DA737" s="53"/>
      <c r="DB737" s="53"/>
      <c r="DC737" s="53"/>
      <c r="DD737" s="53"/>
      <c r="DE737" s="53"/>
      <c r="DF737" s="53"/>
      <c r="DG737" s="53"/>
      <c r="DH737" s="53"/>
      <c r="DI737" s="53"/>
      <c r="DJ737" s="53"/>
      <c r="DK737" s="53"/>
      <c r="DL737" s="53"/>
      <c r="DM737" s="53"/>
      <c r="DN737" s="53"/>
      <c r="DO737" s="53"/>
      <c r="DP737" s="53"/>
      <c r="DQ737" s="53"/>
      <c r="DR737" s="53"/>
      <c r="DS737" s="53"/>
      <c r="DT737" s="53"/>
      <c r="DU737" s="53"/>
      <c r="DV737" s="53"/>
      <c r="DW737" s="53"/>
      <c r="DX737" s="53"/>
      <c r="DY737" s="53"/>
      <c r="DZ737" s="53"/>
      <c r="EA737" s="53"/>
      <c r="EB737" s="53"/>
      <c r="EC737" s="53"/>
      <c r="ED737" s="53"/>
      <c r="EE737" s="53"/>
      <c r="EF737" s="53"/>
      <c r="EG737" s="53"/>
      <c r="EH737" s="53"/>
      <c r="EI737" s="53"/>
      <c r="EJ737" s="53"/>
      <c r="EK737" s="53"/>
      <c r="EL737" s="53"/>
      <c r="EM737" s="53"/>
      <c r="EN737" s="53"/>
      <c r="EO737" s="53"/>
      <c r="EP737" s="53"/>
      <c r="EQ737" s="53"/>
      <c r="ER737" s="53"/>
      <c r="ES737" s="53"/>
      <c r="ET737" s="53"/>
      <c r="EU737" s="53"/>
      <c r="EV737" s="53"/>
      <c r="EW737" s="53"/>
      <c r="EX737" s="53"/>
      <c r="EY737" s="53"/>
      <c r="EZ737" s="53"/>
      <c r="FA737" s="53"/>
      <c r="FB737" s="53"/>
      <c r="FC737" s="53"/>
      <c r="FD737" s="53"/>
      <c r="FE737" s="53"/>
      <c r="FF737" s="53"/>
      <c r="FG737" s="53"/>
      <c r="FH737" s="53"/>
      <c r="FI737" s="53"/>
      <c r="FJ737" s="53"/>
      <c r="FK737" s="53"/>
      <c r="FL737" s="53"/>
      <c r="FM737" s="53"/>
      <c r="FN737" s="53"/>
      <c r="FO737" s="53"/>
      <c r="FP737" s="53"/>
      <c r="FQ737" s="53"/>
      <c r="FR737" s="53"/>
      <c r="FS737" s="53"/>
      <c r="FT737" s="53"/>
      <c r="FU737" s="53"/>
      <c r="FV737" s="53"/>
      <c r="FW737" s="53"/>
      <c r="FX737" s="53"/>
      <c r="FY737" s="53"/>
      <c r="FZ737" s="53"/>
      <c r="GA737" s="53"/>
      <c r="GB737" s="53"/>
      <c r="GC737" s="53"/>
      <c r="GD737" s="53"/>
      <c r="GE737" s="53"/>
      <c r="GF737" s="53"/>
      <c r="GG737" s="53"/>
      <c r="GH737" s="53"/>
      <c r="GI737" s="53"/>
      <c r="GJ737" s="53"/>
      <c r="GK737" s="53"/>
      <c r="GL737" s="53"/>
      <c r="GM737" s="53"/>
      <c r="GN737" s="53"/>
      <c r="GO737" s="53"/>
      <c r="GP737" s="53"/>
      <c r="GQ737" s="53"/>
      <c r="GR737" s="53"/>
      <c r="GS737" s="53"/>
      <c r="GT737" s="53"/>
      <c r="GU737" s="53"/>
      <c r="GV737" s="53"/>
      <c r="GW737" s="53"/>
      <c r="GX737" s="53"/>
      <c r="GY737" s="53"/>
      <c r="GZ737" s="53"/>
      <c r="HA737" s="53"/>
      <c r="HB737" s="53"/>
      <c r="HC737" s="53"/>
      <c r="HD737" s="53"/>
      <c r="HE737" s="53"/>
      <c r="HF737" s="53"/>
      <c r="HG737" s="53"/>
      <c r="HH737" s="53"/>
      <c r="HI737" s="53"/>
      <c r="HJ737" s="53"/>
      <c r="HK737" s="53"/>
      <c r="HL737" s="53"/>
      <c r="HM737" s="53"/>
      <c r="HN737" s="53"/>
      <c r="HO737" s="53"/>
      <c r="HP737" s="53"/>
      <c r="HQ737" s="53"/>
      <c r="HR737" s="53"/>
      <c r="HS737" s="53"/>
      <c r="HT737" s="53"/>
      <c r="HU737" s="53"/>
      <c r="HV737" s="53"/>
      <c r="HW737" s="53"/>
      <c r="HX737" s="53"/>
      <c r="HY737" s="53"/>
      <c r="HZ737" s="53"/>
      <c r="IA737" s="53"/>
    </row>
    <row r="738" spans="1:235" ht="11.25">
      <c r="A738" s="1"/>
      <c r="B738" s="1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04"/>
      <c r="O738" s="104"/>
      <c r="P738" s="104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3"/>
      <c r="BS738" s="53"/>
      <c r="BT738" s="53"/>
      <c r="BU738" s="53"/>
      <c r="BV738" s="53"/>
      <c r="BW738" s="53"/>
      <c r="BX738" s="53"/>
      <c r="BY738" s="53"/>
      <c r="BZ738" s="53"/>
      <c r="CA738" s="53"/>
      <c r="CB738" s="53"/>
      <c r="CC738" s="53"/>
      <c r="CD738" s="53"/>
      <c r="CE738" s="53"/>
      <c r="CF738" s="53"/>
      <c r="CG738" s="53"/>
      <c r="CH738" s="53"/>
      <c r="CI738" s="53"/>
      <c r="CJ738" s="53"/>
      <c r="CK738" s="53"/>
      <c r="CL738" s="53"/>
      <c r="CM738" s="53"/>
      <c r="CN738" s="53"/>
      <c r="CO738" s="53"/>
      <c r="CP738" s="53"/>
      <c r="CQ738" s="53"/>
      <c r="CR738" s="53"/>
      <c r="CS738" s="53"/>
      <c r="CT738" s="53"/>
      <c r="CU738" s="53"/>
      <c r="CV738" s="53"/>
      <c r="CW738" s="53"/>
      <c r="CX738" s="53"/>
      <c r="CY738" s="53"/>
      <c r="CZ738" s="53"/>
      <c r="DA738" s="53"/>
      <c r="DB738" s="53"/>
      <c r="DC738" s="53"/>
      <c r="DD738" s="53"/>
      <c r="DE738" s="53"/>
      <c r="DF738" s="53"/>
      <c r="DG738" s="53"/>
      <c r="DH738" s="53"/>
      <c r="DI738" s="53"/>
      <c r="DJ738" s="53"/>
      <c r="DK738" s="53"/>
      <c r="DL738" s="53"/>
      <c r="DM738" s="53"/>
      <c r="DN738" s="53"/>
      <c r="DO738" s="53"/>
      <c r="DP738" s="53"/>
      <c r="DQ738" s="53"/>
      <c r="DR738" s="53"/>
      <c r="DS738" s="53"/>
      <c r="DT738" s="53"/>
      <c r="DU738" s="53"/>
      <c r="DV738" s="53"/>
      <c r="DW738" s="53"/>
      <c r="DX738" s="53"/>
      <c r="DY738" s="53"/>
      <c r="DZ738" s="53"/>
      <c r="EA738" s="53"/>
      <c r="EB738" s="53"/>
      <c r="EC738" s="53"/>
      <c r="ED738" s="53"/>
      <c r="EE738" s="53"/>
      <c r="EF738" s="53"/>
      <c r="EG738" s="53"/>
      <c r="EH738" s="53"/>
      <c r="EI738" s="53"/>
      <c r="EJ738" s="53"/>
      <c r="EK738" s="53"/>
      <c r="EL738" s="53"/>
      <c r="EM738" s="53"/>
      <c r="EN738" s="53"/>
      <c r="EO738" s="53"/>
      <c r="EP738" s="53"/>
      <c r="EQ738" s="53"/>
      <c r="ER738" s="53"/>
      <c r="ES738" s="53"/>
      <c r="ET738" s="53"/>
      <c r="EU738" s="53"/>
      <c r="EV738" s="53"/>
      <c r="EW738" s="53"/>
      <c r="EX738" s="53"/>
      <c r="EY738" s="53"/>
      <c r="EZ738" s="53"/>
      <c r="FA738" s="53"/>
      <c r="FB738" s="53"/>
      <c r="FC738" s="53"/>
      <c r="FD738" s="53"/>
      <c r="FE738" s="53"/>
      <c r="FF738" s="53"/>
      <c r="FG738" s="53"/>
      <c r="FH738" s="53"/>
      <c r="FI738" s="53"/>
      <c r="FJ738" s="53"/>
      <c r="FK738" s="53"/>
      <c r="FL738" s="53"/>
      <c r="FM738" s="53"/>
      <c r="FN738" s="53"/>
      <c r="FO738" s="53"/>
      <c r="FP738" s="53"/>
      <c r="FQ738" s="53"/>
      <c r="FR738" s="53"/>
      <c r="FS738" s="53"/>
      <c r="FT738" s="53"/>
      <c r="FU738" s="53"/>
      <c r="FV738" s="53"/>
      <c r="FW738" s="53"/>
      <c r="FX738" s="53"/>
      <c r="FY738" s="53"/>
      <c r="FZ738" s="53"/>
      <c r="GA738" s="53"/>
      <c r="GB738" s="53"/>
      <c r="GC738" s="53"/>
      <c r="GD738" s="53"/>
      <c r="GE738" s="53"/>
      <c r="GF738" s="53"/>
      <c r="GG738" s="53"/>
      <c r="GH738" s="53"/>
      <c r="GI738" s="53"/>
      <c r="GJ738" s="53"/>
      <c r="GK738" s="53"/>
      <c r="GL738" s="53"/>
      <c r="GM738" s="53"/>
      <c r="GN738" s="53"/>
      <c r="GO738" s="53"/>
      <c r="GP738" s="53"/>
      <c r="GQ738" s="53"/>
      <c r="GR738" s="53"/>
      <c r="GS738" s="53"/>
      <c r="GT738" s="53"/>
      <c r="GU738" s="53"/>
      <c r="GV738" s="53"/>
      <c r="GW738" s="53"/>
      <c r="GX738" s="53"/>
      <c r="GY738" s="53"/>
      <c r="GZ738" s="53"/>
      <c r="HA738" s="53"/>
      <c r="HB738" s="53"/>
      <c r="HC738" s="53"/>
      <c r="HD738" s="53"/>
      <c r="HE738" s="53"/>
      <c r="HF738" s="53"/>
      <c r="HG738" s="53"/>
      <c r="HH738" s="53"/>
      <c r="HI738" s="53"/>
      <c r="HJ738" s="53"/>
      <c r="HK738" s="53"/>
      <c r="HL738" s="53"/>
      <c r="HM738" s="53"/>
      <c r="HN738" s="53"/>
      <c r="HO738" s="53"/>
      <c r="HP738" s="53"/>
      <c r="HQ738" s="53"/>
      <c r="HR738" s="53"/>
      <c r="HS738" s="53"/>
      <c r="HT738" s="53"/>
      <c r="HU738" s="53"/>
      <c r="HV738" s="53"/>
      <c r="HW738" s="53"/>
      <c r="HX738" s="53"/>
      <c r="HY738" s="53"/>
      <c r="HZ738" s="53"/>
      <c r="IA738" s="53"/>
    </row>
    <row r="739" spans="1:235" ht="11.25">
      <c r="A739" s="1"/>
      <c r="B739" s="1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04"/>
      <c r="O739" s="104"/>
      <c r="P739" s="104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3"/>
      <c r="BS739" s="53"/>
      <c r="BT739" s="53"/>
      <c r="BU739" s="53"/>
      <c r="BV739" s="53"/>
      <c r="BW739" s="53"/>
      <c r="BX739" s="53"/>
      <c r="BY739" s="53"/>
      <c r="BZ739" s="53"/>
      <c r="CA739" s="53"/>
      <c r="CB739" s="53"/>
      <c r="CC739" s="53"/>
      <c r="CD739" s="53"/>
      <c r="CE739" s="53"/>
      <c r="CF739" s="53"/>
      <c r="CG739" s="53"/>
      <c r="CH739" s="53"/>
      <c r="CI739" s="53"/>
      <c r="CJ739" s="53"/>
      <c r="CK739" s="53"/>
      <c r="CL739" s="53"/>
      <c r="CM739" s="53"/>
      <c r="CN739" s="53"/>
      <c r="CO739" s="53"/>
      <c r="CP739" s="53"/>
      <c r="CQ739" s="53"/>
      <c r="CR739" s="53"/>
      <c r="CS739" s="53"/>
      <c r="CT739" s="53"/>
      <c r="CU739" s="53"/>
      <c r="CV739" s="53"/>
      <c r="CW739" s="53"/>
      <c r="CX739" s="53"/>
      <c r="CY739" s="53"/>
      <c r="CZ739" s="53"/>
      <c r="DA739" s="53"/>
      <c r="DB739" s="53"/>
      <c r="DC739" s="53"/>
      <c r="DD739" s="53"/>
      <c r="DE739" s="53"/>
      <c r="DF739" s="53"/>
      <c r="DG739" s="53"/>
      <c r="DH739" s="53"/>
      <c r="DI739" s="53"/>
      <c r="DJ739" s="53"/>
      <c r="DK739" s="53"/>
      <c r="DL739" s="53"/>
      <c r="DM739" s="53"/>
      <c r="DN739" s="53"/>
      <c r="DO739" s="53"/>
      <c r="DP739" s="53"/>
      <c r="DQ739" s="53"/>
      <c r="DR739" s="53"/>
      <c r="DS739" s="53"/>
      <c r="DT739" s="53"/>
      <c r="DU739" s="53"/>
      <c r="DV739" s="53"/>
      <c r="DW739" s="53"/>
      <c r="DX739" s="53"/>
      <c r="DY739" s="53"/>
      <c r="DZ739" s="53"/>
      <c r="EA739" s="53"/>
      <c r="EB739" s="53"/>
      <c r="EC739" s="53"/>
      <c r="ED739" s="53"/>
      <c r="EE739" s="53"/>
      <c r="EF739" s="53"/>
      <c r="EG739" s="53"/>
      <c r="EH739" s="53"/>
      <c r="EI739" s="53"/>
      <c r="EJ739" s="53"/>
      <c r="EK739" s="53"/>
      <c r="EL739" s="53"/>
      <c r="EM739" s="53"/>
      <c r="EN739" s="53"/>
      <c r="EO739" s="53"/>
      <c r="EP739" s="53"/>
      <c r="EQ739" s="53"/>
      <c r="ER739" s="53"/>
      <c r="ES739" s="53"/>
      <c r="ET739" s="53"/>
      <c r="EU739" s="53"/>
      <c r="EV739" s="53"/>
      <c r="EW739" s="53"/>
      <c r="EX739" s="53"/>
      <c r="EY739" s="53"/>
      <c r="EZ739" s="53"/>
      <c r="FA739" s="53"/>
      <c r="FB739" s="53"/>
      <c r="FC739" s="53"/>
      <c r="FD739" s="53"/>
      <c r="FE739" s="53"/>
      <c r="FF739" s="53"/>
      <c r="FG739" s="53"/>
      <c r="FH739" s="53"/>
      <c r="FI739" s="53"/>
      <c r="FJ739" s="53"/>
      <c r="FK739" s="53"/>
      <c r="FL739" s="53"/>
      <c r="FM739" s="53"/>
      <c r="FN739" s="53"/>
      <c r="FO739" s="53"/>
      <c r="FP739" s="53"/>
      <c r="FQ739" s="53"/>
      <c r="FR739" s="53"/>
      <c r="FS739" s="53"/>
      <c r="FT739" s="53"/>
      <c r="FU739" s="53"/>
      <c r="FV739" s="53"/>
      <c r="FW739" s="53"/>
      <c r="FX739" s="53"/>
      <c r="FY739" s="53"/>
      <c r="FZ739" s="53"/>
      <c r="GA739" s="53"/>
      <c r="GB739" s="53"/>
      <c r="GC739" s="53"/>
      <c r="GD739" s="53"/>
      <c r="GE739" s="53"/>
      <c r="GF739" s="53"/>
      <c r="GG739" s="53"/>
      <c r="GH739" s="53"/>
      <c r="GI739" s="53"/>
      <c r="GJ739" s="53"/>
      <c r="GK739" s="53"/>
      <c r="GL739" s="53"/>
      <c r="GM739" s="53"/>
      <c r="GN739" s="53"/>
      <c r="GO739" s="53"/>
      <c r="GP739" s="53"/>
      <c r="GQ739" s="53"/>
      <c r="GR739" s="53"/>
      <c r="GS739" s="53"/>
      <c r="GT739" s="53"/>
      <c r="GU739" s="53"/>
      <c r="GV739" s="53"/>
      <c r="GW739" s="53"/>
      <c r="GX739" s="53"/>
      <c r="GY739" s="53"/>
      <c r="GZ739" s="53"/>
      <c r="HA739" s="53"/>
      <c r="HB739" s="53"/>
      <c r="HC739" s="53"/>
      <c r="HD739" s="53"/>
      <c r="HE739" s="53"/>
      <c r="HF739" s="53"/>
      <c r="HG739" s="53"/>
      <c r="HH739" s="53"/>
      <c r="HI739" s="53"/>
      <c r="HJ739" s="53"/>
      <c r="HK739" s="53"/>
      <c r="HL739" s="53"/>
      <c r="HM739" s="53"/>
      <c r="HN739" s="53"/>
      <c r="HO739" s="53"/>
      <c r="HP739" s="53"/>
      <c r="HQ739" s="53"/>
      <c r="HR739" s="53"/>
      <c r="HS739" s="53"/>
      <c r="HT739" s="53"/>
      <c r="HU739" s="53"/>
      <c r="HV739" s="53"/>
      <c r="HW739" s="53"/>
      <c r="HX739" s="53"/>
      <c r="HY739" s="53"/>
      <c r="HZ739" s="53"/>
      <c r="IA739" s="53"/>
    </row>
    <row r="740" spans="1:235" ht="11.25">
      <c r="A740" s="1"/>
      <c r="B740" s="1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04"/>
      <c r="O740" s="104"/>
      <c r="P740" s="104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3"/>
      <c r="BS740" s="53"/>
      <c r="BT740" s="53"/>
      <c r="BU740" s="53"/>
      <c r="BV740" s="53"/>
      <c r="BW740" s="53"/>
      <c r="BX740" s="53"/>
      <c r="BY740" s="53"/>
      <c r="BZ740" s="53"/>
      <c r="CA740" s="53"/>
      <c r="CB740" s="53"/>
      <c r="CC740" s="53"/>
      <c r="CD740" s="53"/>
      <c r="CE740" s="53"/>
      <c r="CF740" s="53"/>
      <c r="CG740" s="53"/>
      <c r="CH740" s="53"/>
      <c r="CI740" s="53"/>
      <c r="CJ740" s="53"/>
      <c r="CK740" s="53"/>
      <c r="CL740" s="53"/>
      <c r="CM740" s="53"/>
      <c r="CN740" s="53"/>
      <c r="CO740" s="53"/>
      <c r="CP740" s="53"/>
      <c r="CQ740" s="53"/>
      <c r="CR740" s="53"/>
      <c r="CS740" s="53"/>
      <c r="CT740" s="53"/>
      <c r="CU740" s="53"/>
      <c r="CV740" s="53"/>
      <c r="CW740" s="53"/>
      <c r="CX740" s="53"/>
      <c r="CY740" s="53"/>
      <c r="CZ740" s="53"/>
      <c r="DA740" s="53"/>
      <c r="DB740" s="53"/>
      <c r="DC740" s="53"/>
      <c r="DD740" s="53"/>
      <c r="DE740" s="53"/>
      <c r="DF740" s="53"/>
      <c r="DG740" s="53"/>
      <c r="DH740" s="53"/>
      <c r="DI740" s="53"/>
      <c r="DJ740" s="53"/>
      <c r="DK740" s="53"/>
      <c r="DL740" s="53"/>
      <c r="DM740" s="53"/>
      <c r="DN740" s="53"/>
      <c r="DO740" s="53"/>
      <c r="DP740" s="53"/>
      <c r="DQ740" s="53"/>
      <c r="DR740" s="53"/>
      <c r="DS740" s="53"/>
      <c r="DT740" s="53"/>
      <c r="DU740" s="53"/>
      <c r="DV740" s="53"/>
      <c r="DW740" s="53"/>
      <c r="DX740" s="53"/>
      <c r="DY740" s="53"/>
      <c r="DZ740" s="53"/>
      <c r="EA740" s="53"/>
      <c r="EB740" s="53"/>
      <c r="EC740" s="53"/>
      <c r="ED740" s="53"/>
      <c r="EE740" s="53"/>
      <c r="EF740" s="53"/>
      <c r="EG740" s="53"/>
      <c r="EH740" s="53"/>
      <c r="EI740" s="53"/>
      <c r="EJ740" s="53"/>
      <c r="EK740" s="53"/>
      <c r="EL740" s="53"/>
      <c r="EM740" s="53"/>
      <c r="EN740" s="53"/>
      <c r="EO740" s="53"/>
      <c r="EP740" s="53"/>
      <c r="EQ740" s="53"/>
      <c r="ER740" s="53"/>
      <c r="ES740" s="53"/>
      <c r="ET740" s="53"/>
      <c r="EU740" s="53"/>
      <c r="EV740" s="53"/>
      <c r="EW740" s="53"/>
      <c r="EX740" s="53"/>
      <c r="EY740" s="53"/>
      <c r="EZ740" s="53"/>
      <c r="FA740" s="53"/>
      <c r="FB740" s="53"/>
      <c r="FC740" s="53"/>
      <c r="FD740" s="53"/>
      <c r="FE740" s="53"/>
      <c r="FF740" s="53"/>
      <c r="FG740" s="53"/>
      <c r="FH740" s="53"/>
      <c r="FI740" s="53"/>
      <c r="FJ740" s="53"/>
      <c r="FK740" s="53"/>
      <c r="FL740" s="53"/>
      <c r="FM740" s="53"/>
      <c r="FN740" s="53"/>
      <c r="FO740" s="53"/>
      <c r="FP740" s="53"/>
      <c r="FQ740" s="53"/>
      <c r="FR740" s="53"/>
      <c r="FS740" s="53"/>
      <c r="FT740" s="53"/>
      <c r="FU740" s="53"/>
      <c r="FV740" s="53"/>
      <c r="FW740" s="53"/>
      <c r="FX740" s="53"/>
      <c r="FY740" s="53"/>
      <c r="FZ740" s="53"/>
      <c r="GA740" s="53"/>
      <c r="GB740" s="53"/>
      <c r="GC740" s="53"/>
      <c r="GD740" s="53"/>
      <c r="GE740" s="53"/>
      <c r="GF740" s="53"/>
      <c r="GG740" s="53"/>
      <c r="GH740" s="53"/>
      <c r="GI740" s="53"/>
      <c r="GJ740" s="53"/>
      <c r="GK740" s="53"/>
      <c r="GL740" s="53"/>
      <c r="GM740" s="53"/>
      <c r="GN740" s="53"/>
      <c r="GO740" s="53"/>
      <c r="GP740" s="53"/>
      <c r="GQ740" s="53"/>
      <c r="GR740" s="53"/>
      <c r="GS740" s="53"/>
      <c r="GT740" s="53"/>
      <c r="GU740" s="53"/>
      <c r="GV740" s="53"/>
      <c r="GW740" s="53"/>
      <c r="GX740" s="53"/>
      <c r="GY740" s="53"/>
      <c r="GZ740" s="53"/>
      <c r="HA740" s="53"/>
      <c r="HB740" s="53"/>
      <c r="HC740" s="53"/>
      <c r="HD740" s="53"/>
      <c r="HE740" s="53"/>
      <c r="HF740" s="53"/>
      <c r="HG740" s="53"/>
      <c r="HH740" s="53"/>
      <c r="HI740" s="53"/>
      <c r="HJ740" s="53"/>
      <c r="HK740" s="53"/>
      <c r="HL740" s="53"/>
      <c r="HM740" s="53"/>
      <c r="HN740" s="53"/>
      <c r="HO740" s="53"/>
      <c r="HP740" s="53"/>
      <c r="HQ740" s="53"/>
      <c r="HR740" s="53"/>
      <c r="HS740" s="53"/>
      <c r="HT740" s="53"/>
      <c r="HU740" s="53"/>
      <c r="HV740" s="53"/>
      <c r="HW740" s="53"/>
      <c r="HX740" s="53"/>
      <c r="HY740" s="53"/>
      <c r="HZ740" s="53"/>
      <c r="IA740" s="53"/>
    </row>
    <row r="741" spans="1:235" ht="11.25">
      <c r="A741" s="1"/>
      <c r="B741" s="1"/>
      <c r="C741" s="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04"/>
      <c r="O741" s="104"/>
      <c r="P741" s="104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3"/>
      <c r="AZ741" s="53"/>
      <c r="BA741" s="53"/>
      <c r="BB741" s="53"/>
      <c r="BC741" s="53"/>
      <c r="BD741" s="53"/>
      <c r="BE741" s="53"/>
      <c r="BF741" s="53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3"/>
      <c r="BS741" s="53"/>
      <c r="BT741" s="53"/>
      <c r="BU741" s="53"/>
      <c r="BV741" s="53"/>
      <c r="BW741" s="53"/>
      <c r="BX741" s="53"/>
      <c r="BY741" s="53"/>
      <c r="BZ741" s="53"/>
      <c r="CA741" s="53"/>
      <c r="CB741" s="53"/>
      <c r="CC741" s="53"/>
      <c r="CD741" s="53"/>
      <c r="CE741" s="53"/>
      <c r="CF741" s="53"/>
      <c r="CG741" s="53"/>
      <c r="CH741" s="53"/>
      <c r="CI741" s="53"/>
      <c r="CJ741" s="53"/>
      <c r="CK741" s="53"/>
      <c r="CL741" s="53"/>
      <c r="CM741" s="53"/>
      <c r="CN741" s="53"/>
      <c r="CO741" s="53"/>
      <c r="CP741" s="53"/>
      <c r="CQ741" s="53"/>
      <c r="CR741" s="53"/>
      <c r="CS741" s="53"/>
      <c r="CT741" s="53"/>
      <c r="CU741" s="53"/>
      <c r="CV741" s="53"/>
      <c r="CW741" s="53"/>
      <c r="CX741" s="53"/>
      <c r="CY741" s="53"/>
      <c r="CZ741" s="53"/>
      <c r="DA741" s="53"/>
      <c r="DB741" s="53"/>
      <c r="DC741" s="53"/>
      <c r="DD741" s="53"/>
      <c r="DE741" s="53"/>
      <c r="DF741" s="53"/>
      <c r="DG741" s="53"/>
      <c r="DH741" s="53"/>
      <c r="DI741" s="53"/>
      <c r="DJ741" s="53"/>
      <c r="DK741" s="53"/>
      <c r="DL741" s="53"/>
      <c r="DM741" s="53"/>
      <c r="DN741" s="53"/>
      <c r="DO741" s="53"/>
      <c r="DP741" s="53"/>
      <c r="DQ741" s="53"/>
      <c r="DR741" s="53"/>
      <c r="DS741" s="53"/>
      <c r="DT741" s="53"/>
      <c r="DU741" s="53"/>
      <c r="DV741" s="53"/>
      <c r="DW741" s="53"/>
      <c r="DX741" s="53"/>
      <c r="DY741" s="53"/>
      <c r="DZ741" s="53"/>
      <c r="EA741" s="53"/>
      <c r="EB741" s="53"/>
      <c r="EC741" s="53"/>
      <c r="ED741" s="53"/>
      <c r="EE741" s="53"/>
      <c r="EF741" s="53"/>
      <c r="EG741" s="53"/>
      <c r="EH741" s="53"/>
      <c r="EI741" s="53"/>
      <c r="EJ741" s="53"/>
      <c r="EK741" s="53"/>
      <c r="EL741" s="53"/>
      <c r="EM741" s="53"/>
      <c r="EN741" s="53"/>
      <c r="EO741" s="53"/>
      <c r="EP741" s="53"/>
      <c r="EQ741" s="53"/>
      <c r="ER741" s="53"/>
      <c r="ES741" s="53"/>
      <c r="ET741" s="53"/>
      <c r="EU741" s="53"/>
      <c r="EV741" s="53"/>
      <c r="EW741" s="53"/>
      <c r="EX741" s="53"/>
      <c r="EY741" s="53"/>
      <c r="EZ741" s="53"/>
      <c r="FA741" s="53"/>
      <c r="FB741" s="53"/>
      <c r="FC741" s="53"/>
      <c r="FD741" s="53"/>
      <c r="FE741" s="53"/>
      <c r="FF741" s="53"/>
      <c r="FG741" s="53"/>
      <c r="FH741" s="53"/>
      <c r="FI741" s="53"/>
      <c r="FJ741" s="53"/>
      <c r="FK741" s="53"/>
      <c r="FL741" s="53"/>
      <c r="FM741" s="53"/>
      <c r="FN741" s="53"/>
      <c r="FO741" s="53"/>
      <c r="FP741" s="53"/>
      <c r="FQ741" s="53"/>
      <c r="FR741" s="53"/>
      <c r="FS741" s="53"/>
      <c r="FT741" s="53"/>
      <c r="FU741" s="53"/>
      <c r="FV741" s="53"/>
      <c r="FW741" s="53"/>
      <c r="FX741" s="53"/>
      <c r="FY741" s="53"/>
      <c r="FZ741" s="53"/>
      <c r="GA741" s="53"/>
      <c r="GB741" s="53"/>
      <c r="GC741" s="53"/>
      <c r="GD741" s="53"/>
      <c r="GE741" s="53"/>
      <c r="GF741" s="53"/>
      <c r="GG741" s="53"/>
      <c r="GH741" s="53"/>
      <c r="GI741" s="53"/>
      <c r="GJ741" s="53"/>
      <c r="GK741" s="53"/>
      <c r="GL741" s="53"/>
      <c r="GM741" s="53"/>
      <c r="GN741" s="53"/>
      <c r="GO741" s="53"/>
      <c r="GP741" s="53"/>
      <c r="GQ741" s="53"/>
      <c r="GR741" s="53"/>
      <c r="GS741" s="53"/>
      <c r="GT741" s="53"/>
      <c r="GU741" s="53"/>
      <c r="GV741" s="53"/>
      <c r="GW741" s="53"/>
      <c r="GX741" s="53"/>
      <c r="GY741" s="53"/>
      <c r="GZ741" s="53"/>
      <c r="HA741" s="53"/>
      <c r="HB741" s="53"/>
      <c r="HC741" s="53"/>
      <c r="HD741" s="53"/>
      <c r="HE741" s="53"/>
      <c r="HF741" s="53"/>
      <c r="HG741" s="53"/>
      <c r="HH741" s="53"/>
      <c r="HI741" s="53"/>
      <c r="HJ741" s="53"/>
      <c r="HK741" s="53"/>
      <c r="HL741" s="53"/>
      <c r="HM741" s="53"/>
      <c r="HN741" s="53"/>
      <c r="HO741" s="53"/>
      <c r="HP741" s="53"/>
      <c r="HQ741" s="53"/>
      <c r="HR741" s="53"/>
      <c r="HS741" s="53"/>
      <c r="HT741" s="53"/>
      <c r="HU741" s="53"/>
      <c r="HV741" s="53"/>
      <c r="HW741" s="53"/>
      <c r="HX741" s="53"/>
      <c r="HY741" s="53"/>
      <c r="HZ741" s="53"/>
      <c r="IA741" s="53"/>
    </row>
    <row r="742" spans="1:235" ht="11.25">
      <c r="A742" s="1"/>
      <c r="B742" s="1"/>
      <c r="C742" s="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04"/>
      <c r="O742" s="104"/>
      <c r="P742" s="104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53"/>
      <c r="BC742" s="53"/>
      <c r="BD742" s="53"/>
      <c r="BE742" s="53"/>
      <c r="BF742" s="53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3"/>
      <c r="BS742" s="53"/>
      <c r="BT742" s="53"/>
      <c r="BU742" s="53"/>
      <c r="BV742" s="53"/>
      <c r="BW742" s="53"/>
      <c r="BX742" s="53"/>
      <c r="BY742" s="53"/>
      <c r="BZ742" s="53"/>
      <c r="CA742" s="53"/>
      <c r="CB742" s="53"/>
      <c r="CC742" s="53"/>
      <c r="CD742" s="53"/>
      <c r="CE742" s="53"/>
      <c r="CF742" s="53"/>
      <c r="CG742" s="53"/>
      <c r="CH742" s="53"/>
      <c r="CI742" s="53"/>
      <c r="CJ742" s="53"/>
      <c r="CK742" s="53"/>
      <c r="CL742" s="53"/>
      <c r="CM742" s="53"/>
      <c r="CN742" s="53"/>
      <c r="CO742" s="53"/>
      <c r="CP742" s="53"/>
      <c r="CQ742" s="53"/>
      <c r="CR742" s="53"/>
      <c r="CS742" s="53"/>
      <c r="CT742" s="53"/>
      <c r="CU742" s="53"/>
      <c r="CV742" s="53"/>
      <c r="CW742" s="53"/>
      <c r="CX742" s="53"/>
      <c r="CY742" s="53"/>
      <c r="CZ742" s="53"/>
      <c r="DA742" s="53"/>
      <c r="DB742" s="53"/>
      <c r="DC742" s="53"/>
      <c r="DD742" s="53"/>
      <c r="DE742" s="53"/>
      <c r="DF742" s="53"/>
      <c r="DG742" s="53"/>
      <c r="DH742" s="53"/>
      <c r="DI742" s="53"/>
      <c r="DJ742" s="53"/>
      <c r="DK742" s="53"/>
      <c r="DL742" s="53"/>
      <c r="DM742" s="53"/>
      <c r="DN742" s="53"/>
      <c r="DO742" s="53"/>
      <c r="DP742" s="53"/>
      <c r="DQ742" s="53"/>
      <c r="DR742" s="53"/>
      <c r="DS742" s="53"/>
      <c r="DT742" s="53"/>
      <c r="DU742" s="53"/>
      <c r="DV742" s="53"/>
      <c r="DW742" s="53"/>
      <c r="DX742" s="53"/>
      <c r="DY742" s="53"/>
      <c r="DZ742" s="53"/>
      <c r="EA742" s="53"/>
      <c r="EB742" s="53"/>
      <c r="EC742" s="53"/>
      <c r="ED742" s="53"/>
      <c r="EE742" s="53"/>
      <c r="EF742" s="53"/>
      <c r="EG742" s="53"/>
      <c r="EH742" s="53"/>
      <c r="EI742" s="53"/>
      <c r="EJ742" s="53"/>
      <c r="EK742" s="53"/>
      <c r="EL742" s="53"/>
      <c r="EM742" s="53"/>
      <c r="EN742" s="53"/>
      <c r="EO742" s="53"/>
      <c r="EP742" s="53"/>
      <c r="EQ742" s="53"/>
      <c r="ER742" s="53"/>
      <c r="ES742" s="53"/>
      <c r="ET742" s="53"/>
      <c r="EU742" s="53"/>
      <c r="EV742" s="53"/>
      <c r="EW742" s="53"/>
      <c r="EX742" s="53"/>
      <c r="EY742" s="53"/>
      <c r="EZ742" s="53"/>
      <c r="FA742" s="53"/>
      <c r="FB742" s="53"/>
      <c r="FC742" s="53"/>
      <c r="FD742" s="53"/>
      <c r="FE742" s="53"/>
      <c r="FF742" s="53"/>
      <c r="FG742" s="53"/>
      <c r="FH742" s="53"/>
      <c r="FI742" s="53"/>
      <c r="FJ742" s="53"/>
      <c r="FK742" s="53"/>
      <c r="FL742" s="53"/>
      <c r="FM742" s="53"/>
      <c r="FN742" s="53"/>
      <c r="FO742" s="53"/>
      <c r="FP742" s="53"/>
      <c r="FQ742" s="53"/>
      <c r="FR742" s="53"/>
      <c r="FS742" s="53"/>
      <c r="FT742" s="53"/>
      <c r="FU742" s="53"/>
      <c r="FV742" s="53"/>
      <c r="FW742" s="53"/>
      <c r="FX742" s="53"/>
      <c r="FY742" s="53"/>
      <c r="FZ742" s="53"/>
      <c r="GA742" s="53"/>
      <c r="GB742" s="53"/>
      <c r="GC742" s="53"/>
      <c r="GD742" s="53"/>
      <c r="GE742" s="53"/>
      <c r="GF742" s="53"/>
      <c r="GG742" s="53"/>
      <c r="GH742" s="53"/>
      <c r="GI742" s="53"/>
      <c r="GJ742" s="53"/>
      <c r="GK742" s="53"/>
      <c r="GL742" s="53"/>
      <c r="GM742" s="53"/>
      <c r="GN742" s="53"/>
      <c r="GO742" s="53"/>
      <c r="GP742" s="53"/>
      <c r="GQ742" s="53"/>
      <c r="GR742" s="53"/>
      <c r="GS742" s="53"/>
      <c r="GT742" s="53"/>
      <c r="GU742" s="53"/>
      <c r="GV742" s="53"/>
      <c r="GW742" s="53"/>
      <c r="GX742" s="53"/>
      <c r="GY742" s="53"/>
      <c r="GZ742" s="53"/>
      <c r="HA742" s="53"/>
      <c r="HB742" s="53"/>
      <c r="HC742" s="53"/>
      <c r="HD742" s="53"/>
      <c r="HE742" s="53"/>
      <c r="HF742" s="53"/>
      <c r="HG742" s="53"/>
      <c r="HH742" s="53"/>
      <c r="HI742" s="53"/>
      <c r="HJ742" s="53"/>
      <c r="HK742" s="53"/>
      <c r="HL742" s="53"/>
      <c r="HM742" s="53"/>
      <c r="HN742" s="53"/>
      <c r="HO742" s="53"/>
      <c r="HP742" s="53"/>
      <c r="HQ742" s="53"/>
      <c r="HR742" s="53"/>
      <c r="HS742" s="53"/>
      <c r="HT742" s="53"/>
      <c r="HU742" s="53"/>
      <c r="HV742" s="53"/>
      <c r="HW742" s="53"/>
      <c r="HX742" s="53"/>
      <c r="HY742" s="53"/>
      <c r="HZ742" s="53"/>
      <c r="IA742" s="53"/>
    </row>
    <row r="743" spans="1:235" ht="11.25">
      <c r="A743" s="1"/>
      <c r="B743" s="1"/>
      <c r="C743" s="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04"/>
      <c r="O743" s="104"/>
      <c r="P743" s="104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53"/>
      <c r="BC743" s="53"/>
      <c r="BD743" s="53"/>
      <c r="BE743" s="53"/>
      <c r="BF743" s="53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3"/>
      <c r="BS743" s="53"/>
      <c r="BT743" s="53"/>
      <c r="BU743" s="53"/>
      <c r="BV743" s="53"/>
      <c r="BW743" s="53"/>
      <c r="BX743" s="53"/>
      <c r="BY743" s="53"/>
      <c r="BZ743" s="53"/>
      <c r="CA743" s="53"/>
      <c r="CB743" s="53"/>
      <c r="CC743" s="53"/>
      <c r="CD743" s="53"/>
      <c r="CE743" s="53"/>
      <c r="CF743" s="53"/>
      <c r="CG743" s="53"/>
      <c r="CH743" s="53"/>
      <c r="CI743" s="53"/>
      <c r="CJ743" s="53"/>
      <c r="CK743" s="53"/>
      <c r="CL743" s="53"/>
      <c r="CM743" s="53"/>
      <c r="CN743" s="53"/>
      <c r="CO743" s="53"/>
      <c r="CP743" s="53"/>
      <c r="CQ743" s="53"/>
      <c r="CR743" s="53"/>
      <c r="CS743" s="53"/>
      <c r="CT743" s="53"/>
      <c r="CU743" s="53"/>
      <c r="CV743" s="53"/>
      <c r="CW743" s="53"/>
      <c r="CX743" s="53"/>
      <c r="CY743" s="53"/>
      <c r="CZ743" s="53"/>
      <c r="DA743" s="53"/>
      <c r="DB743" s="53"/>
      <c r="DC743" s="53"/>
      <c r="DD743" s="53"/>
      <c r="DE743" s="53"/>
      <c r="DF743" s="53"/>
      <c r="DG743" s="53"/>
      <c r="DH743" s="53"/>
      <c r="DI743" s="53"/>
      <c r="DJ743" s="53"/>
      <c r="DK743" s="53"/>
      <c r="DL743" s="53"/>
      <c r="DM743" s="53"/>
      <c r="DN743" s="53"/>
      <c r="DO743" s="53"/>
      <c r="DP743" s="53"/>
      <c r="DQ743" s="53"/>
      <c r="DR743" s="53"/>
      <c r="DS743" s="53"/>
      <c r="DT743" s="53"/>
      <c r="DU743" s="53"/>
      <c r="DV743" s="53"/>
      <c r="DW743" s="53"/>
      <c r="DX743" s="53"/>
      <c r="DY743" s="53"/>
      <c r="DZ743" s="53"/>
      <c r="EA743" s="53"/>
      <c r="EB743" s="53"/>
      <c r="EC743" s="53"/>
      <c r="ED743" s="53"/>
      <c r="EE743" s="53"/>
      <c r="EF743" s="53"/>
      <c r="EG743" s="53"/>
      <c r="EH743" s="53"/>
      <c r="EI743" s="53"/>
      <c r="EJ743" s="53"/>
      <c r="EK743" s="53"/>
      <c r="EL743" s="53"/>
      <c r="EM743" s="53"/>
      <c r="EN743" s="53"/>
      <c r="EO743" s="53"/>
      <c r="EP743" s="53"/>
      <c r="EQ743" s="53"/>
      <c r="ER743" s="53"/>
      <c r="ES743" s="53"/>
      <c r="ET743" s="53"/>
      <c r="EU743" s="53"/>
      <c r="EV743" s="53"/>
      <c r="EW743" s="53"/>
      <c r="EX743" s="53"/>
      <c r="EY743" s="53"/>
      <c r="EZ743" s="53"/>
      <c r="FA743" s="53"/>
      <c r="FB743" s="53"/>
      <c r="FC743" s="53"/>
      <c r="FD743" s="53"/>
      <c r="FE743" s="53"/>
      <c r="FF743" s="53"/>
      <c r="FG743" s="53"/>
      <c r="FH743" s="53"/>
      <c r="FI743" s="53"/>
      <c r="FJ743" s="53"/>
      <c r="FK743" s="53"/>
      <c r="FL743" s="53"/>
      <c r="FM743" s="53"/>
      <c r="FN743" s="53"/>
      <c r="FO743" s="53"/>
      <c r="FP743" s="53"/>
      <c r="FQ743" s="53"/>
      <c r="FR743" s="53"/>
      <c r="FS743" s="53"/>
      <c r="FT743" s="53"/>
      <c r="FU743" s="53"/>
      <c r="FV743" s="53"/>
      <c r="FW743" s="53"/>
      <c r="FX743" s="53"/>
      <c r="FY743" s="53"/>
      <c r="FZ743" s="53"/>
      <c r="GA743" s="53"/>
      <c r="GB743" s="53"/>
      <c r="GC743" s="53"/>
      <c r="GD743" s="53"/>
      <c r="GE743" s="53"/>
      <c r="GF743" s="53"/>
      <c r="GG743" s="53"/>
      <c r="GH743" s="53"/>
      <c r="GI743" s="53"/>
      <c r="GJ743" s="53"/>
      <c r="GK743" s="53"/>
      <c r="GL743" s="53"/>
      <c r="GM743" s="53"/>
      <c r="GN743" s="53"/>
      <c r="GO743" s="53"/>
      <c r="GP743" s="53"/>
      <c r="GQ743" s="53"/>
      <c r="GR743" s="53"/>
      <c r="GS743" s="53"/>
      <c r="GT743" s="53"/>
      <c r="GU743" s="53"/>
      <c r="GV743" s="53"/>
      <c r="GW743" s="53"/>
      <c r="GX743" s="53"/>
      <c r="GY743" s="53"/>
      <c r="GZ743" s="53"/>
      <c r="HA743" s="53"/>
      <c r="HB743" s="53"/>
      <c r="HC743" s="53"/>
      <c r="HD743" s="53"/>
      <c r="HE743" s="53"/>
      <c r="HF743" s="53"/>
      <c r="HG743" s="53"/>
      <c r="HH743" s="53"/>
      <c r="HI743" s="53"/>
      <c r="HJ743" s="53"/>
      <c r="HK743" s="53"/>
      <c r="HL743" s="53"/>
      <c r="HM743" s="53"/>
      <c r="HN743" s="53"/>
      <c r="HO743" s="53"/>
      <c r="HP743" s="53"/>
      <c r="HQ743" s="53"/>
      <c r="HR743" s="53"/>
      <c r="HS743" s="53"/>
      <c r="HT743" s="53"/>
      <c r="HU743" s="53"/>
      <c r="HV743" s="53"/>
      <c r="HW743" s="53"/>
      <c r="HX743" s="53"/>
      <c r="HY743" s="53"/>
      <c r="HZ743" s="53"/>
      <c r="IA743" s="53"/>
    </row>
    <row r="744" spans="1:235" ht="11.25">
      <c r="A744" s="1"/>
      <c r="B744" s="1"/>
      <c r="C744" s="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04"/>
      <c r="O744" s="104"/>
      <c r="P744" s="104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3"/>
      <c r="AZ744" s="53"/>
      <c r="BA744" s="53"/>
      <c r="BB744" s="53"/>
      <c r="BC744" s="53"/>
      <c r="BD744" s="53"/>
      <c r="BE744" s="53"/>
      <c r="BF744" s="53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3"/>
      <c r="BS744" s="53"/>
      <c r="BT744" s="53"/>
      <c r="BU744" s="53"/>
      <c r="BV744" s="53"/>
      <c r="BW744" s="53"/>
      <c r="BX744" s="53"/>
      <c r="BY744" s="53"/>
      <c r="BZ744" s="53"/>
      <c r="CA744" s="53"/>
      <c r="CB744" s="53"/>
      <c r="CC744" s="53"/>
      <c r="CD744" s="53"/>
      <c r="CE744" s="53"/>
      <c r="CF744" s="53"/>
      <c r="CG744" s="53"/>
      <c r="CH744" s="53"/>
      <c r="CI744" s="53"/>
      <c r="CJ744" s="53"/>
      <c r="CK744" s="53"/>
      <c r="CL744" s="53"/>
      <c r="CM744" s="53"/>
      <c r="CN744" s="53"/>
      <c r="CO744" s="53"/>
      <c r="CP744" s="53"/>
      <c r="CQ744" s="53"/>
      <c r="CR744" s="53"/>
      <c r="CS744" s="53"/>
      <c r="CT744" s="53"/>
      <c r="CU744" s="53"/>
      <c r="CV744" s="53"/>
      <c r="CW744" s="53"/>
      <c r="CX744" s="53"/>
      <c r="CY744" s="53"/>
      <c r="CZ744" s="53"/>
      <c r="DA744" s="53"/>
      <c r="DB744" s="53"/>
      <c r="DC744" s="53"/>
      <c r="DD744" s="53"/>
      <c r="DE744" s="53"/>
      <c r="DF744" s="53"/>
      <c r="DG744" s="53"/>
      <c r="DH744" s="53"/>
      <c r="DI744" s="53"/>
      <c r="DJ744" s="53"/>
      <c r="DK744" s="53"/>
      <c r="DL744" s="53"/>
      <c r="DM744" s="53"/>
      <c r="DN744" s="53"/>
      <c r="DO744" s="53"/>
      <c r="DP744" s="53"/>
      <c r="DQ744" s="53"/>
      <c r="DR744" s="53"/>
      <c r="DS744" s="53"/>
      <c r="DT744" s="53"/>
      <c r="DU744" s="53"/>
      <c r="DV744" s="53"/>
      <c r="DW744" s="53"/>
      <c r="DX744" s="53"/>
      <c r="DY744" s="53"/>
      <c r="DZ744" s="53"/>
      <c r="EA744" s="53"/>
      <c r="EB744" s="53"/>
      <c r="EC744" s="53"/>
      <c r="ED744" s="53"/>
      <c r="EE744" s="53"/>
      <c r="EF744" s="53"/>
      <c r="EG744" s="53"/>
      <c r="EH744" s="53"/>
      <c r="EI744" s="53"/>
      <c r="EJ744" s="53"/>
      <c r="EK744" s="53"/>
      <c r="EL744" s="53"/>
      <c r="EM744" s="53"/>
      <c r="EN744" s="53"/>
      <c r="EO744" s="53"/>
      <c r="EP744" s="53"/>
      <c r="EQ744" s="53"/>
      <c r="ER744" s="53"/>
      <c r="ES744" s="53"/>
      <c r="ET744" s="53"/>
      <c r="EU744" s="53"/>
      <c r="EV744" s="53"/>
      <c r="EW744" s="53"/>
      <c r="EX744" s="53"/>
      <c r="EY744" s="53"/>
      <c r="EZ744" s="53"/>
      <c r="FA744" s="53"/>
      <c r="FB744" s="53"/>
      <c r="FC744" s="53"/>
      <c r="FD744" s="53"/>
      <c r="FE744" s="53"/>
      <c r="FF744" s="53"/>
      <c r="FG744" s="53"/>
      <c r="FH744" s="53"/>
      <c r="FI744" s="53"/>
      <c r="FJ744" s="53"/>
      <c r="FK744" s="53"/>
      <c r="FL744" s="53"/>
      <c r="FM744" s="53"/>
      <c r="FN744" s="53"/>
      <c r="FO744" s="53"/>
      <c r="FP744" s="53"/>
      <c r="FQ744" s="53"/>
      <c r="FR744" s="53"/>
      <c r="FS744" s="53"/>
      <c r="FT744" s="53"/>
      <c r="FU744" s="53"/>
      <c r="FV744" s="53"/>
      <c r="FW744" s="53"/>
      <c r="FX744" s="53"/>
      <c r="FY744" s="53"/>
      <c r="FZ744" s="53"/>
      <c r="GA744" s="53"/>
      <c r="GB744" s="53"/>
      <c r="GC744" s="53"/>
      <c r="GD744" s="53"/>
      <c r="GE744" s="53"/>
      <c r="GF744" s="53"/>
      <c r="GG744" s="53"/>
      <c r="GH744" s="53"/>
      <c r="GI744" s="53"/>
      <c r="GJ744" s="53"/>
      <c r="GK744" s="53"/>
      <c r="GL744" s="53"/>
      <c r="GM744" s="53"/>
      <c r="GN744" s="53"/>
      <c r="GO744" s="53"/>
      <c r="GP744" s="53"/>
      <c r="GQ744" s="53"/>
      <c r="GR744" s="53"/>
      <c r="GS744" s="53"/>
      <c r="GT744" s="53"/>
      <c r="GU744" s="53"/>
      <c r="GV744" s="53"/>
      <c r="GW744" s="53"/>
      <c r="GX744" s="53"/>
      <c r="GY744" s="53"/>
      <c r="GZ744" s="53"/>
      <c r="HA744" s="53"/>
      <c r="HB744" s="53"/>
      <c r="HC744" s="53"/>
      <c r="HD744" s="53"/>
      <c r="HE744" s="53"/>
      <c r="HF744" s="53"/>
      <c r="HG744" s="53"/>
      <c r="HH744" s="53"/>
      <c r="HI744" s="53"/>
      <c r="HJ744" s="53"/>
      <c r="HK744" s="53"/>
      <c r="HL744" s="53"/>
      <c r="HM744" s="53"/>
      <c r="HN744" s="53"/>
      <c r="HO744" s="53"/>
      <c r="HP744" s="53"/>
      <c r="HQ744" s="53"/>
      <c r="HR744" s="53"/>
      <c r="HS744" s="53"/>
      <c r="HT744" s="53"/>
      <c r="HU744" s="53"/>
      <c r="HV744" s="53"/>
      <c r="HW744" s="53"/>
      <c r="HX744" s="53"/>
      <c r="HY744" s="53"/>
      <c r="HZ744" s="53"/>
      <c r="IA744" s="53"/>
    </row>
    <row r="745" spans="1:235" ht="11.25">
      <c r="A745" s="1"/>
      <c r="B745" s="1"/>
      <c r="C745" s="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04"/>
      <c r="O745" s="104"/>
      <c r="P745" s="104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3"/>
      <c r="BS745" s="53"/>
      <c r="BT745" s="53"/>
      <c r="BU745" s="53"/>
      <c r="BV745" s="53"/>
      <c r="BW745" s="53"/>
      <c r="BX745" s="53"/>
      <c r="BY745" s="53"/>
      <c r="BZ745" s="53"/>
      <c r="CA745" s="53"/>
      <c r="CB745" s="53"/>
      <c r="CC745" s="53"/>
      <c r="CD745" s="53"/>
      <c r="CE745" s="53"/>
      <c r="CF745" s="53"/>
      <c r="CG745" s="53"/>
      <c r="CH745" s="53"/>
      <c r="CI745" s="53"/>
      <c r="CJ745" s="53"/>
      <c r="CK745" s="53"/>
      <c r="CL745" s="53"/>
      <c r="CM745" s="53"/>
      <c r="CN745" s="53"/>
      <c r="CO745" s="53"/>
      <c r="CP745" s="53"/>
      <c r="CQ745" s="53"/>
      <c r="CR745" s="53"/>
      <c r="CS745" s="53"/>
      <c r="CT745" s="53"/>
      <c r="CU745" s="53"/>
      <c r="CV745" s="53"/>
      <c r="CW745" s="53"/>
      <c r="CX745" s="53"/>
      <c r="CY745" s="53"/>
      <c r="CZ745" s="53"/>
      <c r="DA745" s="53"/>
      <c r="DB745" s="53"/>
      <c r="DC745" s="53"/>
      <c r="DD745" s="53"/>
      <c r="DE745" s="53"/>
      <c r="DF745" s="53"/>
      <c r="DG745" s="53"/>
      <c r="DH745" s="53"/>
      <c r="DI745" s="53"/>
      <c r="DJ745" s="53"/>
      <c r="DK745" s="53"/>
      <c r="DL745" s="53"/>
      <c r="DM745" s="53"/>
      <c r="DN745" s="53"/>
      <c r="DO745" s="53"/>
      <c r="DP745" s="53"/>
      <c r="DQ745" s="53"/>
      <c r="DR745" s="53"/>
      <c r="DS745" s="53"/>
      <c r="DT745" s="53"/>
      <c r="DU745" s="53"/>
      <c r="DV745" s="53"/>
      <c r="DW745" s="53"/>
      <c r="DX745" s="53"/>
      <c r="DY745" s="53"/>
      <c r="DZ745" s="53"/>
      <c r="EA745" s="53"/>
      <c r="EB745" s="53"/>
      <c r="EC745" s="53"/>
      <c r="ED745" s="53"/>
      <c r="EE745" s="53"/>
      <c r="EF745" s="53"/>
      <c r="EG745" s="53"/>
      <c r="EH745" s="53"/>
      <c r="EI745" s="53"/>
      <c r="EJ745" s="53"/>
      <c r="EK745" s="53"/>
      <c r="EL745" s="53"/>
      <c r="EM745" s="53"/>
      <c r="EN745" s="53"/>
      <c r="EO745" s="53"/>
      <c r="EP745" s="53"/>
      <c r="EQ745" s="53"/>
      <c r="ER745" s="53"/>
      <c r="ES745" s="53"/>
      <c r="ET745" s="53"/>
      <c r="EU745" s="53"/>
      <c r="EV745" s="53"/>
      <c r="EW745" s="53"/>
      <c r="EX745" s="53"/>
      <c r="EY745" s="53"/>
      <c r="EZ745" s="53"/>
      <c r="FA745" s="53"/>
      <c r="FB745" s="53"/>
      <c r="FC745" s="53"/>
      <c r="FD745" s="53"/>
      <c r="FE745" s="53"/>
      <c r="FF745" s="53"/>
      <c r="FG745" s="53"/>
      <c r="FH745" s="53"/>
      <c r="FI745" s="53"/>
      <c r="FJ745" s="53"/>
      <c r="FK745" s="53"/>
      <c r="FL745" s="53"/>
      <c r="FM745" s="53"/>
      <c r="FN745" s="53"/>
      <c r="FO745" s="53"/>
      <c r="FP745" s="53"/>
      <c r="FQ745" s="53"/>
      <c r="FR745" s="53"/>
      <c r="FS745" s="53"/>
      <c r="FT745" s="53"/>
      <c r="FU745" s="53"/>
      <c r="FV745" s="53"/>
      <c r="FW745" s="53"/>
      <c r="FX745" s="53"/>
      <c r="FY745" s="53"/>
      <c r="FZ745" s="53"/>
      <c r="GA745" s="53"/>
      <c r="GB745" s="53"/>
      <c r="GC745" s="53"/>
      <c r="GD745" s="53"/>
      <c r="GE745" s="53"/>
      <c r="GF745" s="53"/>
      <c r="GG745" s="53"/>
      <c r="GH745" s="53"/>
      <c r="GI745" s="53"/>
      <c r="GJ745" s="53"/>
      <c r="GK745" s="53"/>
      <c r="GL745" s="53"/>
      <c r="GM745" s="53"/>
      <c r="GN745" s="53"/>
      <c r="GO745" s="53"/>
      <c r="GP745" s="53"/>
      <c r="GQ745" s="53"/>
      <c r="GR745" s="53"/>
      <c r="GS745" s="53"/>
      <c r="GT745" s="53"/>
      <c r="GU745" s="53"/>
      <c r="GV745" s="53"/>
      <c r="GW745" s="53"/>
      <c r="GX745" s="53"/>
      <c r="GY745" s="53"/>
      <c r="GZ745" s="53"/>
      <c r="HA745" s="53"/>
      <c r="HB745" s="53"/>
      <c r="HC745" s="53"/>
      <c r="HD745" s="53"/>
      <c r="HE745" s="53"/>
      <c r="HF745" s="53"/>
      <c r="HG745" s="53"/>
      <c r="HH745" s="53"/>
      <c r="HI745" s="53"/>
      <c r="HJ745" s="53"/>
      <c r="HK745" s="53"/>
      <c r="HL745" s="53"/>
      <c r="HM745" s="53"/>
      <c r="HN745" s="53"/>
      <c r="HO745" s="53"/>
      <c r="HP745" s="53"/>
      <c r="HQ745" s="53"/>
      <c r="HR745" s="53"/>
      <c r="HS745" s="53"/>
      <c r="HT745" s="53"/>
      <c r="HU745" s="53"/>
      <c r="HV745" s="53"/>
      <c r="HW745" s="53"/>
      <c r="HX745" s="53"/>
      <c r="HY745" s="53"/>
      <c r="HZ745" s="53"/>
      <c r="IA745" s="53"/>
    </row>
    <row r="746" spans="1:235" ht="11.25">
      <c r="A746" s="1"/>
      <c r="B746" s="1"/>
      <c r="C746" s="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04"/>
      <c r="O746" s="104"/>
      <c r="P746" s="104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3"/>
      <c r="AZ746" s="53"/>
      <c r="BA746" s="53"/>
      <c r="BB746" s="53"/>
      <c r="BC746" s="53"/>
      <c r="BD746" s="53"/>
      <c r="BE746" s="53"/>
      <c r="BF746" s="53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3"/>
      <c r="BS746" s="53"/>
      <c r="BT746" s="53"/>
      <c r="BU746" s="53"/>
      <c r="BV746" s="53"/>
      <c r="BW746" s="53"/>
      <c r="BX746" s="53"/>
      <c r="BY746" s="53"/>
      <c r="BZ746" s="53"/>
      <c r="CA746" s="53"/>
      <c r="CB746" s="53"/>
      <c r="CC746" s="53"/>
      <c r="CD746" s="53"/>
      <c r="CE746" s="53"/>
      <c r="CF746" s="53"/>
      <c r="CG746" s="53"/>
      <c r="CH746" s="53"/>
      <c r="CI746" s="53"/>
      <c r="CJ746" s="53"/>
      <c r="CK746" s="53"/>
      <c r="CL746" s="53"/>
      <c r="CM746" s="53"/>
      <c r="CN746" s="53"/>
      <c r="CO746" s="53"/>
      <c r="CP746" s="53"/>
      <c r="CQ746" s="53"/>
      <c r="CR746" s="53"/>
      <c r="CS746" s="53"/>
      <c r="CT746" s="53"/>
      <c r="CU746" s="53"/>
      <c r="CV746" s="53"/>
      <c r="CW746" s="53"/>
      <c r="CX746" s="53"/>
      <c r="CY746" s="53"/>
      <c r="CZ746" s="53"/>
      <c r="DA746" s="53"/>
      <c r="DB746" s="53"/>
      <c r="DC746" s="53"/>
      <c r="DD746" s="53"/>
      <c r="DE746" s="53"/>
      <c r="DF746" s="53"/>
      <c r="DG746" s="53"/>
      <c r="DH746" s="53"/>
      <c r="DI746" s="53"/>
      <c r="DJ746" s="53"/>
      <c r="DK746" s="53"/>
      <c r="DL746" s="53"/>
      <c r="DM746" s="53"/>
      <c r="DN746" s="53"/>
      <c r="DO746" s="53"/>
      <c r="DP746" s="53"/>
      <c r="DQ746" s="53"/>
      <c r="DR746" s="53"/>
      <c r="DS746" s="53"/>
      <c r="DT746" s="53"/>
      <c r="DU746" s="53"/>
      <c r="DV746" s="53"/>
      <c r="DW746" s="53"/>
      <c r="DX746" s="53"/>
      <c r="DY746" s="53"/>
      <c r="DZ746" s="53"/>
      <c r="EA746" s="53"/>
      <c r="EB746" s="53"/>
      <c r="EC746" s="53"/>
      <c r="ED746" s="53"/>
      <c r="EE746" s="53"/>
      <c r="EF746" s="53"/>
      <c r="EG746" s="53"/>
      <c r="EH746" s="53"/>
      <c r="EI746" s="53"/>
      <c r="EJ746" s="53"/>
      <c r="EK746" s="53"/>
      <c r="EL746" s="53"/>
      <c r="EM746" s="53"/>
      <c r="EN746" s="53"/>
      <c r="EO746" s="53"/>
      <c r="EP746" s="53"/>
      <c r="EQ746" s="53"/>
      <c r="ER746" s="53"/>
      <c r="ES746" s="53"/>
      <c r="ET746" s="53"/>
      <c r="EU746" s="53"/>
      <c r="EV746" s="53"/>
      <c r="EW746" s="53"/>
      <c r="EX746" s="53"/>
      <c r="EY746" s="53"/>
      <c r="EZ746" s="53"/>
      <c r="FA746" s="53"/>
      <c r="FB746" s="53"/>
      <c r="FC746" s="53"/>
      <c r="FD746" s="53"/>
      <c r="FE746" s="53"/>
      <c r="FF746" s="53"/>
      <c r="FG746" s="53"/>
      <c r="FH746" s="53"/>
      <c r="FI746" s="53"/>
      <c r="FJ746" s="53"/>
      <c r="FK746" s="53"/>
      <c r="FL746" s="53"/>
      <c r="FM746" s="53"/>
      <c r="FN746" s="53"/>
      <c r="FO746" s="53"/>
      <c r="FP746" s="53"/>
      <c r="FQ746" s="53"/>
      <c r="FR746" s="53"/>
      <c r="FS746" s="53"/>
      <c r="FT746" s="53"/>
      <c r="FU746" s="53"/>
      <c r="FV746" s="53"/>
      <c r="FW746" s="53"/>
      <c r="FX746" s="53"/>
      <c r="FY746" s="53"/>
      <c r="FZ746" s="53"/>
      <c r="GA746" s="53"/>
      <c r="GB746" s="53"/>
      <c r="GC746" s="53"/>
      <c r="GD746" s="53"/>
      <c r="GE746" s="53"/>
      <c r="GF746" s="53"/>
      <c r="GG746" s="53"/>
      <c r="GH746" s="53"/>
      <c r="GI746" s="53"/>
      <c r="GJ746" s="53"/>
      <c r="GK746" s="53"/>
      <c r="GL746" s="53"/>
      <c r="GM746" s="53"/>
      <c r="GN746" s="53"/>
      <c r="GO746" s="53"/>
      <c r="GP746" s="53"/>
      <c r="GQ746" s="53"/>
      <c r="GR746" s="53"/>
      <c r="GS746" s="53"/>
      <c r="GT746" s="53"/>
      <c r="GU746" s="53"/>
      <c r="GV746" s="53"/>
      <c r="GW746" s="53"/>
      <c r="GX746" s="53"/>
      <c r="GY746" s="53"/>
      <c r="GZ746" s="53"/>
      <c r="HA746" s="53"/>
      <c r="HB746" s="53"/>
      <c r="HC746" s="53"/>
      <c r="HD746" s="53"/>
      <c r="HE746" s="53"/>
      <c r="HF746" s="53"/>
      <c r="HG746" s="53"/>
      <c r="HH746" s="53"/>
      <c r="HI746" s="53"/>
      <c r="HJ746" s="53"/>
      <c r="HK746" s="53"/>
      <c r="HL746" s="53"/>
      <c r="HM746" s="53"/>
      <c r="HN746" s="53"/>
      <c r="HO746" s="53"/>
      <c r="HP746" s="53"/>
      <c r="HQ746" s="53"/>
      <c r="HR746" s="53"/>
      <c r="HS746" s="53"/>
      <c r="HT746" s="53"/>
      <c r="HU746" s="53"/>
      <c r="HV746" s="53"/>
      <c r="HW746" s="53"/>
      <c r="HX746" s="53"/>
      <c r="HY746" s="53"/>
      <c r="HZ746" s="53"/>
      <c r="IA746" s="53"/>
    </row>
    <row r="747" spans="1:235" ht="11.25">
      <c r="A747" s="1"/>
      <c r="B747" s="1"/>
      <c r="C747" s="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04"/>
      <c r="O747" s="104"/>
      <c r="P747" s="104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3"/>
      <c r="AZ747" s="53"/>
      <c r="BA747" s="53"/>
      <c r="BB747" s="53"/>
      <c r="BC747" s="53"/>
      <c r="BD747" s="53"/>
      <c r="BE747" s="53"/>
      <c r="BF747" s="53"/>
      <c r="BG747" s="53"/>
      <c r="BH747" s="53"/>
      <c r="BI747" s="53"/>
      <c r="BJ747" s="53"/>
      <c r="BK747" s="53"/>
      <c r="BL747" s="53"/>
      <c r="BM747" s="53"/>
      <c r="BN747" s="53"/>
      <c r="BO747" s="53"/>
      <c r="BP747" s="53"/>
      <c r="BQ747" s="53"/>
      <c r="BR747" s="53"/>
      <c r="BS747" s="53"/>
      <c r="BT747" s="53"/>
      <c r="BU747" s="53"/>
      <c r="BV747" s="53"/>
      <c r="BW747" s="53"/>
      <c r="BX747" s="53"/>
      <c r="BY747" s="53"/>
      <c r="BZ747" s="53"/>
      <c r="CA747" s="53"/>
      <c r="CB747" s="53"/>
      <c r="CC747" s="53"/>
      <c r="CD747" s="53"/>
      <c r="CE747" s="53"/>
      <c r="CF747" s="53"/>
      <c r="CG747" s="53"/>
      <c r="CH747" s="53"/>
      <c r="CI747" s="53"/>
      <c r="CJ747" s="53"/>
      <c r="CK747" s="53"/>
      <c r="CL747" s="53"/>
      <c r="CM747" s="53"/>
      <c r="CN747" s="53"/>
      <c r="CO747" s="53"/>
      <c r="CP747" s="53"/>
      <c r="CQ747" s="53"/>
      <c r="CR747" s="53"/>
      <c r="CS747" s="53"/>
      <c r="CT747" s="53"/>
      <c r="CU747" s="53"/>
      <c r="CV747" s="53"/>
      <c r="CW747" s="53"/>
      <c r="CX747" s="53"/>
      <c r="CY747" s="53"/>
      <c r="CZ747" s="53"/>
      <c r="DA747" s="53"/>
      <c r="DB747" s="53"/>
      <c r="DC747" s="53"/>
      <c r="DD747" s="53"/>
      <c r="DE747" s="53"/>
      <c r="DF747" s="53"/>
      <c r="DG747" s="53"/>
      <c r="DH747" s="53"/>
      <c r="DI747" s="53"/>
      <c r="DJ747" s="53"/>
      <c r="DK747" s="53"/>
      <c r="DL747" s="53"/>
      <c r="DM747" s="53"/>
      <c r="DN747" s="53"/>
      <c r="DO747" s="53"/>
      <c r="DP747" s="53"/>
      <c r="DQ747" s="53"/>
      <c r="DR747" s="53"/>
      <c r="DS747" s="53"/>
      <c r="DT747" s="53"/>
      <c r="DU747" s="53"/>
      <c r="DV747" s="53"/>
      <c r="DW747" s="53"/>
      <c r="DX747" s="53"/>
      <c r="DY747" s="53"/>
      <c r="DZ747" s="53"/>
      <c r="EA747" s="53"/>
      <c r="EB747" s="53"/>
      <c r="EC747" s="53"/>
      <c r="ED747" s="53"/>
      <c r="EE747" s="53"/>
      <c r="EF747" s="53"/>
      <c r="EG747" s="53"/>
      <c r="EH747" s="53"/>
      <c r="EI747" s="53"/>
      <c r="EJ747" s="53"/>
      <c r="EK747" s="53"/>
      <c r="EL747" s="53"/>
      <c r="EM747" s="53"/>
      <c r="EN747" s="53"/>
      <c r="EO747" s="53"/>
      <c r="EP747" s="53"/>
      <c r="EQ747" s="53"/>
      <c r="ER747" s="53"/>
      <c r="ES747" s="53"/>
      <c r="ET747" s="53"/>
      <c r="EU747" s="53"/>
      <c r="EV747" s="53"/>
      <c r="EW747" s="53"/>
      <c r="EX747" s="53"/>
      <c r="EY747" s="53"/>
      <c r="EZ747" s="53"/>
      <c r="FA747" s="53"/>
      <c r="FB747" s="53"/>
      <c r="FC747" s="53"/>
      <c r="FD747" s="53"/>
      <c r="FE747" s="53"/>
      <c r="FF747" s="53"/>
      <c r="FG747" s="53"/>
      <c r="FH747" s="53"/>
      <c r="FI747" s="53"/>
      <c r="FJ747" s="53"/>
      <c r="FK747" s="53"/>
      <c r="FL747" s="53"/>
      <c r="FM747" s="53"/>
      <c r="FN747" s="53"/>
      <c r="FO747" s="53"/>
      <c r="FP747" s="53"/>
      <c r="FQ747" s="53"/>
      <c r="FR747" s="53"/>
      <c r="FS747" s="53"/>
      <c r="FT747" s="53"/>
      <c r="FU747" s="53"/>
      <c r="FV747" s="53"/>
      <c r="FW747" s="53"/>
      <c r="FX747" s="53"/>
      <c r="FY747" s="53"/>
      <c r="FZ747" s="53"/>
      <c r="GA747" s="53"/>
      <c r="GB747" s="53"/>
      <c r="GC747" s="53"/>
      <c r="GD747" s="53"/>
      <c r="GE747" s="53"/>
      <c r="GF747" s="53"/>
      <c r="GG747" s="53"/>
      <c r="GH747" s="53"/>
      <c r="GI747" s="53"/>
      <c r="GJ747" s="53"/>
      <c r="GK747" s="53"/>
      <c r="GL747" s="53"/>
      <c r="GM747" s="53"/>
      <c r="GN747" s="53"/>
      <c r="GO747" s="53"/>
      <c r="GP747" s="53"/>
      <c r="GQ747" s="53"/>
      <c r="GR747" s="53"/>
      <c r="GS747" s="53"/>
      <c r="GT747" s="53"/>
      <c r="GU747" s="53"/>
      <c r="GV747" s="53"/>
      <c r="GW747" s="53"/>
      <c r="GX747" s="53"/>
      <c r="GY747" s="53"/>
      <c r="GZ747" s="53"/>
      <c r="HA747" s="53"/>
      <c r="HB747" s="53"/>
      <c r="HC747" s="53"/>
      <c r="HD747" s="53"/>
      <c r="HE747" s="53"/>
      <c r="HF747" s="53"/>
      <c r="HG747" s="53"/>
      <c r="HH747" s="53"/>
      <c r="HI747" s="53"/>
      <c r="HJ747" s="53"/>
      <c r="HK747" s="53"/>
      <c r="HL747" s="53"/>
      <c r="HM747" s="53"/>
      <c r="HN747" s="53"/>
      <c r="HO747" s="53"/>
      <c r="HP747" s="53"/>
      <c r="HQ747" s="53"/>
      <c r="HR747" s="53"/>
      <c r="HS747" s="53"/>
      <c r="HT747" s="53"/>
      <c r="HU747" s="53"/>
      <c r="HV747" s="53"/>
      <c r="HW747" s="53"/>
      <c r="HX747" s="53"/>
      <c r="HY747" s="53"/>
      <c r="HZ747" s="53"/>
      <c r="IA747" s="53"/>
    </row>
    <row r="748" spans="1:235" ht="11.25">
      <c r="A748" s="1"/>
      <c r="B748" s="1"/>
      <c r="C748" s="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04"/>
      <c r="O748" s="104"/>
      <c r="P748" s="104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53"/>
      <c r="BC748" s="53"/>
      <c r="BD748" s="53"/>
      <c r="BE748" s="53"/>
      <c r="BF748" s="53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3"/>
      <c r="BS748" s="53"/>
      <c r="BT748" s="53"/>
      <c r="BU748" s="53"/>
      <c r="BV748" s="53"/>
      <c r="BW748" s="53"/>
      <c r="BX748" s="53"/>
      <c r="BY748" s="53"/>
      <c r="BZ748" s="53"/>
      <c r="CA748" s="53"/>
      <c r="CB748" s="53"/>
      <c r="CC748" s="53"/>
      <c r="CD748" s="53"/>
      <c r="CE748" s="53"/>
      <c r="CF748" s="53"/>
      <c r="CG748" s="53"/>
      <c r="CH748" s="53"/>
      <c r="CI748" s="53"/>
      <c r="CJ748" s="53"/>
      <c r="CK748" s="53"/>
      <c r="CL748" s="53"/>
      <c r="CM748" s="53"/>
      <c r="CN748" s="53"/>
      <c r="CO748" s="53"/>
      <c r="CP748" s="53"/>
      <c r="CQ748" s="53"/>
      <c r="CR748" s="53"/>
      <c r="CS748" s="53"/>
      <c r="CT748" s="53"/>
      <c r="CU748" s="53"/>
      <c r="CV748" s="53"/>
      <c r="CW748" s="53"/>
      <c r="CX748" s="53"/>
      <c r="CY748" s="53"/>
      <c r="CZ748" s="53"/>
      <c r="DA748" s="53"/>
      <c r="DB748" s="53"/>
      <c r="DC748" s="53"/>
      <c r="DD748" s="53"/>
      <c r="DE748" s="53"/>
      <c r="DF748" s="53"/>
      <c r="DG748" s="53"/>
      <c r="DH748" s="53"/>
      <c r="DI748" s="53"/>
      <c r="DJ748" s="53"/>
      <c r="DK748" s="53"/>
      <c r="DL748" s="53"/>
      <c r="DM748" s="53"/>
      <c r="DN748" s="53"/>
      <c r="DO748" s="53"/>
      <c r="DP748" s="53"/>
      <c r="DQ748" s="53"/>
      <c r="DR748" s="53"/>
      <c r="DS748" s="53"/>
      <c r="DT748" s="53"/>
      <c r="DU748" s="53"/>
      <c r="DV748" s="53"/>
      <c r="DW748" s="53"/>
      <c r="DX748" s="53"/>
      <c r="DY748" s="53"/>
      <c r="DZ748" s="53"/>
      <c r="EA748" s="53"/>
      <c r="EB748" s="53"/>
      <c r="EC748" s="53"/>
      <c r="ED748" s="53"/>
      <c r="EE748" s="53"/>
      <c r="EF748" s="53"/>
      <c r="EG748" s="53"/>
      <c r="EH748" s="53"/>
      <c r="EI748" s="53"/>
      <c r="EJ748" s="53"/>
      <c r="EK748" s="53"/>
      <c r="EL748" s="53"/>
      <c r="EM748" s="53"/>
      <c r="EN748" s="53"/>
      <c r="EO748" s="53"/>
      <c r="EP748" s="53"/>
      <c r="EQ748" s="53"/>
      <c r="ER748" s="53"/>
      <c r="ES748" s="53"/>
      <c r="ET748" s="53"/>
      <c r="EU748" s="53"/>
      <c r="EV748" s="53"/>
      <c r="EW748" s="53"/>
      <c r="EX748" s="53"/>
      <c r="EY748" s="53"/>
      <c r="EZ748" s="53"/>
      <c r="FA748" s="53"/>
      <c r="FB748" s="53"/>
      <c r="FC748" s="53"/>
      <c r="FD748" s="53"/>
      <c r="FE748" s="53"/>
      <c r="FF748" s="53"/>
      <c r="FG748" s="53"/>
      <c r="FH748" s="53"/>
      <c r="FI748" s="53"/>
      <c r="FJ748" s="53"/>
      <c r="FK748" s="53"/>
      <c r="FL748" s="53"/>
      <c r="FM748" s="53"/>
      <c r="FN748" s="53"/>
      <c r="FO748" s="53"/>
      <c r="FP748" s="53"/>
      <c r="FQ748" s="53"/>
      <c r="FR748" s="53"/>
      <c r="FS748" s="53"/>
      <c r="FT748" s="53"/>
      <c r="FU748" s="53"/>
      <c r="FV748" s="53"/>
      <c r="FW748" s="53"/>
      <c r="FX748" s="53"/>
      <c r="FY748" s="53"/>
      <c r="FZ748" s="53"/>
      <c r="GA748" s="53"/>
      <c r="GB748" s="53"/>
      <c r="GC748" s="53"/>
      <c r="GD748" s="53"/>
      <c r="GE748" s="53"/>
      <c r="GF748" s="53"/>
      <c r="GG748" s="53"/>
      <c r="GH748" s="53"/>
      <c r="GI748" s="53"/>
      <c r="GJ748" s="53"/>
      <c r="GK748" s="53"/>
      <c r="GL748" s="53"/>
      <c r="GM748" s="53"/>
      <c r="GN748" s="53"/>
      <c r="GO748" s="53"/>
      <c r="GP748" s="53"/>
      <c r="GQ748" s="53"/>
      <c r="GR748" s="53"/>
      <c r="GS748" s="53"/>
      <c r="GT748" s="53"/>
      <c r="GU748" s="53"/>
      <c r="GV748" s="53"/>
      <c r="GW748" s="53"/>
      <c r="GX748" s="53"/>
      <c r="GY748" s="53"/>
      <c r="GZ748" s="53"/>
      <c r="HA748" s="53"/>
      <c r="HB748" s="53"/>
      <c r="HC748" s="53"/>
      <c r="HD748" s="53"/>
      <c r="HE748" s="53"/>
      <c r="HF748" s="53"/>
      <c r="HG748" s="53"/>
      <c r="HH748" s="53"/>
      <c r="HI748" s="53"/>
      <c r="HJ748" s="53"/>
      <c r="HK748" s="53"/>
      <c r="HL748" s="53"/>
      <c r="HM748" s="53"/>
      <c r="HN748" s="53"/>
      <c r="HO748" s="53"/>
      <c r="HP748" s="53"/>
      <c r="HQ748" s="53"/>
      <c r="HR748" s="53"/>
      <c r="HS748" s="53"/>
      <c r="HT748" s="53"/>
      <c r="HU748" s="53"/>
      <c r="HV748" s="53"/>
      <c r="HW748" s="53"/>
      <c r="HX748" s="53"/>
      <c r="HY748" s="53"/>
      <c r="HZ748" s="53"/>
      <c r="IA748" s="53"/>
    </row>
    <row r="749" spans="1:235" ht="11.25">
      <c r="A749" s="1"/>
      <c r="B749" s="1"/>
      <c r="C749" s="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04"/>
      <c r="O749" s="104"/>
      <c r="P749" s="104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3"/>
      <c r="AZ749" s="53"/>
      <c r="BA749" s="53"/>
      <c r="BB749" s="53"/>
      <c r="BC749" s="53"/>
      <c r="BD749" s="53"/>
      <c r="BE749" s="53"/>
      <c r="BF749" s="53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3"/>
      <c r="BS749" s="53"/>
      <c r="BT749" s="53"/>
      <c r="BU749" s="53"/>
      <c r="BV749" s="53"/>
      <c r="BW749" s="53"/>
      <c r="BX749" s="53"/>
      <c r="BY749" s="53"/>
      <c r="BZ749" s="53"/>
      <c r="CA749" s="53"/>
      <c r="CB749" s="53"/>
      <c r="CC749" s="53"/>
      <c r="CD749" s="53"/>
      <c r="CE749" s="53"/>
      <c r="CF749" s="53"/>
      <c r="CG749" s="53"/>
      <c r="CH749" s="53"/>
      <c r="CI749" s="53"/>
      <c r="CJ749" s="53"/>
      <c r="CK749" s="53"/>
      <c r="CL749" s="53"/>
      <c r="CM749" s="53"/>
      <c r="CN749" s="53"/>
      <c r="CO749" s="53"/>
      <c r="CP749" s="53"/>
      <c r="CQ749" s="53"/>
      <c r="CR749" s="53"/>
      <c r="CS749" s="53"/>
      <c r="CT749" s="53"/>
      <c r="CU749" s="53"/>
      <c r="CV749" s="53"/>
      <c r="CW749" s="53"/>
      <c r="CX749" s="53"/>
      <c r="CY749" s="53"/>
      <c r="CZ749" s="53"/>
      <c r="DA749" s="53"/>
      <c r="DB749" s="53"/>
      <c r="DC749" s="53"/>
      <c r="DD749" s="53"/>
      <c r="DE749" s="53"/>
      <c r="DF749" s="53"/>
      <c r="DG749" s="53"/>
      <c r="DH749" s="53"/>
      <c r="DI749" s="53"/>
      <c r="DJ749" s="53"/>
      <c r="DK749" s="53"/>
      <c r="DL749" s="53"/>
      <c r="DM749" s="53"/>
      <c r="DN749" s="53"/>
      <c r="DO749" s="53"/>
      <c r="DP749" s="53"/>
      <c r="DQ749" s="53"/>
      <c r="DR749" s="53"/>
      <c r="DS749" s="53"/>
      <c r="DT749" s="53"/>
      <c r="DU749" s="53"/>
      <c r="DV749" s="53"/>
      <c r="DW749" s="53"/>
      <c r="DX749" s="53"/>
      <c r="DY749" s="53"/>
      <c r="DZ749" s="53"/>
      <c r="EA749" s="53"/>
      <c r="EB749" s="53"/>
      <c r="EC749" s="53"/>
      <c r="ED749" s="53"/>
      <c r="EE749" s="53"/>
      <c r="EF749" s="53"/>
      <c r="EG749" s="53"/>
      <c r="EH749" s="53"/>
      <c r="EI749" s="53"/>
      <c r="EJ749" s="53"/>
      <c r="EK749" s="53"/>
      <c r="EL749" s="53"/>
      <c r="EM749" s="53"/>
      <c r="EN749" s="53"/>
      <c r="EO749" s="53"/>
      <c r="EP749" s="53"/>
      <c r="EQ749" s="53"/>
      <c r="ER749" s="53"/>
      <c r="ES749" s="53"/>
      <c r="ET749" s="53"/>
      <c r="EU749" s="53"/>
      <c r="EV749" s="53"/>
      <c r="EW749" s="53"/>
      <c r="EX749" s="53"/>
      <c r="EY749" s="53"/>
      <c r="EZ749" s="53"/>
      <c r="FA749" s="53"/>
      <c r="FB749" s="53"/>
      <c r="FC749" s="53"/>
      <c r="FD749" s="53"/>
      <c r="FE749" s="53"/>
      <c r="FF749" s="53"/>
      <c r="FG749" s="53"/>
      <c r="FH749" s="53"/>
      <c r="FI749" s="53"/>
      <c r="FJ749" s="53"/>
      <c r="FK749" s="53"/>
      <c r="FL749" s="53"/>
      <c r="FM749" s="53"/>
      <c r="FN749" s="53"/>
      <c r="FO749" s="53"/>
      <c r="FP749" s="53"/>
      <c r="FQ749" s="53"/>
      <c r="FR749" s="53"/>
      <c r="FS749" s="53"/>
      <c r="FT749" s="53"/>
      <c r="FU749" s="53"/>
      <c r="FV749" s="53"/>
      <c r="FW749" s="53"/>
      <c r="FX749" s="53"/>
      <c r="FY749" s="53"/>
      <c r="FZ749" s="53"/>
      <c r="GA749" s="53"/>
      <c r="GB749" s="53"/>
      <c r="GC749" s="53"/>
      <c r="GD749" s="53"/>
      <c r="GE749" s="53"/>
      <c r="GF749" s="53"/>
      <c r="GG749" s="53"/>
      <c r="GH749" s="53"/>
      <c r="GI749" s="53"/>
      <c r="GJ749" s="53"/>
      <c r="GK749" s="53"/>
      <c r="GL749" s="53"/>
      <c r="GM749" s="53"/>
      <c r="GN749" s="53"/>
      <c r="GO749" s="53"/>
      <c r="GP749" s="53"/>
      <c r="GQ749" s="53"/>
      <c r="GR749" s="53"/>
      <c r="GS749" s="53"/>
      <c r="GT749" s="53"/>
      <c r="GU749" s="53"/>
      <c r="GV749" s="53"/>
      <c r="GW749" s="53"/>
      <c r="GX749" s="53"/>
      <c r="GY749" s="53"/>
      <c r="GZ749" s="53"/>
      <c r="HA749" s="53"/>
      <c r="HB749" s="53"/>
      <c r="HC749" s="53"/>
      <c r="HD749" s="53"/>
      <c r="HE749" s="53"/>
      <c r="HF749" s="53"/>
      <c r="HG749" s="53"/>
      <c r="HH749" s="53"/>
      <c r="HI749" s="53"/>
      <c r="HJ749" s="53"/>
      <c r="HK749" s="53"/>
      <c r="HL749" s="53"/>
      <c r="HM749" s="53"/>
      <c r="HN749" s="53"/>
      <c r="HO749" s="53"/>
      <c r="HP749" s="53"/>
      <c r="HQ749" s="53"/>
      <c r="HR749" s="53"/>
      <c r="HS749" s="53"/>
      <c r="HT749" s="53"/>
      <c r="HU749" s="53"/>
      <c r="HV749" s="53"/>
      <c r="HW749" s="53"/>
      <c r="HX749" s="53"/>
      <c r="HY749" s="53"/>
      <c r="HZ749" s="53"/>
      <c r="IA749" s="53"/>
    </row>
    <row r="750" spans="1:235" ht="11.25">
      <c r="A750" s="1"/>
      <c r="B750" s="1"/>
      <c r="C750" s="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04"/>
      <c r="O750" s="104"/>
      <c r="P750" s="104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3"/>
      <c r="AZ750" s="53"/>
      <c r="BA750" s="53"/>
      <c r="BB750" s="53"/>
      <c r="BC750" s="53"/>
      <c r="BD750" s="53"/>
      <c r="BE750" s="53"/>
      <c r="BF750" s="53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3"/>
      <c r="BS750" s="53"/>
      <c r="BT750" s="53"/>
      <c r="BU750" s="53"/>
      <c r="BV750" s="53"/>
      <c r="BW750" s="53"/>
      <c r="BX750" s="53"/>
      <c r="BY750" s="53"/>
      <c r="BZ750" s="53"/>
      <c r="CA750" s="53"/>
      <c r="CB750" s="53"/>
      <c r="CC750" s="53"/>
      <c r="CD750" s="53"/>
      <c r="CE750" s="53"/>
      <c r="CF750" s="53"/>
      <c r="CG750" s="53"/>
      <c r="CH750" s="53"/>
      <c r="CI750" s="53"/>
      <c r="CJ750" s="53"/>
      <c r="CK750" s="53"/>
      <c r="CL750" s="53"/>
      <c r="CM750" s="53"/>
      <c r="CN750" s="53"/>
      <c r="CO750" s="53"/>
      <c r="CP750" s="53"/>
      <c r="CQ750" s="53"/>
      <c r="CR750" s="53"/>
      <c r="CS750" s="53"/>
      <c r="CT750" s="53"/>
      <c r="CU750" s="53"/>
      <c r="CV750" s="53"/>
      <c r="CW750" s="53"/>
      <c r="CX750" s="53"/>
      <c r="CY750" s="53"/>
      <c r="CZ750" s="53"/>
      <c r="DA750" s="53"/>
      <c r="DB750" s="53"/>
      <c r="DC750" s="53"/>
      <c r="DD750" s="53"/>
      <c r="DE750" s="53"/>
      <c r="DF750" s="53"/>
      <c r="DG750" s="53"/>
      <c r="DH750" s="53"/>
      <c r="DI750" s="53"/>
      <c r="DJ750" s="53"/>
      <c r="DK750" s="53"/>
      <c r="DL750" s="53"/>
      <c r="DM750" s="53"/>
      <c r="DN750" s="53"/>
      <c r="DO750" s="53"/>
      <c r="DP750" s="53"/>
      <c r="DQ750" s="53"/>
      <c r="DR750" s="53"/>
      <c r="DS750" s="53"/>
      <c r="DT750" s="53"/>
      <c r="DU750" s="53"/>
      <c r="DV750" s="53"/>
      <c r="DW750" s="53"/>
      <c r="DX750" s="53"/>
      <c r="DY750" s="53"/>
      <c r="DZ750" s="53"/>
      <c r="EA750" s="53"/>
      <c r="EB750" s="53"/>
      <c r="EC750" s="53"/>
      <c r="ED750" s="53"/>
      <c r="EE750" s="53"/>
      <c r="EF750" s="53"/>
      <c r="EG750" s="53"/>
      <c r="EH750" s="53"/>
      <c r="EI750" s="53"/>
      <c r="EJ750" s="53"/>
      <c r="EK750" s="53"/>
      <c r="EL750" s="53"/>
      <c r="EM750" s="53"/>
      <c r="EN750" s="53"/>
      <c r="EO750" s="53"/>
      <c r="EP750" s="53"/>
      <c r="EQ750" s="53"/>
      <c r="ER750" s="53"/>
      <c r="ES750" s="53"/>
      <c r="ET750" s="53"/>
      <c r="EU750" s="53"/>
      <c r="EV750" s="53"/>
      <c r="EW750" s="53"/>
      <c r="EX750" s="53"/>
      <c r="EY750" s="53"/>
      <c r="EZ750" s="53"/>
      <c r="FA750" s="53"/>
      <c r="FB750" s="53"/>
      <c r="FC750" s="53"/>
      <c r="FD750" s="53"/>
      <c r="FE750" s="53"/>
      <c r="FF750" s="53"/>
      <c r="FG750" s="53"/>
      <c r="FH750" s="53"/>
      <c r="FI750" s="53"/>
      <c r="FJ750" s="53"/>
      <c r="FK750" s="53"/>
      <c r="FL750" s="53"/>
      <c r="FM750" s="53"/>
      <c r="FN750" s="53"/>
      <c r="FO750" s="53"/>
      <c r="FP750" s="53"/>
      <c r="FQ750" s="53"/>
      <c r="FR750" s="53"/>
      <c r="FS750" s="53"/>
      <c r="FT750" s="53"/>
      <c r="FU750" s="53"/>
      <c r="FV750" s="53"/>
      <c r="FW750" s="53"/>
      <c r="FX750" s="53"/>
      <c r="FY750" s="53"/>
      <c r="FZ750" s="53"/>
      <c r="GA750" s="53"/>
      <c r="GB750" s="53"/>
      <c r="GC750" s="53"/>
      <c r="GD750" s="53"/>
      <c r="GE750" s="53"/>
      <c r="GF750" s="53"/>
      <c r="GG750" s="53"/>
      <c r="GH750" s="53"/>
      <c r="GI750" s="53"/>
      <c r="GJ750" s="53"/>
      <c r="GK750" s="53"/>
      <c r="GL750" s="53"/>
      <c r="GM750" s="53"/>
      <c r="GN750" s="53"/>
      <c r="GO750" s="53"/>
      <c r="GP750" s="53"/>
      <c r="GQ750" s="53"/>
      <c r="GR750" s="53"/>
      <c r="GS750" s="53"/>
      <c r="GT750" s="53"/>
      <c r="GU750" s="53"/>
      <c r="GV750" s="53"/>
      <c r="GW750" s="53"/>
      <c r="GX750" s="53"/>
      <c r="GY750" s="53"/>
      <c r="GZ750" s="53"/>
      <c r="HA750" s="53"/>
      <c r="HB750" s="53"/>
      <c r="HC750" s="53"/>
      <c r="HD750" s="53"/>
      <c r="HE750" s="53"/>
      <c r="HF750" s="53"/>
      <c r="HG750" s="53"/>
      <c r="HH750" s="53"/>
      <c r="HI750" s="53"/>
      <c r="HJ750" s="53"/>
      <c r="HK750" s="53"/>
      <c r="HL750" s="53"/>
      <c r="HM750" s="53"/>
      <c r="HN750" s="53"/>
      <c r="HO750" s="53"/>
      <c r="HP750" s="53"/>
      <c r="HQ750" s="53"/>
      <c r="HR750" s="53"/>
      <c r="HS750" s="53"/>
      <c r="HT750" s="53"/>
      <c r="HU750" s="53"/>
      <c r="HV750" s="53"/>
      <c r="HW750" s="53"/>
      <c r="HX750" s="53"/>
      <c r="HY750" s="53"/>
      <c r="HZ750" s="53"/>
      <c r="IA750" s="53"/>
    </row>
    <row r="751" spans="1:235" ht="11.25">
      <c r="A751" s="1"/>
      <c r="B751" s="1"/>
      <c r="C751" s="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04"/>
      <c r="O751" s="104"/>
      <c r="P751" s="104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3"/>
      <c r="AV751" s="53"/>
      <c r="AW751" s="53"/>
      <c r="AX751" s="53"/>
      <c r="AY751" s="53"/>
      <c r="AZ751" s="53"/>
      <c r="BA751" s="53"/>
      <c r="BB751" s="53"/>
      <c r="BC751" s="53"/>
      <c r="BD751" s="53"/>
      <c r="BE751" s="53"/>
      <c r="BF751" s="53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3"/>
      <c r="BS751" s="53"/>
      <c r="BT751" s="53"/>
      <c r="BU751" s="53"/>
      <c r="BV751" s="53"/>
      <c r="BW751" s="53"/>
      <c r="BX751" s="53"/>
      <c r="BY751" s="53"/>
      <c r="BZ751" s="53"/>
      <c r="CA751" s="53"/>
      <c r="CB751" s="53"/>
      <c r="CC751" s="53"/>
      <c r="CD751" s="53"/>
      <c r="CE751" s="53"/>
      <c r="CF751" s="53"/>
      <c r="CG751" s="53"/>
      <c r="CH751" s="53"/>
      <c r="CI751" s="53"/>
      <c r="CJ751" s="53"/>
      <c r="CK751" s="53"/>
      <c r="CL751" s="53"/>
      <c r="CM751" s="53"/>
      <c r="CN751" s="53"/>
      <c r="CO751" s="53"/>
      <c r="CP751" s="53"/>
      <c r="CQ751" s="53"/>
      <c r="CR751" s="53"/>
      <c r="CS751" s="53"/>
      <c r="CT751" s="53"/>
      <c r="CU751" s="53"/>
      <c r="CV751" s="53"/>
      <c r="CW751" s="53"/>
      <c r="CX751" s="53"/>
      <c r="CY751" s="53"/>
      <c r="CZ751" s="53"/>
      <c r="DA751" s="53"/>
      <c r="DB751" s="53"/>
      <c r="DC751" s="53"/>
      <c r="DD751" s="53"/>
      <c r="DE751" s="53"/>
      <c r="DF751" s="53"/>
      <c r="DG751" s="53"/>
      <c r="DH751" s="53"/>
      <c r="DI751" s="53"/>
      <c r="DJ751" s="53"/>
      <c r="DK751" s="53"/>
      <c r="DL751" s="53"/>
      <c r="DM751" s="53"/>
      <c r="DN751" s="53"/>
      <c r="DO751" s="53"/>
      <c r="DP751" s="53"/>
      <c r="DQ751" s="53"/>
      <c r="DR751" s="53"/>
      <c r="DS751" s="53"/>
      <c r="DT751" s="53"/>
      <c r="DU751" s="53"/>
      <c r="DV751" s="53"/>
      <c r="DW751" s="53"/>
      <c r="DX751" s="53"/>
      <c r="DY751" s="53"/>
      <c r="DZ751" s="53"/>
      <c r="EA751" s="53"/>
      <c r="EB751" s="53"/>
      <c r="EC751" s="53"/>
      <c r="ED751" s="53"/>
      <c r="EE751" s="53"/>
      <c r="EF751" s="53"/>
      <c r="EG751" s="53"/>
      <c r="EH751" s="53"/>
      <c r="EI751" s="53"/>
      <c r="EJ751" s="53"/>
      <c r="EK751" s="53"/>
      <c r="EL751" s="53"/>
      <c r="EM751" s="53"/>
      <c r="EN751" s="53"/>
      <c r="EO751" s="53"/>
      <c r="EP751" s="53"/>
      <c r="EQ751" s="53"/>
      <c r="ER751" s="53"/>
      <c r="ES751" s="53"/>
      <c r="ET751" s="53"/>
      <c r="EU751" s="53"/>
      <c r="EV751" s="53"/>
      <c r="EW751" s="53"/>
      <c r="EX751" s="53"/>
      <c r="EY751" s="53"/>
      <c r="EZ751" s="53"/>
      <c r="FA751" s="53"/>
      <c r="FB751" s="53"/>
      <c r="FC751" s="53"/>
      <c r="FD751" s="53"/>
      <c r="FE751" s="53"/>
      <c r="FF751" s="53"/>
      <c r="FG751" s="53"/>
      <c r="FH751" s="53"/>
      <c r="FI751" s="53"/>
      <c r="FJ751" s="53"/>
      <c r="FK751" s="53"/>
      <c r="FL751" s="53"/>
      <c r="FM751" s="53"/>
      <c r="FN751" s="53"/>
      <c r="FO751" s="53"/>
      <c r="FP751" s="53"/>
      <c r="FQ751" s="53"/>
      <c r="FR751" s="53"/>
      <c r="FS751" s="53"/>
      <c r="FT751" s="53"/>
      <c r="FU751" s="53"/>
      <c r="FV751" s="53"/>
      <c r="FW751" s="53"/>
      <c r="FX751" s="53"/>
      <c r="FY751" s="53"/>
      <c r="FZ751" s="53"/>
      <c r="GA751" s="53"/>
      <c r="GB751" s="53"/>
      <c r="GC751" s="53"/>
      <c r="GD751" s="53"/>
      <c r="GE751" s="53"/>
      <c r="GF751" s="53"/>
      <c r="GG751" s="53"/>
      <c r="GH751" s="53"/>
      <c r="GI751" s="53"/>
      <c r="GJ751" s="53"/>
      <c r="GK751" s="53"/>
      <c r="GL751" s="53"/>
      <c r="GM751" s="53"/>
      <c r="GN751" s="53"/>
      <c r="GO751" s="53"/>
      <c r="GP751" s="53"/>
      <c r="GQ751" s="53"/>
      <c r="GR751" s="53"/>
      <c r="GS751" s="53"/>
      <c r="GT751" s="53"/>
      <c r="GU751" s="53"/>
      <c r="GV751" s="53"/>
      <c r="GW751" s="53"/>
      <c r="GX751" s="53"/>
      <c r="GY751" s="53"/>
      <c r="GZ751" s="53"/>
      <c r="HA751" s="53"/>
      <c r="HB751" s="53"/>
      <c r="HC751" s="53"/>
      <c r="HD751" s="53"/>
      <c r="HE751" s="53"/>
      <c r="HF751" s="53"/>
      <c r="HG751" s="53"/>
      <c r="HH751" s="53"/>
      <c r="HI751" s="53"/>
      <c r="HJ751" s="53"/>
      <c r="HK751" s="53"/>
      <c r="HL751" s="53"/>
      <c r="HM751" s="53"/>
      <c r="HN751" s="53"/>
      <c r="HO751" s="53"/>
      <c r="HP751" s="53"/>
      <c r="HQ751" s="53"/>
      <c r="HR751" s="53"/>
      <c r="HS751" s="53"/>
      <c r="HT751" s="53"/>
      <c r="HU751" s="53"/>
      <c r="HV751" s="53"/>
      <c r="HW751" s="53"/>
      <c r="HX751" s="53"/>
      <c r="HY751" s="53"/>
      <c r="HZ751" s="53"/>
      <c r="IA751" s="53"/>
    </row>
    <row r="752" spans="1:235" ht="11.25">
      <c r="A752" s="1"/>
      <c r="B752" s="1"/>
      <c r="C752" s="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04"/>
      <c r="O752" s="104"/>
      <c r="P752" s="104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3"/>
      <c r="AV752" s="53"/>
      <c r="AW752" s="53"/>
      <c r="AX752" s="53"/>
      <c r="AY752" s="53"/>
      <c r="AZ752" s="53"/>
      <c r="BA752" s="53"/>
      <c r="BB752" s="53"/>
      <c r="BC752" s="53"/>
      <c r="BD752" s="53"/>
      <c r="BE752" s="53"/>
      <c r="BF752" s="53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3"/>
      <c r="BS752" s="53"/>
      <c r="BT752" s="53"/>
      <c r="BU752" s="53"/>
      <c r="BV752" s="53"/>
      <c r="BW752" s="53"/>
      <c r="BX752" s="53"/>
      <c r="BY752" s="53"/>
      <c r="BZ752" s="53"/>
      <c r="CA752" s="53"/>
      <c r="CB752" s="53"/>
      <c r="CC752" s="53"/>
      <c r="CD752" s="53"/>
      <c r="CE752" s="53"/>
      <c r="CF752" s="53"/>
      <c r="CG752" s="53"/>
      <c r="CH752" s="53"/>
      <c r="CI752" s="53"/>
      <c r="CJ752" s="53"/>
      <c r="CK752" s="53"/>
      <c r="CL752" s="53"/>
      <c r="CM752" s="53"/>
      <c r="CN752" s="53"/>
      <c r="CO752" s="53"/>
      <c r="CP752" s="53"/>
      <c r="CQ752" s="53"/>
      <c r="CR752" s="53"/>
      <c r="CS752" s="53"/>
      <c r="CT752" s="53"/>
      <c r="CU752" s="53"/>
      <c r="CV752" s="53"/>
      <c r="CW752" s="53"/>
      <c r="CX752" s="53"/>
      <c r="CY752" s="53"/>
      <c r="CZ752" s="53"/>
      <c r="DA752" s="53"/>
      <c r="DB752" s="53"/>
      <c r="DC752" s="53"/>
      <c r="DD752" s="53"/>
      <c r="DE752" s="53"/>
      <c r="DF752" s="53"/>
      <c r="DG752" s="53"/>
      <c r="DH752" s="53"/>
      <c r="DI752" s="53"/>
      <c r="DJ752" s="53"/>
      <c r="DK752" s="53"/>
      <c r="DL752" s="53"/>
      <c r="DM752" s="53"/>
      <c r="DN752" s="53"/>
      <c r="DO752" s="53"/>
      <c r="DP752" s="53"/>
      <c r="DQ752" s="53"/>
      <c r="DR752" s="53"/>
      <c r="DS752" s="53"/>
      <c r="DT752" s="53"/>
      <c r="DU752" s="53"/>
      <c r="DV752" s="53"/>
      <c r="DW752" s="53"/>
      <c r="DX752" s="53"/>
      <c r="DY752" s="53"/>
      <c r="DZ752" s="53"/>
      <c r="EA752" s="53"/>
      <c r="EB752" s="53"/>
      <c r="EC752" s="53"/>
      <c r="ED752" s="53"/>
      <c r="EE752" s="53"/>
      <c r="EF752" s="53"/>
      <c r="EG752" s="53"/>
      <c r="EH752" s="53"/>
      <c r="EI752" s="53"/>
      <c r="EJ752" s="53"/>
      <c r="EK752" s="53"/>
      <c r="EL752" s="53"/>
      <c r="EM752" s="53"/>
      <c r="EN752" s="53"/>
      <c r="EO752" s="53"/>
      <c r="EP752" s="53"/>
      <c r="EQ752" s="53"/>
      <c r="ER752" s="53"/>
      <c r="ES752" s="53"/>
      <c r="ET752" s="53"/>
      <c r="EU752" s="53"/>
      <c r="EV752" s="53"/>
      <c r="EW752" s="53"/>
      <c r="EX752" s="53"/>
      <c r="EY752" s="53"/>
      <c r="EZ752" s="53"/>
      <c r="FA752" s="53"/>
      <c r="FB752" s="53"/>
      <c r="FC752" s="53"/>
      <c r="FD752" s="53"/>
      <c r="FE752" s="53"/>
      <c r="FF752" s="53"/>
      <c r="FG752" s="53"/>
      <c r="FH752" s="53"/>
      <c r="FI752" s="53"/>
      <c r="FJ752" s="53"/>
      <c r="FK752" s="53"/>
      <c r="FL752" s="53"/>
      <c r="FM752" s="53"/>
      <c r="FN752" s="53"/>
      <c r="FO752" s="53"/>
      <c r="FP752" s="53"/>
      <c r="FQ752" s="53"/>
      <c r="FR752" s="53"/>
      <c r="FS752" s="53"/>
      <c r="FT752" s="53"/>
      <c r="FU752" s="53"/>
      <c r="FV752" s="53"/>
      <c r="FW752" s="53"/>
      <c r="FX752" s="53"/>
      <c r="FY752" s="53"/>
      <c r="FZ752" s="53"/>
      <c r="GA752" s="53"/>
      <c r="GB752" s="53"/>
      <c r="GC752" s="53"/>
      <c r="GD752" s="53"/>
      <c r="GE752" s="53"/>
      <c r="GF752" s="53"/>
      <c r="GG752" s="53"/>
      <c r="GH752" s="53"/>
      <c r="GI752" s="53"/>
      <c r="GJ752" s="53"/>
      <c r="GK752" s="53"/>
      <c r="GL752" s="53"/>
      <c r="GM752" s="53"/>
      <c r="GN752" s="53"/>
      <c r="GO752" s="53"/>
      <c r="GP752" s="53"/>
      <c r="GQ752" s="53"/>
      <c r="GR752" s="53"/>
      <c r="GS752" s="53"/>
      <c r="GT752" s="53"/>
      <c r="GU752" s="53"/>
      <c r="GV752" s="53"/>
      <c r="GW752" s="53"/>
      <c r="GX752" s="53"/>
      <c r="GY752" s="53"/>
      <c r="GZ752" s="53"/>
      <c r="HA752" s="53"/>
      <c r="HB752" s="53"/>
      <c r="HC752" s="53"/>
      <c r="HD752" s="53"/>
      <c r="HE752" s="53"/>
      <c r="HF752" s="53"/>
      <c r="HG752" s="53"/>
      <c r="HH752" s="53"/>
      <c r="HI752" s="53"/>
      <c r="HJ752" s="53"/>
      <c r="HK752" s="53"/>
      <c r="HL752" s="53"/>
      <c r="HM752" s="53"/>
      <c r="HN752" s="53"/>
      <c r="HO752" s="53"/>
      <c r="HP752" s="53"/>
      <c r="HQ752" s="53"/>
      <c r="HR752" s="53"/>
      <c r="HS752" s="53"/>
      <c r="HT752" s="53"/>
      <c r="HU752" s="53"/>
      <c r="HV752" s="53"/>
      <c r="HW752" s="53"/>
      <c r="HX752" s="53"/>
      <c r="HY752" s="53"/>
      <c r="HZ752" s="53"/>
      <c r="IA752" s="53"/>
    </row>
    <row r="753" spans="1:235" ht="11.25">
      <c r="A753" s="1"/>
      <c r="B753" s="1"/>
      <c r="C753" s="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04"/>
      <c r="O753" s="104"/>
      <c r="P753" s="104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3"/>
      <c r="AV753" s="53"/>
      <c r="AW753" s="53"/>
      <c r="AX753" s="53"/>
      <c r="AY753" s="53"/>
      <c r="AZ753" s="53"/>
      <c r="BA753" s="53"/>
      <c r="BB753" s="53"/>
      <c r="BC753" s="53"/>
      <c r="BD753" s="53"/>
      <c r="BE753" s="53"/>
      <c r="BF753" s="53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3"/>
      <c r="BS753" s="53"/>
      <c r="BT753" s="53"/>
      <c r="BU753" s="53"/>
      <c r="BV753" s="53"/>
      <c r="BW753" s="53"/>
      <c r="BX753" s="53"/>
      <c r="BY753" s="53"/>
      <c r="BZ753" s="53"/>
      <c r="CA753" s="53"/>
      <c r="CB753" s="53"/>
      <c r="CC753" s="53"/>
      <c r="CD753" s="53"/>
      <c r="CE753" s="53"/>
      <c r="CF753" s="53"/>
      <c r="CG753" s="53"/>
      <c r="CH753" s="53"/>
      <c r="CI753" s="53"/>
      <c r="CJ753" s="53"/>
      <c r="CK753" s="53"/>
      <c r="CL753" s="53"/>
      <c r="CM753" s="53"/>
      <c r="CN753" s="53"/>
      <c r="CO753" s="53"/>
      <c r="CP753" s="53"/>
      <c r="CQ753" s="53"/>
      <c r="CR753" s="53"/>
      <c r="CS753" s="53"/>
      <c r="CT753" s="53"/>
      <c r="CU753" s="53"/>
      <c r="CV753" s="53"/>
      <c r="CW753" s="53"/>
      <c r="CX753" s="53"/>
      <c r="CY753" s="53"/>
      <c r="CZ753" s="53"/>
      <c r="DA753" s="53"/>
      <c r="DB753" s="53"/>
      <c r="DC753" s="53"/>
      <c r="DD753" s="53"/>
      <c r="DE753" s="53"/>
      <c r="DF753" s="53"/>
      <c r="DG753" s="53"/>
      <c r="DH753" s="53"/>
      <c r="DI753" s="53"/>
      <c r="DJ753" s="53"/>
      <c r="DK753" s="53"/>
      <c r="DL753" s="53"/>
      <c r="DM753" s="53"/>
      <c r="DN753" s="53"/>
      <c r="DO753" s="53"/>
      <c r="DP753" s="53"/>
      <c r="DQ753" s="53"/>
      <c r="DR753" s="53"/>
      <c r="DS753" s="53"/>
      <c r="DT753" s="53"/>
      <c r="DU753" s="53"/>
      <c r="DV753" s="53"/>
      <c r="DW753" s="53"/>
      <c r="DX753" s="53"/>
      <c r="DY753" s="53"/>
      <c r="DZ753" s="53"/>
      <c r="EA753" s="53"/>
      <c r="EB753" s="53"/>
      <c r="EC753" s="53"/>
      <c r="ED753" s="53"/>
      <c r="EE753" s="53"/>
      <c r="EF753" s="53"/>
      <c r="EG753" s="53"/>
      <c r="EH753" s="53"/>
      <c r="EI753" s="53"/>
      <c r="EJ753" s="53"/>
      <c r="EK753" s="53"/>
      <c r="EL753" s="53"/>
      <c r="EM753" s="53"/>
      <c r="EN753" s="53"/>
      <c r="EO753" s="53"/>
      <c r="EP753" s="53"/>
      <c r="EQ753" s="53"/>
      <c r="ER753" s="53"/>
      <c r="ES753" s="53"/>
      <c r="ET753" s="53"/>
      <c r="EU753" s="53"/>
      <c r="EV753" s="53"/>
      <c r="EW753" s="53"/>
      <c r="EX753" s="53"/>
      <c r="EY753" s="53"/>
      <c r="EZ753" s="53"/>
      <c r="FA753" s="53"/>
      <c r="FB753" s="53"/>
      <c r="FC753" s="53"/>
      <c r="FD753" s="53"/>
      <c r="FE753" s="53"/>
      <c r="FF753" s="53"/>
      <c r="FG753" s="53"/>
      <c r="FH753" s="53"/>
      <c r="FI753" s="53"/>
      <c r="FJ753" s="53"/>
      <c r="FK753" s="53"/>
      <c r="FL753" s="53"/>
      <c r="FM753" s="53"/>
      <c r="FN753" s="53"/>
      <c r="FO753" s="53"/>
      <c r="FP753" s="53"/>
      <c r="FQ753" s="53"/>
      <c r="FR753" s="53"/>
      <c r="FS753" s="53"/>
      <c r="FT753" s="53"/>
      <c r="FU753" s="53"/>
      <c r="FV753" s="53"/>
      <c r="FW753" s="53"/>
      <c r="FX753" s="53"/>
      <c r="FY753" s="53"/>
      <c r="FZ753" s="53"/>
      <c r="GA753" s="53"/>
      <c r="GB753" s="53"/>
      <c r="GC753" s="53"/>
      <c r="GD753" s="53"/>
      <c r="GE753" s="53"/>
      <c r="GF753" s="53"/>
      <c r="GG753" s="53"/>
      <c r="GH753" s="53"/>
      <c r="GI753" s="53"/>
      <c r="GJ753" s="53"/>
      <c r="GK753" s="53"/>
      <c r="GL753" s="53"/>
      <c r="GM753" s="53"/>
      <c r="GN753" s="53"/>
      <c r="GO753" s="53"/>
      <c r="GP753" s="53"/>
      <c r="GQ753" s="53"/>
      <c r="GR753" s="53"/>
      <c r="GS753" s="53"/>
      <c r="GT753" s="53"/>
      <c r="GU753" s="53"/>
      <c r="GV753" s="53"/>
      <c r="GW753" s="53"/>
      <c r="GX753" s="53"/>
      <c r="GY753" s="53"/>
      <c r="GZ753" s="53"/>
      <c r="HA753" s="53"/>
      <c r="HB753" s="53"/>
      <c r="HC753" s="53"/>
      <c r="HD753" s="53"/>
      <c r="HE753" s="53"/>
      <c r="HF753" s="53"/>
      <c r="HG753" s="53"/>
      <c r="HH753" s="53"/>
      <c r="HI753" s="53"/>
      <c r="HJ753" s="53"/>
      <c r="HK753" s="53"/>
      <c r="HL753" s="53"/>
      <c r="HM753" s="53"/>
      <c r="HN753" s="53"/>
      <c r="HO753" s="53"/>
      <c r="HP753" s="53"/>
      <c r="HQ753" s="53"/>
      <c r="HR753" s="53"/>
      <c r="HS753" s="53"/>
      <c r="HT753" s="53"/>
      <c r="HU753" s="53"/>
      <c r="HV753" s="53"/>
      <c r="HW753" s="53"/>
      <c r="HX753" s="53"/>
      <c r="HY753" s="53"/>
      <c r="HZ753" s="53"/>
      <c r="IA753" s="53"/>
    </row>
    <row r="754" spans="1:235" ht="11.25">
      <c r="A754" s="1"/>
      <c r="B754" s="1"/>
      <c r="C754" s="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04"/>
      <c r="O754" s="104"/>
      <c r="P754" s="104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3"/>
      <c r="AV754" s="53"/>
      <c r="AW754" s="53"/>
      <c r="AX754" s="53"/>
      <c r="AY754" s="53"/>
      <c r="AZ754" s="53"/>
      <c r="BA754" s="53"/>
      <c r="BB754" s="53"/>
      <c r="BC754" s="53"/>
      <c r="BD754" s="53"/>
      <c r="BE754" s="53"/>
      <c r="BF754" s="53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3"/>
      <c r="BS754" s="53"/>
      <c r="BT754" s="53"/>
      <c r="BU754" s="53"/>
      <c r="BV754" s="53"/>
      <c r="BW754" s="53"/>
      <c r="BX754" s="53"/>
      <c r="BY754" s="53"/>
      <c r="BZ754" s="53"/>
      <c r="CA754" s="53"/>
      <c r="CB754" s="53"/>
      <c r="CC754" s="53"/>
      <c r="CD754" s="53"/>
      <c r="CE754" s="53"/>
      <c r="CF754" s="53"/>
      <c r="CG754" s="53"/>
      <c r="CH754" s="53"/>
      <c r="CI754" s="53"/>
      <c r="CJ754" s="53"/>
      <c r="CK754" s="53"/>
      <c r="CL754" s="53"/>
      <c r="CM754" s="53"/>
      <c r="CN754" s="53"/>
      <c r="CO754" s="53"/>
      <c r="CP754" s="53"/>
      <c r="CQ754" s="53"/>
      <c r="CR754" s="53"/>
      <c r="CS754" s="53"/>
      <c r="CT754" s="53"/>
      <c r="CU754" s="53"/>
      <c r="CV754" s="53"/>
      <c r="CW754" s="53"/>
      <c r="CX754" s="53"/>
      <c r="CY754" s="53"/>
      <c r="CZ754" s="53"/>
      <c r="DA754" s="53"/>
      <c r="DB754" s="53"/>
      <c r="DC754" s="53"/>
      <c r="DD754" s="53"/>
      <c r="DE754" s="53"/>
      <c r="DF754" s="53"/>
      <c r="DG754" s="53"/>
      <c r="DH754" s="53"/>
      <c r="DI754" s="53"/>
      <c r="DJ754" s="53"/>
      <c r="DK754" s="53"/>
      <c r="DL754" s="53"/>
      <c r="DM754" s="53"/>
      <c r="DN754" s="53"/>
      <c r="DO754" s="53"/>
      <c r="DP754" s="53"/>
      <c r="DQ754" s="53"/>
      <c r="DR754" s="53"/>
      <c r="DS754" s="53"/>
      <c r="DT754" s="53"/>
      <c r="DU754" s="53"/>
      <c r="DV754" s="53"/>
      <c r="DW754" s="53"/>
      <c r="DX754" s="53"/>
      <c r="DY754" s="53"/>
      <c r="DZ754" s="53"/>
      <c r="EA754" s="53"/>
      <c r="EB754" s="53"/>
      <c r="EC754" s="53"/>
      <c r="ED754" s="53"/>
      <c r="EE754" s="53"/>
      <c r="EF754" s="53"/>
      <c r="EG754" s="53"/>
      <c r="EH754" s="53"/>
      <c r="EI754" s="53"/>
      <c r="EJ754" s="53"/>
      <c r="EK754" s="53"/>
      <c r="EL754" s="53"/>
      <c r="EM754" s="53"/>
      <c r="EN754" s="53"/>
      <c r="EO754" s="53"/>
      <c r="EP754" s="53"/>
      <c r="EQ754" s="53"/>
      <c r="ER754" s="53"/>
      <c r="ES754" s="53"/>
      <c r="ET754" s="53"/>
      <c r="EU754" s="53"/>
      <c r="EV754" s="53"/>
      <c r="EW754" s="53"/>
      <c r="EX754" s="53"/>
      <c r="EY754" s="53"/>
      <c r="EZ754" s="53"/>
      <c r="FA754" s="53"/>
      <c r="FB754" s="53"/>
      <c r="FC754" s="53"/>
      <c r="FD754" s="53"/>
      <c r="FE754" s="53"/>
      <c r="FF754" s="53"/>
      <c r="FG754" s="53"/>
      <c r="FH754" s="53"/>
      <c r="FI754" s="53"/>
      <c r="FJ754" s="53"/>
      <c r="FK754" s="53"/>
      <c r="FL754" s="53"/>
      <c r="FM754" s="53"/>
      <c r="FN754" s="53"/>
      <c r="FO754" s="53"/>
      <c r="FP754" s="53"/>
      <c r="FQ754" s="53"/>
      <c r="FR754" s="53"/>
      <c r="FS754" s="53"/>
      <c r="FT754" s="53"/>
      <c r="FU754" s="53"/>
      <c r="FV754" s="53"/>
      <c r="FW754" s="53"/>
      <c r="FX754" s="53"/>
      <c r="FY754" s="53"/>
      <c r="FZ754" s="53"/>
      <c r="GA754" s="53"/>
      <c r="GB754" s="53"/>
      <c r="GC754" s="53"/>
      <c r="GD754" s="53"/>
      <c r="GE754" s="53"/>
      <c r="GF754" s="53"/>
      <c r="GG754" s="53"/>
      <c r="GH754" s="53"/>
      <c r="GI754" s="53"/>
      <c r="GJ754" s="53"/>
      <c r="GK754" s="53"/>
      <c r="GL754" s="53"/>
      <c r="GM754" s="53"/>
      <c r="GN754" s="53"/>
      <c r="GO754" s="53"/>
      <c r="GP754" s="53"/>
      <c r="GQ754" s="53"/>
      <c r="GR754" s="53"/>
      <c r="GS754" s="53"/>
      <c r="GT754" s="53"/>
      <c r="GU754" s="53"/>
      <c r="GV754" s="53"/>
      <c r="GW754" s="53"/>
      <c r="GX754" s="53"/>
      <c r="GY754" s="53"/>
      <c r="GZ754" s="53"/>
      <c r="HA754" s="53"/>
      <c r="HB754" s="53"/>
      <c r="HC754" s="53"/>
      <c r="HD754" s="53"/>
      <c r="HE754" s="53"/>
      <c r="HF754" s="53"/>
      <c r="HG754" s="53"/>
      <c r="HH754" s="53"/>
      <c r="HI754" s="53"/>
      <c r="HJ754" s="53"/>
      <c r="HK754" s="53"/>
      <c r="HL754" s="53"/>
      <c r="HM754" s="53"/>
      <c r="HN754" s="53"/>
      <c r="HO754" s="53"/>
      <c r="HP754" s="53"/>
      <c r="HQ754" s="53"/>
      <c r="HR754" s="53"/>
      <c r="HS754" s="53"/>
      <c r="HT754" s="53"/>
      <c r="HU754" s="53"/>
      <c r="HV754" s="53"/>
      <c r="HW754" s="53"/>
      <c r="HX754" s="53"/>
      <c r="HY754" s="53"/>
      <c r="HZ754" s="53"/>
      <c r="IA754" s="53"/>
    </row>
    <row r="755" spans="1:235" ht="11.25">
      <c r="A755" s="1"/>
      <c r="B755" s="1"/>
      <c r="C755" s="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04"/>
      <c r="O755" s="104"/>
      <c r="P755" s="104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3"/>
      <c r="AV755" s="53"/>
      <c r="AW755" s="53"/>
      <c r="AX755" s="53"/>
      <c r="AY755" s="53"/>
      <c r="AZ755" s="53"/>
      <c r="BA755" s="53"/>
      <c r="BB755" s="53"/>
      <c r="BC755" s="53"/>
      <c r="BD755" s="53"/>
      <c r="BE755" s="53"/>
      <c r="BF755" s="53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3"/>
      <c r="BS755" s="53"/>
      <c r="BT755" s="53"/>
      <c r="BU755" s="53"/>
      <c r="BV755" s="53"/>
      <c r="BW755" s="53"/>
      <c r="BX755" s="53"/>
      <c r="BY755" s="53"/>
      <c r="BZ755" s="53"/>
      <c r="CA755" s="53"/>
      <c r="CB755" s="53"/>
      <c r="CC755" s="53"/>
      <c r="CD755" s="53"/>
      <c r="CE755" s="53"/>
      <c r="CF755" s="53"/>
      <c r="CG755" s="53"/>
      <c r="CH755" s="53"/>
      <c r="CI755" s="53"/>
      <c r="CJ755" s="53"/>
      <c r="CK755" s="53"/>
      <c r="CL755" s="53"/>
      <c r="CM755" s="53"/>
      <c r="CN755" s="53"/>
      <c r="CO755" s="53"/>
      <c r="CP755" s="53"/>
      <c r="CQ755" s="53"/>
      <c r="CR755" s="53"/>
      <c r="CS755" s="53"/>
      <c r="CT755" s="53"/>
      <c r="CU755" s="53"/>
      <c r="CV755" s="53"/>
      <c r="CW755" s="53"/>
      <c r="CX755" s="53"/>
      <c r="CY755" s="53"/>
      <c r="CZ755" s="53"/>
      <c r="DA755" s="53"/>
      <c r="DB755" s="53"/>
      <c r="DC755" s="53"/>
      <c r="DD755" s="53"/>
      <c r="DE755" s="53"/>
      <c r="DF755" s="53"/>
      <c r="DG755" s="53"/>
      <c r="DH755" s="53"/>
      <c r="DI755" s="53"/>
      <c r="DJ755" s="53"/>
      <c r="DK755" s="53"/>
      <c r="DL755" s="53"/>
      <c r="DM755" s="53"/>
      <c r="DN755" s="53"/>
      <c r="DO755" s="53"/>
      <c r="DP755" s="53"/>
      <c r="DQ755" s="53"/>
      <c r="DR755" s="53"/>
      <c r="DS755" s="53"/>
      <c r="DT755" s="53"/>
      <c r="DU755" s="53"/>
      <c r="DV755" s="53"/>
      <c r="DW755" s="53"/>
      <c r="DX755" s="53"/>
      <c r="DY755" s="53"/>
      <c r="DZ755" s="53"/>
      <c r="EA755" s="53"/>
      <c r="EB755" s="53"/>
      <c r="EC755" s="53"/>
      <c r="ED755" s="53"/>
      <c r="EE755" s="53"/>
      <c r="EF755" s="53"/>
      <c r="EG755" s="53"/>
      <c r="EH755" s="53"/>
      <c r="EI755" s="53"/>
      <c r="EJ755" s="53"/>
      <c r="EK755" s="53"/>
      <c r="EL755" s="53"/>
      <c r="EM755" s="53"/>
      <c r="EN755" s="53"/>
      <c r="EO755" s="53"/>
      <c r="EP755" s="53"/>
      <c r="EQ755" s="53"/>
      <c r="ER755" s="53"/>
      <c r="ES755" s="53"/>
      <c r="ET755" s="53"/>
      <c r="EU755" s="53"/>
      <c r="EV755" s="53"/>
      <c r="EW755" s="53"/>
      <c r="EX755" s="53"/>
      <c r="EY755" s="53"/>
      <c r="EZ755" s="53"/>
      <c r="FA755" s="53"/>
      <c r="FB755" s="53"/>
      <c r="FC755" s="53"/>
      <c r="FD755" s="53"/>
      <c r="FE755" s="53"/>
      <c r="FF755" s="53"/>
      <c r="FG755" s="53"/>
      <c r="FH755" s="53"/>
      <c r="FI755" s="53"/>
      <c r="FJ755" s="53"/>
      <c r="FK755" s="53"/>
      <c r="FL755" s="53"/>
      <c r="FM755" s="53"/>
      <c r="FN755" s="53"/>
      <c r="FO755" s="53"/>
      <c r="FP755" s="53"/>
      <c r="FQ755" s="53"/>
      <c r="FR755" s="53"/>
      <c r="FS755" s="53"/>
      <c r="FT755" s="53"/>
      <c r="FU755" s="53"/>
      <c r="FV755" s="53"/>
      <c r="FW755" s="53"/>
      <c r="FX755" s="53"/>
      <c r="FY755" s="53"/>
      <c r="FZ755" s="53"/>
      <c r="GA755" s="53"/>
      <c r="GB755" s="53"/>
      <c r="GC755" s="53"/>
      <c r="GD755" s="53"/>
      <c r="GE755" s="53"/>
      <c r="GF755" s="53"/>
      <c r="GG755" s="53"/>
      <c r="GH755" s="53"/>
      <c r="GI755" s="53"/>
      <c r="GJ755" s="53"/>
      <c r="GK755" s="53"/>
      <c r="GL755" s="53"/>
      <c r="GM755" s="53"/>
      <c r="GN755" s="53"/>
      <c r="GO755" s="53"/>
      <c r="GP755" s="53"/>
      <c r="GQ755" s="53"/>
      <c r="GR755" s="53"/>
      <c r="GS755" s="53"/>
      <c r="GT755" s="53"/>
      <c r="GU755" s="53"/>
      <c r="GV755" s="53"/>
      <c r="GW755" s="53"/>
      <c r="GX755" s="53"/>
      <c r="GY755" s="53"/>
      <c r="GZ755" s="53"/>
      <c r="HA755" s="53"/>
      <c r="HB755" s="53"/>
      <c r="HC755" s="53"/>
      <c r="HD755" s="53"/>
      <c r="HE755" s="53"/>
      <c r="HF755" s="53"/>
      <c r="HG755" s="53"/>
      <c r="HH755" s="53"/>
      <c r="HI755" s="53"/>
      <c r="HJ755" s="53"/>
      <c r="HK755" s="53"/>
      <c r="HL755" s="53"/>
      <c r="HM755" s="53"/>
      <c r="HN755" s="53"/>
      <c r="HO755" s="53"/>
      <c r="HP755" s="53"/>
      <c r="HQ755" s="53"/>
      <c r="HR755" s="53"/>
      <c r="HS755" s="53"/>
      <c r="HT755" s="53"/>
      <c r="HU755" s="53"/>
      <c r="HV755" s="53"/>
      <c r="HW755" s="53"/>
      <c r="HX755" s="53"/>
      <c r="HY755" s="53"/>
      <c r="HZ755" s="53"/>
      <c r="IA755" s="53"/>
    </row>
    <row r="756" spans="1:235" ht="11.25">
      <c r="A756" s="1"/>
      <c r="B756" s="1"/>
      <c r="C756" s="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04"/>
      <c r="O756" s="104"/>
      <c r="P756" s="104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3"/>
      <c r="AV756" s="53"/>
      <c r="AW756" s="53"/>
      <c r="AX756" s="53"/>
      <c r="AY756" s="53"/>
      <c r="AZ756" s="53"/>
      <c r="BA756" s="53"/>
      <c r="BB756" s="53"/>
      <c r="BC756" s="53"/>
      <c r="BD756" s="53"/>
      <c r="BE756" s="53"/>
      <c r="BF756" s="53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3"/>
      <c r="BS756" s="53"/>
      <c r="BT756" s="53"/>
      <c r="BU756" s="53"/>
      <c r="BV756" s="53"/>
      <c r="BW756" s="53"/>
      <c r="BX756" s="53"/>
      <c r="BY756" s="53"/>
      <c r="BZ756" s="53"/>
      <c r="CA756" s="53"/>
      <c r="CB756" s="53"/>
      <c r="CC756" s="53"/>
      <c r="CD756" s="53"/>
      <c r="CE756" s="53"/>
      <c r="CF756" s="53"/>
      <c r="CG756" s="53"/>
      <c r="CH756" s="53"/>
      <c r="CI756" s="53"/>
      <c r="CJ756" s="53"/>
      <c r="CK756" s="53"/>
      <c r="CL756" s="53"/>
      <c r="CM756" s="53"/>
      <c r="CN756" s="53"/>
      <c r="CO756" s="53"/>
      <c r="CP756" s="53"/>
      <c r="CQ756" s="53"/>
      <c r="CR756" s="53"/>
      <c r="CS756" s="53"/>
      <c r="CT756" s="53"/>
      <c r="CU756" s="53"/>
      <c r="CV756" s="53"/>
      <c r="CW756" s="53"/>
      <c r="CX756" s="53"/>
      <c r="CY756" s="53"/>
      <c r="CZ756" s="53"/>
      <c r="DA756" s="53"/>
      <c r="DB756" s="53"/>
      <c r="DC756" s="53"/>
      <c r="DD756" s="53"/>
      <c r="DE756" s="53"/>
      <c r="DF756" s="53"/>
      <c r="DG756" s="53"/>
      <c r="DH756" s="53"/>
      <c r="DI756" s="53"/>
      <c r="DJ756" s="53"/>
      <c r="DK756" s="53"/>
      <c r="DL756" s="53"/>
      <c r="DM756" s="53"/>
      <c r="DN756" s="53"/>
      <c r="DO756" s="53"/>
      <c r="DP756" s="53"/>
      <c r="DQ756" s="53"/>
      <c r="DR756" s="53"/>
      <c r="DS756" s="53"/>
      <c r="DT756" s="53"/>
      <c r="DU756" s="53"/>
      <c r="DV756" s="53"/>
      <c r="DW756" s="53"/>
      <c r="DX756" s="53"/>
      <c r="DY756" s="53"/>
      <c r="DZ756" s="53"/>
      <c r="EA756" s="53"/>
      <c r="EB756" s="53"/>
      <c r="EC756" s="53"/>
      <c r="ED756" s="53"/>
      <c r="EE756" s="53"/>
      <c r="EF756" s="53"/>
      <c r="EG756" s="53"/>
      <c r="EH756" s="53"/>
      <c r="EI756" s="53"/>
      <c r="EJ756" s="53"/>
      <c r="EK756" s="53"/>
      <c r="EL756" s="53"/>
      <c r="EM756" s="53"/>
      <c r="EN756" s="53"/>
      <c r="EO756" s="53"/>
      <c r="EP756" s="53"/>
      <c r="EQ756" s="53"/>
      <c r="ER756" s="53"/>
      <c r="ES756" s="53"/>
      <c r="ET756" s="53"/>
      <c r="EU756" s="53"/>
      <c r="EV756" s="53"/>
      <c r="EW756" s="53"/>
      <c r="EX756" s="53"/>
      <c r="EY756" s="53"/>
      <c r="EZ756" s="53"/>
      <c r="FA756" s="53"/>
      <c r="FB756" s="53"/>
      <c r="FC756" s="53"/>
      <c r="FD756" s="53"/>
      <c r="FE756" s="53"/>
      <c r="FF756" s="53"/>
      <c r="FG756" s="53"/>
      <c r="FH756" s="53"/>
      <c r="FI756" s="53"/>
      <c r="FJ756" s="53"/>
      <c r="FK756" s="53"/>
      <c r="FL756" s="53"/>
      <c r="FM756" s="53"/>
      <c r="FN756" s="53"/>
      <c r="FO756" s="53"/>
      <c r="FP756" s="53"/>
      <c r="FQ756" s="53"/>
      <c r="FR756" s="53"/>
      <c r="FS756" s="53"/>
      <c r="FT756" s="53"/>
      <c r="FU756" s="53"/>
      <c r="FV756" s="53"/>
      <c r="FW756" s="53"/>
      <c r="FX756" s="53"/>
      <c r="FY756" s="53"/>
      <c r="FZ756" s="53"/>
      <c r="GA756" s="53"/>
      <c r="GB756" s="53"/>
      <c r="GC756" s="53"/>
      <c r="GD756" s="53"/>
      <c r="GE756" s="53"/>
      <c r="GF756" s="53"/>
      <c r="GG756" s="53"/>
      <c r="GH756" s="53"/>
      <c r="GI756" s="53"/>
      <c r="GJ756" s="53"/>
      <c r="GK756" s="53"/>
      <c r="GL756" s="53"/>
      <c r="GM756" s="53"/>
      <c r="GN756" s="53"/>
      <c r="GO756" s="53"/>
      <c r="GP756" s="53"/>
      <c r="GQ756" s="53"/>
      <c r="GR756" s="53"/>
      <c r="GS756" s="53"/>
      <c r="GT756" s="53"/>
      <c r="GU756" s="53"/>
      <c r="GV756" s="53"/>
      <c r="GW756" s="53"/>
      <c r="GX756" s="53"/>
      <c r="GY756" s="53"/>
      <c r="GZ756" s="53"/>
      <c r="HA756" s="53"/>
      <c r="HB756" s="53"/>
      <c r="HC756" s="53"/>
      <c r="HD756" s="53"/>
      <c r="HE756" s="53"/>
      <c r="HF756" s="53"/>
      <c r="HG756" s="53"/>
      <c r="HH756" s="53"/>
      <c r="HI756" s="53"/>
      <c r="HJ756" s="53"/>
      <c r="HK756" s="53"/>
      <c r="HL756" s="53"/>
      <c r="HM756" s="53"/>
      <c r="HN756" s="53"/>
      <c r="HO756" s="53"/>
      <c r="HP756" s="53"/>
      <c r="HQ756" s="53"/>
      <c r="HR756" s="53"/>
      <c r="HS756" s="53"/>
      <c r="HT756" s="53"/>
      <c r="HU756" s="53"/>
      <c r="HV756" s="53"/>
      <c r="HW756" s="53"/>
      <c r="HX756" s="53"/>
      <c r="HY756" s="53"/>
      <c r="HZ756" s="53"/>
      <c r="IA756" s="53"/>
    </row>
    <row r="757" spans="1:235" ht="11.25">
      <c r="A757" s="1"/>
      <c r="B757" s="1"/>
      <c r="C757" s="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04"/>
      <c r="O757" s="104"/>
      <c r="P757" s="104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3"/>
      <c r="AV757" s="53"/>
      <c r="AW757" s="53"/>
      <c r="AX757" s="53"/>
      <c r="AY757" s="53"/>
      <c r="AZ757" s="53"/>
      <c r="BA757" s="53"/>
      <c r="BB757" s="53"/>
      <c r="BC757" s="53"/>
      <c r="BD757" s="53"/>
      <c r="BE757" s="53"/>
      <c r="BF757" s="53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3"/>
      <c r="BS757" s="53"/>
      <c r="BT757" s="53"/>
      <c r="BU757" s="53"/>
      <c r="BV757" s="53"/>
      <c r="BW757" s="53"/>
      <c r="BX757" s="53"/>
      <c r="BY757" s="53"/>
      <c r="BZ757" s="53"/>
      <c r="CA757" s="53"/>
      <c r="CB757" s="53"/>
      <c r="CC757" s="53"/>
      <c r="CD757" s="53"/>
      <c r="CE757" s="53"/>
      <c r="CF757" s="53"/>
      <c r="CG757" s="53"/>
      <c r="CH757" s="53"/>
      <c r="CI757" s="53"/>
      <c r="CJ757" s="53"/>
      <c r="CK757" s="53"/>
      <c r="CL757" s="53"/>
      <c r="CM757" s="53"/>
      <c r="CN757" s="53"/>
      <c r="CO757" s="53"/>
      <c r="CP757" s="53"/>
      <c r="CQ757" s="53"/>
      <c r="CR757" s="53"/>
      <c r="CS757" s="53"/>
      <c r="CT757" s="53"/>
      <c r="CU757" s="53"/>
      <c r="CV757" s="53"/>
      <c r="CW757" s="53"/>
      <c r="CX757" s="53"/>
      <c r="CY757" s="53"/>
      <c r="CZ757" s="53"/>
      <c r="DA757" s="53"/>
      <c r="DB757" s="53"/>
      <c r="DC757" s="53"/>
      <c r="DD757" s="53"/>
      <c r="DE757" s="53"/>
      <c r="DF757" s="53"/>
      <c r="DG757" s="53"/>
      <c r="DH757" s="53"/>
      <c r="DI757" s="53"/>
      <c r="DJ757" s="53"/>
      <c r="DK757" s="53"/>
      <c r="DL757" s="53"/>
      <c r="DM757" s="53"/>
      <c r="DN757" s="53"/>
      <c r="DO757" s="53"/>
      <c r="DP757" s="53"/>
      <c r="DQ757" s="53"/>
      <c r="DR757" s="53"/>
      <c r="DS757" s="53"/>
      <c r="DT757" s="53"/>
      <c r="DU757" s="53"/>
      <c r="DV757" s="53"/>
      <c r="DW757" s="53"/>
      <c r="DX757" s="53"/>
      <c r="DY757" s="53"/>
      <c r="DZ757" s="53"/>
      <c r="EA757" s="53"/>
      <c r="EB757" s="53"/>
      <c r="EC757" s="53"/>
      <c r="ED757" s="53"/>
      <c r="EE757" s="53"/>
      <c r="EF757" s="53"/>
      <c r="EG757" s="53"/>
      <c r="EH757" s="53"/>
      <c r="EI757" s="53"/>
      <c r="EJ757" s="53"/>
      <c r="EK757" s="53"/>
      <c r="EL757" s="53"/>
      <c r="EM757" s="53"/>
      <c r="EN757" s="53"/>
      <c r="EO757" s="53"/>
      <c r="EP757" s="53"/>
      <c r="EQ757" s="53"/>
      <c r="ER757" s="53"/>
      <c r="ES757" s="53"/>
      <c r="ET757" s="53"/>
      <c r="EU757" s="53"/>
      <c r="EV757" s="53"/>
      <c r="EW757" s="53"/>
      <c r="EX757" s="53"/>
      <c r="EY757" s="53"/>
      <c r="EZ757" s="53"/>
      <c r="FA757" s="53"/>
      <c r="FB757" s="53"/>
      <c r="FC757" s="53"/>
      <c r="FD757" s="53"/>
      <c r="FE757" s="53"/>
      <c r="FF757" s="53"/>
      <c r="FG757" s="53"/>
      <c r="FH757" s="53"/>
      <c r="FI757" s="53"/>
      <c r="FJ757" s="53"/>
      <c r="FK757" s="53"/>
      <c r="FL757" s="53"/>
      <c r="FM757" s="53"/>
      <c r="FN757" s="53"/>
      <c r="FO757" s="53"/>
      <c r="FP757" s="53"/>
      <c r="FQ757" s="53"/>
      <c r="FR757" s="53"/>
      <c r="FS757" s="53"/>
      <c r="FT757" s="53"/>
      <c r="FU757" s="53"/>
      <c r="FV757" s="53"/>
      <c r="FW757" s="53"/>
      <c r="FX757" s="53"/>
      <c r="FY757" s="53"/>
      <c r="FZ757" s="53"/>
      <c r="GA757" s="53"/>
      <c r="GB757" s="53"/>
      <c r="GC757" s="53"/>
      <c r="GD757" s="53"/>
      <c r="GE757" s="53"/>
      <c r="GF757" s="53"/>
      <c r="GG757" s="53"/>
      <c r="GH757" s="53"/>
      <c r="GI757" s="53"/>
      <c r="GJ757" s="53"/>
      <c r="GK757" s="53"/>
      <c r="GL757" s="53"/>
      <c r="GM757" s="53"/>
      <c r="GN757" s="53"/>
      <c r="GO757" s="53"/>
      <c r="GP757" s="53"/>
      <c r="GQ757" s="53"/>
      <c r="GR757" s="53"/>
      <c r="GS757" s="53"/>
      <c r="GT757" s="53"/>
      <c r="GU757" s="53"/>
      <c r="GV757" s="53"/>
      <c r="GW757" s="53"/>
      <c r="GX757" s="53"/>
      <c r="GY757" s="53"/>
      <c r="GZ757" s="53"/>
      <c r="HA757" s="53"/>
      <c r="HB757" s="53"/>
      <c r="HC757" s="53"/>
      <c r="HD757" s="53"/>
      <c r="HE757" s="53"/>
      <c r="HF757" s="53"/>
      <c r="HG757" s="53"/>
      <c r="HH757" s="53"/>
      <c r="HI757" s="53"/>
      <c r="HJ757" s="53"/>
      <c r="HK757" s="53"/>
      <c r="HL757" s="53"/>
      <c r="HM757" s="53"/>
      <c r="HN757" s="53"/>
      <c r="HO757" s="53"/>
      <c r="HP757" s="53"/>
      <c r="HQ757" s="53"/>
      <c r="HR757" s="53"/>
      <c r="HS757" s="53"/>
      <c r="HT757" s="53"/>
      <c r="HU757" s="53"/>
      <c r="HV757" s="53"/>
      <c r="HW757" s="53"/>
      <c r="HX757" s="53"/>
      <c r="HY757" s="53"/>
      <c r="HZ757" s="53"/>
      <c r="IA757" s="53"/>
    </row>
    <row r="758" spans="1:235" ht="11.25">
      <c r="A758" s="1"/>
      <c r="B758" s="1"/>
      <c r="C758" s="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04"/>
      <c r="O758" s="104"/>
      <c r="P758" s="104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3"/>
      <c r="AV758" s="53"/>
      <c r="AW758" s="53"/>
      <c r="AX758" s="53"/>
      <c r="AY758" s="53"/>
      <c r="AZ758" s="53"/>
      <c r="BA758" s="53"/>
      <c r="BB758" s="53"/>
      <c r="BC758" s="53"/>
      <c r="BD758" s="53"/>
      <c r="BE758" s="53"/>
      <c r="BF758" s="53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3"/>
      <c r="BS758" s="53"/>
      <c r="BT758" s="53"/>
      <c r="BU758" s="53"/>
      <c r="BV758" s="53"/>
      <c r="BW758" s="53"/>
      <c r="BX758" s="53"/>
      <c r="BY758" s="53"/>
      <c r="BZ758" s="53"/>
      <c r="CA758" s="53"/>
      <c r="CB758" s="53"/>
      <c r="CC758" s="53"/>
      <c r="CD758" s="53"/>
      <c r="CE758" s="53"/>
      <c r="CF758" s="53"/>
      <c r="CG758" s="53"/>
      <c r="CH758" s="53"/>
      <c r="CI758" s="53"/>
      <c r="CJ758" s="53"/>
      <c r="CK758" s="53"/>
      <c r="CL758" s="53"/>
      <c r="CM758" s="53"/>
      <c r="CN758" s="53"/>
      <c r="CO758" s="53"/>
      <c r="CP758" s="53"/>
      <c r="CQ758" s="53"/>
      <c r="CR758" s="53"/>
      <c r="CS758" s="53"/>
      <c r="CT758" s="53"/>
      <c r="CU758" s="53"/>
      <c r="CV758" s="53"/>
      <c r="CW758" s="53"/>
      <c r="CX758" s="53"/>
      <c r="CY758" s="53"/>
      <c r="CZ758" s="53"/>
      <c r="DA758" s="53"/>
      <c r="DB758" s="53"/>
      <c r="DC758" s="53"/>
      <c r="DD758" s="53"/>
      <c r="DE758" s="53"/>
      <c r="DF758" s="53"/>
      <c r="DG758" s="53"/>
      <c r="DH758" s="53"/>
      <c r="DI758" s="53"/>
      <c r="DJ758" s="53"/>
      <c r="DK758" s="53"/>
      <c r="DL758" s="53"/>
      <c r="DM758" s="53"/>
      <c r="DN758" s="53"/>
      <c r="DO758" s="53"/>
      <c r="DP758" s="53"/>
      <c r="DQ758" s="53"/>
      <c r="DR758" s="53"/>
      <c r="DS758" s="53"/>
      <c r="DT758" s="53"/>
      <c r="DU758" s="53"/>
      <c r="DV758" s="53"/>
      <c r="DW758" s="53"/>
      <c r="DX758" s="53"/>
      <c r="DY758" s="53"/>
      <c r="DZ758" s="53"/>
      <c r="EA758" s="53"/>
      <c r="EB758" s="53"/>
      <c r="EC758" s="53"/>
      <c r="ED758" s="53"/>
      <c r="EE758" s="53"/>
      <c r="EF758" s="53"/>
      <c r="EG758" s="53"/>
      <c r="EH758" s="53"/>
      <c r="EI758" s="53"/>
      <c r="EJ758" s="53"/>
      <c r="EK758" s="53"/>
      <c r="EL758" s="53"/>
      <c r="EM758" s="53"/>
      <c r="EN758" s="53"/>
      <c r="EO758" s="53"/>
      <c r="EP758" s="53"/>
      <c r="EQ758" s="53"/>
      <c r="ER758" s="53"/>
      <c r="ES758" s="53"/>
      <c r="ET758" s="53"/>
      <c r="EU758" s="53"/>
      <c r="EV758" s="53"/>
      <c r="EW758" s="53"/>
      <c r="EX758" s="53"/>
      <c r="EY758" s="53"/>
      <c r="EZ758" s="53"/>
      <c r="FA758" s="53"/>
      <c r="FB758" s="53"/>
      <c r="FC758" s="53"/>
      <c r="FD758" s="53"/>
      <c r="FE758" s="53"/>
      <c r="FF758" s="53"/>
      <c r="FG758" s="53"/>
      <c r="FH758" s="53"/>
      <c r="FI758" s="53"/>
      <c r="FJ758" s="53"/>
      <c r="FK758" s="53"/>
      <c r="FL758" s="53"/>
      <c r="FM758" s="53"/>
      <c r="FN758" s="53"/>
      <c r="FO758" s="53"/>
      <c r="FP758" s="53"/>
      <c r="FQ758" s="53"/>
      <c r="FR758" s="53"/>
      <c r="FS758" s="53"/>
      <c r="FT758" s="53"/>
      <c r="FU758" s="53"/>
      <c r="FV758" s="53"/>
      <c r="FW758" s="53"/>
      <c r="FX758" s="53"/>
      <c r="FY758" s="53"/>
      <c r="FZ758" s="53"/>
      <c r="GA758" s="53"/>
      <c r="GB758" s="53"/>
      <c r="GC758" s="53"/>
      <c r="GD758" s="53"/>
      <c r="GE758" s="53"/>
      <c r="GF758" s="53"/>
      <c r="GG758" s="53"/>
      <c r="GH758" s="53"/>
      <c r="GI758" s="53"/>
      <c r="GJ758" s="53"/>
      <c r="GK758" s="53"/>
      <c r="GL758" s="53"/>
      <c r="GM758" s="53"/>
      <c r="GN758" s="53"/>
      <c r="GO758" s="53"/>
      <c r="GP758" s="53"/>
      <c r="GQ758" s="53"/>
      <c r="GR758" s="53"/>
      <c r="GS758" s="53"/>
      <c r="GT758" s="53"/>
      <c r="GU758" s="53"/>
      <c r="GV758" s="53"/>
      <c r="GW758" s="53"/>
      <c r="GX758" s="53"/>
      <c r="GY758" s="53"/>
      <c r="GZ758" s="53"/>
      <c r="HA758" s="53"/>
      <c r="HB758" s="53"/>
      <c r="HC758" s="53"/>
      <c r="HD758" s="53"/>
      <c r="HE758" s="53"/>
      <c r="HF758" s="53"/>
      <c r="HG758" s="53"/>
      <c r="HH758" s="53"/>
      <c r="HI758" s="53"/>
      <c r="HJ758" s="53"/>
      <c r="HK758" s="53"/>
      <c r="HL758" s="53"/>
      <c r="HM758" s="53"/>
      <c r="HN758" s="53"/>
      <c r="HO758" s="53"/>
      <c r="HP758" s="53"/>
      <c r="HQ758" s="53"/>
      <c r="HR758" s="53"/>
      <c r="HS758" s="53"/>
      <c r="HT758" s="53"/>
      <c r="HU758" s="53"/>
      <c r="HV758" s="53"/>
      <c r="HW758" s="53"/>
      <c r="HX758" s="53"/>
      <c r="HY758" s="53"/>
      <c r="HZ758" s="53"/>
      <c r="IA758" s="53"/>
    </row>
    <row r="759" spans="1:235" ht="11.25">
      <c r="A759" s="1"/>
      <c r="B759" s="1"/>
      <c r="C759" s="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04"/>
      <c r="O759" s="104"/>
      <c r="P759" s="104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3"/>
      <c r="AV759" s="53"/>
      <c r="AW759" s="53"/>
      <c r="AX759" s="53"/>
      <c r="AY759" s="53"/>
      <c r="AZ759" s="53"/>
      <c r="BA759" s="53"/>
      <c r="BB759" s="53"/>
      <c r="BC759" s="53"/>
      <c r="BD759" s="53"/>
      <c r="BE759" s="53"/>
      <c r="BF759" s="53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3"/>
      <c r="BS759" s="53"/>
      <c r="BT759" s="53"/>
      <c r="BU759" s="53"/>
      <c r="BV759" s="53"/>
      <c r="BW759" s="53"/>
      <c r="BX759" s="53"/>
      <c r="BY759" s="53"/>
      <c r="BZ759" s="53"/>
      <c r="CA759" s="53"/>
      <c r="CB759" s="53"/>
      <c r="CC759" s="53"/>
      <c r="CD759" s="53"/>
      <c r="CE759" s="53"/>
      <c r="CF759" s="53"/>
      <c r="CG759" s="53"/>
      <c r="CH759" s="53"/>
      <c r="CI759" s="53"/>
      <c r="CJ759" s="53"/>
      <c r="CK759" s="53"/>
      <c r="CL759" s="53"/>
      <c r="CM759" s="53"/>
      <c r="CN759" s="53"/>
      <c r="CO759" s="53"/>
      <c r="CP759" s="53"/>
      <c r="CQ759" s="53"/>
      <c r="CR759" s="53"/>
      <c r="CS759" s="53"/>
      <c r="CT759" s="53"/>
      <c r="CU759" s="53"/>
      <c r="CV759" s="53"/>
      <c r="CW759" s="53"/>
      <c r="CX759" s="53"/>
      <c r="CY759" s="53"/>
      <c r="CZ759" s="53"/>
      <c r="DA759" s="53"/>
      <c r="DB759" s="53"/>
      <c r="DC759" s="53"/>
      <c r="DD759" s="53"/>
      <c r="DE759" s="53"/>
      <c r="DF759" s="53"/>
      <c r="DG759" s="53"/>
      <c r="DH759" s="53"/>
      <c r="DI759" s="53"/>
      <c r="DJ759" s="53"/>
      <c r="DK759" s="53"/>
      <c r="DL759" s="53"/>
      <c r="DM759" s="53"/>
      <c r="DN759" s="53"/>
      <c r="DO759" s="53"/>
      <c r="DP759" s="53"/>
      <c r="DQ759" s="53"/>
      <c r="DR759" s="53"/>
      <c r="DS759" s="53"/>
      <c r="DT759" s="53"/>
      <c r="DU759" s="53"/>
      <c r="DV759" s="53"/>
      <c r="DW759" s="53"/>
      <c r="DX759" s="53"/>
      <c r="DY759" s="53"/>
      <c r="DZ759" s="53"/>
      <c r="EA759" s="53"/>
      <c r="EB759" s="53"/>
      <c r="EC759" s="53"/>
      <c r="ED759" s="53"/>
      <c r="EE759" s="53"/>
      <c r="EF759" s="53"/>
      <c r="EG759" s="53"/>
      <c r="EH759" s="53"/>
      <c r="EI759" s="53"/>
      <c r="EJ759" s="53"/>
      <c r="EK759" s="53"/>
      <c r="EL759" s="53"/>
      <c r="EM759" s="53"/>
      <c r="EN759" s="53"/>
      <c r="EO759" s="53"/>
      <c r="EP759" s="53"/>
      <c r="EQ759" s="53"/>
      <c r="ER759" s="53"/>
      <c r="ES759" s="53"/>
      <c r="ET759" s="53"/>
      <c r="EU759" s="53"/>
      <c r="EV759" s="53"/>
      <c r="EW759" s="53"/>
      <c r="EX759" s="53"/>
      <c r="EY759" s="53"/>
      <c r="EZ759" s="53"/>
      <c r="FA759" s="53"/>
      <c r="FB759" s="53"/>
      <c r="FC759" s="53"/>
      <c r="FD759" s="53"/>
      <c r="FE759" s="53"/>
      <c r="FF759" s="53"/>
      <c r="FG759" s="53"/>
      <c r="FH759" s="53"/>
      <c r="FI759" s="53"/>
      <c r="FJ759" s="53"/>
      <c r="FK759" s="53"/>
      <c r="FL759" s="53"/>
      <c r="FM759" s="53"/>
      <c r="FN759" s="53"/>
      <c r="FO759" s="53"/>
      <c r="FP759" s="53"/>
      <c r="FQ759" s="53"/>
      <c r="FR759" s="53"/>
      <c r="FS759" s="53"/>
      <c r="FT759" s="53"/>
      <c r="FU759" s="53"/>
      <c r="FV759" s="53"/>
      <c r="FW759" s="53"/>
      <c r="FX759" s="53"/>
      <c r="FY759" s="53"/>
      <c r="FZ759" s="53"/>
      <c r="GA759" s="53"/>
      <c r="GB759" s="53"/>
      <c r="GC759" s="53"/>
      <c r="GD759" s="53"/>
      <c r="GE759" s="53"/>
      <c r="GF759" s="53"/>
      <c r="GG759" s="53"/>
      <c r="GH759" s="53"/>
      <c r="GI759" s="53"/>
      <c r="GJ759" s="53"/>
      <c r="GK759" s="53"/>
      <c r="GL759" s="53"/>
      <c r="GM759" s="53"/>
      <c r="GN759" s="53"/>
      <c r="GO759" s="53"/>
      <c r="GP759" s="53"/>
      <c r="GQ759" s="53"/>
      <c r="GR759" s="53"/>
      <c r="GS759" s="53"/>
      <c r="GT759" s="53"/>
      <c r="GU759" s="53"/>
      <c r="GV759" s="53"/>
      <c r="GW759" s="53"/>
      <c r="GX759" s="53"/>
      <c r="GY759" s="53"/>
      <c r="GZ759" s="53"/>
      <c r="HA759" s="53"/>
      <c r="HB759" s="53"/>
      <c r="HC759" s="53"/>
      <c r="HD759" s="53"/>
      <c r="HE759" s="53"/>
      <c r="HF759" s="53"/>
      <c r="HG759" s="53"/>
      <c r="HH759" s="53"/>
      <c r="HI759" s="53"/>
      <c r="HJ759" s="53"/>
      <c r="HK759" s="53"/>
      <c r="HL759" s="53"/>
      <c r="HM759" s="53"/>
      <c r="HN759" s="53"/>
      <c r="HO759" s="53"/>
      <c r="HP759" s="53"/>
      <c r="HQ759" s="53"/>
      <c r="HR759" s="53"/>
      <c r="HS759" s="53"/>
      <c r="HT759" s="53"/>
      <c r="HU759" s="53"/>
      <c r="HV759" s="53"/>
      <c r="HW759" s="53"/>
      <c r="HX759" s="53"/>
      <c r="HY759" s="53"/>
      <c r="HZ759" s="53"/>
      <c r="IA759" s="53"/>
    </row>
    <row r="760" spans="1:235" ht="11.25">
      <c r="A760" s="1"/>
      <c r="B760" s="1"/>
      <c r="C760" s="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04"/>
      <c r="O760" s="104"/>
      <c r="P760" s="104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3"/>
      <c r="AV760" s="53"/>
      <c r="AW760" s="53"/>
      <c r="AX760" s="53"/>
      <c r="AY760" s="53"/>
      <c r="AZ760" s="53"/>
      <c r="BA760" s="53"/>
      <c r="BB760" s="53"/>
      <c r="BC760" s="53"/>
      <c r="BD760" s="53"/>
      <c r="BE760" s="53"/>
      <c r="BF760" s="53"/>
      <c r="BG760" s="53"/>
      <c r="BH760" s="53"/>
      <c r="BI760" s="53"/>
      <c r="BJ760" s="53"/>
      <c r="BK760" s="53"/>
      <c r="BL760" s="53"/>
      <c r="BM760" s="53"/>
      <c r="BN760" s="53"/>
      <c r="BO760" s="53"/>
      <c r="BP760" s="53"/>
      <c r="BQ760" s="53"/>
      <c r="BR760" s="53"/>
      <c r="BS760" s="53"/>
      <c r="BT760" s="53"/>
      <c r="BU760" s="53"/>
      <c r="BV760" s="53"/>
      <c r="BW760" s="53"/>
      <c r="BX760" s="53"/>
      <c r="BY760" s="53"/>
      <c r="BZ760" s="53"/>
      <c r="CA760" s="53"/>
      <c r="CB760" s="53"/>
      <c r="CC760" s="53"/>
      <c r="CD760" s="53"/>
      <c r="CE760" s="53"/>
      <c r="CF760" s="53"/>
      <c r="CG760" s="53"/>
      <c r="CH760" s="53"/>
      <c r="CI760" s="53"/>
      <c r="CJ760" s="53"/>
      <c r="CK760" s="53"/>
      <c r="CL760" s="53"/>
      <c r="CM760" s="53"/>
      <c r="CN760" s="53"/>
      <c r="CO760" s="53"/>
      <c r="CP760" s="53"/>
      <c r="CQ760" s="53"/>
      <c r="CR760" s="53"/>
      <c r="CS760" s="53"/>
      <c r="CT760" s="53"/>
      <c r="CU760" s="53"/>
      <c r="CV760" s="53"/>
      <c r="CW760" s="53"/>
      <c r="CX760" s="53"/>
      <c r="CY760" s="53"/>
      <c r="CZ760" s="53"/>
      <c r="DA760" s="53"/>
      <c r="DB760" s="53"/>
      <c r="DC760" s="53"/>
      <c r="DD760" s="53"/>
      <c r="DE760" s="53"/>
      <c r="DF760" s="53"/>
      <c r="DG760" s="53"/>
      <c r="DH760" s="53"/>
      <c r="DI760" s="53"/>
      <c r="DJ760" s="53"/>
      <c r="DK760" s="53"/>
      <c r="DL760" s="53"/>
      <c r="DM760" s="53"/>
      <c r="DN760" s="53"/>
      <c r="DO760" s="53"/>
      <c r="DP760" s="53"/>
      <c r="DQ760" s="53"/>
      <c r="DR760" s="53"/>
      <c r="DS760" s="53"/>
      <c r="DT760" s="53"/>
      <c r="DU760" s="53"/>
      <c r="DV760" s="53"/>
      <c r="DW760" s="53"/>
      <c r="DX760" s="53"/>
      <c r="DY760" s="53"/>
      <c r="DZ760" s="53"/>
      <c r="EA760" s="53"/>
      <c r="EB760" s="53"/>
      <c r="EC760" s="53"/>
      <c r="ED760" s="53"/>
      <c r="EE760" s="53"/>
      <c r="EF760" s="53"/>
      <c r="EG760" s="53"/>
      <c r="EH760" s="53"/>
      <c r="EI760" s="53"/>
      <c r="EJ760" s="53"/>
      <c r="EK760" s="53"/>
      <c r="EL760" s="53"/>
      <c r="EM760" s="53"/>
      <c r="EN760" s="53"/>
      <c r="EO760" s="53"/>
      <c r="EP760" s="53"/>
      <c r="EQ760" s="53"/>
      <c r="ER760" s="53"/>
      <c r="ES760" s="53"/>
      <c r="ET760" s="53"/>
      <c r="EU760" s="53"/>
      <c r="EV760" s="53"/>
      <c r="EW760" s="53"/>
      <c r="EX760" s="53"/>
      <c r="EY760" s="53"/>
      <c r="EZ760" s="53"/>
      <c r="FA760" s="53"/>
      <c r="FB760" s="53"/>
      <c r="FC760" s="53"/>
      <c r="FD760" s="53"/>
      <c r="FE760" s="53"/>
      <c r="FF760" s="53"/>
      <c r="FG760" s="53"/>
      <c r="FH760" s="53"/>
      <c r="FI760" s="53"/>
      <c r="FJ760" s="53"/>
      <c r="FK760" s="53"/>
      <c r="FL760" s="53"/>
      <c r="FM760" s="53"/>
      <c r="FN760" s="53"/>
      <c r="FO760" s="53"/>
      <c r="FP760" s="53"/>
      <c r="FQ760" s="53"/>
      <c r="FR760" s="53"/>
      <c r="FS760" s="53"/>
      <c r="FT760" s="53"/>
      <c r="FU760" s="53"/>
      <c r="FV760" s="53"/>
      <c r="FW760" s="53"/>
      <c r="FX760" s="53"/>
      <c r="FY760" s="53"/>
      <c r="FZ760" s="53"/>
      <c r="GA760" s="53"/>
      <c r="GB760" s="53"/>
      <c r="GC760" s="53"/>
      <c r="GD760" s="53"/>
      <c r="GE760" s="53"/>
      <c r="GF760" s="53"/>
      <c r="GG760" s="53"/>
      <c r="GH760" s="53"/>
      <c r="GI760" s="53"/>
      <c r="GJ760" s="53"/>
      <c r="GK760" s="53"/>
      <c r="GL760" s="53"/>
      <c r="GM760" s="53"/>
      <c r="GN760" s="53"/>
      <c r="GO760" s="53"/>
      <c r="GP760" s="53"/>
      <c r="GQ760" s="53"/>
      <c r="GR760" s="53"/>
      <c r="GS760" s="53"/>
      <c r="GT760" s="53"/>
      <c r="GU760" s="53"/>
      <c r="GV760" s="53"/>
      <c r="GW760" s="53"/>
      <c r="GX760" s="53"/>
      <c r="GY760" s="53"/>
      <c r="GZ760" s="53"/>
      <c r="HA760" s="53"/>
      <c r="HB760" s="53"/>
      <c r="HC760" s="53"/>
      <c r="HD760" s="53"/>
      <c r="HE760" s="53"/>
      <c r="HF760" s="53"/>
      <c r="HG760" s="53"/>
      <c r="HH760" s="53"/>
      <c r="HI760" s="53"/>
      <c r="HJ760" s="53"/>
      <c r="HK760" s="53"/>
      <c r="HL760" s="53"/>
      <c r="HM760" s="53"/>
      <c r="HN760" s="53"/>
      <c r="HO760" s="53"/>
      <c r="HP760" s="53"/>
      <c r="HQ760" s="53"/>
      <c r="HR760" s="53"/>
      <c r="HS760" s="53"/>
      <c r="HT760" s="53"/>
      <c r="HU760" s="53"/>
      <c r="HV760" s="53"/>
      <c r="HW760" s="53"/>
      <c r="HX760" s="53"/>
      <c r="HY760" s="53"/>
      <c r="HZ760" s="53"/>
      <c r="IA760" s="53"/>
    </row>
    <row r="761" spans="1:235" ht="11.25">
      <c r="A761" s="1"/>
      <c r="B761" s="1"/>
      <c r="C761" s="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04"/>
      <c r="O761" s="104"/>
      <c r="P761" s="104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3"/>
      <c r="AV761" s="53"/>
      <c r="AW761" s="53"/>
      <c r="AX761" s="53"/>
      <c r="AY761" s="53"/>
      <c r="AZ761" s="53"/>
      <c r="BA761" s="53"/>
      <c r="BB761" s="53"/>
      <c r="BC761" s="53"/>
      <c r="BD761" s="53"/>
      <c r="BE761" s="53"/>
      <c r="BF761" s="53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3"/>
      <c r="BS761" s="53"/>
      <c r="BT761" s="53"/>
      <c r="BU761" s="53"/>
      <c r="BV761" s="53"/>
      <c r="BW761" s="53"/>
      <c r="BX761" s="53"/>
      <c r="BY761" s="53"/>
      <c r="BZ761" s="53"/>
      <c r="CA761" s="53"/>
      <c r="CB761" s="53"/>
      <c r="CC761" s="53"/>
      <c r="CD761" s="53"/>
      <c r="CE761" s="53"/>
      <c r="CF761" s="53"/>
      <c r="CG761" s="53"/>
      <c r="CH761" s="53"/>
      <c r="CI761" s="53"/>
      <c r="CJ761" s="53"/>
      <c r="CK761" s="53"/>
      <c r="CL761" s="53"/>
      <c r="CM761" s="53"/>
      <c r="CN761" s="53"/>
      <c r="CO761" s="53"/>
      <c r="CP761" s="53"/>
      <c r="CQ761" s="53"/>
      <c r="CR761" s="53"/>
      <c r="CS761" s="53"/>
      <c r="CT761" s="53"/>
      <c r="CU761" s="53"/>
      <c r="CV761" s="53"/>
      <c r="CW761" s="53"/>
      <c r="CX761" s="53"/>
      <c r="CY761" s="53"/>
      <c r="CZ761" s="53"/>
      <c r="DA761" s="53"/>
      <c r="DB761" s="53"/>
      <c r="DC761" s="53"/>
      <c r="DD761" s="53"/>
      <c r="DE761" s="53"/>
      <c r="DF761" s="53"/>
      <c r="DG761" s="53"/>
      <c r="DH761" s="53"/>
      <c r="DI761" s="53"/>
      <c r="DJ761" s="53"/>
      <c r="DK761" s="53"/>
      <c r="DL761" s="53"/>
      <c r="DM761" s="53"/>
      <c r="DN761" s="53"/>
      <c r="DO761" s="53"/>
      <c r="DP761" s="53"/>
      <c r="DQ761" s="53"/>
      <c r="DR761" s="53"/>
      <c r="DS761" s="53"/>
      <c r="DT761" s="53"/>
      <c r="DU761" s="53"/>
      <c r="DV761" s="53"/>
      <c r="DW761" s="53"/>
      <c r="DX761" s="53"/>
      <c r="DY761" s="53"/>
      <c r="DZ761" s="53"/>
      <c r="EA761" s="53"/>
      <c r="EB761" s="53"/>
      <c r="EC761" s="53"/>
      <c r="ED761" s="53"/>
      <c r="EE761" s="53"/>
      <c r="EF761" s="53"/>
      <c r="EG761" s="53"/>
      <c r="EH761" s="53"/>
      <c r="EI761" s="53"/>
      <c r="EJ761" s="53"/>
      <c r="EK761" s="53"/>
      <c r="EL761" s="53"/>
      <c r="EM761" s="53"/>
      <c r="EN761" s="53"/>
      <c r="EO761" s="53"/>
      <c r="EP761" s="53"/>
      <c r="EQ761" s="53"/>
      <c r="ER761" s="53"/>
      <c r="ES761" s="53"/>
      <c r="ET761" s="53"/>
      <c r="EU761" s="53"/>
      <c r="EV761" s="53"/>
      <c r="EW761" s="53"/>
      <c r="EX761" s="53"/>
      <c r="EY761" s="53"/>
      <c r="EZ761" s="53"/>
      <c r="FA761" s="53"/>
      <c r="FB761" s="53"/>
      <c r="FC761" s="53"/>
      <c r="FD761" s="53"/>
      <c r="FE761" s="53"/>
      <c r="FF761" s="53"/>
      <c r="FG761" s="53"/>
      <c r="FH761" s="53"/>
      <c r="FI761" s="53"/>
      <c r="FJ761" s="53"/>
      <c r="FK761" s="53"/>
      <c r="FL761" s="53"/>
      <c r="FM761" s="53"/>
      <c r="FN761" s="53"/>
      <c r="FO761" s="53"/>
      <c r="FP761" s="53"/>
      <c r="FQ761" s="53"/>
      <c r="FR761" s="53"/>
      <c r="FS761" s="53"/>
      <c r="FT761" s="53"/>
      <c r="FU761" s="53"/>
      <c r="FV761" s="53"/>
      <c r="FW761" s="53"/>
      <c r="FX761" s="53"/>
      <c r="FY761" s="53"/>
      <c r="FZ761" s="53"/>
      <c r="GA761" s="53"/>
      <c r="GB761" s="53"/>
      <c r="GC761" s="53"/>
      <c r="GD761" s="53"/>
      <c r="GE761" s="53"/>
      <c r="GF761" s="53"/>
      <c r="GG761" s="53"/>
      <c r="GH761" s="53"/>
      <c r="GI761" s="53"/>
      <c r="GJ761" s="53"/>
      <c r="GK761" s="53"/>
      <c r="GL761" s="53"/>
      <c r="GM761" s="53"/>
      <c r="GN761" s="53"/>
      <c r="GO761" s="53"/>
      <c r="GP761" s="53"/>
      <c r="GQ761" s="53"/>
      <c r="GR761" s="53"/>
      <c r="GS761" s="53"/>
      <c r="GT761" s="53"/>
      <c r="GU761" s="53"/>
      <c r="GV761" s="53"/>
      <c r="GW761" s="53"/>
      <c r="GX761" s="53"/>
      <c r="GY761" s="53"/>
      <c r="GZ761" s="53"/>
      <c r="HA761" s="53"/>
      <c r="HB761" s="53"/>
      <c r="HC761" s="53"/>
      <c r="HD761" s="53"/>
      <c r="HE761" s="53"/>
      <c r="HF761" s="53"/>
      <c r="HG761" s="53"/>
      <c r="HH761" s="53"/>
      <c r="HI761" s="53"/>
      <c r="HJ761" s="53"/>
      <c r="HK761" s="53"/>
      <c r="HL761" s="53"/>
      <c r="HM761" s="53"/>
      <c r="HN761" s="53"/>
      <c r="HO761" s="53"/>
      <c r="HP761" s="53"/>
      <c r="HQ761" s="53"/>
      <c r="HR761" s="53"/>
      <c r="HS761" s="53"/>
      <c r="HT761" s="53"/>
      <c r="HU761" s="53"/>
      <c r="HV761" s="53"/>
      <c r="HW761" s="53"/>
      <c r="HX761" s="53"/>
      <c r="HY761" s="53"/>
      <c r="HZ761" s="53"/>
      <c r="IA761" s="53"/>
    </row>
    <row r="762" spans="1:235" ht="11.25">
      <c r="A762" s="1"/>
      <c r="B762" s="1"/>
      <c r="C762" s="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04"/>
      <c r="O762" s="104"/>
      <c r="P762" s="104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3"/>
      <c r="AV762" s="53"/>
      <c r="AW762" s="53"/>
      <c r="AX762" s="53"/>
      <c r="AY762" s="53"/>
      <c r="AZ762" s="53"/>
      <c r="BA762" s="53"/>
      <c r="BB762" s="53"/>
      <c r="BC762" s="53"/>
      <c r="BD762" s="53"/>
      <c r="BE762" s="53"/>
      <c r="BF762" s="53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3"/>
      <c r="BS762" s="53"/>
      <c r="BT762" s="53"/>
      <c r="BU762" s="53"/>
      <c r="BV762" s="53"/>
      <c r="BW762" s="53"/>
      <c r="BX762" s="53"/>
      <c r="BY762" s="53"/>
      <c r="BZ762" s="53"/>
      <c r="CA762" s="53"/>
      <c r="CB762" s="53"/>
      <c r="CC762" s="53"/>
      <c r="CD762" s="53"/>
      <c r="CE762" s="53"/>
      <c r="CF762" s="53"/>
      <c r="CG762" s="53"/>
      <c r="CH762" s="53"/>
      <c r="CI762" s="53"/>
      <c r="CJ762" s="53"/>
      <c r="CK762" s="53"/>
      <c r="CL762" s="53"/>
      <c r="CM762" s="53"/>
      <c r="CN762" s="53"/>
      <c r="CO762" s="53"/>
      <c r="CP762" s="53"/>
      <c r="CQ762" s="53"/>
      <c r="CR762" s="53"/>
      <c r="CS762" s="53"/>
      <c r="CT762" s="53"/>
      <c r="CU762" s="53"/>
      <c r="CV762" s="53"/>
      <c r="CW762" s="53"/>
      <c r="CX762" s="53"/>
      <c r="CY762" s="53"/>
      <c r="CZ762" s="53"/>
      <c r="DA762" s="53"/>
      <c r="DB762" s="53"/>
      <c r="DC762" s="53"/>
      <c r="DD762" s="53"/>
      <c r="DE762" s="53"/>
      <c r="DF762" s="53"/>
      <c r="DG762" s="53"/>
      <c r="DH762" s="53"/>
      <c r="DI762" s="53"/>
      <c r="DJ762" s="53"/>
      <c r="DK762" s="53"/>
      <c r="DL762" s="53"/>
      <c r="DM762" s="53"/>
      <c r="DN762" s="53"/>
      <c r="DO762" s="53"/>
      <c r="DP762" s="53"/>
      <c r="DQ762" s="53"/>
      <c r="DR762" s="53"/>
      <c r="DS762" s="53"/>
      <c r="DT762" s="53"/>
      <c r="DU762" s="53"/>
      <c r="DV762" s="53"/>
      <c r="DW762" s="53"/>
      <c r="DX762" s="53"/>
      <c r="DY762" s="53"/>
      <c r="DZ762" s="53"/>
      <c r="EA762" s="53"/>
      <c r="EB762" s="53"/>
      <c r="EC762" s="53"/>
      <c r="ED762" s="53"/>
      <c r="EE762" s="53"/>
      <c r="EF762" s="53"/>
      <c r="EG762" s="53"/>
      <c r="EH762" s="53"/>
      <c r="EI762" s="53"/>
      <c r="EJ762" s="53"/>
      <c r="EK762" s="53"/>
      <c r="EL762" s="53"/>
      <c r="EM762" s="53"/>
      <c r="EN762" s="53"/>
      <c r="EO762" s="53"/>
      <c r="EP762" s="53"/>
      <c r="EQ762" s="53"/>
      <c r="ER762" s="53"/>
      <c r="ES762" s="53"/>
      <c r="ET762" s="53"/>
      <c r="EU762" s="53"/>
      <c r="EV762" s="53"/>
      <c r="EW762" s="53"/>
      <c r="EX762" s="53"/>
      <c r="EY762" s="53"/>
      <c r="EZ762" s="53"/>
      <c r="FA762" s="53"/>
      <c r="FB762" s="53"/>
      <c r="FC762" s="53"/>
      <c r="FD762" s="53"/>
      <c r="FE762" s="53"/>
      <c r="FF762" s="53"/>
      <c r="FG762" s="53"/>
      <c r="FH762" s="53"/>
      <c r="FI762" s="53"/>
      <c r="FJ762" s="53"/>
      <c r="FK762" s="53"/>
      <c r="FL762" s="53"/>
      <c r="FM762" s="53"/>
      <c r="FN762" s="53"/>
      <c r="FO762" s="53"/>
      <c r="FP762" s="53"/>
      <c r="FQ762" s="53"/>
      <c r="FR762" s="53"/>
      <c r="FS762" s="53"/>
      <c r="FT762" s="53"/>
      <c r="FU762" s="53"/>
      <c r="FV762" s="53"/>
      <c r="FW762" s="53"/>
      <c r="FX762" s="53"/>
      <c r="FY762" s="53"/>
      <c r="FZ762" s="53"/>
      <c r="GA762" s="53"/>
      <c r="GB762" s="53"/>
      <c r="GC762" s="53"/>
      <c r="GD762" s="53"/>
      <c r="GE762" s="53"/>
      <c r="GF762" s="53"/>
      <c r="GG762" s="53"/>
      <c r="GH762" s="53"/>
      <c r="GI762" s="53"/>
      <c r="GJ762" s="53"/>
      <c r="GK762" s="53"/>
      <c r="GL762" s="53"/>
      <c r="GM762" s="53"/>
      <c r="GN762" s="53"/>
      <c r="GO762" s="53"/>
      <c r="GP762" s="53"/>
      <c r="GQ762" s="53"/>
      <c r="GR762" s="53"/>
      <c r="GS762" s="53"/>
      <c r="GT762" s="53"/>
      <c r="GU762" s="53"/>
      <c r="GV762" s="53"/>
      <c r="GW762" s="53"/>
      <c r="GX762" s="53"/>
      <c r="GY762" s="53"/>
      <c r="GZ762" s="53"/>
      <c r="HA762" s="53"/>
      <c r="HB762" s="53"/>
      <c r="HC762" s="53"/>
      <c r="HD762" s="53"/>
      <c r="HE762" s="53"/>
      <c r="HF762" s="53"/>
      <c r="HG762" s="53"/>
      <c r="HH762" s="53"/>
      <c r="HI762" s="53"/>
      <c r="HJ762" s="53"/>
      <c r="HK762" s="53"/>
      <c r="HL762" s="53"/>
      <c r="HM762" s="53"/>
      <c r="HN762" s="53"/>
      <c r="HO762" s="53"/>
      <c r="HP762" s="53"/>
      <c r="HQ762" s="53"/>
      <c r="HR762" s="53"/>
      <c r="HS762" s="53"/>
      <c r="HT762" s="53"/>
      <c r="HU762" s="53"/>
      <c r="HV762" s="53"/>
      <c r="HW762" s="53"/>
      <c r="HX762" s="53"/>
      <c r="HY762" s="53"/>
      <c r="HZ762" s="53"/>
      <c r="IA762" s="53"/>
    </row>
    <row r="763" spans="1:235" ht="11.25">
      <c r="A763" s="1"/>
      <c r="B763" s="1"/>
      <c r="C763" s="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04"/>
      <c r="O763" s="104"/>
      <c r="P763" s="104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3"/>
      <c r="AV763" s="53"/>
      <c r="AW763" s="53"/>
      <c r="AX763" s="53"/>
      <c r="AY763" s="53"/>
      <c r="AZ763" s="53"/>
      <c r="BA763" s="53"/>
      <c r="BB763" s="53"/>
      <c r="BC763" s="53"/>
      <c r="BD763" s="53"/>
      <c r="BE763" s="53"/>
      <c r="BF763" s="53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3"/>
      <c r="BS763" s="53"/>
      <c r="BT763" s="53"/>
      <c r="BU763" s="53"/>
      <c r="BV763" s="53"/>
      <c r="BW763" s="53"/>
      <c r="BX763" s="53"/>
      <c r="BY763" s="53"/>
      <c r="BZ763" s="53"/>
      <c r="CA763" s="53"/>
      <c r="CB763" s="53"/>
      <c r="CC763" s="53"/>
      <c r="CD763" s="53"/>
      <c r="CE763" s="53"/>
      <c r="CF763" s="53"/>
      <c r="CG763" s="53"/>
      <c r="CH763" s="53"/>
      <c r="CI763" s="53"/>
      <c r="CJ763" s="53"/>
      <c r="CK763" s="53"/>
      <c r="CL763" s="53"/>
      <c r="CM763" s="53"/>
      <c r="CN763" s="53"/>
      <c r="CO763" s="53"/>
      <c r="CP763" s="53"/>
      <c r="CQ763" s="53"/>
      <c r="CR763" s="53"/>
      <c r="CS763" s="53"/>
      <c r="CT763" s="53"/>
      <c r="CU763" s="53"/>
      <c r="CV763" s="53"/>
      <c r="CW763" s="53"/>
      <c r="CX763" s="53"/>
      <c r="CY763" s="53"/>
      <c r="CZ763" s="53"/>
      <c r="DA763" s="53"/>
      <c r="DB763" s="53"/>
      <c r="DC763" s="53"/>
      <c r="DD763" s="53"/>
      <c r="DE763" s="53"/>
      <c r="DF763" s="53"/>
      <c r="DG763" s="53"/>
      <c r="DH763" s="53"/>
      <c r="DI763" s="53"/>
      <c r="DJ763" s="53"/>
      <c r="DK763" s="53"/>
      <c r="DL763" s="53"/>
      <c r="DM763" s="53"/>
      <c r="DN763" s="53"/>
      <c r="DO763" s="53"/>
      <c r="DP763" s="53"/>
      <c r="DQ763" s="53"/>
      <c r="DR763" s="53"/>
      <c r="DS763" s="53"/>
      <c r="DT763" s="53"/>
      <c r="DU763" s="53"/>
      <c r="DV763" s="53"/>
      <c r="DW763" s="53"/>
      <c r="DX763" s="53"/>
      <c r="DY763" s="53"/>
      <c r="DZ763" s="53"/>
      <c r="EA763" s="53"/>
      <c r="EB763" s="53"/>
      <c r="EC763" s="53"/>
      <c r="ED763" s="53"/>
      <c r="EE763" s="53"/>
      <c r="EF763" s="53"/>
      <c r="EG763" s="53"/>
      <c r="EH763" s="53"/>
      <c r="EI763" s="53"/>
      <c r="EJ763" s="53"/>
      <c r="EK763" s="53"/>
      <c r="EL763" s="53"/>
      <c r="EM763" s="53"/>
      <c r="EN763" s="53"/>
      <c r="EO763" s="53"/>
      <c r="EP763" s="53"/>
      <c r="EQ763" s="53"/>
      <c r="ER763" s="53"/>
      <c r="ES763" s="53"/>
      <c r="ET763" s="53"/>
      <c r="EU763" s="53"/>
      <c r="EV763" s="53"/>
      <c r="EW763" s="53"/>
      <c r="EX763" s="53"/>
      <c r="EY763" s="53"/>
      <c r="EZ763" s="53"/>
      <c r="FA763" s="53"/>
      <c r="FB763" s="53"/>
      <c r="FC763" s="53"/>
      <c r="FD763" s="53"/>
      <c r="FE763" s="53"/>
      <c r="FF763" s="53"/>
      <c r="FG763" s="53"/>
      <c r="FH763" s="53"/>
      <c r="FI763" s="53"/>
      <c r="FJ763" s="53"/>
      <c r="FK763" s="53"/>
      <c r="FL763" s="53"/>
      <c r="FM763" s="53"/>
      <c r="FN763" s="53"/>
      <c r="FO763" s="53"/>
      <c r="FP763" s="53"/>
      <c r="FQ763" s="53"/>
      <c r="FR763" s="53"/>
      <c r="FS763" s="53"/>
      <c r="FT763" s="53"/>
      <c r="FU763" s="53"/>
      <c r="FV763" s="53"/>
      <c r="FW763" s="53"/>
      <c r="FX763" s="53"/>
      <c r="FY763" s="53"/>
      <c r="FZ763" s="53"/>
      <c r="GA763" s="53"/>
      <c r="GB763" s="53"/>
      <c r="GC763" s="53"/>
      <c r="GD763" s="53"/>
      <c r="GE763" s="53"/>
      <c r="GF763" s="53"/>
      <c r="GG763" s="53"/>
      <c r="GH763" s="53"/>
      <c r="GI763" s="53"/>
      <c r="GJ763" s="53"/>
      <c r="GK763" s="53"/>
      <c r="GL763" s="53"/>
      <c r="GM763" s="53"/>
      <c r="GN763" s="53"/>
      <c r="GO763" s="53"/>
      <c r="GP763" s="53"/>
      <c r="GQ763" s="53"/>
      <c r="GR763" s="53"/>
      <c r="GS763" s="53"/>
      <c r="GT763" s="53"/>
      <c r="GU763" s="53"/>
      <c r="GV763" s="53"/>
      <c r="GW763" s="53"/>
      <c r="GX763" s="53"/>
      <c r="GY763" s="53"/>
      <c r="GZ763" s="53"/>
      <c r="HA763" s="53"/>
      <c r="HB763" s="53"/>
      <c r="HC763" s="53"/>
      <c r="HD763" s="53"/>
      <c r="HE763" s="53"/>
      <c r="HF763" s="53"/>
      <c r="HG763" s="53"/>
      <c r="HH763" s="53"/>
      <c r="HI763" s="53"/>
      <c r="HJ763" s="53"/>
      <c r="HK763" s="53"/>
      <c r="HL763" s="53"/>
      <c r="HM763" s="53"/>
      <c r="HN763" s="53"/>
      <c r="HO763" s="53"/>
      <c r="HP763" s="53"/>
      <c r="HQ763" s="53"/>
      <c r="HR763" s="53"/>
      <c r="HS763" s="53"/>
      <c r="HT763" s="53"/>
      <c r="HU763" s="53"/>
      <c r="HV763" s="53"/>
      <c r="HW763" s="53"/>
      <c r="HX763" s="53"/>
      <c r="HY763" s="53"/>
      <c r="HZ763" s="53"/>
      <c r="IA763" s="53"/>
    </row>
    <row r="764" spans="1:235" ht="11.25">
      <c r="A764" s="1"/>
      <c r="B764" s="1"/>
      <c r="C764" s="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04"/>
      <c r="O764" s="104"/>
      <c r="P764" s="104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3"/>
      <c r="AV764" s="53"/>
      <c r="AW764" s="53"/>
      <c r="AX764" s="53"/>
      <c r="AY764" s="53"/>
      <c r="AZ764" s="53"/>
      <c r="BA764" s="53"/>
      <c r="BB764" s="53"/>
      <c r="BC764" s="53"/>
      <c r="BD764" s="53"/>
      <c r="BE764" s="53"/>
      <c r="BF764" s="53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3"/>
      <c r="BS764" s="53"/>
      <c r="BT764" s="53"/>
      <c r="BU764" s="53"/>
      <c r="BV764" s="53"/>
      <c r="BW764" s="53"/>
      <c r="BX764" s="53"/>
      <c r="BY764" s="53"/>
      <c r="BZ764" s="53"/>
      <c r="CA764" s="53"/>
      <c r="CB764" s="53"/>
      <c r="CC764" s="53"/>
      <c r="CD764" s="53"/>
      <c r="CE764" s="53"/>
      <c r="CF764" s="53"/>
      <c r="CG764" s="53"/>
      <c r="CH764" s="53"/>
      <c r="CI764" s="53"/>
      <c r="CJ764" s="53"/>
      <c r="CK764" s="53"/>
      <c r="CL764" s="53"/>
      <c r="CM764" s="53"/>
      <c r="CN764" s="53"/>
      <c r="CO764" s="53"/>
      <c r="CP764" s="53"/>
      <c r="CQ764" s="53"/>
      <c r="CR764" s="53"/>
      <c r="CS764" s="53"/>
      <c r="CT764" s="53"/>
      <c r="CU764" s="53"/>
      <c r="CV764" s="53"/>
      <c r="CW764" s="53"/>
      <c r="CX764" s="53"/>
      <c r="CY764" s="53"/>
      <c r="CZ764" s="53"/>
      <c r="DA764" s="53"/>
      <c r="DB764" s="53"/>
      <c r="DC764" s="53"/>
      <c r="DD764" s="53"/>
      <c r="DE764" s="53"/>
      <c r="DF764" s="53"/>
      <c r="DG764" s="53"/>
      <c r="DH764" s="53"/>
      <c r="DI764" s="53"/>
      <c r="DJ764" s="53"/>
      <c r="DK764" s="53"/>
      <c r="DL764" s="53"/>
      <c r="DM764" s="53"/>
      <c r="DN764" s="53"/>
      <c r="DO764" s="53"/>
      <c r="DP764" s="53"/>
      <c r="DQ764" s="53"/>
      <c r="DR764" s="53"/>
      <c r="DS764" s="53"/>
      <c r="DT764" s="53"/>
      <c r="DU764" s="53"/>
      <c r="DV764" s="53"/>
      <c r="DW764" s="53"/>
      <c r="DX764" s="53"/>
      <c r="DY764" s="53"/>
      <c r="DZ764" s="53"/>
      <c r="EA764" s="53"/>
      <c r="EB764" s="53"/>
      <c r="EC764" s="53"/>
      <c r="ED764" s="53"/>
      <c r="EE764" s="53"/>
      <c r="EF764" s="53"/>
      <c r="EG764" s="53"/>
      <c r="EH764" s="53"/>
      <c r="EI764" s="53"/>
      <c r="EJ764" s="53"/>
      <c r="EK764" s="53"/>
      <c r="EL764" s="53"/>
      <c r="EM764" s="53"/>
      <c r="EN764" s="53"/>
      <c r="EO764" s="53"/>
      <c r="EP764" s="53"/>
      <c r="EQ764" s="53"/>
      <c r="ER764" s="53"/>
      <c r="ES764" s="53"/>
      <c r="ET764" s="53"/>
      <c r="EU764" s="53"/>
      <c r="EV764" s="53"/>
      <c r="EW764" s="53"/>
      <c r="EX764" s="53"/>
      <c r="EY764" s="53"/>
      <c r="EZ764" s="53"/>
      <c r="FA764" s="53"/>
      <c r="FB764" s="53"/>
      <c r="FC764" s="53"/>
      <c r="FD764" s="53"/>
      <c r="FE764" s="53"/>
      <c r="FF764" s="53"/>
      <c r="FG764" s="53"/>
      <c r="FH764" s="53"/>
      <c r="FI764" s="53"/>
      <c r="FJ764" s="53"/>
      <c r="FK764" s="53"/>
      <c r="FL764" s="53"/>
      <c r="FM764" s="53"/>
      <c r="FN764" s="53"/>
      <c r="FO764" s="53"/>
      <c r="FP764" s="53"/>
      <c r="FQ764" s="53"/>
      <c r="FR764" s="53"/>
      <c r="FS764" s="53"/>
      <c r="FT764" s="53"/>
      <c r="FU764" s="53"/>
      <c r="FV764" s="53"/>
      <c r="FW764" s="53"/>
      <c r="FX764" s="53"/>
      <c r="FY764" s="53"/>
      <c r="FZ764" s="53"/>
      <c r="GA764" s="53"/>
      <c r="GB764" s="53"/>
      <c r="GC764" s="53"/>
      <c r="GD764" s="53"/>
      <c r="GE764" s="53"/>
      <c r="GF764" s="53"/>
      <c r="GG764" s="53"/>
      <c r="GH764" s="53"/>
      <c r="GI764" s="53"/>
      <c r="GJ764" s="53"/>
      <c r="GK764" s="53"/>
      <c r="GL764" s="53"/>
      <c r="GM764" s="53"/>
      <c r="GN764" s="53"/>
      <c r="GO764" s="53"/>
      <c r="GP764" s="53"/>
      <c r="GQ764" s="53"/>
      <c r="GR764" s="53"/>
      <c r="GS764" s="53"/>
      <c r="GT764" s="53"/>
      <c r="GU764" s="53"/>
      <c r="GV764" s="53"/>
      <c r="GW764" s="53"/>
      <c r="GX764" s="53"/>
      <c r="GY764" s="53"/>
      <c r="GZ764" s="53"/>
      <c r="HA764" s="53"/>
      <c r="HB764" s="53"/>
      <c r="HC764" s="53"/>
      <c r="HD764" s="53"/>
      <c r="HE764" s="53"/>
      <c r="HF764" s="53"/>
      <c r="HG764" s="53"/>
      <c r="HH764" s="53"/>
      <c r="HI764" s="53"/>
      <c r="HJ764" s="53"/>
      <c r="HK764" s="53"/>
      <c r="HL764" s="53"/>
      <c r="HM764" s="53"/>
      <c r="HN764" s="53"/>
      <c r="HO764" s="53"/>
      <c r="HP764" s="53"/>
      <c r="HQ764" s="53"/>
      <c r="HR764" s="53"/>
      <c r="HS764" s="53"/>
      <c r="HT764" s="53"/>
      <c r="HU764" s="53"/>
      <c r="HV764" s="53"/>
      <c r="HW764" s="53"/>
      <c r="HX764" s="53"/>
      <c r="HY764" s="53"/>
      <c r="HZ764" s="53"/>
      <c r="IA764" s="53"/>
    </row>
    <row r="765" spans="1:235" ht="11.25">
      <c r="A765" s="1"/>
      <c r="B765" s="1"/>
      <c r="C765" s="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04"/>
      <c r="O765" s="104"/>
      <c r="P765" s="104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3"/>
      <c r="AV765" s="53"/>
      <c r="AW765" s="53"/>
      <c r="AX765" s="53"/>
      <c r="AY765" s="53"/>
      <c r="AZ765" s="53"/>
      <c r="BA765" s="53"/>
      <c r="BB765" s="53"/>
      <c r="BC765" s="53"/>
      <c r="BD765" s="53"/>
      <c r="BE765" s="53"/>
      <c r="BF765" s="53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3"/>
      <c r="BS765" s="53"/>
      <c r="BT765" s="53"/>
      <c r="BU765" s="53"/>
      <c r="BV765" s="53"/>
      <c r="BW765" s="53"/>
      <c r="BX765" s="53"/>
      <c r="BY765" s="53"/>
      <c r="BZ765" s="53"/>
      <c r="CA765" s="53"/>
      <c r="CB765" s="53"/>
      <c r="CC765" s="53"/>
      <c r="CD765" s="53"/>
      <c r="CE765" s="53"/>
      <c r="CF765" s="53"/>
      <c r="CG765" s="53"/>
      <c r="CH765" s="53"/>
      <c r="CI765" s="53"/>
      <c r="CJ765" s="53"/>
      <c r="CK765" s="53"/>
      <c r="CL765" s="53"/>
      <c r="CM765" s="53"/>
      <c r="CN765" s="53"/>
      <c r="CO765" s="53"/>
      <c r="CP765" s="53"/>
      <c r="CQ765" s="53"/>
      <c r="CR765" s="53"/>
      <c r="CS765" s="53"/>
      <c r="CT765" s="53"/>
      <c r="CU765" s="53"/>
      <c r="CV765" s="53"/>
      <c r="CW765" s="53"/>
      <c r="CX765" s="53"/>
      <c r="CY765" s="53"/>
      <c r="CZ765" s="53"/>
      <c r="DA765" s="53"/>
      <c r="DB765" s="53"/>
      <c r="DC765" s="53"/>
      <c r="DD765" s="53"/>
      <c r="DE765" s="53"/>
      <c r="DF765" s="53"/>
      <c r="DG765" s="53"/>
      <c r="DH765" s="53"/>
      <c r="DI765" s="53"/>
      <c r="DJ765" s="53"/>
      <c r="DK765" s="53"/>
      <c r="DL765" s="53"/>
      <c r="DM765" s="53"/>
      <c r="DN765" s="53"/>
      <c r="DO765" s="53"/>
      <c r="DP765" s="53"/>
      <c r="DQ765" s="53"/>
      <c r="DR765" s="53"/>
      <c r="DS765" s="53"/>
      <c r="DT765" s="53"/>
      <c r="DU765" s="53"/>
      <c r="DV765" s="53"/>
      <c r="DW765" s="53"/>
      <c r="DX765" s="53"/>
      <c r="DY765" s="53"/>
      <c r="DZ765" s="53"/>
      <c r="EA765" s="53"/>
      <c r="EB765" s="53"/>
      <c r="EC765" s="53"/>
      <c r="ED765" s="53"/>
      <c r="EE765" s="53"/>
      <c r="EF765" s="53"/>
      <c r="EG765" s="53"/>
      <c r="EH765" s="53"/>
      <c r="EI765" s="53"/>
      <c r="EJ765" s="53"/>
      <c r="EK765" s="53"/>
      <c r="EL765" s="53"/>
      <c r="EM765" s="53"/>
      <c r="EN765" s="53"/>
      <c r="EO765" s="53"/>
      <c r="EP765" s="53"/>
      <c r="EQ765" s="53"/>
      <c r="ER765" s="53"/>
      <c r="ES765" s="53"/>
      <c r="ET765" s="53"/>
      <c r="EU765" s="53"/>
      <c r="EV765" s="53"/>
      <c r="EW765" s="53"/>
      <c r="EX765" s="53"/>
      <c r="EY765" s="53"/>
      <c r="EZ765" s="53"/>
      <c r="FA765" s="53"/>
      <c r="FB765" s="53"/>
      <c r="FC765" s="53"/>
      <c r="FD765" s="53"/>
      <c r="FE765" s="53"/>
      <c r="FF765" s="53"/>
      <c r="FG765" s="53"/>
      <c r="FH765" s="53"/>
      <c r="FI765" s="53"/>
      <c r="FJ765" s="53"/>
      <c r="FK765" s="53"/>
      <c r="FL765" s="53"/>
      <c r="FM765" s="53"/>
      <c r="FN765" s="53"/>
      <c r="FO765" s="53"/>
      <c r="FP765" s="53"/>
      <c r="FQ765" s="53"/>
      <c r="FR765" s="53"/>
      <c r="FS765" s="53"/>
      <c r="FT765" s="53"/>
      <c r="FU765" s="53"/>
      <c r="FV765" s="53"/>
      <c r="FW765" s="53"/>
      <c r="FX765" s="53"/>
      <c r="FY765" s="53"/>
      <c r="FZ765" s="53"/>
      <c r="GA765" s="53"/>
      <c r="GB765" s="53"/>
      <c r="GC765" s="53"/>
      <c r="GD765" s="53"/>
      <c r="GE765" s="53"/>
      <c r="GF765" s="53"/>
      <c r="GG765" s="53"/>
      <c r="GH765" s="53"/>
      <c r="GI765" s="53"/>
      <c r="GJ765" s="53"/>
      <c r="GK765" s="53"/>
      <c r="GL765" s="53"/>
      <c r="GM765" s="53"/>
      <c r="GN765" s="53"/>
      <c r="GO765" s="53"/>
      <c r="GP765" s="53"/>
      <c r="GQ765" s="53"/>
      <c r="GR765" s="53"/>
      <c r="GS765" s="53"/>
      <c r="GT765" s="53"/>
      <c r="GU765" s="53"/>
      <c r="GV765" s="53"/>
      <c r="GW765" s="53"/>
      <c r="GX765" s="53"/>
      <c r="GY765" s="53"/>
      <c r="GZ765" s="53"/>
      <c r="HA765" s="53"/>
      <c r="HB765" s="53"/>
      <c r="HC765" s="53"/>
      <c r="HD765" s="53"/>
      <c r="HE765" s="53"/>
      <c r="HF765" s="53"/>
      <c r="HG765" s="53"/>
      <c r="HH765" s="53"/>
      <c r="HI765" s="53"/>
      <c r="HJ765" s="53"/>
      <c r="HK765" s="53"/>
      <c r="HL765" s="53"/>
      <c r="HM765" s="53"/>
      <c r="HN765" s="53"/>
      <c r="HO765" s="53"/>
      <c r="HP765" s="53"/>
      <c r="HQ765" s="53"/>
      <c r="HR765" s="53"/>
      <c r="HS765" s="53"/>
      <c r="HT765" s="53"/>
      <c r="HU765" s="53"/>
      <c r="HV765" s="53"/>
      <c r="HW765" s="53"/>
      <c r="HX765" s="53"/>
      <c r="HY765" s="53"/>
      <c r="HZ765" s="53"/>
      <c r="IA765" s="53"/>
    </row>
    <row r="766" spans="1:235" ht="11.25">
      <c r="A766" s="1"/>
      <c r="B766" s="1"/>
      <c r="C766" s="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04"/>
      <c r="O766" s="104"/>
      <c r="P766" s="104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3"/>
      <c r="AV766" s="53"/>
      <c r="AW766" s="53"/>
      <c r="AX766" s="53"/>
      <c r="AY766" s="53"/>
      <c r="AZ766" s="53"/>
      <c r="BA766" s="53"/>
      <c r="BB766" s="53"/>
      <c r="BC766" s="53"/>
      <c r="BD766" s="53"/>
      <c r="BE766" s="53"/>
      <c r="BF766" s="53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3"/>
      <c r="BS766" s="53"/>
      <c r="BT766" s="53"/>
      <c r="BU766" s="53"/>
      <c r="BV766" s="53"/>
      <c r="BW766" s="53"/>
      <c r="BX766" s="53"/>
      <c r="BY766" s="53"/>
      <c r="BZ766" s="53"/>
      <c r="CA766" s="53"/>
      <c r="CB766" s="53"/>
      <c r="CC766" s="53"/>
      <c r="CD766" s="53"/>
      <c r="CE766" s="53"/>
      <c r="CF766" s="53"/>
      <c r="CG766" s="53"/>
      <c r="CH766" s="53"/>
      <c r="CI766" s="53"/>
      <c r="CJ766" s="53"/>
      <c r="CK766" s="53"/>
      <c r="CL766" s="53"/>
      <c r="CM766" s="53"/>
      <c r="CN766" s="53"/>
      <c r="CO766" s="53"/>
      <c r="CP766" s="53"/>
      <c r="CQ766" s="53"/>
      <c r="CR766" s="53"/>
      <c r="CS766" s="53"/>
      <c r="CT766" s="53"/>
      <c r="CU766" s="53"/>
      <c r="CV766" s="53"/>
      <c r="CW766" s="53"/>
      <c r="CX766" s="53"/>
      <c r="CY766" s="53"/>
      <c r="CZ766" s="53"/>
      <c r="DA766" s="53"/>
      <c r="DB766" s="53"/>
      <c r="DC766" s="53"/>
      <c r="DD766" s="53"/>
      <c r="DE766" s="53"/>
      <c r="DF766" s="53"/>
      <c r="DG766" s="53"/>
      <c r="DH766" s="53"/>
      <c r="DI766" s="53"/>
      <c r="DJ766" s="53"/>
      <c r="DK766" s="53"/>
      <c r="DL766" s="53"/>
      <c r="DM766" s="53"/>
      <c r="DN766" s="53"/>
      <c r="DO766" s="53"/>
      <c r="DP766" s="53"/>
      <c r="DQ766" s="53"/>
      <c r="DR766" s="53"/>
      <c r="DS766" s="53"/>
      <c r="DT766" s="53"/>
      <c r="DU766" s="53"/>
      <c r="DV766" s="53"/>
      <c r="DW766" s="53"/>
      <c r="DX766" s="53"/>
      <c r="DY766" s="53"/>
      <c r="DZ766" s="53"/>
      <c r="EA766" s="53"/>
      <c r="EB766" s="53"/>
      <c r="EC766" s="53"/>
      <c r="ED766" s="53"/>
      <c r="EE766" s="53"/>
      <c r="EF766" s="53"/>
      <c r="EG766" s="53"/>
      <c r="EH766" s="53"/>
      <c r="EI766" s="53"/>
      <c r="EJ766" s="53"/>
      <c r="EK766" s="53"/>
      <c r="EL766" s="53"/>
      <c r="EM766" s="53"/>
      <c r="EN766" s="53"/>
      <c r="EO766" s="53"/>
      <c r="EP766" s="53"/>
      <c r="EQ766" s="53"/>
      <c r="ER766" s="53"/>
      <c r="ES766" s="53"/>
      <c r="ET766" s="53"/>
      <c r="EU766" s="53"/>
      <c r="EV766" s="53"/>
      <c r="EW766" s="53"/>
      <c r="EX766" s="53"/>
      <c r="EY766" s="53"/>
      <c r="EZ766" s="53"/>
      <c r="FA766" s="53"/>
      <c r="FB766" s="53"/>
      <c r="FC766" s="53"/>
      <c r="FD766" s="53"/>
      <c r="FE766" s="53"/>
      <c r="FF766" s="53"/>
      <c r="FG766" s="53"/>
      <c r="FH766" s="53"/>
      <c r="FI766" s="53"/>
      <c r="FJ766" s="53"/>
      <c r="FK766" s="53"/>
      <c r="FL766" s="53"/>
      <c r="FM766" s="53"/>
      <c r="FN766" s="53"/>
      <c r="FO766" s="53"/>
      <c r="FP766" s="53"/>
      <c r="FQ766" s="53"/>
      <c r="FR766" s="53"/>
      <c r="FS766" s="53"/>
      <c r="FT766" s="53"/>
      <c r="FU766" s="53"/>
      <c r="FV766" s="53"/>
      <c r="FW766" s="53"/>
      <c r="FX766" s="53"/>
      <c r="FY766" s="53"/>
      <c r="FZ766" s="53"/>
      <c r="GA766" s="53"/>
      <c r="GB766" s="53"/>
      <c r="GC766" s="53"/>
      <c r="GD766" s="53"/>
      <c r="GE766" s="53"/>
      <c r="GF766" s="53"/>
      <c r="GG766" s="53"/>
      <c r="GH766" s="53"/>
      <c r="GI766" s="53"/>
      <c r="GJ766" s="53"/>
      <c r="GK766" s="53"/>
      <c r="GL766" s="53"/>
      <c r="GM766" s="53"/>
      <c r="GN766" s="53"/>
      <c r="GO766" s="53"/>
      <c r="GP766" s="53"/>
      <c r="GQ766" s="53"/>
      <c r="GR766" s="53"/>
      <c r="GS766" s="53"/>
      <c r="GT766" s="53"/>
      <c r="GU766" s="53"/>
      <c r="GV766" s="53"/>
      <c r="GW766" s="53"/>
      <c r="GX766" s="53"/>
      <c r="GY766" s="53"/>
      <c r="GZ766" s="53"/>
      <c r="HA766" s="53"/>
      <c r="HB766" s="53"/>
      <c r="HC766" s="53"/>
      <c r="HD766" s="53"/>
      <c r="HE766" s="53"/>
      <c r="HF766" s="53"/>
      <c r="HG766" s="53"/>
      <c r="HH766" s="53"/>
      <c r="HI766" s="53"/>
      <c r="HJ766" s="53"/>
      <c r="HK766" s="53"/>
      <c r="HL766" s="53"/>
      <c r="HM766" s="53"/>
      <c r="HN766" s="53"/>
      <c r="HO766" s="53"/>
      <c r="HP766" s="53"/>
      <c r="HQ766" s="53"/>
      <c r="HR766" s="53"/>
      <c r="HS766" s="53"/>
      <c r="HT766" s="53"/>
      <c r="HU766" s="53"/>
      <c r="HV766" s="53"/>
      <c r="HW766" s="53"/>
      <c r="HX766" s="53"/>
      <c r="HY766" s="53"/>
      <c r="HZ766" s="53"/>
      <c r="IA766" s="53"/>
    </row>
    <row r="767" spans="1:235" ht="11.25">
      <c r="A767" s="1"/>
      <c r="B767" s="1"/>
      <c r="C767" s="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04"/>
      <c r="O767" s="104"/>
      <c r="P767" s="104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3"/>
      <c r="AV767" s="53"/>
      <c r="AW767" s="53"/>
      <c r="AX767" s="53"/>
      <c r="AY767" s="53"/>
      <c r="AZ767" s="53"/>
      <c r="BA767" s="53"/>
      <c r="BB767" s="53"/>
      <c r="BC767" s="53"/>
      <c r="BD767" s="53"/>
      <c r="BE767" s="53"/>
      <c r="BF767" s="53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3"/>
      <c r="BS767" s="53"/>
      <c r="BT767" s="53"/>
      <c r="BU767" s="53"/>
      <c r="BV767" s="53"/>
      <c r="BW767" s="53"/>
      <c r="BX767" s="53"/>
      <c r="BY767" s="53"/>
      <c r="BZ767" s="53"/>
      <c r="CA767" s="53"/>
      <c r="CB767" s="53"/>
      <c r="CC767" s="53"/>
      <c r="CD767" s="53"/>
      <c r="CE767" s="53"/>
      <c r="CF767" s="53"/>
      <c r="CG767" s="53"/>
      <c r="CH767" s="53"/>
      <c r="CI767" s="53"/>
      <c r="CJ767" s="53"/>
      <c r="CK767" s="53"/>
      <c r="CL767" s="53"/>
      <c r="CM767" s="53"/>
      <c r="CN767" s="53"/>
      <c r="CO767" s="53"/>
      <c r="CP767" s="53"/>
      <c r="CQ767" s="53"/>
      <c r="CR767" s="53"/>
      <c r="CS767" s="53"/>
      <c r="CT767" s="53"/>
      <c r="CU767" s="53"/>
      <c r="CV767" s="53"/>
      <c r="CW767" s="53"/>
      <c r="CX767" s="53"/>
      <c r="CY767" s="53"/>
      <c r="CZ767" s="53"/>
      <c r="DA767" s="53"/>
      <c r="DB767" s="53"/>
      <c r="DC767" s="53"/>
      <c r="DD767" s="53"/>
      <c r="DE767" s="53"/>
      <c r="DF767" s="53"/>
      <c r="DG767" s="53"/>
      <c r="DH767" s="53"/>
      <c r="DI767" s="53"/>
      <c r="DJ767" s="53"/>
      <c r="DK767" s="53"/>
      <c r="DL767" s="53"/>
      <c r="DM767" s="53"/>
      <c r="DN767" s="53"/>
      <c r="DO767" s="53"/>
      <c r="DP767" s="53"/>
      <c r="DQ767" s="53"/>
      <c r="DR767" s="53"/>
      <c r="DS767" s="53"/>
      <c r="DT767" s="53"/>
      <c r="DU767" s="53"/>
      <c r="DV767" s="53"/>
      <c r="DW767" s="53"/>
      <c r="DX767" s="53"/>
      <c r="DY767" s="53"/>
      <c r="DZ767" s="53"/>
      <c r="EA767" s="53"/>
      <c r="EB767" s="53"/>
      <c r="EC767" s="53"/>
      <c r="ED767" s="53"/>
      <c r="EE767" s="53"/>
      <c r="EF767" s="53"/>
      <c r="EG767" s="53"/>
      <c r="EH767" s="53"/>
      <c r="EI767" s="53"/>
      <c r="EJ767" s="53"/>
      <c r="EK767" s="53"/>
      <c r="EL767" s="53"/>
      <c r="EM767" s="53"/>
      <c r="EN767" s="53"/>
      <c r="EO767" s="53"/>
      <c r="EP767" s="53"/>
      <c r="EQ767" s="53"/>
      <c r="ER767" s="53"/>
      <c r="ES767" s="53"/>
      <c r="ET767" s="53"/>
      <c r="EU767" s="53"/>
      <c r="EV767" s="53"/>
      <c r="EW767" s="53"/>
      <c r="EX767" s="53"/>
      <c r="EY767" s="53"/>
      <c r="EZ767" s="53"/>
      <c r="FA767" s="53"/>
      <c r="FB767" s="53"/>
      <c r="FC767" s="53"/>
      <c r="FD767" s="53"/>
      <c r="FE767" s="53"/>
      <c r="FF767" s="53"/>
      <c r="FG767" s="53"/>
      <c r="FH767" s="53"/>
      <c r="FI767" s="53"/>
      <c r="FJ767" s="53"/>
      <c r="FK767" s="53"/>
      <c r="FL767" s="53"/>
      <c r="FM767" s="53"/>
      <c r="FN767" s="53"/>
      <c r="FO767" s="53"/>
      <c r="FP767" s="53"/>
      <c r="FQ767" s="53"/>
      <c r="FR767" s="53"/>
      <c r="FS767" s="53"/>
      <c r="FT767" s="53"/>
      <c r="FU767" s="53"/>
      <c r="FV767" s="53"/>
      <c r="FW767" s="53"/>
      <c r="FX767" s="53"/>
      <c r="FY767" s="53"/>
      <c r="FZ767" s="53"/>
      <c r="GA767" s="53"/>
      <c r="GB767" s="53"/>
      <c r="GC767" s="53"/>
      <c r="GD767" s="53"/>
      <c r="GE767" s="53"/>
      <c r="GF767" s="53"/>
      <c r="GG767" s="53"/>
      <c r="GH767" s="53"/>
      <c r="GI767" s="53"/>
      <c r="GJ767" s="53"/>
      <c r="GK767" s="53"/>
      <c r="GL767" s="53"/>
      <c r="GM767" s="53"/>
      <c r="GN767" s="53"/>
      <c r="GO767" s="53"/>
      <c r="GP767" s="53"/>
      <c r="GQ767" s="53"/>
      <c r="GR767" s="53"/>
      <c r="GS767" s="53"/>
      <c r="GT767" s="53"/>
      <c r="GU767" s="53"/>
      <c r="GV767" s="53"/>
      <c r="GW767" s="53"/>
      <c r="GX767" s="53"/>
      <c r="GY767" s="53"/>
      <c r="GZ767" s="53"/>
      <c r="HA767" s="53"/>
      <c r="HB767" s="53"/>
      <c r="HC767" s="53"/>
      <c r="HD767" s="53"/>
      <c r="HE767" s="53"/>
      <c r="HF767" s="53"/>
      <c r="HG767" s="53"/>
      <c r="HH767" s="53"/>
      <c r="HI767" s="53"/>
      <c r="HJ767" s="53"/>
      <c r="HK767" s="53"/>
      <c r="HL767" s="53"/>
      <c r="HM767" s="53"/>
      <c r="HN767" s="53"/>
      <c r="HO767" s="53"/>
      <c r="HP767" s="53"/>
      <c r="HQ767" s="53"/>
      <c r="HR767" s="53"/>
      <c r="HS767" s="53"/>
      <c r="HT767" s="53"/>
      <c r="HU767" s="53"/>
      <c r="HV767" s="53"/>
      <c r="HW767" s="53"/>
      <c r="HX767" s="53"/>
      <c r="HY767" s="53"/>
      <c r="HZ767" s="53"/>
      <c r="IA767" s="53"/>
    </row>
    <row r="768" spans="1:235" ht="11.25">
      <c r="A768" s="1"/>
      <c r="B768" s="1"/>
      <c r="C768" s="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04"/>
      <c r="O768" s="104"/>
      <c r="P768" s="104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3"/>
      <c r="AV768" s="53"/>
      <c r="AW768" s="53"/>
      <c r="AX768" s="53"/>
      <c r="AY768" s="53"/>
      <c r="AZ768" s="53"/>
      <c r="BA768" s="53"/>
      <c r="BB768" s="53"/>
      <c r="BC768" s="53"/>
      <c r="BD768" s="53"/>
      <c r="BE768" s="53"/>
      <c r="BF768" s="53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3"/>
      <c r="BS768" s="53"/>
      <c r="BT768" s="53"/>
      <c r="BU768" s="53"/>
      <c r="BV768" s="53"/>
      <c r="BW768" s="53"/>
      <c r="BX768" s="53"/>
      <c r="BY768" s="53"/>
      <c r="BZ768" s="53"/>
      <c r="CA768" s="53"/>
      <c r="CB768" s="53"/>
      <c r="CC768" s="53"/>
      <c r="CD768" s="53"/>
      <c r="CE768" s="53"/>
      <c r="CF768" s="53"/>
      <c r="CG768" s="53"/>
      <c r="CH768" s="53"/>
      <c r="CI768" s="53"/>
      <c r="CJ768" s="53"/>
      <c r="CK768" s="53"/>
      <c r="CL768" s="53"/>
      <c r="CM768" s="53"/>
      <c r="CN768" s="53"/>
      <c r="CO768" s="53"/>
      <c r="CP768" s="53"/>
      <c r="CQ768" s="53"/>
      <c r="CR768" s="53"/>
      <c r="CS768" s="53"/>
      <c r="CT768" s="53"/>
      <c r="CU768" s="53"/>
      <c r="CV768" s="53"/>
      <c r="CW768" s="53"/>
      <c r="CX768" s="53"/>
      <c r="CY768" s="53"/>
      <c r="CZ768" s="53"/>
      <c r="DA768" s="53"/>
      <c r="DB768" s="53"/>
      <c r="DC768" s="53"/>
      <c r="DD768" s="53"/>
      <c r="DE768" s="53"/>
      <c r="DF768" s="53"/>
      <c r="DG768" s="53"/>
      <c r="DH768" s="53"/>
      <c r="DI768" s="53"/>
      <c r="DJ768" s="53"/>
      <c r="DK768" s="53"/>
      <c r="DL768" s="53"/>
      <c r="DM768" s="53"/>
      <c r="DN768" s="53"/>
      <c r="DO768" s="53"/>
      <c r="DP768" s="53"/>
      <c r="DQ768" s="53"/>
      <c r="DR768" s="53"/>
      <c r="DS768" s="53"/>
      <c r="DT768" s="53"/>
      <c r="DU768" s="53"/>
      <c r="DV768" s="53"/>
      <c r="DW768" s="53"/>
      <c r="DX768" s="53"/>
      <c r="DY768" s="53"/>
      <c r="DZ768" s="53"/>
      <c r="EA768" s="53"/>
      <c r="EB768" s="53"/>
      <c r="EC768" s="53"/>
      <c r="ED768" s="53"/>
      <c r="EE768" s="53"/>
      <c r="EF768" s="53"/>
      <c r="EG768" s="53"/>
      <c r="EH768" s="53"/>
      <c r="EI768" s="53"/>
      <c r="EJ768" s="53"/>
      <c r="EK768" s="53"/>
      <c r="EL768" s="53"/>
      <c r="EM768" s="53"/>
      <c r="EN768" s="53"/>
      <c r="EO768" s="53"/>
      <c r="EP768" s="53"/>
      <c r="EQ768" s="53"/>
      <c r="ER768" s="53"/>
      <c r="ES768" s="53"/>
      <c r="ET768" s="53"/>
      <c r="EU768" s="53"/>
      <c r="EV768" s="53"/>
      <c r="EW768" s="53"/>
      <c r="EX768" s="53"/>
      <c r="EY768" s="53"/>
      <c r="EZ768" s="53"/>
      <c r="FA768" s="53"/>
      <c r="FB768" s="53"/>
      <c r="FC768" s="53"/>
      <c r="FD768" s="53"/>
      <c r="FE768" s="53"/>
      <c r="FF768" s="53"/>
      <c r="FG768" s="53"/>
      <c r="FH768" s="53"/>
      <c r="FI768" s="53"/>
      <c r="FJ768" s="53"/>
      <c r="FK768" s="53"/>
      <c r="FL768" s="53"/>
      <c r="FM768" s="53"/>
      <c r="FN768" s="53"/>
      <c r="FO768" s="53"/>
      <c r="FP768" s="53"/>
      <c r="FQ768" s="53"/>
      <c r="FR768" s="53"/>
      <c r="FS768" s="53"/>
      <c r="FT768" s="53"/>
      <c r="FU768" s="53"/>
      <c r="FV768" s="53"/>
      <c r="FW768" s="53"/>
      <c r="FX768" s="53"/>
      <c r="FY768" s="53"/>
      <c r="FZ768" s="53"/>
      <c r="GA768" s="53"/>
      <c r="GB768" s="53"/>
      <c r="GC768" s="53"/>
      <c r="GD768" s="53"/>
      <c r="GE768" s="53"/>
      <c r="GF768" s="53"/>
      <c r="GG768" s="53"/>
      <c r="GH768" s="53"/>
      <c r="GI768" s="53"/>
      <c r="GJ768" s="53"/>
      <c r="GK768" s="53"/>
      <c r="GL768" s="53"/>
      <c r="GM768" s="53"/>
      <c r="GN768" s="53"/>
      <c r="GO768" s="53"/>
      <c r="GP768" s="53"/>
      <c r="GQ768" s="53"/>
      <c r="GR768" s="53"/>
      <c r="GS768" s="53"/>
      <c r="GT768" s="53"/>
      <c r="GU768" s="53"/>
      <c r="GV768" s="53"/>
      <c r="GW768" s="53"/>
      <c r="GX768" s="53"/>
      <c r="GY768" s="53"/>
      <c r="GZ768" s="53"/>
      <c r="HA768" s="53"/>
      <c r="HB768" s="53"/>
      <c r="HC768" s="53"/>
      <c r="HD768" s="53"/>
      <c r="HE768" s="53"/>
      <c r="HF768" s="53"/>
      <c r="HG768" s="53"/>
      <c r="HH768" s="53"/>
      <c r="HI768" s="53"/>
      <c r="HJ768" s="53"/>
      <c r="HK768" s="53"/>
      <c r="HL768" s="53"/>
      <c r="HM768" s="53"/>
      <c r="HN768" s="53"/>
      <c r="HO768" s="53"/>
      <c r="HP768" s="53"/>
      <c r="HQ768" s="53"/>
      <c r="HR768" s="53"/>
      <c r="HS768" s="53"/>
      <c r="HT768" s="53"/>
      <c r="HU768" s="53"/>
      <c r="HV768" s="53"/>
      <c r="HW768" s="53"/>
      <c r="HX768" s="53"/>
      <c r="HY768" s="53"/>
      <c r="HZ768" s="53"/>
      <c r="IA768" s="53"/>
    </row>
    <row r="769" spans="1:235" ht="11.25">
      <c r="A769" s="1"/>
      <c r="B769" s="1"/>
      <c r="C769" s="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04"/>
      <c r="O769" s="104"/>
      <c r="P769" s="104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3"/>
      <c r="AV769" s="53"/>
      <c r="AW769" s="53"/>
      <c r="AX769" s="53"/>
      <c r="AY769" s="53"/>
      <c r="AZ769" s="53"/>
      <c r="BA769" s="53"/>
      <c r="BB769" s="53"/>
      <c r="BC769" s="53"/>
      <c r="BD769" s="53"/>
      <c r="BE769" s="53"/>
      <c r="BF769" s="53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3"/>
      <c r="BS769" s="53"/>
      <c r="BT769" s="53"/>
      <c r="BU769" s="53"/>
      <c r="BV769" s="53"/>
      <c r="BW769" s="53"/>
      <c r="BX769" s="53"/>
      <c r="BY769" s="53"/>
      <c r="BZ769" s="53"/>
      <c r="CA769" s="53"/>
      <c r="CB769" s="53"/>
      <c r="CC769" s="53"/>
      <c r="CD769" s="53"/>
      <c r="CE769" s="53"/>
      <c r="CF769" s="53"/>
      <c r="CG769" s="53"/>
      <c r="CH769" s="53"/>
      <c r="CI769" s="53"/>
      <c r="CJ769" s="53"/>
      <c r="CK769" s="53"/>
      <c r="CL769" s="53"/>
      <c r="CM769" s="53"/>
      <c r="CN769" s="53"/>
      <c r="CO769" s="53"/>
      <c r="CP769" s="53"/>
      <c r="CQ769" s="53"/>
      <c r="CR769" s="53"/>
      <c r="CS769" s="53"/>
      <c r="CT769" s="53"/>
      <c r="CU769" s="53"/>
      <c r="CV769" s="53"/>
      <c r="CW769" s="53"/>
      <c r="CX769" s="53"/>
      <c r="CY769" s="53"/>
      <c r="CZ769" s="53"/>
      <c r="DA769" s="53"/>
      <c r="DB769" s="53"/>
      <c r="DC769" s="53"/>
      <c r="DD769" s="53"/>
      <c r="DE769" s="53"/>
      <c r="DF769" s="53"/>
      <c r="DG769" s="53"/>
      <c r="DH769" s="53"/>
      <c r="DI769" s="53"/>
      <c r="DJ769" s="53"/>
      <c r="DK769" s="53"/>
      <c r="DL769" s="53"/>
      <c r="DM769" s="53"/>
      <c r="DN769" s="53"/>
      <c r="DO769" s="53"/>
      <c r="DP769" s="53"/>
      <c r="DQ769" s="53"/>
      <c r="DR769" s="53"/>
      <c r="DS769" s="53"/>
      <c r="DT769" s="53"/>
      <c r="DU769" s="53"/>
      <c r="DV769" s="53"/>
      <c r="DW769" s="53"/>
      <c r="DX769" s="53"/>
      <c r="DY769" s="53"/>
      <c r="DZ769" s="53"/>
      <c r="EA769" s="53"/>
      <c r="EB769" s="53"/>
      <c r="EC769" s="53"/>
      <c r="ED769" s="53"/>
      <c r="EE769" s="53"/>
      <c r="EF769" s="53"/>
      <c r="EG769" s="53"/>
      <c r="EH769" s="53"/>
      <c r="EI769" s="53"/>
      <c r="EJ769" s="53"/>
      <c r="EK769" s="53"/>
      <c r="EL769" s="53"/>
      <c r="EM769" s="53"/>
      <c r="EN769" s="53"/>
      <c r="EO769" s="53"/>
      <c r="EP769" s="53"/>
      <c r="EQ769" s="53"/>
      <c r="ER769" s="53"/>
      <c r="ES769" s="53"/>
      <c r="ET769" s="53"/>
      <c r="EU769" s="53"/>
      <c r="EV769" s="53"/>
      <c r="EW769" s="53"/>
      <c r="EX769" s="53"/>
      <c r="EY769" s="53"/>
      <c r="EZ769" s="53"/>
      <c r="FA769" s="53"/>
      <c r="FB769" s="53"/>
      <c r="FC769" s="53"/>
      <c r="FD769" s="53"/>
      <c r="FE769" s="53"/>
      <c r="FF769" s="53"/>
      <c r="FG769" s="53"/>
      <c r="FH769" s="53"/>
      <c r="FI769" s="53"/>
      <c r="FJ769" s="53"/>
      <c r="FK769" s="53"/>
      <c r="FL769" s="53"/>
      <c r="FM769" s="53"/>
      <c r="FN769" s="53"/>
      <c r="FO769" s="53"/>
      <c r="FP769" s="53"/>
      <c r="FQ769" s="53"/>
      <c r="FR769" s="53"/>
      <c r="FS769" s="53"/>
      <c r="FT769" s="53"/>
      <c r="FU769" s="53"/>
      <c r="FV769" s="53"/>
      <c r="FW769" s="53"/>
      <c r="FX769" s="53"/>
      <c r="FY769" s="53"/>
      <c r="FZ769" s="53"/>
      <c r="GA769" s="53"/>
      <c r="GB769" s="53"/>
      <c r="GC769" s="53"/>
      <c r="GD769" s="53"/>
      <c r="GE769" s="53"/>
      <c r="GF769" s="53"/>
      <c r="GG769" s="53"/>
      <c r="GH769" s="53"/>
      <c r="GI769" s="53"/>
      <c r="GJ769" s="53"/>
      <c r="GK769" s="53"/>
      <c r="GL769" s="53"/>
      <c r="GM769" s="53"/>
      <c r="GN769" s="53"/>
      <c r="GO769" s="53"/>
      <c r="GP769" s="53"/>
      <c r="GQ769" s="53"/>
      <c r="GR769" s="53"/>
      <c r="GS769" s="53"/>
      <c r="GT769" s="53"/>
      <c r="GU769" s="53"/>
      <c r="GV769" s="53"/>
      <c r="GW769" s="53"/>
      <c r="GX769" s="53"/>
      <c r="GY769" s="53"/>
      <c r="GZ769" s="53"/>
      <c r="HA769" s="53"/>
      <c r="HB769" s="53"/>
      <c r="HC769" s="53"/>
      <c r="HD769" s="53"/>
      <c r="HE769" s="53"/>
      <c r="HF769" s="53"/>
      <c r="HG769" s="53"/>
      <c r="HH769" s="53"/>
      <c r="HI769" s="53"/>
      <c r="HJ769" s="53"/>
      <c r="HK769" s="53"/>
      <c r="HL769" s="53"/>
      <c r="HM769" s="53"/>
      <c r="HN769" s="53"/>
      <c r="HO769" s="53"/>
      <c r="HP769" s="53"/>
      <c r="HQ769" s="53"/>
      <c r="HR769" s="53"/>
      <c r="HS769" s="53"/>
      <c r="HT769" s="53"/>
      <c r="HU769" s="53"/>
      <c r="HV769" s="53"/>
      <c r="HW769" s="53"/>
      <c r="HX769" s="53"/>
      <c r="HY769" s="53"/>
      <c r="HZ769" s="53"/>
      <c r="IA769" s="53"/>
    </row>
    <row r="770" spans="1:235" ht="11.25">
      <c r="A770" s="1"/>
      <c r="B770" s="1"/>
      <c r="C770" s="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04"/>
      <c r="O770" s="104"/>
      <c r="P770" s="104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3"/>
      <c r="AV770" s="53"/>
      <c r="AW770" s="53"/>
      <c r="AX770" s="53"/>
      <c r="AY770" s="53"/>
      <c r="AZ770" s="53"/>
      <c r="BA770" s="53"/>
      <c r="BB770" s="53"/>
      <c r="BC770" s="53"/>
      <c r="BD770" s="53"/>
      <c r="BE770" s="53"/>
      <c r="BF770" s="53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3"/>
      <c r="BS770" s="53"/>
      <c r="BT770" s="53"/>
      <c r="BU770" s="53"/>
      <c r="BV770" s="53"/>
      <c r="BW770" s="53"/>
      <c r="BX770" s="53"/>
      <c r="BY770" s="53"/>
      <c r="BZ770" s="53"/>
      <c r="CA770" s="53"/>
      <c r="CB770" s="53"/>
      <c r="CC770" s="53"/>
      <c r="CD770" s="53"/>
      <c r="CE770" s="53"/>
      <c r="CF770" s="53"/>
      <c r="CG770" s="53"/>
      <c r="CH770" s="53"/>
      <c r="CI770" s="53"/>
      <c r="CJ770" s="53"/>
      <c r="CK770" s="53"/>
      <c r="CL770" s="53"/>
      <c r="CM770" s="53"/>
      <c r="CN770" s="53"/>
      <c r="CO770" s="53"/>
      <c r="CP770" s="53"/>
      <c r="CQ770" s="53"/>
      <c r="CR770" s="53"/>
      <c r="CS770" s="53"/>
      <c r="CT770" s="53"/>
      <c r="CU770" s="53"/>
      <c r="CV770" s="53"/>
      <c r="CW770" s="53"/>
      <c r="CX770" s="53"/>
      <c r="CY770" s="53"/>
      <c r="CZ770" s="53"/>
      <c r="DA770" s="53"/>
      <c r="DB770" s="53"/>
      <c r="DC770" s="53"/>
      <c r="DD770" s="53"/>
      <c r="DE770" s="53"/>
      <c r="DF770" s="53"/>
      <c r="DG770" s="53"/>
      <c r="DH770" s="53"/>
      <c r="DI770" s="53"/>
      <c r="DJ770" s="53"/>
      <c r="DK770" s="53"/>
      <c r="DL770" s="53"/>
      <c r="DM770" s="53"/>
      <c r="DN770" s="53"/>
      <c r="DO770" s="53"/>
      <c r="DP770" s="53"/>
      <c r="DQ770" s="53"/>
      <c r="DR770" s="53"/>
      <c r="DS770" s="53"/>
      <c r="DT770" s="53"/>
      <c r="DU770" s="53"/>
      <c r="DV770" s="53"/>
      <c r="DW770" s="53"/>
      <c r="DX770" s="53"/>
      <c r="DY770" s="53"/>
      <c r="DZ770" s="53"/>
      <c r="EA770" s="53"/>
      <c r="EB770" s="53"/>
      <c r="EC770" s="53"/>
      <c r="ED770" s="53"/>
      <c r="EE770" s="53"/>
      <c r="EF770" s="53"/>
      <c r="EG770" s="53"/>
      <c r="EH770" s="53"/>
      <c r="EI770" s="53"/>
      <c r="EJ770" s="53"/>
      <c r="EK770" s="53"/>
      <c r="EL770" s="53"/>
      <c r="EM770" s="53"/>
      <c r="EN770" s="53"/>
      <c r="EO770" s="53"/>
      <c r="EP770" s="53"/>
      <c r="EQ770" s="53"/>
      <c r="ER770" s="53"/>
      <c r="ES770" s="53"/>
      <c r="ET770" s="53"/>
      <c r="EU770" s="53"/>
      <c r="EV770" s="53"/>
      <c r="EW770" s="53"/>
      <c r="EX770" s="53"/>
      <c r="EY770" s="53"/>
      <c r="EZ770" s="53"/>
      <c r="FA770" s="53"/>
      <c r="FB770" s="53"/>
      <c r="FC770" s="53"/>
      <c r="FD770" s="53"/>
      <c r="FE770" s="53"/>
      <c r="FF770" s="53"/>
      <c r="FG770" s="53"/>
      <c r="FH770" s="53"/>
      <c r="FI770" s="53"/>
      <c r="FJ770" s="53"/>
      <c r="FK770" s="53"/>
      <c r="FL770" s="53"/>
      <c r="FM770" s="53"/>
      <c r="FN770" s="53"/>
      <c r="FO770" s="53"/>
      <c r="FP770" s="53"/>
      <c r="FQ770" s="53"/>
      <c r="FR770" s="53"/>
      <c r="FS770" s="53"/>
      <c r="FT770" s="53"/>
      <c r="FU770" s="53"/>
      <c r="FV770" s="53"/>
      <c r="FW770" s="53"/>
      <c r="FX770" s="53"/>
      <c r="FY770" s="53"/>
      <c r="FZ770" s="53"/>
      <c r="GA770" s="53"/>
      <c r="GB770" s="53"/>
      <c r="GC770" s="53"/>
      <c r="GD770" s="53"/>
      <c r="GE770" s="53"/>
      <c r="GF770" s="53"/>
      <c r="GG770" s="53"/>
      <c r="GH770" s="53"/>
      <c r="GI770" s="53"/>
      <c r="GJ770" s="53"/>
      <c r="GK770" s="53"/>
      <c r="GL770" s="53"/>
      <c r="GM770" s="53"/>
      <c r="GN770" s="53"/>
      <c r="GO770" s="53"/>
      <c r="GP770" s="53"/>
      <c r="GQ770" s="53"/>
      <c r="GR770" s="53"/>
      <c r="GS770" s="53"/>
      <c r="GT770" s="53"/>
      <c r="GU770" s="53"/>
      <c r="GV770" s="53"/>
      <c r="GW770" s="53"/>
      <c r="GX770" s="53"/>
      <c r="GY770" s="53"/>
      <c r="GZ770" s="53"/>
      <c r="HA770" s="53"/>
      <c r="HB770" s="53"/>
      <c r="HC770" s="53"/>
      <c r="HD770" s="53"/>
      <c r="HE770" s="53"/>
      <c r="HF770" s="53"/>
      <c r="HG770" s="53"/>
      <c r="HH770" s="53"/>
      <c r="HI770" s="53"/>
      <c r="HJ770" s="53"/>
      <c r="HK770" s="53"/>
      <c r="HL770" s="53"/>
      <c r="HM770" s="53"/>
      <c r="HN770" s="53"/>
      <c r="HO770" s="53"/>
      <c r="HP770" s="53"/>
      <c r="HQ770" s="53"/>
      <c r="HR770" s="53"/>
      <c r="HS770" s="53"/>
      <c r="HT770" s="53"/>
      <c r="HU770" s="53"/>
      <c r="HV770" s="53"/>
      <c r="HW770" s="53"/>
      <c r="HX770" s="53"/>
      <c r="HY770" s="53"/>
      <c r="HZ770" s="53"/>
      <c r="IA770" s="53"/>
    </row>
    <row r="771" spans="1:235" ht="11.25">
      <c r="A771" s="1"/>
      <c r="B771" s="1"/>
      <c r="C771" s="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04"/>
      <c r="O771" s="104"/>
      <c r="P771" s="104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3"/>
      <c r="AV771" s="53"/>
      <c r="AW771" s="53"/>
      <c r="AX771" s="53"/>
      <c r="AY771" s="53"/>
      <c r="AZ771" s="53"/>
      <c r="BA771" s="53"/>
      <c r="BB771" s="53"/>
      <c r="BC771" s="53"/>
      <c r="BD771" s="53"/>
      <c r="BE771" s="53"/>
      <c r="BF771" s="53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3"/>
      <c r="BS771" s="53"/>
      <c r="BT771" s="53"/>
      <c r="BU771" s="53"/>
      <c r="BV771" s="53"/>
      <c r="BW771" s="53"/>
      <c r="BX771" s="53"/>
      <c r="BY771" s="53"/>
      <c r="BZ771" s="53"/>
      <c r="CA771" s="53"/>
      <c r="CB771" s="53"/>
      <c r="CC771" s="53"/>
      <c r="CD771" s="53"/>
      <c r="CE771" s="53"/>
      <c r="CF771" s="53"/>
      <c r="CG771" s="53"/>
      <c r="CH771" s="53"/>
      <c r="CI771" s="53"/>
      <c r="CJ771" s="53"/>
      <c r="CK771" s="53"/>
      <c r="CL771" s="53"/>
      <c r="CM771" s="53"/>
      <c r="CN771" s="53"/>
      <c r="CO771" s="53"/>
      <c r="CP771" s="53"/>
      <c r="CQ771" s="53"/>
      <c r="CR771" s="53"/>
      <c r="CS771" s="53"/>
      <c r="CT771" s="53"/>
      <c r="CU771" s="53"/>
      <c r="CV771" s="53"/>
      <c r="CW771" s="53"/>
      <c r="CX771" s="53"/>
      <c r="CY771" s="53"/>
      <c r="CZ771" s="53"/>
      <c r="DA771" s="53"/>
      <c r="DB771" s="53"/>
      <c r="DC771" s="53"/>
      <c r="DD771" s="53"/>
      <c r="DE771" s="53"/>
      <c r="DF771" s="53"/>
      <c r="DG771" s="53"/>
      <c r="DH771" s="53"/>
      <c r="DI771" s="53"/>
      <c r="DJ771" s="53"/>
      <c r="DK771" s="53"/>
      <c r="DL771" s="53"/>
      <c r="DM771" s="53"/>
      <c r="DN771" s="53"/>
      <c r="DO771" s="53"/>
      <c r="DP771" s="53"/>
      <c r="DQ771" s="53"/>
      <c r="DR771" s="53"/>
      <c r="DS771" s="53"/>
      <c r="DT771" s="53"/>
      <c r="DU771" s="53"/>
      <c r="DV771" s="53"/>
      <c r="DW771" s="53"/>
      <c r="DX771" s="53"/>
      <c r="DY771" s="53"/>
      <c r="DZ771" s="53"/>
      <c r="EA771" s="53"/>
      <c r="EB771" s="53"/>
      <c r="EC771" s="53"/>
      <c r="ED771" s="53"/>
      <c r="EE771" s="53"/>
      <c r="EF771" s="53"/>
      <c r="EG771" s="53"/>
      <c r="EH771" s="53"/>
      <c r="EI771" s="53"/>
      <c r="EJ771" s="53"/>
      <c r="EK771" s="53"/>
      <c r="EL771" s="53"/>
      <c r="EM771" s="53"/>
      <c r="EN771" s="53"/>
      <c r="EO771" s="53"/>
      <c r="EP771" s="53"/>
      <c r="EQ771" s="53"/>
      <c r="ER771" s="53"/>
      <c r="ES771" s="53"/>
      <c r="ET771" s="53"/>
      <c r="EU771" s="53"/>
      <c r="EV771" s="53"/>
      <c r="EW771" s="53"/>
      <c r="EX771" s="53"/>
      <c r="EY771" s="53"/>
      <c r="EZ771" s="53"/>
      <c r="FA771" s="53"/>
      <c r="FB771" s="53"/>
      <c r="FC771" s="53"/>
      <c r="FD771" s="53"/>
      <c r="FE771" s="53"/>
      <c r="FF771" s="53"/>
      <c r="FG771" s="53"/>
      <c r="FH771" s="53"/>
      <c r="FI771" s="53"/>
      <c r="FJ771" s="53"/>
      <c r="FK771" s="53"/>
      <c r="FL771" s="53"/>
      <c r="FM771" s="53"/>
      <c r="FN771" s="53"/>
      <c r="FO771" s="53"/>
      <c r="FP771" s="53"/>
      <c r="FQ771" s="53"/>
      <c r="FR771" s="53"/>
      <c r="FS771" s="53"/>
      <c r="FT771" s="53"/>
      <c r="FU771" s="53"/>
      <c r="FV771" s="53"/>
      <c r="FW771" s="53"/>
      <c r="FX771" s="53"/>
      <c r="FY771" s="53"/>
      <c r="FZ771" s="53"/>
      <c r="GA771" s="53"/>
      <c r="GB771" s="53"/>
      <c r="GC771" s="53"/>
      <c r="GD771" s="53"/>
      <c r="GE771" s="53"/>
      <c r="GF771" s="53"/>
      <c r="GG771" s="53"/>
      <c r="GH771" s="53"/>
      <c r="GI771" s="53"/>
      <c r="GJ771" s="53"/>
      <c r="GK771" s="53"/>
      <c r="GL771" s="53"/>
      <c r="GM771" s="53"/>
      <c r="GN771" s="53"/>
      <c r="GO771" s="53"/>
      <c r="GP771" s="53"/>
      <c r="GQ771" s="53"/>
      <c r="GR771" s="53"/>
      <c r="GS771" s="53"/>
      <c r="GT771" s="53"/>
      <c r="GU771" s="53"/>
      <c r="GV771" s="53"/>
      <c r="GW771" s="53"/>
      <c r="GX771" s="53"/>
      <c r="GY771" s="53"/>
      <c r="GZ771" s="53"/>
      <c r="HA771" s="53"/>
      <c r="HB771" s="53"/>
      <c r="HC771" s="53"/>
      <c r="HD771" s="53"/>
      <c r="HE771" s="53"/>
      <c r="HF771" s="53"/>
      <c r="HG771" s="53"/>
      <c r="HH771" s="53"/>
      <c r="HI771" s="53"/>
      <c r="HJ771" s="53"/>
      <c r="HK771" s="53"/>
      <c r="HL771" s="53"/>
      <c r="HM771" s="53"/>
      <c r="HN771" s="53"/>
      <c r="HO771" s="53"/>
      <c r="HP771" s="53"/>
      <c r="HQ771" s="53"/>
      <c r="HR771" s="53"/>
      <c r="HS771" s="53"/>
      <c r="HT771" s="53"/>
      <c r="HU771" s="53"/>
      <c r="HV771" s="53"/>
      <c r="HW771" s="53"/>
      <c r="HX771" s="53"/>
      <c r="HY771" s="53"/>
      <c r="HZ771" s="53"/>
      <c r="IA771" s="53"/>
    </row>
    <row r="772" spans="1:235" ht="11.25">
      <c r="A772" s="1"/>
      <c r="B772" s="1"/>
      <c r="C772" s="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04"/>
      <c r="O772" s="104"/>
      <c r="P772" s="104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3"/>
      <c r="AV772" s="53"/>
      <c r="AW772" s="53"/>
      <c r="AX772" s="53"/>
      <c r="AY772" s="53"/>
      <c r="AZ772" s="53"/>
      <c r="BA772" s="53"/>
      <c r="BB772" s="53"/>
      <c r="BC772" s="53"/>
      <c r="BD772" s="53"/>
      <c r="BE772" s="53"/>
      <c r="BF772" s="53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3"/>
      <c r="BS772" s="53"/>
      <c r="BT772" s="53"/>
      <c r="BU772" s="53"/>
      <c r="BV772" s="53"/>
      <c r="BW772" s="53"/>
      <c r="BX772" s="53"/>
      <c r="BY772" s="53"/>
      <c r="BZ772" s="53"/>
      <c r="CA772" s="53"/>
      <c r="CB772" s="53"/>
      <c r="CC772" s="53"/>
      <c r="CD772" s="53"/>
      <c r="CE772" s="53"/>
      <c r="CF772" s="53"/>
      <c r="CG772" s="53"/>
      <c r="CH772" s="53"/>
      <c r="CI772" s="53"/>
      <c r="CJ772" s="53"/>
      <c r="CK772" s="53"/>
      <c r="CL772" s="53"/>
      <c r="CM772" s="53"/>
      <c r="CN772" s="53"/>
      <c r="CO772" s="53"/>
      <c r="CP772" s="53"/>
      <c r="CQ772" s="53"/>
      <c r="CR772" s="53"/>
      <c r="CS772" s="53"/>
      <c r="CT772" s="53"/>
      <c r="CU772" s="53"/>
      <c r="CV772" s="53"/>
      <c r="CW772" s="53"/>
      <c r="CX772" s="53"/>
      <c r="CY772" s="53"/>
      <c r="CZ772" s="53"/>
      <c r="DA772" s="53"/>
      <c r="DB772" s="53"/>
      <c r="DC772" s="53"/>
      <c r="DD772" s="53"/>
      <c r="DE772" s="53"/>
      <c r="DF772" s="53"/>
      <c r="DG772" s="53"/>
      <c r="DH772" s="53"/>
      <c r="DI772" s="53"/>
      <c r="DJ772" s="53"/>
      <c r="DK772" s="53"/>
      <c r="DL772" s="53"/>
      <c r="DM772" s="53"/>
      <c r="DN772" s="53"/>
      <c r="DO772" s="53"/>
      <c r="DP772" s="53"/>
      <c r="DQ772" s="53"/>
      <c r="DR772" s="53"/>
      <c r="DS772" s="53"/>
      <c r="DT772" s="53"/>
      <c r="DU772" s="53"/>
      <c r="DV772" s="53"/>
      <c r="DW772" s="53"/>
      <c r="DX772" s="53"/>
      <c r="DY772" s="53"/>
      <c r="DZ772" s="53"/>
      <c r="EA772" s="53"/>
      <c r="EB772" s="53"/>
      <c r="EC772" s="53"/>
      <c r="ED772" s="53"/>
      <c r="EE772" s="53"/>
      <c r="EF772" s="53"/>
      <c r="EG772" s="53"/>
      <c r="EH772" s="53"/>
      <c r="EI772" s="53"/>
      <c r="EJ772" s="53"/>
      <c r="EK772" s="53"/>
      <c r="EL772" s="53"/>
      <c r="EM772" s="53"/>
      <c r="EN772" s="53"/>
      <c r="EO772" s="53"/>
      <c r="EP772" s="53"/>
      <c r="EQ772" s="53"/>
      <c r="ER772" s="53"/>
      <c r="ES772" s="53"/>
      <c r="ET772" s="53"/>
      <c r="EU772" s="53"/>
      <c r="EV772" s="53"/>
      <c r="EW772" s="53"/>
      <c r="EX772" s="53"/>
      <c r="EY772" s="53"/>
      <c r="EZ772" s="53"/>
      <c r="FA772" s="53"/>
      <c r="FB772" s="53"/>
      <c r="FC772" s="53"/>
      <c r="FD772" s="53"/>
      <c r="FE772" s="53"/>
      <c r="FF772" s="53"/>
      <c r="FG772" s="53"/>
      <c r="FH772" s="53"/>
      <c r="FI772" s="53"/>
      <c r="FJ772" s="53"/>
      <c r="FK772" s="53"/>
      <c r="FL772" s="53"/>
      <c r="FM772" s="53"/>
      <c r="FN772" s="53"/>
      <c r="FO772" s="53"/>
      <c r="FP772" s="53"/>
      <c r="FQ772" s="53"/>
      <c r="FR772" s="53"/>
      <c r="FS772" s="53"/>
      <c r="FT772" s="53"/>
      <c r="FU772" s="53"/>
      <c r="FV772" s="53"/>
      <c r="FW772" s="53"/>
      <c r="FX772" s="53"/>
      <c r="FY772" s="53"/>
      <c r="FZ772" s="53"/>
      <c r="GA772" s="53"/>
      <c r="GB772" s="53"/>
      <c r="GC772" s="53"/>
      <c r="GD772" s="53"/>
      <c r="GE772" s="53"/>
      <c r="GF772" s="53"/>
      <c r="GG772" s="53"/>
      <c r="GH772" s="53"/>
      <c r="GI772" s="53"/>
      <c r="GJ772" s="53"/>
      <c r="GK772" s="53"/>
      <c r="GL772" s="53"/>
      <c r="GM772" s="53"/>
      <c r="GN772" s="53"/>
      <c r="GO772" s="53"/>
      <c r="GP772" s="53"/>
      <c r="GQ772" s="53"/>
      <c r="GR772" s="53"/>
      <c r="GS772" s="53"/>
      <c r="GT772" s="53"/>
      <c r="GU772" s="53"/>
      <c r="GV772" s="53"/>
      <c r="GW772" s="53"/>
      <c r="GX772" s="53"/>
      <c r="GY772" s="53"/>
      <c r="GZ772" s="53"/>
      <c r="HA772" s="53"/>
      <c r="HB772" s="53"/>
      <c r="HC772" s="53"/>
      <c r="HD772" s="53"/>
      <c r="HE772" s="53"/>
      <c r="HF772" s="53"/>
      <c r="HG772" s="53"/>
      <c r="HH772" s="53"/>
      <c r="HI772" s="53"/>
      <c r="HJ772" s="53"/>
      <c r="HK772" s="53"/>
      <c r="HL772" s="53"/>
      <c r="HM772" s="53"/>
      <c r="HN772" s="53"/>
      <c r="HO772" s="53"/>
      <c r="HP772" s="53"/>
      <c r="HQ772" s="53"/>
      <c r="HR772" s="53"/>
      <c r="HS772" s="53"/>
      <c r="HT772" s="53"/>
      <c r="HU772" s="53"/>
      <c r="HV772" s="53"/>
      <c r="HW772" s="53"/>
      <c r="HX772" s="53"/>
      <c r="HY772" s="53"/>
      <c r="HZ772" s="53"/>
      <c r="IA772" s="53"/>
    </row>
    <row r="773" spans="1:235" ht="11.25">
      <c r="A773" s="1"/>
      <c r="B773" s="1"/>
      <c r="C773" s="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04"/>
      <c r="O773" s="104"/>
      <c r="P773" s="104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3"/>
      <c r="AV773" s="53"/>
      <c r="AW773" s="53"/>
      <c r="AX773" s="53"/>
      <c r="AY773" s="53"/>
      <c r="AZ773" s="53"/>
      <c r="BA773" s="53"/>
      <c r="BB773" s="53"/>
      <c r="BC773" s="53"/>
      <c r="BD773" s="53"/>
      <c r="BE773" s="53"/>
      <c r="BF773" s="53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3"/>
      <c r="BS773" s="53"/>
      <c r="BT773" s="53"/>
      <c r="BU773" s="53"/>
      <c r="BV773" s="53"/>
      <c r="BW773" s="53"/>
      <c r="BX773" s="53"/>
      <c r="BY773" s="53"/>
      <c r="BZ773" s="53"/>
      <c r="CA773" s="53"/>
      <c r="CB773" s="53"/>
      <c r="CC773" s="53"/>
      <c r="CD773" s="53"/>
      <c r="CE773" s="53"/>
      <c r="CF773" s="53"/>
      <c r="CG773" s="53"/>
      <c r="CH773" s="53"/>
      <c r="CI773" s="53"/>
      <c r="CJ773" s="53"/>
      <c r="CK773" s="53"/>
      <c r="CL773" s="53"/>
      <c r="CM773" s="53"/>
      <c r="CN773" s="53"/>
      <c r="CO773" s="53"/>
      <c r="CP773" s="53"/>
      <c r="CQ773" s="53"/>
      <c r="CR773" s="53"/>
      <c r="CS773" s="53"/>
      <c r="CT773" s="53"/>
      <c r="CU773" s="53"/>
      <c r="CV773" s="53"/>
      <c r="CW773" s="53"/>
      <c r="CX773" s="53"/>
      <c r="CY773" s="53"/>
      <c r="CZ773" s="53"/>
      <c r="DA773" s="53"/>
      <c r="DB773" s="53"/>
      <c r="DC773" s="53"/>
      <c r="DD773" s="53"/>
      <c r="DE773" s="53"/>
      <c r="DF773" s="53"/>
      <c r="DG773" s="53"/>
      <c r="DH773" s="53"/>
      <c r="DI773" s="53"/>
      <c r="DJ773" s="53"/>
      <c r="DK773" s="53"/>
      <c r="DL773" s="53"/>
      <c r="DM773" s="53"/>
      <c r="DN773" s="53"/>
      <c r="DO773" s="53"/>
      <c r="DP773" s="53"/>
      <c r="DQ773" s="53"/>
      <c r="DR773" s="53"/>
      <c r="DS773" s="53"/>
      <c r="DT773" s="53"/>
      <c r="DU773" s="53"/>
      <c r="DV773" s="53"/>
      <c r="DW773" s="53"/>
      <c r="DX773" s="53"/>
      <c r="DY773" s="53"/>
      <c r="DZ773" s="53"/>
      <c r="EA773" s="53"/>
      <c r="EB773" s="53"/>
      <c r="EC773" s="53"/>
      <c r="ED773" s="53"/>
      <c r="EE773" s="53"/>
      <c r="EF773" s="53"/>
      <c r="EG773" s="53"/>
      <c r="EH773" s="53"/>
      <c r="EI773" s="53"/>
      <c r="EJ773" s="53"/>
      <c r="EK773" s="53"/>
      <c r="EL773" s="53"/>
      <c r="EM773" s="53"/>
      <c r="EN773" s="53"/>
      <c r="EO773" s="53"/>
      <c r="EP773" s="53"/>
      <c r="EQ773" s="53"/>
      <c r="ER773" s="53"/>
      <c r="ES773" s="53"/>
      <c r="ET773" s="53"/>
      <c r="EU773" s="53"/>
      <c r="EV773" s="53"/>
      <c r="EW773" s="53"/>
      <c r="EX773" s="53"/>
      <c r="EY773" s="53"/>
      <c r="EZ773" s="53"/>
      <c r="FA773" s="53"/>
      <c r="FB773" s="53"/>
      <c r="FC773" s="53"/>
      <c r="FD773" s="53"/>
      <c r="FE773" s="53"/>
      <c r="FF773" s="53"/>
      <c r="FG773" s="53"/>
      <c r="FH773" s="53"/>
      <c r="FI773" s="53"/>
      <c r="FJ773" s="53"/>
      <c r="FK773" s="53"/>
      <c r="FL773" s="53"/>
      <c r="FM773" s="53"/>
      <c r="FN773" s="53"/>
      <c r="FO773" s="53"/>
      <c r="FP773" s="53"/>
      <c r="FQ773" s="53"/>
      <c r="FR773" s="53"/>
      <c r="FS773" s="53"/>
      <c r="FT773" s="53"/>
      <c r="FU773" s="53"/>
      <c r="FV773" s="53"/>
      <c r="FW773" s="53"/>
      <c r="FX773" s="53"/>
      <c r="FY773" s="53"/>
      <c r="FZ773" s="53"/>
      <c r="GA773" s="53"/>
      <c r="GB773" s="53"/>
      <c r="GC773" s="53"/>
      <c r="GD773" s="53"/>
      <c r="GE773" s="53"/>
      <c r="GF773" s="53"/>
      <c r="GG773" s="53"/>
      <c r="GH773" s="53"/>
      <c r="GI773" s="53"/>
      <c r="GJ773" s="53"/>
      <c r="GK773" s="53"/>
      <c r="GL773" s="53"/>
      <c r="GM773" s="53"/>
      <c r="GN773" s="53"/>
      <c r="GO773" s="53"/>
      <c r="GP773" s="53"/>
      <c r="GQ773" s="53"/>
      <c r="GR773" s="53"/>
      <c r="GS773" s="53"/>
      <c r="GT773" s="53"/>
      <c r="GU773" s="53"/>
      <c r="GV773" s="53"/>
      <c r="GW773" s="53"/>
      <c r="GX773" s="53"/>
      <c r="GY773" s="53"/>
      <c r="GZ773" s="53"/>
      <c r="HA773" s="53"/>
      <c r="HB773" s="53"/>
      <c r="HC773" s="53"/>
      <c r="HD773" s="53"/>
      <c r="HE773" s="53"/>
      <c r="HF773" s="53"/>
      <c r="HG773" s="53"/>
      <c r="HH773" s="53"/>
      <c r="HI773" s="53"/>
      <c r="HJ773" s="53"/>
      <c r="HK773" s="53"/>
      <c r="HL773" s="53"/>
      <c r="HM773" s="53"/>
      <c r="HN773" s="53"/>
      <c r="HO773" s="53"/>
      <c r="HP773" s="53"/>
      <c r="HQ773" s="53"/>
      <c r="HR773" s="53"/>
      <c r="HS773" s="53"/>
      <c r="HT773" s="53"/>
      <c r="HU773" s="53"/>
      <c r="HV773" s="53"/>
      <c r="HW773" s="53"/>
      <c r="HX773" s="53"/>
      <c r="HY773" s="53"/>
      <c r="HZ773" s="53"/>
      <c r="IA773" s="53"/>
    </row>
    <row r="774" spans="1:235" ht="11.25">
      <c r="A774" s="1"/>
      <c r="B774" s="1"/>
      <c r="C774" s="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04"/>
      <c r="O774" s="104"/>
      <c r="P774" s="104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3"/>
      <c r="AV774" s="53"/>
      <c r="AW774" s="53"/>
      <c r="AX774" s="53"/>
      <c r="AY774" s="53"/>
      <c r="AZ774" s="53"/>
      <c r="BA774" s="53"/>
      <c r="BB774" s="53"/>
      <c r="BC774" s="53"/>
      <c r="BD774" s="53"/>
      <c r="BE774" s="53"/>
      <c r="BF774" s="53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3"/>
      <c r="BS774" s="53"/>
      <c r="BT774" s="53"/>
      <c r="BU774" s="53"/>
      <c r="BV774" s="53"/>
      <c r="BW774" s="53"/>
      <c r="BX774" s="53"/>
      <c r="BY774" s="53"/>
      <c r="BZ774" s="53"/>
      <c r="CA774" s="53"/>
      <c r="CB774" s="53"/>
      <c r="CC774" s="53"/>
      <c r="CD774" s="53"/>
      <c r="CE774" s="53"/>
      <c r="CF774" s="53"/>
      <c r="CG774" s="53"/>
      <c r="CH774" s="53"/>
      <c r="CI774" s="53"/>
      <c r="CJ774" s="53"/>
      <c r="CK774" s="53"/>
      <c r="CL774" s="53"/>
      <c r="CM774" s="53"/>
      <c r="CN774" s="53"/>
      <c r="CO774" s="53"/>
      <c r="CP774" s="53"/>
      <c r="CQ774" s="53"/>
      <c r="CR774" s="53"/>
      <c r="CS774" s="53"/>
      <c r="CT774" s="53"/>
      <c r="CU774" s="53"/>
      <c r="CV774" s="53"/>
      <c r="CW774" s="53"/>
      <c r="CX774" s="53"/>
      <c r="CY774" s="53"/>
      <c r="CZ774" s="53"/>
      <c r="DA774" s="53"/>
      <c r="DB774" s="53"/>
      <c r="DC774" s="53"/>
      <c r="DD774" s="53"/>
      <c r="DE774" s="53"/>
      <c r="DF774" s="53"/>
      <c r="DG774" s="53"/>
      <c r="DH774" s="53"/>
      <c r="DI774" s="53"/>
      <c r="DJ774" s="53"/>
      <c r="DK774" s="53"/>
      <c r="DL774" s="53"/>
      <c r="DM774" s="53"/>
      <c r="DN774" s="53"/>
      <c r="DO774" s="53"/>
      <c r="DP774" s="53"/>
      <c r="DQ774" s="53"/>
      <c r="DR774" s="53"/>
      <c r="DS774" s="53"/>
      <c r="DT774" s="53"/>
      <c r="DU774" s="53"/>
      <c r="DV774" s="53"/>
      <c r="DW774" s="53"/>
      <c r="DX774" s="53"/>
      <c r="DY774" s="53"/>
      <c r="DZ774" s="53"/>
      <c r="EA774" s="53"/>
      <c r="EB774" s="53"/>
      <c r="EC774" s="53"/>
      <c r="ED774" s="53"/>
      <c r="EE774" s="53"/>
      <c r="EF774" s="53"/>
      <c r="EG774" s="53"/>
      <c r="EH774" s="53"/>
      <c r="EI774" s="53"/>
      <c r="EJ774" s="53"/>
      <c r="EK774" s="53"/>
      <c r="EL774" s="53"/>
      <c r="EM774" s="53"/>
      <c r="EN774" s="53"/>
      <c r="EO774" s="53"/>
      <c r="EP774" s="53"/>
      <c r="EQ774" s="53"/>
      <c r="ER774" s="53"/>
      <c r="ES774" s="53"/>
      <c r="ET774" s="53"/>
      <c r="EU774" s="53"/>
      <c r="EV774" s="53"/>
      <c r="EW774" s="53"/>
      <c r="EX774" s="53"/>
      <c r="EY774" s="53"/>
      <c r="EZ774" s="53"/>
      <c r="FA774" s="53"/>
      <c r="FB774" s="53"/>
      <c r="FC774" s="53"/>
      <c r="FD774" s="53"/>
      <c r="FE774" s="53"/>
      <c r="FF774" s="53"/>
      <c r="FG774" s="53"/>
      <c r="FH774" s="53"/>
      <c r="FI774" s="53"/>
      <c r="FJ774" s="53"/>
      <c r="FK774" s="53"/>
      <c r="FL774" s="53"/>
      <c r="FM774" s="53"/>
      <c r="FN774" s="53"/>
      <c r="FO774" s="53"/>
      <c r="FP774" s="53"/>
      <c r="FQ774" s="53"/>
      <c r="FR774" s="53"/>
      <c r="FS774" s="53"/>
      <c r="FT774" s="53"/>
      <c r="FU774" s="53"/>
      <c r="FV774" s="53"/>
      <c r="FW774" s="53"/>
      <c r="FX774" s="53"/>
      <c r="FY774" s="53"/>
      <c r="FZ774" s="53"/>
      <c r="GA774" s="53"/>
      <c r="GB774" s="53"/>
      <c r="GC774" s="53"/>
      <c r="GD774" s="53"/>
      <c r="GE774" s="53"/>
      <c r="GF774" s="53"/>
      <c r="GG774" s="53"/>
      <c r="GH774" s="53"/>
      <c r="GI774" s="53"/>
      <c r="GJ774" s="53"/>
      <c r="GK774" s="53"/>
      <c r="GL774" s="53"/>
      <c r="GM774" s="53"/>
      <c r="GN774" s="53"/>
      <c r="GO774" s="53"/>
      <c r="GP774" s="53"/>
      <c r="GQ774" s="53"/>
      <c r="GR774" s="53"/>
      <c r="GS774" s="53"/>
      <c r="GT774" s="53"/>
      <c r="GU774" s="53"/>
      <c r="GV774" s="53"/>
      <c r="GW774" s="53"/>
      <c r="GX774" s="53"/>
      <c r="GY774" s="53"/>
      <c r="GZ774" s="53"/>
      <c r="HA774" s="53"/>
      <c r="HB774" s="53"/>
      <c r="HC774" s="53"/>
      <c r="HD774" s="53"/>
      <c r="HE774" s="53"/>
      <c r="HF774" s="53"/>
      <c r="HG774" s="53"/>
      <c r="HH774" s="53"/>
      <c r="HI774" s="53"/>
      <c r="HJ774" s="53"/>
      <c r="HK774" s="53"/>
      <c r="HL774" s="53"/>
      <c r="HM774" s="53"/>
      <c r="HN774" s="53"/>
      <c r="HO774" s="53"/>
      <c r="HP774" s="53"/>
      <c r="HQ774" s="53"/>
      <c r="HR774" s="53"/>
      <c r="HS774" s="53"/>
      <c r="HT774" s="53"/>
      <c r="HU774" s="53"/>
      <c r="HV774" s="53"/>
      <c r="HW774" s="53"/>
      <c r="HX774" s="53"/>
      <c r="HY774" s="53"/>
      <c r="HZ774" s="53"/>
      <c r="IA774" s="53"/>
    </row>
    <row r="775" spans="1:235" ht="11.25">
      <c r="A775" s="1"/>
      <c r="B775" s="1"/>
      <c r="C775" s="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04"/>
      <c r="O775" s="104"/>
      <c r="P775" s="104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3"/>
      <c r="AV775" s="53"/>
      <c r="AW775" s="53"/>
      <c r="AX775" s="53"/>
      <c r="AY775" s="53"/>
      <c r="AZ775" s="53"/>
      <c r="BA775" s="53"/>
      <c r="BB775" s="53"/>
      <c r="BC775" s="53"/>
      <c r="BD775" s="53"/>
      <c r="BE775" s="53"/>
      <c r="BF775" s="53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3"/>
      <c r="BS775" s="53"/>
      <c r="BT775" s="53"/>
      <c r="BU775" s="53"/>
      <c r="BV775" s="53"/>
      <c r="BW775" s="53"/>
      <c r="BX775" s="53"/>
      <c r="BY775" s="53"/>
      <c r="BZ775" s="53"/>
      <c r="CA775" s="53"/>
      <c r="CB775" s="53"/>
      <c r="CC775" s="53"/>
      <c r="CD775" s="53"/>
      <c r="CE775" s="53"/>
      <c r="CF775" s="53"/>
      <c r="CG775" s="53"/>
      <c r="CH775" s="53"/>
      <c r="CI775" s="53"/>
      <c r="CJ775" s="53"/>
      <c r="CK775" s="53"/>
      <c r="CL775" s="53"/>
      <c r="CM775" s="53"/>
      <c r="CN775" s="53"/>
      <c r="CO775" s="53"/>
      <c r="CP775" s="53"/>
      <c r="CQ775" s="53"/>
      <c r="CR775" s="53"/>
      <c r="CS775" s="53"/>
      <c r="CT775" s="53"/>
      <c r="CU775" s="53"/>
      <c r="CV775" s="53"/>
      <c r="CW775" s="53"/>
      <c r="CX775" s="53"/>
      <c r="CY775" s="53"/>
      <c r="CZ775" s="53"/>
      <c r="DA775" s="53"/>
      <c r="DB775" s="53"/>
      <c r="DC775" s="53"/>
      <c r="DD775" s="53"/>
      <c r="DE775" s="53"/>
      <c r="DF775" s="53"/>
      <c r="DG775" s="53"/>
      <c r="DH775" s="53"/>
      <c r="DI775" s="53"/>
      <c r="DJ775" s="53"/>
      <c r="DK775" s="53"/>
      <c r="DL775" s="53"/>
      <c r="DM775" s="53"/>
      <c r="DN775" s="53"/>
      <c r="DO775" s="53"/>
      <c r="DP775" s="53"/>
      <c r="DQ775" s="53"/>
      <c r="DR775" s="53"/>
      <c r="DS775" s="53"/>
      <c r="DT775" s="53"/>
      <c r="DU775" s="53"/>
      <c r="DV775" s="53"/>
      <c r="DW775" s="53"/>
      <c r="DX775" s="53"/>
      <c r="DY775" s="53"/>
      <c r="DZ775" s="53"/>
      <c r="EA775" s="53"/>
      <c r="EB775" s="53"/>
      <c r="EC775" s="53"/>
      <c r="ED775" s="53"/>
      <c r="EE775" s="53"/>
      <c r="EF775" s="53"/>
      <c r="EG775" s="53"/>
      <c r="EH775" s="53"/>
      <c r="EI775" s="53"/>
      <c r="EJ775" s="53"/>
      <c r="EK775" s="53"/>
      <c r="EL775" s="53"/>
      <c r="EM775" s="53"/>
      <c r="EN775" s="53"/>
      <c r="EO775" s="53"/>
      <c r="EP775" s="53"/>
      <c r="EQ775" s="53"/>
      <c r="ER775" s="53"/>
      <c r="ES775" s="53"/>
      <c r="ET775" s="53"/>
      <c r="EU775" s="53"/>
      <c r="EV775" s="53"/>
      <c r="EW775" s="53"/>
      <c r="EX775" s="53"/>
      <c r="EY775" s="53"/>
      <c r="EZ775" s="53"/>
      <c r="FA775" s="53"/>
      <c r="FB775" s="53"/>
      <c r="FC775" s="53"/>
      <c r="FD775" s="53"/>
      <c r="FE775" s="53"/>
      <c r="FF775" s="53"/>
      <c r="FG775" s="53"/>
      <c r="FH775" s="53"/>
      <c r="FI775" s="53"/>
      <c r="FJ775" s="53"/>
      <c r="FK775" s="53"/>
      <c r="FL775" s="53"/>
      <c r="FM775" s="53"/>
      <c r="FN775" s="53"/>
      <c r="FO775" s="53"/>
      <c r="FP775" s="53"/>
      <c r="FQ775" s="53"/>
      <c r="FR775" s="53"/>
      <c r="FS775" s="53"/>
      <c r="FT775" s="53"/>
      <c r="FU775" s="53"/>
      <c r="FV775" s="53"/>
      <c r="FW775" s="53"/>
      <c r="FX775" s="53"/>
      <c r="FY775" s="53"/>
      <c r="FZ775" s="53"/>
      <c r="GA775" s="53"/>
      <c r="GB775" s="53"/>
      <c r="GC775" s="53"/>
      <c r="GD775" s="53"/>
      <c r="GE775" s="53"/>
      <c r="GF775" s="53"/>
      <c r="GG775" s="53"/>
      <c r="GH775" s="53"/>
      <c r="GI775" s="53"/>
      <c r="GJ775" s="53"/>
      <c r="GK775" s="53"/>
      <c r="GL775" s="53"/>
      <c r="GM775" s="53"/>
      <c r="GN775" s="53"/>
      <c r="GO775" s="53"/>
      <c r="GP775" s="53"/>
      <c r="GQ775" s="53"/>
      <c r="GR775" s="53"/>
      <c r="GS775" s="53"/>
      <c r="GT775" s="53"/>
      <c r="GU775" s="53"/>
      <c r="GV775" s="53"/>
      <c r="GW775" s="53"/>
      <c r="GX775" s="53"/>
      <c r="GY775" s="53"/>
      <c r="GZ775" s="53"/>
      <c r="HA775" s="53"/>
      <c r="HB775" s="53"/>
      <c r="HC775" s="53"/>
      <c r="HD775" s="53"/>
      <c r="HE775" s="53"/>
      <c r="HF775" s="53"/>
      <c r="HG775" s="53"/>
      <c r="HH775" s="53"/>
      <c r="HI775" s="53"/>
      <c r="HJ775" s="53"/>
      <c r="HK775" s="53"/>
      <c r="HL775" s="53"/>
      <c r="HM775" s="53"/>
      <c r="HN775" s="53"/>
      <c r="HO775" s="53"/>
      <c r="HP775" s="53"/>
      <c r="HQ775" s="53"/>
      <c r="HR775" s="53"/>
      <c r="HS775" s="53"/>
      <c r="HT775" s="53"/>
      <c r="HU775" s="53"/>
      <c r="HV775" s="53"/>
      <c r="HW775" s="53"/>
      <c r="HX775" s="53"/>
      <c r="HY775" s="53"/>
      <c r="HZ775" s="53"/>
      <c r="IA775" s="53"/>
    </row>
    <row r="776" spans="1:235" ht="11.25">
      <c r="A776" s="1"/>
      <c r="B776" s="1"/>
      <c r="C776" s="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04"/>
      <c r="O776" s="104"/>
      <c r="P776" s="104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3"/>
      <c r="AV776" s="53"/>
      <c r="AW776" s="53"/>
      <c r="AX776" s="53"/>
      <c r="AY776" s="53"/>
      <c r="AZ776" s="53"/>
      <c r="BA776" s="53"/>
      <c r="BB776" s="53"/>
      <c r="BC776" s="53"/>
      <c r="BD776" s="53"/>
      <c r="BE776" s="53"/>
      <c r="BF776" s="53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3"/>
      <c r="BS776" s="53"/>
      <c r="BT776" s="53"/>
      <c r="BU776" s="53"/>
      <c r="BV776" s="53"/>
      <c r="BW776" s="53"/>
      <c r="BX776" s="53"/>
      <c r="BY776" s="53"/>
      <c r="BZ776" s="53"/>
      <c r="CA776" s="53"/>
      <c r="CB776" s="53"/>
      <c r="CC776" s="53"/>
      <c r="CD776" s="53"/>
      <c r="CE776" s="53"/>
      <c r="CF776" s="53"/>
      <c r="CG776" s="53"/>
      <c r="CH776" s="53"/>
      <c r="CI776" s="53"/>
      <c r="CJ776" s="53"/>
      <c r="CK776" s="53"/>
      <c r="CL776" s="53"/>
      <c r="CM776" s="53"/>
      <c r="CN776" s="53"/>
      <c r="CO776" s="53"/>
      <c r="CP776" s="53"/>
      <c r="CQ776" s="53"/>
      <c r="CR776" s="53"/>
      <c r="CS776" s="53"/>
      <c r="CT776" s="53"/>
      <c r="CU776" s="53"/>
      <c r="CV776" s="53"/>
      <c r="CW776" s="53"/>
      <c r="CX776" s="53"/>
      <c r="CY776" s="53"/>
      <c r="CZ776" s="53"/>
      <c r="DA776" s="53"/>
      <c r="DB776" s="53"/>
      <c r="DC776" s="53"/>
      <c r="DD776" s="53"/>
      <c r="DE776" s="53"/>
      <c r="DF776" s="53"/>
      <c r="DG776" s="53"/>
      <c r="DH776" s="53"/>
      <c r="DI776" s="53"/>
      <c r="DJ776" s="53"/>
      <c r="DK776" s="53"/>
      <c r="DL776" s="53"/>
      <c r="DM776" s="53"/>
      <c r="DN776" s="53"/>
      <c r="DO776" s="53"/>
      <c r="DP776" s="53"/>
      <c r="DQ776" s="53"/>
      <c r="DR776" s="53"/>
      <c r="DS776" s="53"/>
      <c r="DT776" s="53"/>
      <c r="DU776" s="53"/>
      <c r="DV776" s="53"/>
      <c r="DW776" s="53"/>
      <c r="DX776" s="53"/>
      <c r="DY776" s="53"/>
      <c r="DZ776" s="53"/>
      <c r="EA776" s="53"/>
      <c r="EB776" s="53"/>
      <c r="EC776" s="53"/>
      <c r="ED776" s="53"/>
      <c r="EE776" s="53"/>
      <c r="EF776" s="53"/>
      <c r="EG776" s="53"/>
      <c r="EH776" s="53"/>
      <c r="EI776" s="53"/>
      <c r="EJ776" s="53"/>
      <c r="EK776" s="53"/>
      <c r="EL776" s="53"/>
      <c r="EM776" s="53"/>
      <c r="EN776" s="53"/>
      <c r="EO776" s="53"/>
      <c r="EP776" s="53"/>
      <c r="EQ776" s="53"/>
      <c r="ER776" s="53"/>
      <c r="ES776" s="53"/>
      <c r="ET776" s="53"/>
      <c r="EU776" s="53"/>
      <c r="EV776" s="53"/>
      <c r="EW776" s="53"/>
      <c r="EX776" s="53"/>
      <c r="EY776" s="53"/>
      <c r="EZ776" s="53"/>
      <c r="FA776" s="53"/>
      <c r="FB776" s="53"/>
      <c r="FC776" s="53"/>
      <c r="FD776" s="53"/>
      <c r="FE776" s="53"/>
      <c r="FF776" s="53"/>
      <c r="FG776" s="53"/>
      <c r="FH776" s="53"/>
      <c r="FI776" s="53"/>
      <c r="FJ776" s="53"/>
      <c r="FK776" s="53"/>
      <c r="FL776" s="53"/>
      <c r="FM776" s="53"/>
      <c r="FN776" s="53"/>
      <c r="FO776" s="53"/>
      <c r="FP776" s="53"/>
      <c r="FQ776" s="53"/>
      <c r="FR776" s="53"/>
      <c r="FS776" s="53"/>
      <c r="FT776" s="53"/>
      <c r="FU776" s="53"/>
      <c r="FV776" s="53"/>
      <c r="FW776" s="53"/>
      <c r="FX776" s="53"/>
      <c r="FY776" s="53"/>
      <c r="FZ776" s="53"/>
      <c r="GA776" s="53"/>
      <c r="GB776" s="53"/>
      <c r="GC776" s="53"/>
      <c r="GD776" s="53"/>
      <c r="GE776" s="53"/>
      <c r="GF776" s="53"/>
      <c r="GG776" s="53"/>
      <c r="GH776" s="53"/>
      <c r="GI776" s="53"/>
      <c r="GJ776" s="53"/>
      <c r="GK776" s="53"/>
      <c r="GL776" s="53"/>
      <c r="GM776" s="53"/>
      <c r="GN776" s="53"/>
      <c r="GO776" s="53"/>
      <c r="GP776" s="53"/>
      <c r="GQ776" s="53"/>
      <c r="GR776" s="53"/>
      <c r="GS776" s="53"/>
      <c r="GT776" s="53"/>
      <c r="GU776" s="53"/>
      <c r="GV776" s="53"/>
      <c r="GW776" s="53"/>
      <c r="GX776" s="53"/>
      <c r="GY776" s="53"/>
      <c r="GZ776" s="53"/>
      <c r="HA776" s="53"/>
      <c r="HB776" s="53"/>
      <c r="HC776" s="53"/>
      <c r="HD776" s="53"/>
      <c r="HE776" s="53"/>
      <c r="HF776" s="53"/>
      <c r="HG776" s="53"/>
      <c r="HH776" s="53"/>
      <c r="HI776" s="53"/>
      <c r="HJ776" s="53"/>
      <c r="HK776" s="53"/>
      <c r="HL776" s="53"/>
      <c r="HM776" s="53"/>
      <c r="HN776" s="53"/>
      <c r="HO776" s="53"/>
      <c r="HP776" s="53"/>
      <c r="HQ776" s="53"/>
      <c r="HR776" s="53"/>
      <c r="HS776" s="53"/>
      <c r="HT776" s="53"/>
      <c r="HU776" s="53"/>
      <c r="HV776" s="53"/>
      <c r="HW776" s="53"/>
      <c r="HX776" s="53"/>
      <c r="HY776" s="53"/>
      <c r="HZ776" s="53"/>
      <c r="IA776" s="53"/>
    </row>
    <row r="777" spans="1:235" ht="11.25">
      <c r="A777" s="1"/>
      <c r="B777" s="1"/>
      <c r="C777" s="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04"/>
      <c r="O777" s="104"/>
      <c r="P777" s="104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3"/>
      <c r="AV777" s="53"/>
      <c r="AW777" s="53"/>
      <c r="AX777" s="53"/>
      <c r="AY777" s="53"/>
      <c r="AZ777" s="53"/>
      <c r="BA777" s="53"/>
      <c r="BB777" s="53"/>
      <c r="BC777" s="53"/>
      <c r="BD777" s="53"/>
      <c r="BE777" s="53"/>
      <c r="BF777" s="53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3"/>
      <c r="BS777" s="53"/>
      <c r="BT777" s="53"/>
      <c r="BU777" s="53"/>
      <c r="BV777" s="53"/>
      <c r="BW777" s="53"/>
      <c r="BX777" s="53"/>
      <c r="BY777" s="53"/>
      <c r="BZ777" s="53"/>
      <c r="CA777" s="53"/>
      <c r="CB777" s="53"/>
      <c r="CC777" s="53"/>
      <c r="CD777" s="53"/>
      <c r="CE777" s="53"/>
      <c r="CF777" s="53"/>
      <c r="CG777" s="53"/>
      <c r="CH777" s="53"/>
      <c r="CI777" s="53"/>
      <c r="CJ777" s="53"/>
      <c r="CK777" s="53"/>
      <c r="CL777" s="53"/>
      <c r="CM777" s="53"/>
      <c r="CN777" s="53"/>
      <c r="CO777" s="53"/>
      <c r="CP777" s="53"/>
      <c r="CQ777" s="53"/>
      <c r="CR777" s="53"/>
      <c r="CS777" s="53"/>
      <c r="CT777" s="53"/>
      <c r="CU777" s="53"/>
      <c r="CV777" s="53"/>
      <c r="CW777" s="53"/>
      <c r="CX777" s="53"/>
      <c r="CY777" s="53"/>
      <c r="CZ777" s="53"/>
      <c r="DA777" s="53"/>
      <c r="DB777" s="53"/>
      <c r="DC777" s="53"/>
      <c r="DD777" s="53"/>
      <c r="DE777" s="53"/>
      <c r="DF777" s="53"/>
      <c r="DG777" s="53"/>
      <c r="DH777" s="53"/>
      <c r="DI777" s="53"/>
      <c r="DJ777" s="53"/>
      <c r="DK777" s="53"/>
      <c r="DL777" s="53"/>
      <c r="DM777" s="53"/>
      <c r="DN777" s="53"/>
      <c r="DO777" s="53"/>
      <c r="DP777" s="53"/>
      <c r="DQ777" s="53"/>
      <c r="DR777" s="53"/>
      <c r="DS777" s="53"/>
      <c r="DT777" s="53"/>
      <c r="DU777" s="53"/>
      <c r="DV777" s="53"/>
      <c r="DW777" s="53"/>
      <c r="DX777" s="53"/>
      <c r="DY777" s="53"/>
      <c r="DZ777" s="53"/>
      <c r="EA777" s="53"/>
      <c r="EB777" s="53"/>
      <c r="EC777" s="53"/>
      <c r="ED777" s="53"/>
      <c r="EE777" s="53"/>
      <c r="EF777" s="53"/>
      <c r="EG777" s="53"/>
      <c r="EH777" s="53"/>
      <c r="EI777" s="53"/>
      <c r="EJ777" s="53"/>
      <c r="EK777" s="53"/>
      <c r="EL777" s="53"/>
      <c r="EM777" s="53"/>
      <c r="EN777" s="53"/>
      <c r="EO777" s="53"/>
      <c r="EP777" s="53"/>
      <c r="EQ777" s="53"/>
      <c r="ER777" s="53"/>
      <c r="ES777" s="53"/>
      <c r="ET777" s="53"/>
      <c r="EU777" s="53"/>
      <c r="EV777" s="53"/>
      <c r="EW777" s="53"/>
      <c r="EX777" s="53"/>
      <c r="EY777" s="53"/>
      <c r="EZ777" s="53"/>
      <c r="FA777" s="53"/>
      <c r="FB777" s="53"/>
      <c r="FC777" s="53"/>
      <c r="FD777" s="53"/>
      <c r="FE777" s="53"/>
      <c r="FF777" s="53"/>
      <c r="FG777" s="53"/>
      <c r="FH777" s="53"/>
      <c r="FI777" s="53"/>
      <c r="FJ777" s="53"/>
      <c r="FK777" s="53"/>
      <c r="FL777" s="53"/>
      <c r="FM777" s="53"/>
      <c r="FN777" s="53"/>
      <c r="FO777" s="53"/>
      <c r="FP777" s="53"/>
      <c r="FQ777" s="53"/>
      <c r="FR777" s="53"/>
      <c r="FS777" s="53"/>
      <c r="FT777" s="53"/>
      <c r="FU777" s="53"/>
      <c r="FV777" s="53"/>
      <c r="FW777" s="53"/>
      <c r="FX777" s="53"/>
      <c r="FY777" s="53"/>
      <c r="FZ777" s="53"/>
      <c r="GA777" s="53"/>
      <c r="GB777" s="53"/>
      <c r="GC777" s="53"/>
      <c r="GD777" s="53"/>
      <c r="GE777" s="53"/>
      <c r="GF777" s="53"/>
      <c r="GG777" s="53"/>
      <c r="GH777" s="53"/>
      <c r="GI777" s="53"/>
      <c r="GJ777" s="53"/>
      <c r="GK777" s="53"/>
      <c r="GL777" s="53"/>
      <c r="GM777" s="53"/>
      <c r="GN777" s="53"/>
      <c r="GO777" s="53"/>
      <c r="GP777" s="53"/>
      <c r="GQ777" s="53"/>
      <c r="GR777" s="53"/>
      <c r="GS777" s="53"/>
      <c r="GT777" s="53"/>
      <c r="GU777" s="53"/>
      <c r="GV777" s="53"/>
      <c r="GW777" s="53"/>
      <c r="GX777" s="53"/>
      <c r="GY777" s="53"/>
      <c r="GZ777" s="53"/>
      <c r="HA777" s="53"/>
      <c r="HB777" s="53"/>
      <c r="HC777" s="53"/>
      <c r="HD777" s="53"/>
      <c r="HE777" s="53"/>
      <c r="HF777" s="53"/>
      <c r="HG777" s="53"/>
      <c r="HH777" s="53"/>
      <c r="HI777" s="53"/>
      <c r="HJ777" s="53"/>
      <c r="HK777" s="53"/>
      <c r="HL777" s="53"/>
      <c r="HM777" s="53"/>
      <c r="HN777" s="53"/>
      <c r="HO777" s="53"/>
      <c r="HP777" s="53"/>
      <c r="HQ777" s="53"/>
      <c r="HR777" s="53"/>
      <c r="HS777" s="53"/>
      <c r="HT777" s="53"/>
      <c r="HU777" s="53"/>
      <c r="HV777" s="53"/>
      <c r="HW777" s="53"/>
      <c r="HX777" s="53"/>
      <c r="HY777" s="53"/>
      <c r="HZ777" s="53"/>
      <c r="IA777" s="53"/>
    </row>
    <row r="778" spans="1:235" ht="11.25">
      <c r="A778" s="1"/>
      <c r="B778" s="1"/>
      <c r="C778" s="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04"/>
      <c r="O778" s="104"/>
      <c r="P778" s="104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3"/>
      <c r="AV778" s="53"/>
      <c r="AW778" s="53"/>
      <c r="AX778" s="53"/>
      <c r="AY778" s="53"/>
      <c r="AZ778" s="53"/>
      <c r="BA778" s="53"/>
      <c r="BB778" s="53"/>
      <c r="BC778" s="53"/>
      <c r="BD778" s="53"/>
      <c r="BE778" s="53"/>
      <c r="BF778" s="53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3"/>
      <c r="BS778" s="53"/>
      <c r="BT778" s="53"/>
      <c r="BU778" s="53"/>
      <c r="BV778" s="53"/>
      <c r="BW778" s="53"/>
      <c r="BX778" s="53"/>
      <c r="BY778" s="53"/>
      <c r="BZ778" s="53"/>
      <c r="CA778" s="53"/>
      <c r="CB778" s="53"/>
      <c r="CC778" s="53"/>
      <c r="CD778" s="53"/>
      <c r="CE778" s="53"/>
      <c r="CF778" s="53"/>
      <c r="CG778" s="53"/>
      <c r="CH778" s="53"/>
      <c r="CI778" s="53"/>
      <c r="CJ778" s="53"/>
      <c r="CK778" s="53"/>
      <c r="CL778" s="53"/>
      <c r="CM778" s="53"/>
      <c r="CN778" s="53"/>
      <c r="CO778" s="53"/>
      <c r="CP778" s="53"/>
      <c r="CQ778" s="53"/>
      <c r="CR778" s="53"/>
      <c r="CS778" s="53"/>
      <c r="CT778" s="53"/>
      <c r="CU778" s="53"/>
      <c r="CV778" s="53"/>
      <c r="CW778" s="53"/>
      <c r="CX778" s="53"/>
      <c r="CY778" s="53"/>
      <c r="CZ778" s="53"/>
      <c r="DA778" s="53"/>
      <c r="DB778" s="53"/>
      <c r="DC778" s="53"/>
      <c r="DD778" s="53"/>
      <c r="DE778" s="53"/>
      <c r="DF778" s="53"/>
      <c r="DG778" s="53"/>
      <c r="DH778" s="53"/>
      <c r="DI778" s="53"/>
      <c r="DJ778" s="53"/>
      <c r="DK778" s="53"/>
      <c r="DL778" s="53"/>
      <c r="DM778" s="53"/>
      <c r="DN778" s="53"/>
      <c r="DO778" s="53"/>
      <c r="DP778" s="53"/>
      <c r="DQ778" s="53"/>
      <c r="DR778" s="53"/>
      <c r="DS778" s="53"/>
      <c r="DT778" s="53"/>
      <c r="DU778" s="53"/>
      <c r="DV778" s="53"/>
      <c r="DW778" s="53"/>
      <c r="DX778" s="53"/>
      <c r="DY778" s="53"/>
      <c r="DZ778" s="53"/>
      <c r="EA778" s="53"/>
      <c r="EB778" s="53"/>
      <c r="EC778" s="53"/>
      <c r="ED778" s="53"/>
      <c r="EE778" s="53"/>
      <c r="EF778" s="53"/>
      <c r="EG778" s="53"/>
      <c r="EH778" s="53"/>
      <c r="EI778" s="53"/>
      <c r="EJ778" s="53"/>
      <c r="EK778" s="53"/>
      <c r="EL778" s="53"/>
      <c r="EM778" s="53"/>
      <c r="EN778" s="53"/>
      <c r="EO778" s="53"/>
      <c r="EP778" s="53"/>
      <c r="EQ778" s="53"/>
      <c r="ER778" s="53"/>
      <c r="ES778" s="53"/>
      <c r="ET778" s="53"/>
      <c r="EU778" s="53"/>
      <c r="EV778" s="53"/>
      <c r="EW778" s="53"/>
      <c r="EX778" s="53"/>
      <c r="EY778" s="53"/>
      <c r="EZ778" s="53"/>
      <c r="FA778" s="53"/>
      <c r="FB778" s="53"/>
      <c r="FC778" s="53"/>
      <c r="FD778" s="53"/>
      <c r="FE778" s="53"/>
      <c r="FF778" s="53"/>
      <c r="FG778" s="53"/>
      <c r="FH778" s="53"/>
      <c r="FI778" s="53"/>
      <c r="FJ778" s="53"/>
      <c r="FK778" s="53"/>
      <c r="FL778" s="53"/>
      <c r="FM778" s="53"/>
      <c r="FN778" s="53"/>
      <c r="FO778" s="53"/>
      <c r="FP778" s="53"/>
      <c r="FQ778" s="53"/>
      <c r="FR778" s="53"/>
      <c r="FS778" s="53"/>
      <c r="FT778" s="53"/>
      <c r="FU778" s="53"/>
      <c r="FV778" s="53"/>
      <c r="FW778" s="53"/>
      <c r="FX778" s="53"/>
      <c r="FY778" s="53"/>
      <c r="FZ778" s="53"/>
      <c r="GA778" s="53"/>
      <c r="GB778" s="53"/>
      <c r="GC778" s="53"/>
      <c r="GD778" s="53"/>
      <c r="GE778" s="53"/>
      <c r="GF778" s="53"/>
      <c r="GG778" s="53"/>
      <c r="GH778" s="53"/>
      <c r="GI778" s="53"/>
      <c r="GJ778" s="53"/>
      <c r="GK778" s="53"/>
      <c r="GL778" s="53"/>
      <c r="GM778" s="53"/>
      <c r="GN778" s="53"/>
      <c r="GO778" s="53"/>
      <c r="GP778" s="53"/>
      <c r="GQ778" s="53"/>
      <c r="GR778" s="53"/>
      <c r="GS778" s="53"/>
      <c r="GT778" s="53"/>
      <c r="GU778" s="53"/>
      <c r="GV778" s="53"/>
      <c r="GW778" s="53"/>
      <c r="GX778" s="53"/>
      <c r="GY778" s="53"/>
      <c r="GZ778" s="53"/>
      <c r="HA778" s="53"/>
      <c r="HB778" s="53"/>
      <c r="HC778" s="53"/>
      <c r="HD778" s="53"/>
      <c r="HE778" s="53"/>
      <c r="HF778" s="53"/>
      <c r="HG778" s="53"/>
      <c r="HH778" s="53"/>
      <c r="HI778" s="53"/>
      <c r="HJ778" s="53"/>
      <c r="HK778" s="53"/>
      <c r="HL778" s="53"/>
      <c r="HM778" s="53"/>
      <c r="HN778" s="53"/>
      <c r="HO778" s="53"/>
      <c r="HP778" s="53"/>
      <c r="HQ778" s="53"/>
      <c r="HR778" s="53"/>
      <c r="HS778" s="53"/>
      <c r="HT778" s="53"/>
      <c r="HU778" s="53"/>
      <c r="HV778" s="53"/>
      <c r="HW778" s="53"/>
      <c r="HX778" s="53"/>
      <c r="HY778" s="53"/>
      <c r="HZ778" s="53"/>
      <c r="IA778" s="53"/>
    </row>
    <row r="779" spans="1:235" ht="11.25">
      <c r="A779" s="1"/>
      <c r="B779" s="1"/>
      <c r="C779" s="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04"/>
      <c r="O779" s="104"/>
      <c r="P779" s="104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3"/>
      <c r="AV779" s="53"/>
      <c r="AW779" s="53"/>
      <c r="AX779" s="53"/>
      <c r="AY779" s="53"/>
      <c r="AZ779" s="53"/>
      <c r="BA779" s="53"/>
      <c r="BB779" s="53"/>
      <c r="BC779" s="53"/>
      <c r="BD779" s="53"/>
      <c r="BE779" s="53"/>
      <c r="BF779" s="53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3"/>
      <c r="BS779" s="53"/>
      <c r="BT779" s="53"/>
      <c r="BU779" s="53"/>
      <c r="BV779" s="53"/>
      <c r="BW779" s="53"/>
      <c r="BX779" s="53"/>
      <c r="BY779" s="53"/>
      <c r="BZ779" s="53"/>
      <c r="CA779" s="53"/>
      <c r="CB779" s="53"/>
      <c r="CC779" s="53"/>
      <c r="CD779" s="53"/>
      <c r="CE779" s="53"/>
      <c r="CF779" s="53"/>
      <c r="CG779" s="53"/>
      <c r="CH779" s="53"/>
      <c r="CI779" s="53"/>
      <c r="CJ779" s="53"/>
      <c r="CK779" s="53"/>
      <c r="CL779" s="53"/>
      <c r="CM779" s="53"/>
      <c r="CN779" s="53"/>
      <c r="CO779" s="53"/>
      <c r="CP779" s="53"/>
      <c r="CQ779" s="53"/>
      <c r="CR779" s="53"/>
      <c r="CS779" s="53"/>
      <c r="CT779" s="53"/>
      <c r="CU779" s="53"/>
      <c r="CV779" s="53"/>
      <c r="CW779" s="53"/>
      <c r="CX779" s="53"/>
      <c r="CY779" s="53"/>
      <c r="CZ779" s="53"/>
      <c r="DA779" s="53"/>
      <c r="DB779" s="53"/>
      <c r="DC779" s="53"/>
      <c r="DD779" s="53"/>
      <c r="DE779" s="53"/>
      <c r="DF779" s="53"/>
      <c r="DG779" s="53"/>
      <c r="DH779" s="53"/>
      <c r="DI779" s="53"/>
      <c r="DJ779" s="53"/>
      <c r="DK779" s="53"/>
      <c r="DL779" s="53"/>
      <c r="DM779" s="53"/>
      <c r="DN779" s="53"/>
      <c r="DO779" s="53"/>
      <c r="DP779" s="53"/>
      <c r="DQ779" s="53"/>
      <c r="DR779" s="53"/>
      <c r="DS779" s="53"/>
      <c r="DT779" s="53"/>
      <c r="DU779" s="53"/>
      <c r="DV779" s="53"/>
      <c r="DW779" s="53"/>
      <c r="DX779" s="53"/>
      <c r="DY779" s="53"/>
      <c r="DZ779" s="53"/>
      <c r="EA779" s="53"/>
      <c r="EB779" s="53"/>
      <c r="EC779" s="53"/>
      <c r="ED779" s="53"/>
      <c r="EE779" s="53"/>
      <c r="EF779" s="53"/>
      <c r="EG779" s="53"/>
      <c r="EH779" s="53"/>
      <c r="EI779" s="53"/>
      <c r="EJ779" s="53"/>
      <c r="EK779" s="53"/>
      <c r="EL779" s="53"/>
      <c r="EM779" s="53"/>
      <c r="EN779" s="53"/>
      <c r="EO779" s="53"/>
      <c r="EP779" s="53"/>
      <c r="EQ779" s="53"/>
      <c r="ER779" s="53"/>
      <c r="ES779" s="53"/>
      <c r="ET779" s="53"/>
      <c r="EU779" s="53"/>
      <c r="EV779" s="53"/>
      <c r="EW779" s="53"/>
      <c r="EX779" s="53"/>
      <c r="EY779" s="53"/>
      <c r="EZ779" s="53"/>
      <c r="FA779" s="53"/>
      <c r="FB779" s="53"/>
      <c r="FC779" s="53"/>
      <c r="FD779" s="53"/>
      <c r="FE779" s="53"/>
      <c r="FF779" s="53"/>
      <c r="FG779" s="53"/>
      <c r="FH779" s="53"/>
      <c r="FI779" s="53"/>
      <c r="FJ779" s="53"/>
      <c r="FK779" s="53"/>
      <c r="FL779" s="53"/>
      <c r="FM779" s="53"/>
      <c r="FN779" s="53"/>
      <c r="FO779" s="53"/>
      <c r="FP779" s="53"/>
      <c r="FQ779" s="53"/>
      <c r="FR779" s="53"/>
      <c r="FS779" s="53"/>
      <c r="FT779" s="53"/>
      <c r="FU779" s="53"/>
      <c r="FV779" s="53"/>
      <c r="FW779" s="53"/>
      <c r="FX779" s="53"/>
      <c r="FY779" s="53"/>
      <c r="FZ779" s="53"/>
      <c r="GA779" s="53"/>
      <c r="GB779" s="53"/>
      <c r="GC779" s="53"/>
      <c r="GD779" s="53"/>
      <c r="GE779" s="53"/>
      <c r="GF779" s="53"/>
      <c r="GG779" s="53"/>
      <c r="GH779" s="53"/>
      <c r="GI779" s="53"/>
      <c r="GJ779" s="53"/>
      <c r="GK779" s="53"/>
      <c r="GL779" s="53"/>
      <c r="GM779" s="53"/>
      <c r="GN779" s="53"/>
      <c r="GO779" s="53"/>
      <c r="GP779" s="53"/>
      <c r="GQ779" s="53"/>
      <c r="GR779" s="53"/>
      <c r="GS779" s="53"/>
      <c r="GT779" s="53"/>
      <c r="GU779" s="53"/>
      <c r="GV779" s="53"/>
      <c r="GW779" s="53"/>
      <c r="GX779" s="53"/>
      <c r="GY779" s="53"/>
      <c r="GZ779" s="53"/>
      <c r="HA779" s="53"/>
      <c r="HB779" s="53"/>
      <c r="HC779" s="53"/>
      <c r="HD779" s="53"/>
      <c r="HE779" s="53"/>
      <c r="HF779" s="53"/>
      <c r="HG779" s="53"/>
      <c r="HH779" s="53"/>
      <c r="HI779" s="53"/>
      <c r="HJ779" s="53"/>
      <c r="HK779" s="53"/>
      <c r="HL779" s="53"/>
      <c r="HM779" s="53"/>
      <c r="HN779" s="53"/>
      <c r="HO779" s="53"/>
      <c r="HP779" s="53"/>
      <c r="HQ779" s="53"/>
      <c r="HR779" s="53"/>
      <c r="HS779" s="53"/>
      <c r="HT779" s="53"/>
      <c r="HU779" s="53"/>
      <c r="HV779" s="53"/>
      <c r="HW779" s="53"/>
      <c r="HX779" s="53"/>
      <c r="HY779" s="53"/>
      <c r="HZ779" s="53"/>
      <c r="IA779" s="53"/>
    </row>
    <row r="780" spans="1:235" ht="11.25">
      <c r="A780" s="1"/>
      <c r="B780" s="1"/>
      <c r="C780" s="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04"/>
      <c r="O780" s="104"/>
      <c r="P780" s="104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3"/>
      <c r="AV780" s="53"/>
      <c r="AW780" s="53"/>
      <c r="AX780" s="53"/>
      <c r="AY780" s="53"/>
      <c r="AZ780" s="53"/>
      <c r="BA780" s="53"/>
      <c r="BB780" s="53"/>
      <c r="BC780" s="53"/>
      <c r="BD780" s="53"/>
      <c r="BE780" s="53"/>
      <c r="BF780" s="53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3"/>
      <c r="BS780" s="53"/>
      <c r="BT780" s="53"/>
      <c r="BU780" s="53"/>
      <c r="BV780" s="53"/>
      <c r="BW780" s="53"/>
      <c r="BX780" s="53"/>
      <c r="BY780" s="53"/>
      <c r="BZ780" s="53"/>
      <c r="CA780" s="53"/>
      <c r="CB780" s="53"/>
      <c r="CC780" s="53"/>
      <c r="CD780" s="53"/>
      <c r="CE780" s="53"/>
      <c r="CF780" s="53"/>
      <c r="CG780" s="53"/>
      <c r="CH780" s="53"/>
      <c r="CI780" s="53"/>
      <c r="CJ780" s="53"/>
      <c r="CK780" s="53"/>
      <c r="CL780" s="53"/>
      <c r="CM780" s="53"/>
      <c r="CN780" s="53"/>
      <c r="CO780" s="53"/>
      <c r="CP780" s="53"/>
      <c r="CQ780" s="53"/>
      <c r="CR780" s="53"/>
      <c r="CS780" s="53"/>
      <c r="CT780" s="53"/>
      <c r="CU780" s="53"/>
      <c r="CV780" s="53"/>
      <c r="CW780" s="53"/>
      <c r="CX780" s="53"/>
      <c r="CY780" s="53"/>
      <c r="CZ780" s="53"/>
      <c r="DA780" s="53"/>
      <c r="DB780" s="53"/>
      <c r="DC780" s="53"/>
      <c r="DD780" s="53"/>
      <c r="DE780" s="53"/>
      <c r="DF780" s="53"/>
      <c r="DG780" s="53"/>
      <c r="DH780" s="53"/>
      <c r="DI780" s="53"/>
      <c r="DJ780" s="53"/>
      <c r="DK780" s="53"/>
      <c r="DL780" s="53"/>
      <c r="DM780" s="53"/>
      <c r="DN780" s="53"/>
      <c r="DO780" s="53"/>
      <c r="DP780" s="53"/>
      <c r="DQ780" s="53"/>
      <c r="DR780" s="53"/>
      <c r="DS780" s="53"/>
      <c r="DT780" s="53"/>
      <c r="DU780" s="53"/>
      <c r="DV780" s="53"/>
      <c r="DW780" s="53"/>
      <c r="DX780" s="53"/>
      <c r="DY780" s="53"/>
      <c r="DZ780" s="53"/>
      <c r="EA780" s="53"/>
      <c r="EB780" s="53"/>
      <c r="EC780" s="53"/>
      <c r="ED780" s="53"/>
      <c r="EE780" s="53"/>
      <c r="EF780" s="53"/>
      <c r="EG780" s="53"/>
      <c r="EH780" s="53"/>
      <c r="EI780" s="53"/>
      <c r="EJ780" s="53"/>
      <c r="EK780" s="53"/>
      <c r="EL780" s="53"/>
      <c r="EM780" s="53"/>
      <c r="EN780" s="53"/>
      <c r="EO780" s="53"/>
      <c r="EP780" s="53"/>
      <c r="EQ780" s="53"/>
      <c r="ER780" s="53"/>
      <c r="ES780" s="53"/>
      <c r="ET780" s="53"/>
      <c r="EU780" s="53"/>
      <c r="EV780" s="53"/>
      <c r="EW780" s="53"/>
      <c r="EX780" s="53"/>
      <c r="EY780" s="53"/>
      <c r="EZ780" s="53"/>
      <c r="FA780" s="53"/>
      <c r="FB780" s="53"/>
      <c r="FC780" s="53"/>
      <c r="FD780" s="53"/>
      <c r="FE780" s="53"/>
      <c r="FF780" s="53"/>
      <c r="FG780" s="53"/>
      <c r="FH780" s="53"/>
      <c r="FI780" s="53"/>
      <c r="FJ780" s="53"/>
      <c r="FK780" s="53"/>
      <c r="FL780" s="53"/>
      <c r="FM780" s="53"/>
      <c r="FN780" s="53"/>
      <c r="FO780" s="53"/>
      <c r="FP780" s="53"/>
      <c r="FQ780" s="53"/>
      <c r="FR780" s="53"/>
      <c r="FS780" s="53"/>
      <c r="FT780" s="53"/>
      <c r="FU780" s="53"/>
      <c r="FV780" s="53"/>
      <c r="FW780" s="53"/>
      <c r="FX780" s="53"/>
      <c r="FY780" s="53"/>
      <c r="FZ780" s="53"/>
      <c r="GA780" s="53"/>
      <c r="GB780" s="53"/>
      <c r="GC780" s="53"/>
      <c r="GD780" s="53"/>
      <c r="GE780" s="53"/>
      <c r="GF780" s="53"/>
      <c r="GG780" s="53"/>
      <c r="GH780" s="53"/>
      <c r="GI780" s="53"/>
      <c r="GJ780" s="53"/>
      <c r="GK780" s="53"/>
      <c r="GL780" s="53"/>
      <c r="GM780" s="53"/>
      <c r="GN780" s="53"/>
      <c r="GO780" s="53"/>
      <c r="GP780" s="53"/>
      <c r="GQ780" s="53"/>
      <c r="GR780" s="53"/>
      <c r="GS780" s="53"/>
      <c r="GT780" s="53"/>
      <c r="GU780" s="53"/>
      <c r="GV780" s="53"/>
      <c r="GW780" s="53"/>
      <c r="GX780" s="53"/>
      <c r="GY780" s="53"/>
      <c r="GZ780" s="53"/>
      <c r="HA780" s="53"/>
      <c r="HB780" s="53"/>
      <c r="HC780" s="53"/>
      <c r="HD780" s="53"/>
      <c r="HE780" s="53"/>
      <c r="HF780" s="53"/>
      <c r="HG780" s="53"/>
      <c r="HH780" s="53"/>
      <c r="HI780" s="53"/>
      <c r="HJ780" s="53"/>
      <c r="HK780" s="53"/>
      <c r="HL780" s="53"/>
      <c r="HM780" s="53"/>
      <c r="HN780" s="53"/>
      <c r="HO780" s="53"/>
      <c r="HP780" s="53"/>
      <c r="HQ780" s="53"/>
      <c r="HR780" s="53"/>
      <c r="HS780" s="53"/>
      <c r="HT780" s="53"/>
      <c r="HU780" s="53"/>
      <c r="HV780" s="53"/>
      <c r="HW780" s="53"/>
      <c r="HX780" s="53"/>
      <c r="HY780" s="53"/>
      <c r="HZ780" s="53"/>
      <c r="IA780" s="53"/>
    </row>
    <row r="781" spans="1:235" ht="11.25">
      <c r="A781" s="1"/>
      <c r="B781" s="1"/>
      <c r="C781" s="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04"/>
      <c r="O781" s="104"/>
      <c r="P781" s="104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3"/>
      <c r="AV781" s="53"/>
      <c r="AW781" s="53"/>
      <c r="AX781" s="53"/>
      <c r="AY781" s="53"/>
      <c r="AZ781" s="53"/>
      <c r="BA781" s="53"/>
      <c r="BB781" s="53"/>
      <c r="BC781" s="53"/>
      <c r="BD781" s="53"/>
      <c r="BE781" s="53"/>
      <c r="BF781" s="53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3"/>
      <c r="BS781" s="53"/>
      <c r="BT781" s="53"/>
      <c r="BU781" s="53"/>
      <c r="BV781" s="53"/>
      <c r="BW781" s="53"/>
      <c r="BX781" s="53"/>
      <c r="BY781" s="53"/>
      <c r="BZ781" s="53"/>
      <c r="CA781" s="53"/>
      <c r="CB781" s="53"/>
      <c r="CC781" s="53"/>
      <c r="CD781" s="53"/>
      <c r="CE781" s="53"/>
      <c r="CF781" s="53"/>
      <c r="CG781" s="53"/>
      <c r="CH781" s="53"/>
      <c r="CI781" s="53"/>
      <c r="CJ781" s="53"/>
      <c r="CK781" s="53"/>
      <c r="CL781" s="53"/>
      <c r="CM781" s="53"/>
      <c r="CN781" s="53"/>
      <c r="CO781" s="53"/>
      <c r="CP781" s="53"/>
      <c r="CQ781" s="53"/>
      <c r="CR781" s="53"/>
      <c r="CS781" s="53"/>
      <c r="CT781" s="53"/>
      <c r="CU781" s="53"/>
      <c r="CV781" s="53"/>
      <c r="CW781" s="53"/>
      <c r="CX781" s="53"/>
      <c r="CY781" s="53"/>
      <c r="CZ781" s="53"/>
      <c r="DA781" s="53"/>
      <c r="DB781" s="53"/>
      <c r="DC781" s="53"/>
      <c r="DD781" s="53"/>
      <c r="DE781" s="53"/>
      <c r="DF781" s="53"/>
      <c r="DG781" s="53"/>
      <c r="DH781" s="53"/>
      <c r="DI781" s="53"/>
      <c r="DJ781" s="53"/>
      <c r="DK781" s="53"/>
      <c r="DL781" s="53"/>
      <c r="DM781" s="53"/>
      <c r="DN781" s="53"/>
      <c r="DO781" s="53"/>
      <c r="DP781" s="53"/>
      <c r="DQ781" s="53"/>
      <c r="DR781" s="53"/>
      <c r="DS781" s="53"/>
      <c r="DT781" s="53"/>
      <c r="DU781" s="53"/>
      <c r="DV781" s="53"/>
      <c r="DW781" s="53"/>
      <c r="DX781" s="53"/>
      <c r="DY781" s="53"/>
      <c r="DZ781" s="53"/>
      <c r="EA781" s="53"/>
      <c r="EB781" s="53"/>
      <c r="EC781" s="53"/>
      <c r="ED781" s="53"/>
      <c r="EE781" s="53"/>
      <c r="EF781" s="53"/>
      <c r="EG781" s="53"/>
      <c r="EH781" s="53"/>
      <c r="EI781" s="53"/>
      <c r="EJ781" s="53"/>
      <c r="EK781" s="53"/>
      <c r="EL781" s="53"/>
      <c r="EM781" s="53"/>
      <c r="EN781" s="53"/>
      <c r="EO781" s="53"/>
      <c r="EP781" s="53"/>
      <c r="EQ781" s="53"/>
      <c r="ER781" s="53"/>
      <c r="ES781" s="53"/>
      <c r="ET781" s="53"/>
      <c r="EU781" s="53"/>
      <c r="EV781" s="53"/>
      <c r="EW781" s="53"/>
      <c r="EX781" s="53"/>
      <c r="EY781" s="53"/>
      <c r="EZ781" s="53"/>
      <c r="FA781" s="53"/>
      <c r="FB781" s="53"/>
      <c r="FC781" s="53"/>
      <c r="FD781" s="53"/>
      <c r="FE781" s="53"/>
      <c r="FF781" s="53"/>
      <c r="FG781" s="53"/>
      <c r="FH781" s="53"/>
      <c r="FI781" s="53"/>
      <c r="FJ781" s="53"/>
      <c r="FK781" s="53"/>
      <c r="FL781" s="53"/>
      <c r="FM781" s="53"/>
      <c r="FN781" s="53"/>
      <c r="FO781" s="53"/>
      <c r="FP781" s="53"/>
      <c r="FQ781" s="53"/>
      <c r="FR781" s="53"/>
      <c r="FS781" s="53"/>
      <c r="FT781" s="53"/>
      <c r="FU781" s="53"/>
      <c r="FV781" s="53"/>
      <c r="FW781" s="53"/>
      <c r="FX781" s="53"/>
      <c r="FY781" s="53"/>
      <c r="FZ781" s="53"/>
      <c r="GA781" s="53"/>
      <c r="GB781" s="53"/>
      <c r="GC781" s="53"/>
      <c r="GD781" s="53"/>
      <c r="GE781" s="53"/>
      <c r="GF781" s="53"/>
      <c r="GG781" s="53"/>
      <c r="GH781" s="53"/>
      <c r="GI781" s="53"/>
      <c r="GJ781" s="53"/>
      <c r="GK781" s="53"/>
      <c r="GL781" s="53"/>
      <c r="GM781" s="53"/>
      <c r="GN781" s="53"/>
      <c r="GO781" s="53"/>
      <c r="GP781" s="53"/>
      <c r="GQ781" s="53"/>
      <c r="GR781" s="53"/>
      <c r="GS781" s="53"/>
      <c r="GT781" s="53"/>
      <c r="GU781" s="53"/>
      <c r="GV781" s="53"/>
      <c r="GW781" s="53"/>
      <c r="GX781" s="53"/>
      <c r="GY781" s="53"/>
      <c r="GZ781" s="53"/>
      <c r="HA781" s="53"/>
      <c r="HB781" s="53"/>
      <c r="HC781" s="53"/>
      <c r="HD781" s="53"/>
      <c r="HE781" s="53"/>
      <c r="HF781" s="53"/>
      <c r="HG781" s="53"/>
      <c r="HH781" s="53"/>
      <c r="HI781" s="53"/>
      <c r="HJ781" s="53"/>
      <c r="HK781" s="53"/>
      <c r="HL781" s="53"/>
      <c r="HM781" s="53"/>
      <c r="HN781" s="53"/>
      <c r="HO781" s="53"/>
      <c r="HP781" s="53"/>
      <c r="HQ781" s="53"/>
      <c r="HR781" s="53"/>
      <c r="HS781" s="53"/>
      <c r="HT781" s="53"/>
      <c r="HU781" s="53"/>
      <c r="HV781" s="53"/>
      <c r="HW781" s="53"/>
      <c r="HX781" s="53"/>
      <c r="HY781" s="53"/>
      <c r="HZ781" s="53"/>
      <c r="IA781" s="53"/>
    </row>
    <row r="782" spans="1:235" ht="11.25">
      <c r="A782" s="1"/>
      <c r="B782" s="1"/>
      <c r="C782" s="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04"/>
      <c r="O782" s="104"/>
      <c r="P782" s="104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3"/>
      <c r="AV782" s="53"/>
      <c r="AW782" s="53"/>
      <c r="AX782" s="53"/>
      <c r="AY782" s="53"/>
      <c r="AZ782" s="53"/>
      <c r="BA782" s="53"/>
      <c r="BB782" s="53"/>
      <c r="BC782" s="53"/>
      <c r="BD782" s="53"/>
      <c r="BE782" s="53"/>
      <c r="BF782" s="53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3"/>
      <c r="BS782" s="53"/>
      <c r="BT782" s="53"/>
      <c r="BU782" s="53"/>
      <c r="BV782" s="53"/>
      <c r="BW782" s="53"/>
      <c r="BX782" s="53"/>
      <c r="BY782" s="53"/>
      <c r="BZ782" s="53"/>
      <c r="CA782" s="53"/>
      <c r="CB782" s="53"/>
      <c r="CC782" s="53"/>
      <c r="CD782" s="53"/>
      <c r="CE782" s="53"/>
      <c r="CF782" s="53"/>
      <c r="CG782" s="53"/>
      <c r="CH782" s="53"/>
      <c r="CI782" s="53"/>
      <c r="CJ782" s="53"/>
      <c r="CK782" s="53"/>
      <c r="CL782" s="53"/>
      <c r="CM782" s="53"/>
      <c r="CN782" s="53"/>
      <c r="CO782" s="53"/>
      <c r="CP782" s="53"/>
      <c r="CQ782" s="53"/>
      <c r="CR782" s="53"/>
      <c r="CS782" s="53"/>
      <c r="CT782" s="53"/>
      <c r="CU782" s="53"/>
      <c r="CV782" s="53"/>
      <c r="CW782" s="53"/>
      <c r="CX782" s="53"/>
      <c r="CY782" s="53"/>
      <c r="CZ782" s="53"/>
      <c r="DA782" s="53"/>
      <c r="DB782" s="53"/>
      <c r="DC782" s="53"/>
      <c r="DD782" s="53"/>
      <c r="DE782" s="53"/>
      <c r="DF782" s="53"/>
      <c r="DG782" s="53"/>
      <c r="DH782" s="53"/>
      <c r="DI782" s="53"/>
      <c r="DJ782" s="53"/>
      <c r="DK782" s="53"/>
      <c r="DL782" s="53"/>
      <c r="DM782" s="53"/>
      <c r="DN782" s="53"/>
      <c r="DO782" s="53"/>
      <c r="DP782" s="53"/>
      <c r="DQ782" s="53"/>
      <c r="DR782" s="53"/>
      <c r="DS782" s="53"/>
      <c r="DT782" s="53"/>
      <c r="DU782" s="53"/>
      <c r="DV782" s="53"/>
      <c r="DW782" s="53"/>
      <c r="DX782" s="53"/>
      <c r="DY782" s="53"/>
      <c r="DZ782" s="53"/>
      <c r="EA782" s="53"/>
      <c r="EB782" s="53"/>
      <c r="EC782" s="53"/>
      <c r="ED782" s="53"/>
      <c r="EE782" s="53"/>
      <c r="EF782" s="53"/>
      <c r="EG782" s="53"/>
      <c r="EH782" s="53"/>
      <c r="EI782" s="53"/>
      <c r="EJ782" s="53"/>
      <c r="EK782" s="53"/>
      <c r="EL782" s="53"/>
      <c r="EM782" s="53"/>
      <c r="EN782" s="53"/>
      <c r="EO782" s="53"/>
      <c r="EP782" s="53"/>
      <c r="EQ782" s="53"/>
      <c r="ER782" s="53"/>
      <c r="ES782" s="53"/>
      <c r="ET782" s="53"/>
      <c r="EU782" s="53"/>
      <c r="EV782" s="53"/>
      <c r="EW782" s="53"/>
      <c r="EX782" s="53"/>
      <c r="EY782" s="53"/>
      <c r="EZ782" s="53"/>
      <c r="FA782" s="53"/>
      <c r="FB782" s="53"/>
      <c r="FC782" s="53"/>
      <c r="FD782" s="53"/>
      <c r="FE782" s="53"/>
      <c r="FF782" s="53"/>
      <c r="FG782" s="53"/>
      <c r="FH782" s="53"/>
      <c r="FI782" s="53"/>
      <c r="FJ782" s="53"/>
      <c r="FK782" s="53"/>
      <c r="FL782" s="53"/>
      <c r="FM782" s="53"/>
      <c r="FN782" s="53"/>
      <c r="FO782" s="53"/>
      <c r="FP782" s="53"/>
      <c r="FQ782" s="53"/>
      <c r="FR782" s="53"/>
      <c r="FS782" s="53"/>
      <c r="FT782" s="53"/>
      <c r="FU782" s="53"/>
      <c r="FV782" s="53"/>
      <c r="FW782" s="53"/>
      <c r="FX782" s="53"/>
      <c r="FY782" s="53"/>
      <c r="FZ782" s="53"/>
      <c r="GA782" s="53"/>
      <c r="GB782" s="53"/>
      <c r="GC782" s="53"/>
      <c r="GD782" s="53"/>
      <c r="GE782" s="53"/>
      <c r="GF782" s="53"/>
      <c r="GG782" s="53"/>
      <c r="GH782" s="53"/>
      <c r="GI782" s="53"/>
      <c r="GJ782" s="53"/>
      <c r="GK782" s="53"/>
      <c r="GL782" s="53"/>
      <c r="GM782" s="53"/>
      <c r="GN782" s="53"/>
      <c r="GO782" s="53"/>
      <c r="GP782" s="53"/>
      <c r="GQ782" s="53"/>
      <c r="GR782" s="53"/>
      <c r="GS782" s="53"/>
      <c r="GT782" s="53"/>
      <c r="GU782" s="53"/>
      <c r="GV782" s="53"/>
      <c r="GW782" s="53"/>
      <c r="GX782" s="53"/>
      <c r="GY782" s="53"/>
      <c r="GZ782" s="53"/>
      <c r="HA782" s="53"/>
      <c r="HB782" s="53"/>
      <c r="HC782" s="53"/>
      <c r="HD782" s="53"/>
      <c r="HE782" s="53"/>
      <c r="HF782" s="53"/>
      <c r="HG782" s="53"/>
      <c r="HH782" s="53"/>
      <c r="HI782" s="53"/>
      <c r="HJ782" s="53"/>
      <c r="HK782" s="53"/>
      <c r="HL782" s="53"/>
      <c r="HM782" s="53"/>
      <c r="HN782" s="53"/>
      <c r="HO782" s="53"/>
      <c r="HP782" s="53"/>
      <c r="HQ782" s="53"/>
      <c r="HR782" s="53"/>
      <c r="HS782" s="53"/>
      <c r="HT782" s="53"/>
      <c r="HU782" s="53"/>
      <c r="HV782" s="53"/>
      <c r="HW782" s="53"/>
      <c r="HX782" s="53"/>
      <c r="HY782" s="53"/>
      <c r="HZ782" s="53"/>
      <c r="IA782" s="53"/>
    </row>
    <row r="783" spans="1:235" ht="11.25">
      <c r="A783" s="1"/>
      <c r="B783" s="1"/>
      <c r="C783" s="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04"/>
      <c r="O783" s="104"/>
      <c r="P783" s="104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3"/>
      <c r="AV783" s="53"/>
      <c r="AW783" s="53"/>
      <c r="AX783" s="53"/>
      <c r="AY783" s="53"/>
      <c r="AZ783" s="53"/>
      <c r="BA783" s="53"/>
      <c r="BB783" s="53"/>
      <c r="BC783" s="53"/>
      <c r="BD783" s="53"/>
      <c r="BE783" s="53"/>
      <c r="BF783" s="53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3"/>
      <c r="BS783" s="53"/>
      <c r="BT783" s="53"/>
      <c r="BU783" s="53"/>
      <c r="BV783" s="53"/>
      <c r="BW783" s="53"/>
      <c r="BX783" s="53"/>
      <c r="BY783" s="53"/>
      <c r="BZ783" s="53"/>
      <c r="CA783" s="53"/>
      <c r="CB783" s="53"/>
      <c r="CC783" s="53"/>
      <c r="CD783" s="53"/>
      <c r="CE783" s="53"/>
      <c r="CF783" s="53"/>
      <c r="CG783" s="53"/>
      <c r="CH783" s="53"/>
      <c r="CI783" s="53"/>
      <c r="CJ783" s="53"/>
      <c r="CK783" s="53"/>
      <c r="CL783" s="53"/>
      <c r="CM783" s="53"/>
      <c r="CN783" s="53"/>
      <c r="CO783" s="53"/>
      <c r="CP783" s="53"/>
      <c r="CQ783" s="53"/>
      <c r="CR783" s="53"/>
      <c r="CS783" s="53"/>
      <c r="CT783" s="53"/>
      <c r="CU783" s="53"/>
      <c r="CV783" s="53"/>
      <c r="CW783" s="53"/>
      <c r="CX783" s="53"/>
      <c r="CY783" s="53"/>
      <c r="CZ783" s="53"/>
      <c r="DA783" s="53"/>
      <c r="DB783" s="53"/>
      <c r="DC783" s="53"/>
      <c r="DD783" s="53"/>
      <c r="DE783" s="53"/>
      <c r="DF783" s="53"/>
      <c r="DG783" s="53"/>
      <c r="DH783" s="53"/>
      <c r="DI783" s="53"/>
      <c r="DJ783" s="53"/>
      <c r="DK783" s="53"/>
      <c r="DL783" s="53"/>
      <c r="DM783" s="53"/>
      <c r="DN783" s="53"/>
      <c r="DO783" s="53"/>
      <c r="DP783" s="53"/>
      <c r="DQ783" s="53"/>
      <c r="DR783" s="53"/>
      <c r="DS783" s="53"/>
      <c r="DT783" s="53"/>
      <c r="DU783" s="53"/>
      <c r="DV783" s="53"/>
      <c r="DW783" s="53"/>
      <c r="DX783" s="53"/>
      <c r="DY783" s="53"/>
      <c r="DZ783" s="53"/>
      <c r="EA783" s="53"/>
      <c r="EB783" s="53"/>
      <c r="EC783" s="53"/>
      <c r="ED783" s="53"/>
      <c r="EE783" s="53"/>
      <c r="EF783" s="53"/>
      <c r="EG783" s="53"/>
      <c r="EH783" s="53"/>
      <c r="EI783" s="53"/>
      <c r="EJ783" s="53"/>
      <c r="EK783" s="53"/>
      <c r="EL783" s="53"/>
      <c r="EM783" s="53"/>
      <c r="EN783" s="53"/>
      <c r="EO783" s="53"/>
      <c r="EP783" s="53"/>
      <c r="EQ783" s="53"/>
      <c r="ER783" s="53"/>
      <c r="ES783" s="53"/>
      <c r="ET783" s="53"/>
      <c r="EU783" s="53"/>
      <c r="EV783" s="53"/>
      <c r="EW783" s="53"/>
      <c r="EX783" s="53"/>
      <c r="EY783" s="53"/>
      <c r="EZ783" s="53"/>
      <c r="FA783" s="53"/>
      <c r="FB783" s="53"/>
      <c r="FC783" s="53"/>
      <c r="FD783" s="53"/>
      <c r="FE783" s="53"/>
      <c r="FF783" s="53"/>
      <c r="FG783" s="53"/>
      <c r="FH783" s="53"/>
      <c r="FI783" s="53"/>
      <c r="FJ783" s="53"/>
      <c r="FK783" s="53"/>
      <c r="FL783" s="53"/>
      <c r="FM783" s="53"/>
      <c r="FN783" s="53"/>
      <c r="FO783" s="53"/>
      <c r="FP783" s="53"/>
      <c r="FQ783" s="53"/>
      <c r="FR783" s="53"/>
      <c r="FS783" s="53"/>
      <c r="FT783" s="53"/>
      <c r="FU783" s="53"/>
      <c r="FV783" s="53"/>
      <c r="FW783" s="53"/>
      <c r="FX783" s="53"/>
      <c r="FY783" s="53"/>
      <c r="FZ783" s="53"/>
      <c r="GA783" s="53"/>
      <c r="GB783" s="53"/>
      <c r="GC783" s="53"/>
      <c r="GD783" s="53"/>
      <c r="GE783" s="53"/>
      <c r="GF783" s="53"/>
      <c r="GG783" s="53"/>
      <c r="GH783" s="53"/>
      <c r="GI783" s="53"/>
      <c r="GJ783" s="53"/>
      <c r="GK783" s="53"/>
      <c r="GL783" s="53"/>
      <c r="GM783" s="53"/>
      <c r="GN783" s="53"/>
      <c r="GO783" s="53"/>
      <c r="GP783" s="53"/>
      <c r="GQ783" s="53"/>
      <c r="GR783" s="53"/>
      <c r="GS783" s="53"/>
      <c r="GT783" s="53"/>
      <c r="GU783" s="53"/>
      <c r="GV783" s="53"/>
      <c r="GW783" s="53"/>
      <c r="GX783" s="53"/>
      <c r="GY783" s="53"/>
      <c r="GZ783" s="53"/>
      <c r="HA783" s="53"/>
      <c r="HB783" s="53"/>
      <c r="HC783" s="53"/>
      <c r="HD783" s="53"/>
      <c r="HE783" s="53"/>
      <c r="HF783" s="53"/>
      <c r="HG783" s="53"/>
      <c r="HH783" s="53"/>
      <c r="HI783" s="53"/>
      <c r="HJ783" s="53"/>
      <c r="HK783" s="53"/>
      <c r="HL783" s="53"/>
      <c r="HM783" s="53"/>
      <c r="HN783" s="53"/>
      <c r="HO783" s="53"/>
      <c r="HP783" s="53"/>
      <c r="HQ783" s="53"/>
      <c r="HR783" s="53"/>
      <c r="HS783" s="53"/>
      <c r="HT783" s="53"/>
      <c r="HU783" s="53"/>
      <c r="HV783" s="53"/>
      <c r="HW783" s="53"/>
      <c r="HX783" s="53"/>
      <c r="HY783" s="53"/>
      <c r="HZ783" s="53"/>
      <c r="IA783" s="53"/>
    </row>
    <row r="784" spans="1:235" ht="11.25">
      <c r="A784" s="1"/>
      <c r="B784" s="1"/>
      <c r="C784" s="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04"/>
      <c r="O784" s="104"/>
      <c r="P784" s="104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3"/>
      <c r="AV784" s="53"/>
      <c r="AW784" s="53"/>
      <c r="AX784" s="53"/>
      <c r="AY784" s="53"/>
      <c r="AZ784" s="53"/>
      <c r="BA784" s="53"/>
      <c r="BB784" s="53"/>
      <c r="BC784" s="53"/>
      <c r="BD784" s="53"/>
      <c r="BE784" s="53"/>
      <c r="BF784" s="53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3"/>
      <c r="BS784" s="53"/>
      <c r="BT784" s="53"/>
      <c r="BU784" s="53"/>
      <c r="BV784" s="53"/>
      <c r="BW784" s="53"/>
      <c r="BX784" s="53"/>
      <c r="BY784" s="53"/>
      <c r="BZ784" s="53"/>
      <c r="CA784" s="53"/>
      <c r="CB784" s="53"/>
      <c r="CC784" s="53"/>
      <c r="CD784" s="53"/>
      <c r="CE784" s="53"/>
      <c r="CF784" s="53"/>
      <c r="CG784" s="53"/>
      <c r="CH784" s="53"/>
      <c r="CI784" s="53"/>
      <c r="CJ784" s="53"/>
      <c r="CK784" s="53"/>
      <c r="CL784" s="53"/>
      <c r="CM784" s="53"/>
      <c r="CN784" s="53"/>
      <c r="CO784" s="53"/>
      <c r="CP784" s="53"/>
      <c r="CQ784" s="53"/>
      <c r="CR784" s="53"/>
      <c r="CS784" s="53"/>
      <c r="CT784" s="53"/>
      <c r="CU784" s="53"/>
      <c r="CV784" s="53"/>
      <c r="CW784" s="53"/>
      <c r="CX784" s="53"/>
      <c r="CY784" s="53"/>
      <c r="CZ784" s="53"/>
      <c r="DA784" s="53"/>
      <c r="DB784" s="53"/>
      <c r="DC784" s="53"/>
      <c r="DD784" s="53"/>
      <c r="DE784" s="53"/>
      <c r="DF784" s="53"/>
      <c r="DG784" s="53"/>
      <c r="DH784" s="53"/>
      <c r="DI784" s="53"/>
      <c r="DJ784" s="53"/>
      <c r="DK784" s="53"/>
      <c r="DL784" s="53"/>
      <c r="DM784" s="53"/>
      <c r="DN784" s="53"/>
      <c r="DO784" s="53"/>
      <c r="DP784" s="53"/>
      <c r="DQ784" s="53"/>
      <c r="DR784" s="53"/>
      <c r="DS784" s="53"/>
      <c r="DT784" s="53"/>
      <c r="DU784" s="53"/>
      <c r="DV784" s="53"/>
      <c r="DW784" s="53"/>
      <c r="DX784" s="53"/>
      <c r="DY784" s="53"/>
      <c r="DZ784" s="53"/>
      <c r="EA784" s="53"/>
      <c r="EB784" s="53"/>
      <c r="EC784" s="53"/>
      <c r="ED784" s="53"/>
      <c r="EE784" s="53"/>
      <c r="EF784" s="53"/>
      <c r="EG784" s="53"/>
      <c r="EH784" s="53"/>
      <c r="EI784" s="53"/>
      <c r="EJ784" s="53"/>
      <c r="EK784" s="53"/>
      <c r="EL784" s="53"/>
      <c r="EM784" s="53"/>
      <c r="EN784" s="53"/>
      <c r="EO784" s="53"/>
      <c r="EP784" s="53"/>
      <c r="EQ784" s="53"/>
      <c r="ER784" s="53"/>
      <c r="ES784" s="53"/>
      <c r="ET784" s="53"/>
      <c r="EU784" s="53"/>
      <c r="EV784" s="53"/>
      <c r="EW784" s="53"/>
      <c r="EX784" s="53"/>
      <c r="EY784" s="53"/>
      <c r="EZ784" s="53"/>
      <c r="FA784" s="53"/>
      <c r="FB784" s="53"/>
      <c r="FC784" s="53"/>
      <c r="FD784" s="53"/>
      <c r="FE784" s="53"/>
      <c r="FF784" s="53"/>
      <c r="FG784" s="53"/>
      <c r="FH784" s="53"/>
      <c r="FI784" s="53"/>
      <c r="FJ784" s="53"/>
      <c r="FK784" s="53"/>
      <c r="FL784" s="53"/>
      <c r="FM784" s="53"/>
      <c r="FN784" s="53"/>
      <c r="FO784" s="53"/>
      <c r="FP784" s="53"/>
      <c r="FQ784" s="53"/>
      <c r="FR784" s="53"/>
      <c r="FS784" s="53"/>
      <c r="FT784" s="53"/>
      <c r="FU784" s="53"/>
      <c r="FV784" s="53"/>
      <c r="FW784" s="53"/>
      <c r="FX784" s="53"/>
      <c r="FY784" s="53"/>
      <c r="FZ784" s="53"/>
      <c r="GA784" s="53"/>
      <c r="GB784" s="53"/>
      <c r="GC784" s="53"/>
      <c r="GD784" s="53"/>
      <c r="GE784" s="53"/>
      <c r="GF784" s="53"/>
      <c r="GG784" s="53"/>
      <c r="GH784" s="53"/>
      <c r="GI784" s="53"/>
      <c r="GJ784" s="53"/>
      <c r="GK784" s="53"/>
      <c r="GL784" s="53"/>
      <c r="GM784" s="53"/>
      <c r="GN784" s="53"/>
      <c r="GO784" s="53"/>
      <c r="GP784" s="53"/>
      <c r="GQ784" s="53"/>
      <c r="GR784" s="53"/>
      <c r="GS784" s="53"/>
      <c r="GT784" s="53"/>
      <c r="GU784" s="53"/>
      <c r="GV784" s="53"/>
      <c r="GW784" s="53"/>
      <c r="GX784" s="53"/>
      <c r="GY784" s="53"/>
      <c r="GZ784" s="53"/>
      <c r="HA784" s="53"/>
      <c r="HB784" s="53"/>
      <c r="HC784" s="53"/>
      <c r="HD784" s="53"/>
      <c r="HE784" s="53"/>
      <c r="HF784" s="53"/>
      <c r="HG784" s="53"/>
      <c r="HH784" s="53"/>
      <c r="HI784" s="53"/>
      <c r="HJ784" s="53"/>
      <c r="HK784" s="53"/>
      <c r="HL784" s="53"/>
      <c r="HM784" s="53"/>
      <c r="HN784" s="53"/>
      <c r="HO784" s="53"/>
      <c r="HP784" s="53"/>
      <c r="HQ784" s="53"/>
      <c r="HR784" s="53"/>
      <c r="HS784" s="53"/>
      <c r="HT784" s="53"/>
      <c r="HU784" s="53"/>
      <c r="HV784" s="53"/>
      <c r="HW784" s="53"/>
      <c r="HX784" s="53"/>
      <c r="HY784" s="53"/>
      <c r="HZ784" s="53"/>
      <c r="IA784" s="53"/>
    </row>
    <row r="785" spans="1:235" ht="11.25">
      <c r="A785" s="1"/>
      <c r="B785" s="1"/>
      <c r="C785" s="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04"/>
      <c r="O785" s="104"/>
      <c r="P785" s="104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3"/>
      <c r="AV785" s="53"/>
      <c r="AW785" s="53"/>
      <c r="AX785" s="53"/>
      <c r="AY785" s="53"/>
      <c r="AZ785" s="53"/>
      <c r="BA785" s="53"/>
      <c r="BB785" s="53"/>
      <c r="BC785" s="53"/>
      <c r="BD785" s="53"/>
      <c r="BE785" s="53"/>
      <c r="BF785" s="53"/>
      <c r="BG785" s="53"/>
      <c r="BH785" s="53"/>
      <c r="BI785" s="53"/>
      <c r="BJ785" s="53"/>
      <c r="BK785" s="53"/>
      <c r="BL785" s="53"/>
      <c r="BM785" s="53"/>
      <c r="BN785" s="53"/>
      <c r="BO785" s="53"/>
      <c r="BP785" s="53"/>
      <c r="BQ785" s="53"/>
      <c r="BR785" s="53"/>
      <c r="BS785" s="53"/>
      <c r="BT785" s="53"/>
      <c r="BU785" s="53"/>
      <c r="BV785" s="53"/>
      <c r="BW785" s="53"/>
      <c r="BX785" s="53"/>
      <c r="BY785" s="53"/>
      <c r="BZ785" s="53"/>
      <c r="CA785" s="53"/>
      <c r="CB785" s="53"/>
      <c r="CC785" s="53"/>
      <c r="CD785" s="53"/>
      <c r="CE785" s="53"/>
      <c r="CF785" s="53"/>
      <c r="CG785" s="53"/>
      <c r="CH785" s="53"/>
      <c r="CI785" s="53"/>
      <c r="CJ785" s="53"/>
      <c r="CK785" s="53"/>
      <c r="CL785" s="53"/>
      <c r="CM785" s="53"/>
      <c r="CN785" s="53"/>
      <c r="CO785" s="53"/>
      <c r="CP785" s="53"/>
      <c r="CQ785" s="53"/>
      <c r="CR785" s="53"/>
      <c r="CS785" s="53"/>
      <c r="CT785" s="53"/>
      <c r="CU785" s="53"/>
      <c r="CV785" s="53"/>
      <c r="CW785" s="53"/>
      <c r="CX785" s="53"/>
      <c r="CY785" s="53"/>
      <c r="CZ785" s="53"/>
      <c r="DA785" s="53"/>
      <c r="DB785" s="53"/>
      <c r="DC785" s="53"/>
      <c r="DD785" s="53"/>
      <c r="DE785" s="53"/>
      <c r="DF785" s="53"/>
      <c r="DG785" s="53"/>
      <c r="DH785" s="53"/>
      <c r="DI785" s="53"/>
      <c r="DJ785" s="53"/>
      <c r="DK785" s="53"/>
      <c r="DL785" s="53"/>
      <c r="DM785" s="53"/>
      <c r="DN785" s="53"/>
      <c r="DO785" s="53"/>
      <c r="DP785" s="53"/>
      <c r="DQ785" s="53"/>
      <c r="DR785" s="53"/>
      <c r="DS785" s="53"/>
      <c r="DT785" s="53"/>
      <c r="DU785" s="53"/>
      <c r="DV785" s="53"/>
      <c r="DW785" s="53"/>
      <c r="DX785" s="53"/>
      <c r="DY785" s="53"/>
      <c r="DZ785" s="53"/>
      <c r="EA785" s="53"/>
      <c r="EB785" s="53"/>
      <c r="EC785" s="53"/>
      <c r="ED785" s="53"/>
      <c r="EE785" s="53"/>
      <c r="EF785" s="53"/>
      <c r="EG785" s="53"/>
      <c r="EH785" s="53"/>
      <c r="EI785" s="53"/>
      <c r="EJ785" s="53"/>
      <c r="EK785" s="53"/>
      <c r="EL785" s="53"/>
      <c r="EM785" s="53"/>
      <c r="EN785" s="53"/>
      <c r="EO785" s="53"/>
      <c r="EP785" s="53"/>
      <c r="EQ785" s="53"/>
      <c r="ER785" s="53"/>
      <c r="ES785" s="53"/>
      <c r="ET785" s="53"/>
      <c r="EU785" s="53"/>
      <c r="EV785" s="53"/>
      <c r="EW785" s="53"/>
      <c r="EX785" s="53"/>
      <c r="EY785" s="53"/>
      <c r="EZ785" s="53"/>
      <c r="FA785" s="53"/>
      <c r="FB785" s="53"/>
      <c r="FC785" s="53"/>
      <c r="FD785" s="53"/>
      <c r="FE785" s="53"/>
      <c r="FF785" s="53"/>
      <c r="FG785" s="53"/>
      <c r="FH785" s="53"/>
      <c r="FI785" s="53"/>
      <c r="FJ785" s="53"/>
      <c r="FK785" s="53"/>
      <c r="FL785" s="53"/>
      <c r="FM785" s="53"/>
      <c r="FN785" s="53"/>
      <c r="FO785" s="53"/>
      <c r="FP785" s="53"/>
      <c r="FQ785" s="53"/>
      <c r="FR785" s="53"/>
      <c r="FS785" s="53"/>
      <c r="FT785" s="53"/>
      <c r="FU785" s="53"/>
      <c r="FV785" s="53"/>
      <c r="FW785" s="53"/>
      <c r="FX785" s="53"/>
      <c r="FY785" s="53"/>
      <c r="FZ785" s="53"/>
      <c r="GA785" s="53"/>
      <c r="GB785" s="53"/>
      <c r="GC785" s="53"/>
      <c r="GD785" s="53"/>
      <c r="GE785" s="53"/>
      <c r="GF785" s="53"/>
      <c r="GG785" s="53"/>
      <c r="GH785" s="53"/>
      <c r="GI785" s="53"/>
      <c r="GJ785" s="53"/>
      <c r="GK785" s="53"/>
      <c r="GL785" s="53"/>
      <c r="GM785" s="53"/>
      <c r="GN785" s="53"/>
      <c r="GO785" s="53"/>
      <c r="GP785" s="53"/>
      <c r="GQ785" s="53"/>
      <c r="GR785" s="53"/>
      <c r="GS785" s="53"/>
      <c r="GT785" s="53"/>
      <c r="GU785" s="53"/>
      <c r="GV785" s="53"/>
      <c r="GW785" s="53"/>
      <c r="GX785" s="53"/>
      <c r="GY785" s="53"/>
      <c r="GZ785" s="53"/>
      <c r="HA785" s="53"/>
      <c r="HB785" s="53"/>
      <c r="HC785" s="53"/>
      <c r="HD785" s="53"/>
      <c r="HE785" s="53"/>
      <c r="HF785" s="53"/>
      <c r="HG785" s="53"/>
      <c r="HH785" s="53"/>
      <c r="HI785" s="53"/>
      <c r="HJ785" s="53"/>
      <c r="HK785" s="53"/>
      <c r="HL785" s="53"/>
      <c r="HM785" s="53"/>
      <c r="HN785" s="53"/>
      <c r="HO785" s="53"/>
      <c r="HP785" s="53"/>
      <c r="HQ785" s="53"/>
      <c r="HR785" s="53"/>
      <c r="HS785" s="53"/>
      <c r="HT785" s="53"/>
      <c r="HU785" s="53"/>
      <c r="HV785" s="53"/>
      <c r="HW785" s="53"/>
      <c r="HX785" s="53"/>
      <c r="HY785" s="53"/>
      <c r="HZ785" s="53"/>
      <c r="IA785" s="53"/>
    </row>
    <row r="786" spans="1:235" ht="11.25">
      <c r="A786" s="1"/>
      <c r="B786" s="1"/>
      <c r="C786" s="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04"/>
      <c r="O786" s="104"/>
      <c r="P786" s="104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3"/>
      <c r="AV786" s="53"/>
      <c r="AW786" s="53"/>
      <c r="AX786" s="53"/>
      <c r="AY786" s="53"/>
      <c r="AZ786" s="53"/>
      <c r="BA786" s="53"/>
      <c r="BB786" s="53"/>
      <c r="BC786" s="53"/>
      <c r="BD786" s="53"/>
      <c r="BE786" s="53"/>
      <c r="BF786" s="53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3"/>
      <c r="BS786" s="53"/>
      <c r="BT786" s="53"/>
      <c r="BU786" s="53"/>
      <c r="BV786" s="53"/>
      <c r="BW786" s="53"/>
      <c r="BX786" s="53"/>
      <c r="BY786" s="53"/>
      <c r="BZ786" s="53"/>
      <c r="CA786" s="53"/>
      <c r="CB786" s="53"/>
      <c r="CC786" s="53"/>
      <c r="CD786" s="53"/>
      <c r="CE786" s="53"/>
      <c r="CF786" s="53"/>
      <c r="CG786" s="53"/>
      <c r="CH786" s="53"/>
      <c r="CI786" s="53"/>
      <c r="CJ786" s="53"/>
      <c r="CK786" s="53"/>
      <c r="CL786" s="53"/>
      <c r="CM786" s="53"/>
      <c r="CN786" s="53"/>
      <c r="CO786" s="53"/>
      <c r="CP786" s="53"/>
      <c r="CQ786" s="53"/>
      <c r="CR786" s="53"/>
      <c r="CS786" s="53"/>
      <c r="CT786" s="53"/>
      <c r="CU786" s="53"/>
      <c r="CV786" s="53"/>
      <c r="CW786" s="53"/>
      <c r="CX786" s="53"/>
      <c r="CY786" s="53"/>
      <c r="CZ786" s="53"/>
      <c r="DA786" s="53"/>
      <c r="DB786" s="53"/>
      <c r="DC786" s="53"/>
      <c r="DD786" s="53"/>
      <c r="DE786" s="53"/>
      <c r="DF786" s="53"/>
      <c r="DG786" s="53"/>
      <c r="DH786" s="53"/>
      <c r="DI786" s="53"/>
      <c r="DJ786" s="53"/>
      <c r="DK786" s="53"/>
      <c r="DL786" s="53"/>
      <c r="DM786" s="53"/>
      <c r="DN786" s="53"/>
      <c r="DO786" s="53"/>
      <c r="DP786" s="53"/>
      <c r="DQ786" s="53"/>
      <c r="DR786" s="53"/>
      <c r="DS786" s="53"/>
      <c r="DT786" s="53"/>
      <c r="DU786" s="53"/>
      <c r="DV786" s="53"/>
      <c r="DW786" s="53"/>
      <c r="DX786" s="53"/>
      <c r="DY786" s="53"/>
      <c r="DZ786" s="53"/>
      <c r="EA786" s="53"/>
      <c r="EB786" s="53"/>
      <c r="EC786" s="53"/>
      <c r="ED786" s="53"/>
      <c r="EE786" s="53"/>
      <c r="EF786" s="53"/>
      <c r="EG786" s="53"/>
      <c r="EH786" s="53"/>
      <c r="EI786" s="53"/>
      <c r="EJ786" s="53"/>
      <c r="EK786" s="53"/>
      <c r="EL786" s="53"/>
      <c r="EM786" s="53"/>
      <c r="EN786" s="53"/>
      <c r="EO786" s="53"/>
      <c r="EP786" s="53"/>
      <c r="EQ786" s="53"/>
      <c r="ER786" s="53"/>
      <c r="ES786" s="53"/>
      <c r="ET786" s="53"/>
      <c r="EU786" s="53"/>
      <c r="EV786" s="53"/>
      <c r="EW786" s="53"/>
      <c r="EX786" s="53"/>
      <c r="EY786" s="53"/>
      <c r="EZ786" s="53"/>
      <c r="FA786" s="53"/>
      <c r="FB786" s="53"/>
      <c r="FC786" s="53"/>
      <c r="FD786" s="53"/>
      <c r="FE786" s="53"/>
      <c r="FF786" s="53"/>
      <c r="FG786" s="53"/>
      <c r="FH786" s="53"/>
      <c r="FI786" s="53"/>
      <c r="FJ786" s="53"/>
      <c r="FK786" s="53"/>
      <c r="FL786" s="53"/>
      <c r="FM786" s="53"/>
      <c r="FN786" s="53"/>
      <c r="FO786" s="53"/>
      <c r="FP786" s="53"/>
      <c r="FQ786" s="53"/>
      <c r="FR786" s="53"/>
      <c r="FS786" s="53"/>
      <c r="FT786" s="53"/>
      <c r="FU786" s="53"/>
      <c r="FV786" s="53"/>
      <c r="FW786" s="53"/>
      <c r="FX786" s="53"/>
      <c r="FY786" s="53"/>
      <c r="FZ786" s="53"/>
      <c r="GA786" s="53"/>
      <c r="GB786" s="53"/>
      <c r="GC786" s="53"/>
      <c r="GD786" s="53"/>
      <c r="GE786" s="53"/>
      <c r="GF786" s="53"/>
      <c r="GG786" s="53"/>
      <c r="GH786" s="53"/>
      <c r="GI786" s="53"/>
      <c r="GJ786" s="53"/>
      <c r="GK786" s="53"/>
      <c r="GL786" s="53"/>
      <c r="GM786" s="53"/>
      <c r="GN786" s="53"/>
      <c r="GO786" s="53"/>
      <c r="GP786" s="53"/>
      <c r="GQ786" s="53"/>
      <c r="GR786" s="53"/>
      <c r="GS786" s="53"/>
      <c r="GT786" s="53"/>
      <c r="GU786" s="53"/>
      <c r="GV786" s="53"/>
      <c r="GW786" s="53"/>
      <c r="GX786" s="53"/>
      <c r="GY786" s="53"/>
      <c r="GZ786" s="53"/>
      <c r="HA786" s="53"/>
      <c r="HB786" s="53"/>
      <c r="HC786" s="53"/>
      <c r="HD786" s="53"/>
      <c r="HE786" s="53"/>
      <c r="HF786" s="53"/>
      <c r="HG786" s="53"/>
      <c r="HH786" s="53"/>
      <c r="HI786" s="53"/>
      <c r="HJ786" s="53"/>
      <c r="HK786" s="53"/>
      <c r="HL786" s="53"/>
      <c r="HM786" s="53"/>
      <c r="HN786" s="53"/>
      <c r="HO786" s="53"/>
      <c r="HP786" s="53"/>
      <c r="HQ786" s="53"/>
      <c r="HR786" s="53"/>
      <c r="HS786" s="53"/>
      <c r="HT786" s="53"/>
      <c r="HU786" s="53"/>
      <c r="HV786" s="53"/>
      <c r="HW786" s="53"/>
      <c r="HX786" s="53"/>
      <c r="HY786" s="53"/>
      <c r="HZ786" s="53"/>
      <c r="IA786" s="53"/>
    </row>
    <row r="787" spans="1:235" ht="11.25">
      <c r="A787" s="1"/>
      <c r="B787" s="1"/>
      <c r="C787" s="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04"/>
      <c r="O787" s="104"/>
      <c r="P787" s="104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3"/>
      <c r="AV787" s="53"/>
      <c r="AW787" s="53"/>
      <c r="AX787" s="53"/>
      <c r="AY787" s="53"/>
      <c r="AZ787" s="53"/>
      <c r="BA787" s="53"/>
      <c r="BB787" s="53"/>
      <c r="BC787" s="53"/>
      <c r="BD787" s="53"/>
      <c r="BE787" s="53"/>
      <c r="BF787" s="53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3"/>
      <c r="BS787" s="53"/>
      <c r="BT787" s="53"/>
      <c r="BU787" s="53"/>
      <c r="BV787" s="53"/>
      <c r="BW787" s="53"/>
      <c r="BX787" s="53"/>
      <c r="BY787" s="53"/>
      <c r="BZ787" s="53"/>
      <c r="CA787" s="53"/>
      <c r="CB787" s="53"/>
      <c r="CC787" s="53"/>
      <c r="CD787" s="53"/>
      <c r="CE787" s="53"/>
      <c r="CF787" s="53"/>
      <c r="CG787" s="53"/>
      <c r="CH787" s="53"/>
      <c r="CI787" s="53"/>
      <c r="CJ787" s="53"/>
      <c r="CK787" s="53"/>
      <c r="CL787" s="53"/>
      <c r="CM787" s="53"/>
      <c r="CN787" s="53"/>
      <c r="CO787" s="53"/>
      <c r="CP787" s="53"/>
      <c r="CQ787" s="53"/>
      <c r="CR787" s="53"/>
      <c r="CS787" s="53"/>
      <c r="CT787" s="53"/>
      <c r="CU787" s="53"/>
      <c r="CV787" s="53"/>
      <c r="CW787" s="53"/>
      <c r="CX787" s="53"/>
      <c r="CY787" s="53"/>
      <c r="CZ787" s="53"/>
      <c r="DA787" s="53"/>
      <c r="DB787" s="53"/>
      <c r="DC787" s="53"/>
      <c r="DD787" s="53"/>
      <c r="DE787" s="53"/>
      <c r="DF787" s="53"/>
      <c r="DG787" s="53"/>
      <c r="DH787" s="53"/>
      <c r="DI787" s="53"/>
      <c r="DJ787" s="53"/>
      <c r="DK787" s="53"/>
      <c r="DL787" s="53"/>
      <c r="DM787" s="53"/>
      <c r="DN787" s="53"/>
      <c r="DO787" s="53"/>
      <c r="DP787" s="53"/>
      <c r="DQ787" s="53"/>
      <c r="DR787" s="53"/>
      <c r="DS787" s="53"/>
      <c r="DT787" s="53"/>
      <c r="DU787" s="53"/>
      <c r="DV787" s="53"/>
      <c r="DW787" s="53"/>
      <c r="DX787" s="53"/>
      <c r="DY787" s="53"/>
      <c r="DZ787" s="53"/>
      <c r="EA787" s="53"/>
      <c r="EB787" s="53"/>
      <c r="EC787" s="53"/>
      <c r="ED787" s="53"/>
      <c r="EE787" s="53"/>
      <c r="EF787" s="53"/>
      <c r="EG787" s="53"/>
      <c r="EH787" s="53"/>
      <c r="EI787" s="53"/>
      <c r="EJ787" s="53"/>
      <c r="EK787" s="53"/>
      <c r="EL787" s="53"/>
      <c r="EM787" s="53"/>
      <c r="EN787" s="53"/>
      <c r="EO787" s="53"/>
      <c r="EP787" s="53"/>
      <c r="EQ787" s="53"/>
      <c r="ER787" s="53"/>
      <c r="ES787" s="53"/>
      <c r="ET787" s="53"/>
      <c r="EU787" s="53"/>
      <c r="EV787" s="53"/>
      <c r="EW787" s="53"/>
      <c r="EX787" s="53"/>
      <c r="EY787" s="53"/>
      <c r="EZ787" s="53"/>
      <c r="FA787" s="53"/>
      <c r="FB787" s="53"/>
      <c r="FC787" s="53"/>
      <c r="FD787" s="53"/>
      <c r="FE787" s="53"/>
      <c r="FF787" s="53"/>
      <c r="FG787" s="53"/>
      <c r="FH787" s="53"/>
      <c r="FI787" s="53"/>
      <c r="FJ787" s="53"/>
      <c r="FK787" s="53"/>
      <c r="FL787" s="53"/>
      <c r="FM787" s="53"/>
      <c r="FN787" s="53"/>
      <c r="FO787" s="53"/>
      <c r="FP787" s="53"/>
      <c r="FQ787" s="53"/>
      <c r="FR787" s="53"/>
      <c r="FS787" s="53"/>
      <c r="FT787" s="53"/>
      <c r="FU787" s="53"/>
      <c r="FV787" s="53"/>
      <c r="FW787" s="53"/>
      <c r="FX787" s="53"/>
      <c r="FY787" s="53"/>
      <c r="FZ787" s="53"/>
      <c r="GA787" s="53"/>
      <c r="GB787" s="53"/>
      <c r="GC787" s="53"/>
      <c r="GD787" s="53"/>
      <c r="GE787" s="53"/>
      <c r="GF787" s="53"/>
      <c r="GG787" s="53"/>
      <c r="GH787" s="53"/>
      <c r="GI787" s="53"/>
      <c r="GJ787" s="53"/>
      <c r="GK787" s="53"/>
      <c r="GL787" s="53"/>
      <c r="GM787" s="53"/>
      <c r="GN787" s="53"/>
      <c r="GO787" s="53"/>
      <c r="GP787" s="53"/>
      <c r="GQ787" s="53"/>
      <c r="GR787" s="53"/>
      <c r="GS787" s="53"/>
      <c r="GT787" s="53"/>
      <c r="GU787" s="53"/>
      <c r="GV787" s="53"/>
      <c r="GW787" s="53"/>
      <c r="GX787" s="53"/>
      <c r="GY787" s="53"/>
      <c r="GZ787" s="53"/>
      <c r="HA787" s="53"/>
      <c r="HB787" s="53"/>
      <c r="HC787" s="53"/>
      <c r="HD787" s="53"/>
      <c r="HE787" s="53"/>
      <c r="HF787" s="53"/>
      <c r="HG787" s="53"/>
      <c r="HH787" s="53"/>
      <c r="HI787" s="53"/>
      <c r="HJ787" s="53"/>
      <c r="HK787" s="53"/>
      <c r="HL787" s="53"/>
      <c r="HM787" s="53"/>
      <c r="HN787" s="53"/>
      <c r="HO787" s="53"/>
      <c r="HP787" s="53"/>
      <c r="HQ787" s="53"/>
      <c r="HR787" s="53"/>
      <c r="HS787" s="53"/>
      <c r="HT787" s="53"/>
      <c r="HU787" s="53"/>
      <c r="HV787" s="53"/>
      <c r="HW787" s="53"/>
      <c r="HX787" s="53"/>
      <c r="HY787" s="53"/>
      <c r="HZ787" s="53"/>
      <c r="IA787" s="53"/>
    </row>
  </sheetData>
  <sheetProtection/>
  <mergeCells count="20">
    <mergeCell ref="A689:B689"/>
    <mergeCell ref="F15:F16"/>
    <mergeCell ref="D14:F14"/>
    <mergeCell ref="G15:I15"/>
    <mergeCell ref="K15:M15"/>
    <mergeCell ref="A14:A16"/>
    <mergeCell ref="B14:B16"/>
    <mergeCell ref="C14:C16"/>
    <mergeCell ref="D15:E15"/>
    <mergeCell ref="G14:J14"/>
    <mergeCell ref="A686:D686"/>
    <mergeCell ref="J8:P8"/>
    <mergeCell ref="F13:G13"/>
    <mergeCell ref="J2:L2"/>
    <mergeCell ref="A12:P12"/>
    <mergeCell ref="O686:P686"/>
    <mergeCell ref="N14:P14"/>
    <mergeCell ref="N15:O15"/>
    <mergeCell ref="P15:P16"/>
    <mergeCell ref="J15:J16"/>
  </mergeCells>
  <printOptions horizontalCentered="1"/>
  <pageMargins left="1.1811023622047245" right="0.5905511811023623" top="0.7874015748031497" bottom="0.7874015748031497" header="0" footer="0"/>
  <pageSetup fitToHeight="0" fitToWidth="1" horizontalDpi="600" verticalDpi="600" orientation="landscape" paperSize="9" scale="73" r:id="rId1"/>
  <rowBreaks count="1" manualBreakCount="1">
    <brk id="64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Кузнєцова Олена Анатоліївна</cp:lastModifiedBy>
  <cp:lastPrinted>2019-06-20T03:46:28Z</cp:lastPrinted>
  <dcterms:created xsi:type="dcterms:W3CDTF">2014-04-22T08:24:49Z</dcterms:created>
  <dcterms:modified xsi:type="dcterms:W3CDTF">2019-06-20T03:53:43Z</dcterms:modified>
  <cp:category/>
  <cp:version/>
  <cp:contentType/>
  <cp:contentStatus/>
</cp:coreProperties>
</file>