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(2)'!$A$1:$L$87</definedName>
  </definedNames>
  <calcPr fullCalcOnLoad="1"/>
</workbook>
</file>

<file path=xl/sharedStrings.xml><?xml version="1.0" encoding="utf-8"?>
<sst xmlns="http://schemas.openxmlformats.org/spreadsheetml/2006/main" count="236" uniqueCount="142">
  <si>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</si>
  <si>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</si>
  <si>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</si>
  <si>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</si>
  <si>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</si>
  <si>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</si>
  <si>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</si>
  <si>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</si>
  <si>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</si>
  <si>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</si>
  <si>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</si>
  <si>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</si>
  <si>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</si>
  <si>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</si>
  <si>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</si>
  <si>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</si>
  <si>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</si>
  <si>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</si>
  <si>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</si>
  <si>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</si>
  <si>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</si>
  <si>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</si>
  <si>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</si>
  <si>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</si>
  <si>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</si>
  <si>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</si>
  <si>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</si>
  <si>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</si>
  <si>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</si>
  <si>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</si>
  <si>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</si>
  <si>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</si>
  <si>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</si>
  <si>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</si>
  <si>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</si>
  <si>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</si>
  <si>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</si>
  <si>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</si>
  <si>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</si>
  <si>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</si>
  <si>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</si>
  <si>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</si>
  <si>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</si>
  <si>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</si>
  <si>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</si>
  <si>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</si>
  <si>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</si>
  <si>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</si>
  <si>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</si>
  <si>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</si>
  <si>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</si>
  <si>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</si>
  <si>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</si>
  <si>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</si>
  <si>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</si>
  <si>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</si>
  <si>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</si>
  <si>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</si>
  <si>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</si>
  <si>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</si>
  <si>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</si>
  <si>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</si>
  <si>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</si>
  <si>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</si>
  <si>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</si>
  <si>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</si>
  <si>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</si>
  <si>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</si>
  <si>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</si>
  <si>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</si>
  <si>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</si>
  <si>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</si>
  <si>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</si>
  <si>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</si>
  <si>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</si>
  <si>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</si>
  <si>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</si>
  <si>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</si>
  <si>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</si>
  <si>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2020 рік (прогноз)</t>
  </si>
  <si>
    <t>2021 рік (прогноз)</t>
  </si>
  <si>
    <t>2019 рік (проект)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</si>
  <si>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</si>
  <si>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</si>
  <si>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</si>
  <si>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</si>
  <si>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</si>
  <si>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</si>
  <si>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</si>
  <si>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</si>
  <si>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</si>
  <si>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</si>
  <si>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</si>
  <si>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</si>
  <si>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</si>
  <si>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</si>
  <si>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</si>
  <si>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</si>
  <si>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</si>
  <si>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</si>
  <si>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</si>
  <si>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</si>
  <si>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</si>
  <si>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</si>
  <si>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</si>
  <si>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</si>
  <si>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</si>
  <si>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</si>
  <si>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</si>
  <si>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</si>
  <si>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</si>
  <si>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</si>
  <si>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</si>
  <si>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</si>
  <si>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</si>
  <si>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</si>
  <si>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</si>
  <si>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</si>
  <si>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</si>
  <si>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</si>
  <si>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</si>
  <si>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</si>
  <si>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</si>
  <si>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t>Перелік завдань Програми розвитку фізичної культури і спорту в місті Суми на 2019-2021 роки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</si>
  <si>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</si>
  <si>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</si>
  <si>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</si>
  <si>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</si>
  <si>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</si>
  <si>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</si>
  <si>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КПКВК 0215061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</si>
  <si>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</si>
  <si>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</si>
  <si>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</si>
  <si>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</si>
  <si>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</si>
  <si>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</si>
  <si>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</si>
  <si>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Секретар Сумської міської ради</t>
  </si>
  <si>
    <t>А.В. Баранов</t>
  </si>
  <si>
    <t>Виконавець: Михальова Г.Ф.</t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</si>
  <si>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
від 24 квітня 2019 року № 4924-МР
                                       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</si>
</sst>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="80" zoomScaleNormal="70" zoomScaleSheetLayoutView="80" zoomScalePageLayoutView="0" workbookViewId="0" topLeftCell="A1">
      <selection activeCell="N4" sqref="N4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4" width="9.140625" style="26" customWidth="1"/>
    <col min="15" max="15" width="18.8515625" style="26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132</v>
      </c>
      <c r="J1" s="117"/>
      <c r="K1" s="117"/>
      <c r="L1" s="117"/>
      <c r="M1" s="45"/>
    </row>
    <row r="2" spans="1:13" ht="123.75" customHeight="1">
      <c r="A2" s="60"/>
      <c r="C2" s="55"/>
      <c r="D2" s="62"/>
      <c r="F2" s="7"/>
      <c r="G2" s="7"/>
      <c r="I2" s="162" t="s">
        <v>141</v>
      </c>
      <c r="J2" s="162"/>
      <c r="K2" s="162"/>
      <c r="L2" s="16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0" t="s">
        <v>123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9" t="s">
        <v>100</v>
      </c>
      <c r="B6" s="134" t="s">
        <v>2</v>
      </c>
      <c r="C6" s="115" t="s">
        <v>81</v>
      </c>
      <c r="D6" s="115"/>
      <c r="E6" s="115"/>
      <c r="F6" s="115" t="s">
        <v>79</v>
      </c>
      <c r="G6" s="115"/>
      <c r="H6" s="115"/>
      <c r="I6" s="119" t="s">
        <v>80</v>
      </c>
      <c r="J6" s="119"/>
      <c r="K6" s="119"/>
      <c r="L6" s="121" t="s">
        <v>11</v>
      </c>
    </row>
    <row r="7" spans="1:12" ht="30.75" customHeight="1">
      <c r="A7" s="119"/>
      <c r="B7" s="134"/>
      <c r="C7" s="115" t="s">
        <v>4</v>
      </c>
      <c r="D7" s="115" t="s">
        <v>12</v>
      </c>
      <c r="E7" s="115"/>
      <c r="F7" s="115" t="s">
        <v>4</v>
      </c>
      <c r="G7" s="115" t="s">
        <v>12</v>
      </c>
      <c r="H7" s="115"/>
      <c r="I7" s="115" t="s">
        <v>4</v>
      </c>
      <c r="J7" s="115" t="s">
        <v>12</v>
      </c>
      <c r="K7" s="115"/>
      <c r="L7" s="121"/>
    </row>
    <row r="8" spans="1:12" ht="45.75" customHeight="1">
      <c r="A8" s="119"/>
      <c r="B8" s="134"/>
      <c r="C8" s="115"/>
      <c r="D8" s="32" t="s">
        <v>0</v>
      </c>
      <c r="E8" s="32" t="s">
        <v>14</v>
      </c>
      <c r="F8" s="115"/>
      <c r="G8" s="32" t="s">
        <v>0</v>
      </c>
      <c r="H8" s="32" t="s">
        <v>19</v>
      </c>
      <c r="I8" s="115"/>
      <c r="J8" s="32" t="s">
        <v>0</v>
      </c>
      <c r="K8" s="31" t="s">
        <v>14</v>
      </c>
      <c r="L8" s="12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12" t="s">
        <v>9</v>
      </c>
      <c r="B10" s="22" t="s">
        <v>67</v>
      </c>
      <c r="C10" s="34">
        <f>C16+C30+C62+C54+C79+C45+C23</f>
        <v>58022248</v>
      </c>
      <c r="D10" s="34">
        <f>D16+D30+D62+D54+D79+D45+D23</f>
        <v>41925887</v>
      </c>
      <c r="E10" s="34">
        <f>E16+E30+E62+E54+E79+E45</f>
        <v>16096361</v>
      </c>
      <c r="F10" s="34">
        <f>F16+F30+F62+F54+F79+F45+F23</f>
        <v>58048682</v>
      </c>
      <c r="G10" s="34">
        <f>G16+G30+G62+G54+G79+G45+G23</f>
        <v>44364142</v>
      </c>
      <c r="H10" s="34">
        <f>H16+H30+H62+H54+H79+H45</f>
        <v>13684540</v>
      </c>
      <c r="I10" s="34">
        <f>I16+I30+I62+I54+I79+I45+I23</f>
        <v>56623042</v>
      </c>
      <c r="J10" s="34">
        <f>J16+J30+J62+J54+J79+J45+J23</f>
        <v>47387951</v>
      </c>
      <c r="K10" s="34">
        <f>K16+K30+K62+K54+K79+K45</f>
        <v>9235091</v>
      </c>
      <c r="L10" s="110"/>
      <c r="O10" s="62">
        <f>C10+F10+I10</f>
        <v>172693972</v>
      </c>
    </row>
    <row r="11" spans="1:15" ht="53.25" customHeight="1">
      <c r="A11" s="113"/>
      <c r="B11" s="21" t="s">
        <v>15</v>
      </c>
      <c r="C11" s="9">
        <f>C16+C30+C63+C54+C79+C45+C23</f>
        <v>57915248</v>
      </c>
      <c r="D11" s="9">
        <f>D16+D30+D63+D54+D79+D45+D23</f>
        <v>41925887</v>
      </c>
      <c r="E11" s="9">
        <f>E16+E30+E63+E54+E79+E45</f>
        <v>15989361</v>
      </c>
      <c r="F11" s="9">
        <f>F16+F30+F63+F54+F79+F45+F23</f>
        <v>57936332</v>
      </c>
      <c r="G11" s="9">
        <f>G16+G30+G63+G54+G79+G45+G23</f>
        <v>44364142</v>
      </c>
      <c r="H11" s="9">
        <f>H16+H30+H63+H54+H79+H45</f>
        <v>13572190</v>
      </c>
      <c r="I11" s="9">
        <f>I16+I30+I63+I54+I79+I45+I23</f>
        <v>56505072</v>
      </c>
      <c r="J11" s="9">
        <f>J16+J30+J63+J54+J79+J45+J23</f>
        <v>47387951</v>
      </c>
      <c r="K11" s="9">
        <f>K16+K30+K63+K54+K79+K45</f>
        <v>9117121</v>
      </c>
      <c r="L11" s="111"/>
      <c r="O11" s="62">
        <f>C11+F11+I11</f>
        <v>172356652</v>
      </c>
    </row>
    <row r="12" spans="1:15" ht="45" customHeight="1">
      <c r="A12" s="114"/>
      <c r="B12" s="21" t="s">
        <v>50</v>
      </c>
      <c r="C12" s="9">
        <f>C64</f>
        <v>107000</v>
      </c>
      <c r="D12" s="9"/>
      <c r="E12" s="9">
        <f>E64</f>
        <v>107000</v>
      </c>
      <c r="F12" s="9">
        <f>F64</f>
        <v>112350</v>
      </c>
      <c r="G12" s="9"/>
      <c r="H12" s="9">
        <f>H64</f>
        <v>112350</v>
      </c>
      <c r="I12" s="9">
        <f>I64</f>
        <v>117970</v>
      </c>
      <c r="J12" s="9"/>
      <c r="K12" s="9">
        <f>K64</f>
        <v>117970</v>
      </c>
      <c r="L12" s="111"/>
      <c r="O12" s="62">
        <f>C12+F12+I12</f>
        <v>337320</v>
      </c>
    </row>
    <row r="13" spans="1:12" ht="56.25" customHeight="1">
      <c r="A13" s="122" t="s">
        <v>109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11"/>
    </row>
    <row r="14" spans="1:12" ht="24" customHeight="1">
      <c r="A14" s="107" t="s">
        <v>87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19.5" customHeight="1">
      <c r="A15" s="104" t="s">
        <v>88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15" ht="45.75" customHeight="1">
      <c r="A16" s="64" t="s">
        <v>76</v>
      </c>
      <c r="B16" s="21" t="s">
        <v>5</v>
      </c>
      <c r="C16" s="9">
        <f>C17+C18+C19+C20</f>
        <v>1320000</v>
      </c>
      <c r="D16" s="9">
        <f>D17+D18+D19+D20</f>
        <v>1320000</v>
      </c>
      <c r="E16" s="9"/>
      <c r="F16" s="9">
        <f>F17+F18+F19+F20</f>
        <v>1621840</v>
      </c>
      <c r="G16" s="9">
        <f>G17+G18+G19+G20</f>
        <v>1621840</v>
      </c>
      <c r="H16" s="9"/>
      <c r="I16" s="9">
        <f>I17+I18+I19+I20</f>
        <v>1711042</v>
      </c>
      <c r="J16" s="9">
        <f>J17+J18+J19+J20</f>
        <v>1711042</v>
      </c>
      <c r="K16" s="9"/>
      <c r="L16" s="150" t="s">
        <v>85</v>
      </c>
      <c r="O16" s="62">
        <f>C16+F16+I16</f>
        <v>4652882</v>
      </c>
    </row>
    <row r="17" spans="1:15" ht="114" customHeight="1">
      <c r="A17" s="92" t="s">
        <v>133</v>
      </c>
      <c r="B17" s="21" t="s">
        <v>5</v>
      </c>
      <c r="C17" s="10">
        <f>D17</f>
        <v>201964</v>
      </c>
      <c r="D17" s="10">
        <f>251964-50000</f>
        <v>201964</v>
      </c>
      <c r="E17" s="10"/>
      <c r="F17" s="10">
        <f>G17</f>
        <v>268846</v>
      </c>
      <c r="G17" s="10">
        <v>268846</v>
      </c>
      <c r="H17" s="10"/>
      <c r="I17" s="10">
        <f>J17</f>
        <v>283633</v>
      </c>
      <c r="J17" s="10">
        <v>283633</v>
      </c>
      <c r="K17" s="11"/>
      <c r="L17" s="150"/>
      <c r="O17" s="62">
        <f>C17+F17+I17</f>
        <v>754443</v>
      </c>
    </row>
    <row r="18" spans="1:15" ht="54.75" customHeight="1">
      <c r="A18" s="94" t="s">
        <v>91</v>
      </c>
      <c r="B18" s="19"/>
      <c r="C18" s="10">
        <f>D18</f>
        <v>690903</v>
      </c>
      <c r="D18" s="10">
        <f>740903-50000</f>
        <v>690903</v>
      </c>
      <c r="E18" s="10"/>
      <c r="F18" s="10">
        <f>G18</f>
        <v>790544</v>
      </c>
      <c r="G18" s="10">
        <v>790544</v>
      </c>
      <c r="H18" s="10"/>
      <c r="I18" s="10">
        <f>J18</f>
        <v>834024</v>
      </c>
      <c r="J18" s="10">
        <v>834024</v>
      </c>
      <c r="K18" s="9"/>
      <c r="L18" s="150"/>
      <c r="O18" s="62">
        <f>C18+F18+I18</f>
        <v>2315471</v>
      </c>
    </row>
    <row r="19" spans="1:15" s="27" customFormat="1" ht="94.5" customHeight="1">
      <c r="A19" s="93" t="s">
        <v>134</v>
      </c>
      <c r="B19" s="19"/>
      <c r="C19" s="10">
        <f>D19</f>
        <v>218067</v>
      </c>
      <c r="D19" s="10">
        <v>218067</v>
      </c>
      <c r="E19" s="10"/>
      <c r="F19" s="10">
        <f>G19</f>
        <v>232677</v>
      </c>
      <c r="G19" s="10">
        <v>232677</v>
      </c>
      <c r="H19" s="10"/>
      <c r="I19" s="10">
        <f>J19</f>
        <v>245474</v>
      </c>
      <c r="J19" s="10">
        <v>245474</v>
      </c>
      <c r="K19" s="9"/>
      <c r="L19" s="150"/>
      <c r="O19" s="60">
        <f>C19+F19+I19</f>
        <v>696218</v>
      </c>
    </row>
    <row r="20" spans="1:15" s="27" customFormat="1" ht="108" customHeight="1">
      <c r="A20" s="93" t="s">
        <v>135</v>
      </c>
      <c r="B20" s="19"/>
      <c r="C20" s="10">
        <f>D20</f>
        <v>209066</v>
      </c>
      <c r="D20" s="10">
        <v>209066</v>
      </c>
      <c r="E20" s="10"/>
      <c r="F20" s="10">
        <f>G20</f>
        <v>329773</v>
      </c>
      <c r="G20" s="10">
        <v>329773</v>
      </c>
      <c r="H20" s="10"/>
      <c r="I20" s="10">
        <f>J20</f>
        <v>347911</v>
      </c>
      <c r="J20" s="10">
        <v>347911</v>
      </c>
      <c r="K20" s="9"/>
      <c r="L20" s="150"/>
      <c r="O20" s="60">
        <f>C20+F20+I20</f>
        <v>886750</v>
      </c>
    </row>
    <row r="21" spans="1:12" s="27" customFormat="1" ht="28.5" customHeight="1">
      <c r="A21" s="107" t="s">
        <v>90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s="27" customFormat="1" ht="30" customHeight="1">
      <c r="A22" s="104" t="s">
        <v>89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5" s="27" customFormat="1" ht="52.5" customHeight="1">
      <c r="A23" s="64" t="s">
        <v>77</v>
      </c>
      <c r="B23" s="21" t="s">
        <v>5</v>
      </c>
      <c r="C23" s="9">
        <f>C24+C25+C27+C26</f>
        <v>1680000</v>
      </c>
      <c r="D23" s="9">
        <f>D24+D25+D27+D26</f>
        <v>1680000</v>
      </c>
      <c r="E23" s="9"/>
      <c r="F23" s="9">
        <f>F24+F25+F27+F26</f>
        <v>1792560</v>
      </c>
      <c r="G23" s="9">
        <f>G24+G25+G27+G26</f>
        <v>1792560</v>
      </c>
      <c r="H23" s="9"/>
      <c r="I23" s="9">
        <f>I24+I25+I27+I26</f>
        <v>1891150</v>
      </c>
      <c r="J23" s="9">
        <f>J24+J25+J27+J26</f>
        <v>1891150</v>
      </c>
      <c r="K23" s="9"/>
      <c r="L23" s="137" t="s">
        <v>85</v>
      </c>
      <c r="O23" s="60">
        <f>C23+F23+I23</f>
        <v>5363710</v>
      </c>
    </row>
    <row r="24" spans="1:15" s="27" customFormat="1" ht="114" customHeight="1">
      <c r="A24" s="92" t="s">
        <v>136</v>
      </c>
      <c r="B24" s="21" t="s">
        <v>5</v>
      </c>
      <c r="C24" s="10">
        <f>D24</f>
        <v>343686</v>
      </c>
      <c r="D24" s="10">
        <v>343686</v>
      </c>
      <c r="E24" s="10"/>
      <c r="F24" s="10">
        <f>G24</f>
        <v>366713</v>
      </c>
      <c r="G24" s="10">
        <v>366713</v>
      </c>
      <c r="H24" s="10"/>
      <c r="I24" s="10">
        <f>J24</f>
        <v>386882</v>
      </c>
      <c r="J24" s="10">
        <v>386882</v>
      </c>
      <c r="K24" s="11"/>
      <c r="L24" s="137"/>
      <c r="O24" s="60">
        <f>C24+F24+I24</f>
        <v>1097281</v>
      </c>
    </row>
    <row r="25" spans="1:15" s="27" customFormat="1" ht="57" customHeight="1">
      <c r="A25" s="94" t="s">
        <v>92</v>
      </c>
      <c r="B25" s="19"/>
      <c r="C25" s="10">
        <f>D25</f>
        <v>773505</v>
      </c>
      <c r="D25" s="10">
        <v>773505</v>
      </c>
      <c r="E25" s="10"/>
      <c r="F25" s="10">
        <f>G25</f>
        <v>825330</v>
      </c>
      <c r="G25" s="10">
        <v>825330</v>
      </c>
      <c r="H25" s="10"/>
      <c r="I25" s="10">
        <f>J25</f>
        <v>870723</v>
      </c>
      <c r="J25" s="10">
        <v>870723</v>
      </c>
      <c r="K25" s="9"/>
      <c r="L25" s="137"/>
      <c r="O25" s="60">
        <f>C25+F25+I25</f>
        <v>2469558</v>
      </c>
    </row>
    <row r="26" spans="1:15" s="27" customFormat="1" ht="97.5" customHeight="1">
      <c r="A26" s="93" t="s">
        <v>124</v>
      </c>
      <c r="B26" s="19"/>
      <c r="C26" s="10">
        <f>D26</f>
        <v>236721</v>
      </c>
      <c r="D26" s="10">
        <v>236721</v>
      </c>
      <c r="E26" s="10"/>
      <c r="F26" s="10">
        <f>G26</f>
        <v>252581</v>
      </c>
      <c r="G26" s="10">
        <v>252581</v>
      </c>
      <c r="H26" s="10"/>
      <c r="I26" s="10">
        <f>J26</f>
        <v>266473</v>
      </c>
      <c r="J26" s="10">
        <v>266473</v>
      </c>
      <c r="K26" s="9"/>
      <c r="L26" s="137"/>
      <c r="O26" s="60">
        <f>C26+F26+I26</f>
        <v>755775</v>
      </c>
    </row>
    <row r="27" spans="1:15" s="27" customFormat="1" ht="111.75" customHeight="1">
      <c r="A27" s="93" t="s">
        <v>137</v>
      </c>
      <c r="B27" s="19"/>
      <c r="C27" s="10">
        <f>D27</f>
        <v>326088</v>
      </c>
      <c r="D27" s="10">
        <v>326088</v>
      </c>
      <c r="E27" s="10"/>
      <c r="F27" s="10">
        <f>G27</f>
        <v>347936</v>
      </c>
      <c r="G27" s="10">
        <v>347936</v>
      </c>
      <c r="H27" s="10"/>
      <c r="I27" s="10">
        <f>J27</f>
        <v>367072</v>
      </c>
      <c r="J27" s="10">
        <v>367072</v>
      </c>
      <c r="K27" s="9"/>
      <c r="L27" s="137"/>
      <c r="O27" s="60">
        <f>C27+F27+I27</f>
        <v>1041096</v>
      </c>
    </row>
    <row r="28" spans="1:12" s="27" customFormat="1" ht="27" customHeight="1">
      <c r="A28" s="107" t="s">
        <v>93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</row>
    <row r="29" spans="1:12" s="27" customFormat="1" ht="39.75" customHeight="1">
      <c r="A29" s="135" t="s">
        <v>101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36"/>
    </row>
    <row r="30" spans="1:15" s="27" customFormat="1" ht="55.5" customHeight="1">
      <c r="A30" s="64" t="s">
        <v>94</v>
      </c>
      <c r="B30" s="21" t="s">
        <v>5</v>
      </c>
      <c r="C30" s="9">
        <f>C31+C32</f>
        <v>18261391</v>
      </c>
      <c r="D30" s="9">
        <f aca="true" t="shared" si="0" ref="D30:K30">D31+D32</f>
        <v>17387915</v>
      </c>
      <c r="E30" s="9">
        <f t="shared" si="0"/>
        <v>873476</v>
      </c>
      <c r="F30" s="9">
        <f t="shared" si="0"/>
        <v>18882234</v>
      </c>
      <c r="G30" s="9">
        <f t="shared" si="0"/>
        <v>18281234</v>
      </c>
      <c r="H30" s="9">
        <f t="shared" si="0"/>
        <v>601000</v>
      </c>
      <c r="I30" s="9">
        <f t="shared" si="0"/>
        <v>20467707</v>
      </c>
      <c r="J30" s="9">
        <f t="shared" si="0"/>
        <v>19372707</v>
      </c>
      <c r="K30" s="9">
        <f t="shared" si="0"/>
        <v>1095000</v>
      </c>
      <c r="L30" s="137" t="s">
        <v>86</v>
      </c>
      <c r="O30" s="60">
        <f>C30+F30+I30</f>
        <v>57611332</v>
      </c>
    </row>
    <row r="31" spans="1:15" s="27" customFormat="1" ht="72" customHeight="1">
      <c r="A31" s="95" t="s">
        <v>108</v>
      </c>
      <c r="B31" s="21" t="s">
        <v>5</v>
      </c>
      <c r="C31" s="9">
        <f>D31+E31</f>
        <v>3104520</v>
      </c>
      <c r="D31" s="9">
        <v>3014520</v>
      </c>
      <c r="E31" s="9">
        <v>90000</v>
      </c>
      <c r="F31" s="9">
        <f>G31+H31</f>
        <v>3276976</v>
      </c>
      <c r="G31" s="9">
        <v>3276976</v>
      </c>
      <c r="H31" s="99"/>
      <c r="I31" s="9">
        <f>J31+K31</f>
        <v>3511078</v>
      </c>
      <c r="J31" s="9">
        <v>3511078</v>
      </c>
      <c r="K31" s="99"/>
      <c r="L31" s="137"/>
      <c r="O31" s="60">
        <f>C31+F31+I31</f>
        <v>9892574</v>
      </c>
    </row>
    <row r="32" spans="1:15" s="27" customFormat="1" ht="61.5" customHeight="1">
      <c r="A32" s="95" t="s">
        <v>102</v>
      </c>
      <c r="B32" s="21" t="s">
        <v>5</v>
      </c>
      <c r="C32" s="9">
        <f>C33+C40</f>
        <v>15156871</v>
      </c>
      <c r="D32" s="9">
        <f aca="true" t="shared" si="1" ref="D32:K32">D33+D40</f>
        <v>14373395</v>
      </c>
      <c r="E32" s="9">
        <f t="shared" si="1"/>
        <v>783476</v>
      </c>
      <c r="F32" s="9">
        <f t="shared" si="1"/>
        <v>15605258</v>
      </c>
      <c r="G32" s="9">
        <f t="shared" si="1"/>
        <v>15004258</v>
      </c>
      <c r="H32" s="9">
        <f t="shared" si="1"/>
        <v>601000</v>
      </c>
      <c r="I32" s="9">
        <f t="shared" si="1"/>
        <v>16956629</v>
      </c>
      <c r="J32" s="9">
        <f t="shared" si="1"/>
        <v>15861629</v>
      </c>
      <c r="K32" s="9">
        <f t="shared" si="1"/>
        <v>1095000</v>
      </c>
      <c r="L32" s="137"/>
      <c r="O32" s="60">
        <f>C33+F33+I33</f>
        <v>30410508</v>
      </c>
    </row>
    <row r="33" spans="1:15" s="27" customFormat="1" ht="39" customHeight="1">
      <c r="A33" s="40" t="s">
        <v>74</v>
      </c>
      <c r="B33" s="19"/>
      <c r="C33" s="9">
        <f>C37+C38+C39</f>
        <v>9656871</v>
      </c>
      <c r="D33" s="9">
        <f aca="true" t="shared" si="2" ref="D33:K33">D37+D38+D39</f>
        <v>9073395</v>
      </c>
      <c r="E33" s="9">
        <f t="shared" si="2"/>
        <v>583476</v>
      </c>
      <c r="F33" s="9">
        <f t="shared" si="2"/>
        <v>9840258</v>
      </c>
      <c r="G33" s="9">
        <f t="shared" si="2"/>
        <v>9439258</v>
      </c>
      <c r="H33" s="9">
        <f t="shared" si="2"/>
        <v>401000</v>
      </c>
      <c r="I33" s="9">
        <f t="shared" si="2"/>
        <v>10913379</v>
      </c>
      <c r="J33" s="9">
        <f t="shared" si="2"/>
        <v>10018379</v>
      </c>
      <c r="K33" s="9">
        <f t="shared" si="2"/>
        <v>895000</v>
      </c>
      <c r="L33" s="137"/>
      <c r="O33" s="60">
        <f>C38+F38+I38</f>
        <v>14122137</v>
      </c>
    </row>
    <row r="34" spans="1:18" s="27" customFormat="1" ht="27" customHeight="1" hidden="1">
      <c r="A34" s="40" t="s">
        <v>6</v>
      </c>
      <c r="B34" s="19"/>
      <c r="C34" s="9">
        <f aca="true" t="shared" si="3" ref="C34:C39">D34+E34</f>
        <v>0</v>
      </c>
      <c r="D34" s="10"/>
      <c r="E34" s="10"/>
      <c r="F34" s="10"/>
      <c r="G34" s="10"/>
      <c r="H34" s="10"/>
      <c r="I34" s="10"/>
      <c r="J34" s="10"/>
      <c r="K34" s="10"/>
      <c r="L34" s="137"/>
      <c r="R34" s="118"/>
    </row>
    <row r="35" spans="1:18" s="27" customFormat="1" ht="27" customHeight="1" hidden="1">
      <c r="A35" s="40" t="s">
        <v>7</v>
      </c>
      <c r="B35" s="19"/>
      <c r="C35" s="9">
        <f t="shared" si="3"/>
        <v>0</v>
      </c>
      <c r="D35" s="10"/>
      <c r="E35" s="10"/>
      <c r="F35" s="10"/>
      <c r="G35" s="10"/>
      <c r="H35" s="10"/>
      <c r="I35" s="10"/>
      <c r="J35" s="10"/>
      <c r="K35" s="10"/>
      <c r="L35" s="137"/>
      <c r="R35" s="118"/>
    </row>
    <row r="36" spans="1:18" s="27" customFormat="1" ht="27" customHeight="1" hidden="1">
      <c r="A36" s="40" t="s">
        <v>8</v>
      </c>
      <c r="B36" s="19"/>
      <c r="C36" s="9">
        <f t="shared" si="3"/>
        <v>0</v>
      </c>
      <c r="D36" s="10"/>
      <c r="E36" s="10"/>
      <c r="F36" s="10"/>
      <c r="G36" s="10"/>
      <c r="H36" s="10"/>
      <c r="I36" s="10"/>
      <c r="J36" s="10"/>
      <c r="K36" s="10"/>
      <c r="L36" s="137"/>
      <c r="R36" s="118"/>
    </row>
    <row r="37" spans="1:18" s="87" customFormat="1" ht="21" customHeight="1">
      <c r="A37" s="40" t="s">
        <v>38</v>
      </c>
      <c r="B37" s="19"/>
      <c r="C37" s="10">
        <f t="shared" si="3"/>
        <v>2356818</v>
      </c>
      <c r="D37" s="10">
        <v>2170408</v>
      </c>
      <c r="E37" s="10">
        <v>186410</v>
      </c>
      <c r="F37" s="10">
        <f>G37+H37</f>
        <v>2319957</v>
      </c>
      <c r="G37" s="10">
        <v>2199957</v>
      </c>
      <c r="H37" s="10">
        <v>120000</v>
      </c>
      <c r="I37" s="10">
        <f>J37+K37</f>
        <v>2418074</v>
      </c>
      <c r="J37" s="10">
        <v>2333074</v>
      </c>
      <c r="K37" s="10">
        <v>85000</v>
      </c>
      <c r="L37" s="137"/>
      <c r="O37" s="90">
        <f aca="true" t="shared" si="4" ref="O37:O42">C37+F37+I37</f>
        <v>7094849</v>
      </c>
      <c r="R37" s="118"/>
    </row>
    <row r="38" spans="1:18" s="87" customFormat="1" ht="21" customHeight="1">
      <c r="A38" s="40" t="s">
        <v>82</v>
      </c>
      <c r="B38" s="19"/>
      <c r="C38" s="10">
        <f t="shared" si="3"/>
        <v>4428216</v>
      </c>
      <c r="D38" s="10">
        <v>4136150</v>
      </c>
      <c r="E38" s="10">
        <v>292066</v>
      </c>
      <c r="F38" s="10">
        <f>G38+H38</f>
        <v>4475294</v>
      </c>
      <c r="G38" s="10">
        <v>4319294</v>
      </c>
      <c r="H38" s="10">
        <v>156000</v>
      </c>
      <c r="I38" s="10">
        <f>J38+K38</f>
        <v>5218627</v>
      </c>
      <c r="J38" s="10">
        <v>4618627</v>
      </c>
      <c r="K38" s="10">
        <v>600000</v>
      </c>
      <c r="L38" s="137"/>
      <c r="O38" s="90">
        <f t="shared" si="4"/>
        <v>14122137</v>
      </c>
      <c r="R38" s="118"/>
    </row>
    <row r="39" spans="1:18" s="87" customFormat="1" ht="20.25" customHeight="1">
      <c r="A39" s="40" t="s">
        <v>40</v>
      </c>
      <c r="B39" s="19"/>
      <c r="C39" s="10">
        <f t="shared" si="3"/>
        <v>2871837</v>
      </c>
      <c r="D39" s="10">
        <v>2766837</v>
      </c>
      <c r="E39" s="10">
        <v>105000</v>
      </c>
      <c r="F39" s="10">
        <f>G39+H39</f>
        <v>3045007</v>
      </c>
      <c r="G39" s="102">
        <v>2920007</v>
      </c>
      <c r="H39" s="102">
        <v>125000</v>
      </c>
      <c r="I39" s="102">
        <f>J39+K39</f>
        <v>3276678</v>
      </c>
      <c r="J39" s="102">
        <v>3066678</v>
      </c>
      <c r="K39" s="10">
        <v>210000</v>
      </c>
      <c r="L39" s="137"/>
      <c r="O39" s="90">
        <f t="shared" si="4"/>
        <v>9193522</v>
      </c>
      <c r="R39" s="118"/>
    </row>
    <row r="40" spans="1:18" s="27" customFormat="1" ht="47.25" customHeight="1">
      <c r="A40" s="40" t="s">
        <v>84</v>
      </c>
      <c r="B40" s="21"/>
      <c r="C40" s="9">
        <f aca="true" t="shared" si="5" ref="C40:K40">C41+C42</f>
        <v>5500000</v>
      </c>
      <c r="D40" s="9">
        <f t="shared" si="5"/>
        <v>5300000</v>
      </c>
      <c r="E40" s="9">
        <f t="shared" si="5"/>
        <v>200000</v>
      </c>
      <c r="F40" s="9">
        <f t="shared" si="5"/>
        <v>5765000</v>
      </c>
      <c r="G40" s="9">
        <f t="shared" si="5"/>
        <v>5565000</v>
      </c>
      <c r="H40" s="9">
        <f t="shared" si="5"/>
        <v>200000</v>
      </c>
      <c r="I40" s="9">
        <f t="shared" si="5"/>
        <v>6043250</v>
      </c>
      <c r="J40" s="9">
        <f t="shared" si="5"/>
        <v>5843250</v>
      </c>
      <c r="K40" s="9">
        <f t="shared" si="5"/>
        <v>200000</v>
      </c>
      <c r="L40" s="137"/>
      <c r="O40" s="60">
        <f t="shared" si="4"/>
        <v>17308250</v>
      </c>
      <c r="R40" s="118"/>
    </row>
    <row r="41" spans="1:18" s="87" customFormat="1" ht="22.5" customHeight="1">
      <c r="A41" s="40" t="s">
        <v>41</v>
      </c>
      <c r="B41" s="21"/>
      <c r="C41" s="10">
        <f>D41+E41</f>
        <v>1900000</v>
      </c>
      <c r="D41" s="10">
        <v>1800000</v>
      </c>
      <c r="E41" s="10">
        <v>100000</v>
      </c>
      <c r="F41" s="10">
        <f>G41+H41</f>
        <v>1990000</v>
      </c>
      <c r="G41" s="10">
        <v>1890000</v>
      </c>
      <c r="H41" s="10">
        <v>100000</v>
      </c>
      <c r="I41" s="10">
        <f>J41+K41</f>
        <v>2084500</v>
      </c>
      <c r="J41" s="10">
        <v>1984500</v>
      </c>
      <c r="K41" s="10">
        <v>100000</v>
      </c>
      <c r="L41" s="137"/>
      <c r="O41" s="90">
        <f t="shared" si="4"/>
        <v>5974500</v>
      </c>
      <c r="R41" s="118"/>
    </row>
    <row r="42" spans="1:18" s="87" customFormat="1" ht="22.5" customHeight="1">
      <c r="A42" s="40" t="s">
        <v>42</v>
      </c>
      <c r="B42" s="21"/>
      <c r="C42" s="10">
        <f>D42+E42</f>
        <v>3600000</v>
      </c>
      <c r="D42" s="10">
        <v>3500000</v>
      </c>
      <c r="E42" s="10">
        <v>100000</v>
      </c>
      <c r="F42" s="10">
        <f>G42+H42</f>
        <v>3775000</v>
      </c>
      <c r="G42" s="10">
        <v>3675000</v>
      </c>
      <c r="H42" s="10">
        <v>100000</v>
      </c>
      <c r="I42" s="10">
        <f>J42+K42</f>
        <v>3958750</v>
      </c>
      <c r="J42" s="10">
        <v>3858750</v>
      </c>
      <c r="K42" s="10">
        <v>100000</v>
      </c>
      <c r="L42" s="137"/>
      <c r="O42" s="90">
        <f t="shared" si="4"/>
        <v>11333750</v>
      </c>
      <c r="R42" s="118"/>
    </row>
    <row r="43" spans="1:18" s="87" customFormat="1" ht="22.5" customHeight="1">
      <c r="A43" s="107" t="s">
        <v>95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O43" s="90"/>
      <c r="R43" s="118"/>
    </row>
    <row r="44" spans="1:18" s="87" customFormat="1" ht="22.5" customHeight="1">
      <c r="A44" s="126" t="s">
        <v>30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O44" s="90"/>
      <c r="R44" s="118"/>
    </row>
    <row r="45" spans="1:18" s="87" customFormat="1" ht="57" customHeight="1">
      <c r="A45" s="83" t="s">
        <v>75</v>
      </c>
      <c r="B45" s="79" t="s">
        <v>5</v>
      </c>
      <c r="C45" s="80">
        <f>C46</f>
        <v>11647394</v>
      </c>
      <c r="D45" s="80">
        <f aca="true" t="shared" si="6" ref="D45:K45">D46</f>
        <v>10952899</v>
      </c>
      <c r="E45" s="80">
        <f t="shared" si="6"/>
        <v>694495</v>
      </c>
      <c r="F45" s="80">
        <f t="shared" si="6"/>
        <v>12567518</v>
      </c>
      <c r="G45" s="80">
        <f t="shared" si="6"/>
        <v>11862601</v>
      </c>
      <c r="H45" s="80">
        <f t="shared" si="6"/>
        <v>704917</v>
      </c>
      <c r="I45" s="80">
        <f t="shared" si="6"/>
        <v>13282908</v>
      </c>
      <c r="J45" s="80">
        <f t="shared" si="6"/>
        <v>12541100</v>
      </c>
      <c r="K45" s="80">
        <f t="shared" si="6"/>
        <v>741808</v>
      </c>
      <c r="L45" s="129" t="s">
        <v>85</v>
      </c>
      <c r="O45" s="90">
        <f>C45+F45+I45</f>
        <v>37497820</v>
      </c>
      <c r="R45" s="118"/>
    </row>
    <row r="46" spans="1:18" s="87" customFormat="1" ht="84" customHeight="1">
      <c r="A46" s="95" t="s">
        <v>110</v>
      </c>
      <c r="B46" s="21" t="s">
        <v>5</v>
      </c>
      <c r="C46" s="10">
        <f>SUM(C47:C51)</f>
        <v>11647394</v>
      </c>
      <c r="D46" s="10">
        <f aca="true" t="shared" si="7" ref="D46:K46">SUM(D47:D51)</f>
        <v>10952899</v>
      </c>
      <c r="E46" s="10">
        <f t="shared" si="7"/>
        <v>694495</v>
      </c>
      <c r="F46" s="10">
        <f t="shared" si="7"/>
        <v>12567518</v>
      </c>
      <c r="G46" s="10">
        <f t="shared" si="7"/>
        <v>11862601</v>
      </c>
      <c r="H46" s="10">
        <f t="shared" si="7"/>
        <v>704917</v>
      </c>
      <c r="I46" s="10">
        <f t="shared" si="7"/>
        <v>13282908</v>
      </c>
      <c r="J46" s="10">
        <f t="shared" si="7"/>
        <v>12541100</v>
      </c>
      <c r="K46" s="10">
        <f t="shared" si="7"/>
        <v>741808</v>
      </c>
      <c r="L46" s="111"/>
      <c r="O46" s="90">
        <f aca="true" t="shared" si="8" ref="O46:O51">C46+F46+I46</f>
        <v>37497820</v>
      </c>
      <c r="R46" s="118"/>
    </row>
    <row r="47" spans="1:18" s="87" customFormat="1" ht="29.25" customHeight="1">
      <c r="A47" s="97" t="s">
        <v>115</v>
      </c>
      <c r="B47" s="21"/>
      <c r="C47" s="10">
        <f>D47+E47</f>
        <v>2653232</v>
      </c>
      <c r="D47" s="10">
        <v>2448737</v>
      </c>
      <c r="E47" s="10">
        <f>154495+50000</f>
        <v>204495</v>
      </c>
      <c r="F47" s="10">
        <f>G47+H47</f>
        <v>2661055</v>
      </c>
      <c r="G47" s="10">
        <v>2633055</v>
      </c>
      <c r="H47" s="10">
        <v>28000</v>
      </c>
      <c r="I47" s="10">
        <f>J47+K47</f>
        <v>2825351</v>
      </c>
      <c r="J47" s="10">
        <v>2796911</v>
      </c>
      <c r="K47" s="53">
        <v>28440</v>
      </c>
      <c r="L47" s="111"/>
      <c r="O47" s="90">
        <f t="shared" si="8"/>
        <v>8139638</v>
      </c>
      <c r="R47" s="118"/>
    </row>
    <row r="48" spans="1:18" s="87" customFormat="1" ht="23.25" customHeight="1">
      <c r="A48" s="97" t="s">
        <v>111</v>
      </c>
      <c r="B48" s="21"/>
      <c r="C48" s="10">
        <f>D48+E48</f>
        <v>1758646</v>
      </c>
      <c r="D48" s="10">
        <v>1608646</v>
      </c>
      <c r="E48" s="10">
        <v>150000</v>
      </c>
      <c r="F48" s="10">
        <f>G48+H48</f>
        <v>1822855</v>
      </c>
      <c r="G48" s="10">
        <v>1738455</v>
      </c>
      <c r="H48" s="10">
        <v>84400</v>
      </c>
      <c r="I48" s="10">
        <f>J48+K48</f>
        <v>1871049</v>
      </c>
      <c r="J48" s="10">
        <v>1782831</v>
      </c>
      <c r="K48" s="53">
        <v>88218</v>
      </c>
      <c r="L48" s="111"/>
      <c r="O48" s="90">
        <f t="shared" si="8"/>
        <v>5452550</v>
      </c>
      <c r="R48" s="118"/>
    </row>
    <row r="49" spans="1:18" s="87" customFormat="1" ht="23.25" customHeight="1">
      <c r="A49" s="97" t="s">
        <v>112</v>
      </c>
      <c r="B49" s="21"/>
      <c r="C49" s="10">
        <f>D49+E49</f>
        <v>2183454</v>
      </c>
      <c r="D49" s="10">
        <v>2053454</v>
      </c>
      <c r="E49" s="10">
        <v>130000</v>
      </c>
      <c r="F49" s="10">
        <f>G49+H49</f>
        <v>2251763</v>
      </c>
      <c r="G49" s="10">
        <v>2231263</v>
      </c>
      <c r="H49" s="10">
        <v>20500</v>
      </c>
      <c r="I49" s="10">
        <f>J49+K49</f>
        <v>2380569</v>
      </c>
      <c r="J49" s="10">
        <v>2360069</v>
      </c>
      <c r="K49" s="53">
        <v>20500</v>
      </c>
      <c r="L49" s="111"/>
      <c r="O49" s="90">
        <f t="shared" si="8"/>
        <v>6815786</v>
      </c>
      <c r="R49" s="118"/>
    </row>
    <row r="50" spans="1:18" s="87" customFormat="1" ht="32.25" customHeight="1">
      <c r="A50" s="97" t="s">
        <v>113</v>
      </c>
      <c r="B50" s="21"/>
      <c r="C50" s="10">
        <f>D50+E50</f>
        <v>2892062</v>
      </c>
      <c r="D50" s="10">
        <v>2762062</v>
      </c>
      <c r="E50" s="10">
        <v>130000</v>
      </c>
      <c r="F50" s="10">
        <f>G50+H50</f>
        <v>3408588</v>
      </c>
      <c r="G50" s="10">
        <v>2967828</v>
      </c>
      <c r="H50" s="10">
        <v>440760</v>
      </c>
      <c r="I50" s="10">
        <f>J50+K50</f>
        <v>3595749</v>
      </c>
      <c r="J50" s="10">
        <v>3154989</v>
      </c>
      <c r="K50" s="53">
        <v>440760</v>
      </c>
      <c r="L50" s="111"/>
      <c r="O50" s="90">
        <f t="shared" si="8"/>
        <v>9896399</v>
      </c>
      <c r="R50" s="118"/>
    </row>
    <row r="51" spans="1:18" s="87" customFormat="1" ht="32.25" customHeight="1">
      <c r="A51" s="97" t="s">
        <v>114</v>
      </c>
      <c r="B51" s="21"/>
      <c r="C51" s="10">
        <f>D51+E51</f>
        <v>2160000</v>
      </c>
      <c r="D51" s="10">
        <v>2080000</v>
      </c>
      <c r="E51" s="10">
        <f>130000-50000</f>
        <v>80000</v>
      </c>
      <c r="F51" s="10">
        <f>G51+H51</f>
        <v>2423257</v>
      </c>
      <c r="G51" s="10">
        <v>2292000</v>
      </c>
      <c r="H51" s="10">
        <v>131257</v>
      </c>
      <c r="I51" s="10">
        <f>J51+K51</f>
        <v>2610190</v>
      </c>
      <c r="J51" s="10">
        <v>2446300</v>
      </c>
      <c r="K51" s="53">
        <v>163890</v>
      </c>
      <c r="L51" s="130"/>
      <c r="O51" s="90">
        <f t="shared" si="8"/>
        <v>7193447</v>
      </c>
      <c r="R51" s="118"/>
    </row>
    <row r="52" spans="1:18" s="87" customFormat="1" ht="29.25" customHeight="1">
      <c r="A52" s="141" t="s">
        <v>103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O52" s="90"/>
      <c r="R52" s="118"/>
    </row>
    <row r="53" spans="1:18" s="87" customFormat="1" ht="27.75" customHeight="1">
      <c r="A53" s="126" t="s">
        <v>49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  <c r="O53" s="90"/>
      <c r="R53" s="118"/>
    </row>
    <row r="54" spans="1:18" s="87" customFormat="1" ht="56.25" customHeight="1">
      <c r="A54" s="76" t="s">
        <v>96</v>
      </c>
      <c r="B54" s="79" t="s">
        <v>5</v>
      </c>
      <c r="C54" s="80">
        <f>C55</f>
        <v>4662515</v>
      </c>
      <c r="D54" s="80">
        <f>D55</f>
        <v>3741125</v>
      </c>
      <c r="E54" s="80">
        <f aca="true" t="shared" si="9" ref="E54:K54">E55</f>
        <v>921390</v>
      </c>
      <c r="F54" s="80">
        <f t="shared" si="9"/>
        <v>3695636</v>
      </c>
      <c r="G54" s="80">
        <f t="shared" si="9"/>
        <v>3429363</v>
      </c>
      <c r="H54" s="80">
        <f t="shared" si="9"/>
        <v>266273</v>
      </c>
      <c r="I54" s="80">
        <f t="shared" si="9"/>
        <v>3931027</v>
      </c>
      <c r="J54" s="80">
        <f t="shared" si="9"/>
        <v>3650714</v>
      </c>
      <c r="K54" s="80">
        <f t="shared" si="9"/>
        <v>280313</v>
      </c>
      <c r="L54" s="129" t="s">
        <v>85</v>
      </c>
      <c r="O54" s="90">
        <f aca="true" t="shared" si="10" ref="O54:O59">C54+F54+I54</f>
        <v>12289178</v>
      </c>
      <c r="R54" s="118"/>
    </row>
    <row r="55" spans="1:18" s="87" customFormat="1" ht="73.5" customHeight="1">
      <c r="A55" s="101" t="s">
        <v>129</v>
      </c>
      <c r="B55" s="79" t="s">
        <v>5</v>
      </c>
      <c r="C55" s="73">
        <f>SUM(C56:C59)</f>
        <v>4662515</v>
      </c>
      <c r="D55" s="73">
        <f>SUM(D56:D59)</f>
        <v>3741125</v>
      </c>
      <c r="E55" s="73">
        <f aca="true" t="shared" si="11" ref="E55:K55">SUM(E56:E59)</f>
        <v>921390</v>
      </c>
      <c r="F55" s="73">
        <f t="shared" si="11"/>
        <v>3695636</v>
      </c>
      <c r="G55" s="73">
        <f t="shared" si="11"/>
        <v>3429363</v>
      </c>
      <c r="H55" s="73">
        <f t="shared" si="11"/>
        <v>266273</v>
      </c>
      <c r="I55" s="73">
        <f t="shared" si="11"/>
        <v>3931027</v>
      </c>
      <c r="J55" s="73">
        <f t="shared" si="11"/>
        <v>3650714</v>
      </c>
      <c r="K55" s="73">
        <f t="shared" si="11"/>
        <v>280313</v>
      </c>
      <c r="L55" s="111"/>
      <c r="O55" s="90">
        <f t="shared" si="10"/>
        <v>12289178</v>
      </c>
      <c r="R55" s="118"/>
    </row>
    <row r="56" spans="1:18" s="87" customFormat="1" ht="82.5" customHeight="1">
      <c r="A56" s="95" t="s">
        <v>130</v>
      </c>
      <c r="B56" s="21" t="s">
        <v>5</v>
      </c>
      <c r="C56" s="10">
        <f>D56+E56</f>
        <v>3550434</v>
      </c>
      <c r="D56" s="10">
        <f>3029044+100000</f>
        <v>3129044</v>
      </c>
      <c r="E56" s="102">
        <f>250390+171000</f>
        <v>421390</v>
      </c>
      <c r="F56" s="102">
        <f>G56+H56</f>
        <v>3370875</v>
      </c>
      <c r="G56" s="102">
        <v>3104602</v>
      </c>
      <c r="H56" s="102">
        <f>266273</f>
        <v>266273</v>
      </c>
      <c r="I56" s="102">
        <f>J56+K56</f>
        <v>3589139</v>
      </c>
      <c r="J56" s="102">
        <v>3308826</v>
      </c>
      <c r="K56" s="102">
        <f>280313</f>
        <v>280313</v>
      </c>
      <c r="L56" s="111"/>
      <c r="O56" s="90">
        <f t="shared" si="10"/>
        <v>10510448</v>
      </c>
      <c r="R56" s="118"/>
    </row>
    <row r="57" spans="1:18" s="87" customFormat="1" ht="57.75" customHeight="1">
      <c r="A57" s="97" t="s">
        <v>116</v>
      </c>
      <c r="B57" s="21" t="s">
        <v>5</v>
      </c>
      <c r="C57" s="10">
        <f>D57+E57</f>
        <v>93230</v>
      </c>
      <c r="D57" s="10">
        <f>79680+9150+3000+1400</f>
        <v>93230</v>
      </c>
      <c r="E57" s="102"/>
      <c r="F57" s="102">
        <f>G57+H57</f>
        <v>99477</v>
      </c>
      <c r="G57" s="102">
        <f>85019+9763+3201+1494</f>
        <v>99477</v>
      </c>
      <c r="H57" s="102"/>
      <c r="I57" s="102">
        <f>J57+K57</f>
        <v>104948</v>
      </c>
      <c r="J57" s="102">
        <f>89695+10300+3377+1576</f>
        <v>104948</v>
      </c>
      <c r="K57" s="103"/>
      <c r="L57" s="111"/>
      <c r="O57" s="90">
        <f t="shared" si="10"/>
        <v>297655</v>
      </c>
      <c r="R57" s="118"/>
    </row>
    <row r="58" spans="1:18" s="87" customFormat="1" ht="60" customHeight="1">
      <c r="A58" s="95" t="s">
        <v>117</v>
      </c>
      <c r="B58" s="21" t="s">
        <v>5</v>
      </c>
      <c r="C58" s="10">
        <f>D58+E58</f>
        <v>208851</v>
      </c>
      <c r="D58" s="10">
        <v>208851</v>
      </c>
      <c r="E58" s="102"/>
      <c r="F58" s="102">
        <f>G58+H58</f>
        <v>225284</v>
      </c>
      <c r="G58" s="102">
        <f>49247+176037</f>
        <v>225284</v>
      </c>
      <c r="H58" s="102"/>
      <c r="I58" s="102">
        <f>J58+K58</f>
        <v>236940</v>
      </c>
      <c r="J58" s="102">
        <f>186424+50516</f>
        <v>236940</v>
      </c>
      <c r="K58" s="103"/>
      <c r="L58" s="111"/>
      <c r="O58" s="90">
        <f t="shared" si="10"/>
        <v>671075</v>
      </c>
      <c r="R58" s="118"/>
    </row>
    <row r="59" spans="1:18" s="87" customFormat="1" ht="62.25" customHeight="1">
      <c r="A59" s="95" t="s">
        <v>118</v>
      </c>
      <c r="B59" s="21" t="s">
        <v>5</v>
      </c>
      <c r="C59" s="10">
        <f>D59+E59</f>
        <v>810000</v>
      </c>
      <c r="D59" s="10">
        <v>310000</v>
      </c>
      <c r="E59" s="102">
        <v>500000</v>
      </c>
      <c r="F59" s="102">
        <f>G59+H59</f>
        <v>0</v>
      </c>
      <c r="G59" s="102">
        <v>0</v>
      </c>
      <c r="H59" s="102"/>
      <c r="I59" s="102">
        <f>J59+K59</f>
        <v>0</v>
      </c>
      <c r="J59" s="102">
        <v>0</v>
      </c>
      <c r="K59" s="102"/>
      <c r="L59" s="130"/>
      <c r="O59" s="90">
        <f t="shared" si="10"/>
        <v>810000</v>
      </c>
      <c r="R59" s="118"/>
    </row>
    <row r="60" spans="1:18" s="27" customFormat="1" ht="27" customHeight="1">
      <c r="A60" s="144" t="s">
        <v>104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R60" s="118"/>
    </row>
    <row r="61" spans="1:18" s="27" customFormat="1" ht="26.25" customHeight="1">
      <c r="A61" s="135" t="s">
        <v>105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36"/>
      <c r="R61" s="118"/>
    </row>
    <row r="62" spans="1:18" s="27" customFormat="1" ht="22.5" customHeight="1">
      <c r="A62" s="125" t="s">
        <v>97</v>
      </c>
      <c r="B62" s="22" t="s">
        <v>67</v>
      </c>
      <c r="C62" s="9">
        <f>C65+C68+C75+C74+C76</f>
        <v>6950948</v>
      </c>
      <c r="D62" s="9">
        <f>D65+D68+D75+D74+D76</f>
        <v>6843948</v>
      </c>
      <c r="E62" s="9">
        <f>E65+E68+E75</f>
        <v>107000</v>
      </c>
      <c r="F62" s="9">
        <f>F65+F68+F75+F74+F76</f>
        <v>7488894</v>
      </c>
      <c r="G62" s="9">
        <f>G65+G68+G75+G74+G76</f>
        <v>7376544</v>
      </c>
      <c r="H62" s="9">
        <f>H65+H68+H75</f>
        <v>112350</v>
      </c>
      <c r="I62" s="9">
        <f>I65+I68+I75+I74+I76</f>
        <v>8339208</v>
      </c>
      <c r="J62" s="9">
        <f>J65+J68+J75+J74+J76</f>
        <v>8221238</v>
      </c>
      <c r="K62" s="9">
        <f>K65+K68+K75</f>
        <v>117970</v>
      </c>
      <c r="L62" s="110" t="s">
        <v>85</v>
      </c>
      <c r="O62" s="60">
        <f aca="true" t="shared" si="12" ref="O62:O75">C62+F62+I62</f>
        <v>22779050</v>
      </c>
      <c r="R62" s="118"/>
    </row>
    <row r="63" spans="1:18" s="27" customFormat="1" ht="44.25" customHeight="1">
      <c r="A63" s="125"/>
      <c r="B63" s="21" t="s">
        <v>5</v>
      </c>
      <c r="C63" s="9">
        <f>C65+C69+C75+C74+C76</f>
        <v>6843948</v>
      </c>
      <c r="D63" s="9">
        <f>D65+D69+D75+D74+D76</f>
        <v>6843948</v>
      </c>
      <c r="E63" s="9">
        <f>E65+E69+E75</f>
        <v>0</v>
      </c>
      <c r="F63" s="9">
        <f>F65+F69+F75+F74+F76</f>
        <v>7376544</v>
      </c>
      <c r="G63" s="9">
        <f>G65+G69+G75+G74+G76</f>
        <v>7376544</v>
      </c>
      <c r="H63" s="9">
        <f>H65+H69+H75</f>
        <v>0</v>
      </c>
      <c r="I63" s="9">
        <f>I65+I69+I75+I74+I76</f>
        <v>8221238</v>
      </c>
      <c r="J63" s="9">
        <f>J65+J69+J75+J74+J76</f>
        <v>8221238</v>
      </c>
      <c r="K63" s="9">
        <f>K65+K69+K75</f>
        <v>0</v>
      </c>
      <c r="L63" s="151"/>
      <c r="O63" s="60">
        <f t="shared" si="12"/>
        <v>22441730</v>
      </c>
      <c r="R63" s="118"/>
    </row>
    <row r="64" spans="1:18" s="27" customFormat="1" ht="33" customHeight="1">
      <c r="A64" s="125"/>
      <c r="B64" s="21" t="s">
        <v>50</v>
      </c>
      <c r="C64" s="9">
        <f>C70</f>
        <v>107000</v>
      </c>
      <c r="D64" s="9"/>
      <c r="E64" s="9">
        <f aca="true" t="shared" si="13" ref="E64:K64">E70</f>
        <v>107000</v>
      </c>
      <c r="F64" s="9">
        <f t="shared" si="13"/>
        <v>112350</v>
      </c>
      <c r="G64" s="9"/>
      <c r="H64" s="9">
        <f t="shared" si="13"/>
        <v>112350</v>
      </c>
      <c r="I64" s="9">
        <f t="shared" si="13"/>
        <v>117970</v>
      </c>
      <c r="J64" s="9"/>
      <c r="K64" s="9">
        <f t="shared" si="13"/>
        <v>117970</v>
      </c>
      <c r="L64" s="151"/>
      <c r="O64" s="60">
        <f t="shared" si="12"/>
        <v>337320</v>
      </c>
      <c r="R64" s="66"/>
    </row>
    <row r="65" spans="1:15" s="27" customFormat="1" ht="97.5" customHeight="1">
      <c r="A65" s="95" t="s">
        <v>125</v>
      </c>
      <c r="B65" s="21" t="s">
        <v>5</v>
      </c>
      <c r="C65" s="10">
        <f>D65+E65</f>
        <v>4014480</v>
      </c>
      <c r="D65" s="10">
        <f>D66+D67</f>
        <v>4014480</v>
      </c>
      <c r="E65" s="10"/>
      <c r="F65" s="10">
        <f>F66+F67</f>
        <v>4172851</v>
      </c>
      <c r="G65" s="10">
        <f>G66+G67</f>
        <v>4172851</v>
      </c>
      <c r="H65" s="10"/>
      <c r="I65" s="10">
        <f>I66+I67</f>
        <v>4445714</v>
      </c>
      <c r="J65" s="10">
        <f>J66+J67</f>
        <v>4445714</v>
      </c>
      <c r="K65" s="9"/>
      <c r="L65" s="151"/>
      <c r="O65" s="60">
        <f t="shared" si="12"/>
        <v>12633045</v>
      </c>
    </row>
    <row r="66" spans="1:15" s="27" customFormat="1" ht="52.5" customHeight="1">
      <c r="A66" s="100" t="s">
        <v>128</v>
      </c>
      <c r="B66" s="21" t="s">
        <v>5</v>
      </c>
      <c r="C66" s="10">
        <f>D66+E66</f>
        <v>2591604</v>
      </c>
      <c r="D66" s="70">
        <f>2441604+150000</f>
        <v>2591604</v>
      </c>
      <c r="E66" s="70"/>
      <c r="F66" s="10">
        <f>G66+H66</f>
        <v>2654642</v>
      </c>
      <c r="G66" s="70">
        <v>2654642</v>
      </c>
      <c r="H66" s="70"/>
      <c r="I66" s="10">
        <f>J66+K66</f>
        <v>2844004</v>
      </c>
      <c r="J66" s="70">
        <v>2844004</v>
      </c>
      <c r="K66" s="70"/>
      <c r="L66" s="151"/>
      <c r="O66" s="60">
        <f>C66+F66+I66</f>
        <v>8090250</v>
      </c>
    </row>
    <row r="67" spans="1:15" s="27" customFormat="1" ht="67.5" customHeight="1">
      <c r="A67" s="96" t="s">
        <v>120</v>
      </c>
      <c r="B67" s="21" t="s">
        <v>5</v>
      </c>
      <c r="C67" s="10">
        <f>D67+E67</f>
        <v>1422876</v>
      </c>
      <c r="D67" s="70">
        <f>1351180+71696</f>
        <v>1422876</v>
      </c>
      <c r="E67" s="70"/>
      <c r="F67" s="10">
        <f>G67+H67</f>
        <v>1518209</v>
      </c>
      <c r="G67" s="70">
        <f>1441709+76500</f>
        <v>1518209</v>
      </c>
      <c r="H67" s="70"/>
      <c r="I67" s="10">
        <f>J67+K67</f>
        <v>1601710</v>
      </c>
      <c r="J67" s="70">
        <f>1521003+80707</f>
        <v>1601710</v>
      </c>
      <c r="K67" s="70"/>
      <c r="L67" s="151"/>
      <c r="O67" s="60">
        <f>C67+F67+I67</f>
        <v>4542795</v>
      </c>
    </row>
    <row r="68" spans="1:15" s="27" customFormat="1" ht="28.5" customHeight="1">
      <c r="A68" s="138" t="s">
        <v>119</v>
      </c>
      <c r="B68" s="22" t="s">
        <v>67</v>
      </c>
      <c r="C68" s="98">
        <f>C69+C70</f>
        <v>2183220</v>
      </c>
      <c r="D68" s="98">
        <f>D69+D70</f>
        <v>2076220</v>
      </c>
      <c r="E68" s="98">
        <f>E69+E70</f>
        <v>107000</v>
      </c>
      <c r="F68" s="98">
        <f aca="true" t="shared" si="14" ref="F68:K68">F69+F70</f>
        <v>2510667</v>
      </c>
      <c r="G68" s="98">
        <f t="shared" si="14"/>
        <v>2398317</v>
      </c>
      <c r="H68" s="98">
        <f t="shared" si="14"/>
        <v>112350</v>
      </c>
      <c r="I68" s="98">
        <f t="shared" si="14"/>
        <v>3042038</v>
      </c>
      <c r="J68" s="98">
        <f t="shared" si="14"/>
        <v>2924068</v>
      </c>
      <c r="K68" s="98">
        <f t="shared" si="14"/>
        <v>117970</v>
      </c>
      <c r="L68" s="151"/>
      <c r="O68" s="60">
        <f t="shared" si="12"/>
        <v>7735925</v>
      </c>
    </row>
    <row r="69" spans="1:15" s="27" customFormat="1" ht="48.75" customHeight="1">
      <c r="A69" s="139"/>
      <c r="B69" s="21" t="s">
        <v>5</v>
      </c>
      <c r="C69" s="9">
        <f>C71+C73</f>
        <v>2076220</v>
      </c>
      <c r="D69" s="9">
        <f>D71+D73</f>
        <v>2076220</v>
      </c>
      <c r="E69" s="9"/>
      <c r="F69" s="9">
        <f>F71+F73</f>
        <v>2398317</v>
      </c>
      <c r="G69" s="9">
        <f>G71+G73</f>
        <v>2398317</v>
      </c>
      <c r="H69" s="9"/>
      <c r="I69" s="9">
        <f>I71+I73</f>
        <v>2924068</v>
      </c>
      <c r="J69" s="9">
        <f>J71+J73</f>
        <v>2924068</v>
      </c>
      <c r="K69" s="9"/>
      <c r="L69" s="151"/>
      <c r="O69" s="60">
        <f t="shared" si="12"/>
        <v>7398605</v>
      </c>
    </row>
    <row r="70" spans="1:15" s="27" customFormat="1" ht="30.75" customHeight="1">
      <c r="A70" s="140"/>
      <c r="B70" s="21" t="s">
        <v>50</v>
      </c>
      <c r="C70" s="9">
        <f>E70</f>
        <v>107000</v>
      </c>
      <c r="D70" s="9"/>
      <c r="E70" s="9">
        <f>E72</f>
        <v>107000</v>
      </c>
      <c r="F70" s="9">
        <f>H70</f>
        <v>112350</v>
      </c>
      <c r="G70" s="9"/>
      <c r="H70" s="9">
        <f>H72</f>
        <v>112350</v>
      </c>
      <c r="I70" s="9">
        <f>K70</f>
        <v>117970</v>
      </c>
      <c r="J70" s="9"/>
      <c r="K70" s="9">
        <f>K72</f>
        <v>117970</v>
      </c>
      <c r="L70" s="151"/>
      <c r="O70" s="60">
        <f t="shared" si="12"/>
        <v>337320</v>
      </c>
    </row>
    <row r="71" spans="1:15" s="27" customFormat="1" ht="54" customHeight="1">
      <c r="A71" s="147" t="s">
        <v>121</v>
      </c>
      <c r="B71" s="21" t="s">
        <v>5</v>
      </c>
      <c r="C71" s="10">
        <f>D71</f>
        <v>1762740</v>
      </c>
      <c r="D71" s="10">
        <f>1912740-150000</f>
        <v>1762740</v>
      </c>
      <c r="E71" s="10"/>
      <c r="F71" s="10">
        <f>G71+H71</f>
        <v>2063834</v>
      </c>
      <c r="G71" s="10">
        <v>2063834</v>
      </c>
      <c r="H71" s="10"/>
      <c r="I71" s="10">
        <f>J71+K71</f>
        <v>2566607</v>
      </c>
      <c r="J71" s="10">
        <v>2566607</v>
      </c>
      <c r="K71" s="10"/>
      <c r="L71" s="151"/>
      <c r="O71" s="60">
        <f t="shared" si="12"/>
        <v>6393181</v>
      </c>
    </row>
    <row r="72" spans="1:15" s="27" customFormat="1" ht="31.5">
      <c r="A72" s="148"/>
      <c r="B72" s="21" t="s">
        <v>50</v>
      </c>
      <c r="C72" s="10">
        <f>E72</f>
        <v>107000</v>
      </c>
      <c r="D72" s="10"/>
      <c r="E72" s="10">
        <v>107000</v>
      </c>
      <c r="F72" s="10">
        <f>G72+H72</f>
        <v>112350</v>
      </c>
      <c r="G72" s="10"/>
      <c r="H72" s="10">
        <v>112350</v>
      </c>
      <c r="I72" s="10">
        <f>J72+K72</f>
        <v>117970</v>
      </c>
      <c r="J72" s="10"/>
      <c r="K72" s="10">
        <v>117970</v>
      </c>
      <c r="L72" s="151"/>
      <c r="O72" s="60"/>
    </row>
    <row r="73" spans="1:15" s="27" customFormat="1" ht="48" customHeight="1">
      <c r="A73" s="95" t="s">
        <v>126</v>
      </c>
      <c r="B73" s="21" t="s">
        <v>5</v>
      </c>
      <c r="C73" s="10">
        <f>D73+E73</f>
        <v>313480</v>
      </c>
      <c r="D73" s="10">
        <v>313480</v>
      </c>
      <c r="E73" s="10"/>
      <c r="F73" s="10">
        <f>G73+H73</f>
        <v>334483</v>
      </c>
      <c r="G73" s="10">
        <v>334483</v>
      </c>
      <c r="H73" s="10"/>
      <c r="I73" s="10">
        <f>J73+K73</f>
        <v>357461</v>
      </c>
      <c r="J73" s="10">
        <v>357461</v>
      </c>
      <c r="K73" s="10"/>
      <c r="L73" s="151"/>
      <c r="O73" s="60">
        <f t="shared" si="12"/>
        <v>1005424</v>
      </c>
    </row>
    <row r="74" spans="1:15" s="27" customFormat="1" ht="99.75" customHeight="1">
      <c r="A74" s="95" t="s">
        <v>122</v>
      </c>
      <c r="B74" s="21" t="s">
        <v>5</v>
      </c>
      <c r="C74" s="9">
        <v>553248</v>
      </c>
      <c r="D74" s="9">
        <v>553248</v>
      </c>
      <c r="E74" s="9"/>
      <c r="F74" s="9">
        <f>G74</f>
        <v>605376</v>
      </c>
      <c r="G74" s="9">
        <v>605376</v>
      </c>
      <c r="H74" s="9"/>
      <c r="I74" s="9">
        <f>J74</f>
        <v>651456</v>
      </c>
      <c r="J74" s="9">
        <v>651456</v>
      </c>
      <c r="K74" s="10"/>
      <c r="L74" s="151"/>
      <c r="O74" s="60">
        <f>C74+F74+I74</f>
        <v>1810080</v>
      </c>
    </row>
    <row r="75" spans="1:15" s="27" customFormat="1" ht="69" customHeight="1">
      <c r="A75" s="95" t="s">
        <v>106</v>
      </c>
      <c r="B75" s="21" t="s">
        <v>5</v>
      </c>
      <c r="C75" s="9">
        <v>50000</v>
      </c>
      <c r="D75" s="9">
        <v>50000</v>
      </c>
      <c r="E75" s="9"/>
      <c r="F75" s="9">
        <v>50000</v>
      </c>
      <c r="G75" s="9">
        <v>50000</v>
      </c>
      <c r="H75" s="9"/>
      <c r="I75" s="9">
        <v>50000</v>
      </c>
      <c r="J75" s="9">
        <v>50000</v>
      </c>
      <c r="K75" s="10"/>
      <c r="L75" s="151"/>
      <c r="O75" s="60">
        <f t="shared" si="12"/>
        <v>150000</v>
      </c>
    </row>
    <row r="76" spans="1:15" s="27" customFormat="1" ht="69" customHeight="1">
      <c r="A76" s="95" t="s">
        <v>131</v>
      </c>
      <c r="B76" s="21" t="s">
        <v>5</v>
      </c>
      <c r="C76" s="9">
        <f>D76</f>
        <v>150000</v>
      </c>
      <c r="D76" s="9">
        <v>150000</v>
      </c>
      <c r="E76" s="9"/>
      <c r="F76" s="9">
        <f>G76</f>
        <v>150000</v>
      </c>
      <c r="G76" s="9">
        <v>150000</v>
      </c>
      <c r="H76" s="9"/>
      <c r="I76" s="9">
        <f>J76</f>
        <v>150000</v>
      </c>
      <c r="J76" s="9">
        <v>150000</v>
      </c>
      <c r="K76" s="10"/>
      <c r="L76" s="152"/>
      <c r="O76" s="60"/>
    </row>
    <row r="77" spans="1:12" ht="24" customHeight="1">
      <c r="A77" s="141" t="s">
        <v>99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3"/>
    </row>
    <row r="78" spans="1:12" ht="24" customHeight="1">
      <c r="A78" s="135" t="s">
        <v>13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36"/>
    </row>
    <row r="79" spans="1:15" ht="47.25" customHeight="1">
      <c r="A79" s="63" t="s">
        <v>98</v>
      </c>
      <c r="B79" s="21" t="s">
        <v>5</v>
      </c>
      <c r="C79" s="9">
        <f>C81+C82</f>
        <v>13500000</v>
      </c>
      <c r="D79" s="9"/>
      <c r="E79" s="9">
        <f>E81+E82</f>
        <v>13500000</v>
      </c>
      <c r="F79" s="9">
        <f aca="true" t="shared" si="15" ref="F79:K79">F81+F82</f>
        <v>12000000</v>
      </c>
      <c r="G79" s="9"/>
      <c r="H79" s="9">
        <f t="shared" si="15"/>
        <v>12000000</v>
      </c>
      <c r="I79" s="9">
        <f t="shared" si="15"/>
        <v>7000000</v>
      </c>
      <c r="J79" s="9"/>
      <c r="K79" s="9">
        <f t="shared" si="15"/>
        <v>7000000</v>
      </c>
      <c r="L79" s="137" t="s">
        <v>36</v>
      </c>
      <c r="O79" s="62">
        <f>C79+F79+I79</f>
        <v>32500000</v>
      </c>
    </row>
    <row r="80" spans="1:12" ht="69" customHeight="1">
      <c r="A80" s="95" t="s">
        <v>107</v>
      </c>
      <c r="B80" s="21" t="s">
        <v>5</v>
      </c>
      <c r="C80" s="73">
        <f>C79</f>
        <v>13500000</v>
      </c>
      <c r="D80" s="73"/>
      <c r="E80" s="73">
        <f>E79</f>
        <v>13500000</v>
      </c>
      <c r="F80" s="73">
        <f aca="true" t="shared" si="16" ref="F80:K80">F79</f>
        <v>12000000</v>
      </c>
      <c r="G80" s="73"/>
      <c r="H80" s="73">
        <f t="shared" si="16"/>
        <v>12000000</v>
      </c>
      <c r="I80" s="73">
        <f t="shared" si="16"/>
        <v>7000000</v>
      </c>
      <c r="J80" s="73"/>
      <c r="K80" s="73">
        <f t="shared" si="16"/>
        <v>7000000</v>
      </c>
      <c r="L80" s="137"/>
    </row>
    <row r="81" spans="1:15" ht="32.25" customHeight="1">
      <c r="A81" s="14" t="s">
        <v>78</v>
      </c>
      <c r="B81" s="21"/>
      <c r="C81" s="10">
        <f>E81</f>
        <v>9500000</v>
      </c>
      <c r="D81" s="10"/>
      <c r="E81" s="10">
        <v>9500000</v>
      </c>
      <c r="F81" s="10">
        <v>10000000</v>
      </c>
      <c r="G81" s="10"/>
      <c r="H81" s="10">
        <v>10000000</v>
      </c>
      <c r="I81" s="10">
        <v>5000000</v>
      </c>
      <c r="J81" s="10"/>
      <c r="K81" s="10">
        <v>5000000</v>
      </c>
      <c r="L81" s="137"/>
      <c r="O81" s="62">
        <f>C81+F81+I81</f>
        <v>24500000</v>
      </c>
    </row>
    <row r="82" spans="1:15" ht="31.5">
      <c r="A82" s="14" t="s">
        <v>83</v>
      </c>
      <c r="B82" s="89"/>
      <c r="C82" s="73">
        <v>4000000</v>
      </c>
      <c r="D82" s="73"/>
      <c r="E82" s="73">
        <v>4000000</v>
      </c>
      <c r="F82" s="73">
        <v>2000000</v>
      </c>
      <c r="G82" s="73"/>
      <c r="H82" s="73">
        <v>2000000</v>
      </c>
      <c r="I82" s="73">
        <v>2000000</v>
      </c>
      <c r="J82" s="73"/>
      <c r="K82" s="73">
        <v>2000000</v>
      </c>
      <c r="L82" s="137"/>
      <c r="O82" s="62">
        <f>C82+F82+I82</f>
        <v>8000000</v>
      </c>
    </row>
    <row r="83" spans="1:12" ht="33.75" customHeight="1">
      <c r="A83" s="51"/>
      <c r="B83" s="28"/>
      <c r="C83" s="5"/>
      <c r="D83" s="5"/>
      <c r="E83" s="5"/>
      <c r="F83" s="5"/>
      <c r="G83" s="5"/>
      <c r="H83" s="5"/>
      <c r="I83" s="5"/>
      <c r="J83" s="5"/>
      <c r="K83" s="5"/>
      <c r="L83" s="52"/>
    </row>
    <row r="84" spans="1:12" ht="63" customHeight="1">
      <c r="A84" s="43" t="s">
        <v>138</v>
      </c>
      <c r="B84" s="28"/>
      <c r="C84" s="5"/>
      <c r="D84" s="5"/>
      <c r="E84" s="5"/>
      <c r="F84" s="5"/>
      <c r="G84" s="5"/>
      <c r="H84" s="149" t="s">
        <v>139</v>
      </c>
      <c r="I84" s="149"/>
      <c r="J84" s="1"/>
      <c r="K84" s="12"/>
      <c r="L84" s="26"/>
    </row>
    <row r="85" spans="1:12" ht="21" customHeight="1">
      <c r="A85" s="43" t="s">
        <v>140</v>
      </c>
      <c r="B85" s="28"/>
      <c r="C85" s="5"/>
      <c r="D85" s="5"/>
      <c r="E85" s="5"/>
      <c r="F85" s="5"/>
      <c r="G85" s="5"/>
      <c r="H85" s="1"/>
      <c r="I85" s="5"/>
      <c r="J85" s="1"/>
      <c r="K85" s="12"/>
      <c r="L85" s="26"/>
    </row>
    <row r="86" spans="1:12" ht="18.75">
      <c r="A86" s="133" t="s">
        <v>127</v>
      </c>
      <c r="B86" s="133"/>
      <c r="C86" s="133"/>
      <c r="D86" s="133"/>
      <c r="E86" s="133"/>
      <c r="F86" s="1"/>
      <c r="G86" s="2"/>
      <c r="H86" s="1"/>
      <c r="I86" s="1"/>
      <c r="J86" s="13"/>
      <c r="K86" s="6"/>
      <c r="L86" s="26"/>
    </row>
    <row r="87" spans="1:11" ht="24" customHeight="1">
      <c r="A87" s="43"/>
      <c r="B87" s="28"/>
      <c r="C87" s="5"/>
      <c r="D87" s="5"/>
      <c r="E87" s="5"/>
      <c r="F87" s="5"/>
      <c r="G87" s="5"/>
      <c r="H87" s="1"/>
      <c r="I87" s="5"/>
      <c r="J87" s="5"/>
      <c r="K87" s="12"/>
    </row>
    <row r="88" spans="1:11" ht="18.75" customHeight="1">
      <c r="A88" s="133"/>
      <c r="B88" s="133"/>
      <c r="C88" s="133"/>
      <c r="D88" s="133"/>
      <c r="E88" s="133"/>
      <c r="F88" s="1"/>
      <c r="G88" s="2"/>
      <c r="H88" s="1"/>
      <c r="I88" s="1"/>
      <c r="J88" s="1"/>
      <c r="K88" s="12"/>
    </row>
    <row r="89" spans="1:11" ht="18.75" customHeight="1">
      <c r="A89" s="48"/>
      <c r="B89" s="48"/>
      <c r="C89" s="48"/>
      <c r="D89" s="48"/>
      <c r="E89" s="48"/>
      <c r="F89" s="1"/>
      <c r="G89" s="2"/>
      <c r="H89" s="1"/>
      <c r="I89" s="1"/>
      <c r="J89" s="1"/>
      <c r="K89" s="12"/>
    </row>
    <row r="90" spans="1:11" ht="18.75">
      <c r="A90" s="16"/>
      <c r="B90" s="23"/>
      <c r="C90" s="4"/>
      <c r="D90" s="3"/>
      <c r="E90" s="1"/>
      <c r="F90" s="3"/>
      <c r="G90" s="2"/>
      <c r="H90" s="1"/>
      <c r="I90" s="3"/>
      <c r="J90" s="1"/>
      <c r="K90" s="12"/>
    </row>
    <row r="91" spans="1:11" ht="18.75">
      <c r="A91" s="16"/>
      <c r="B91" s="23"/>
      <c r="C91" s="4"/>
      <c r="D91" s="3"/>
      <c r="E91" s="1"/>
      <c r="F91" s="3"/>
      <c r="G91" s="2"/>
      <c r="H91" s="1"/>
      <c r="I91" s="3"/>
      <c r="J91" s="1"/>
      <c r="K91" s="12"/>
    </row>
    <row r="92" spans="1:11" ht="18.75">
      <c r="A92" s="133"/>
      <c r="B92" s="133"/>
      <c r="C92" s="1"/>
      <c r="D92" s="1"/>
      <c r="E92" s="3"/>
      <c r="F92" s="2"/>
      <c r="G92" s="1"/>
      <c r="H92" s="1"/>
      <c r="I92" s="1"/>
      <c r="J92" s="1"/>
      <c r="K92" s="12"/>
    </row>
    <row r="93" spans="3:11" ht="18.75">
      <c r="C93" s="13"/>
      <c r="D93" s="13"/>
      <c r="E93" s="1"/>
      <c r="F93" s="13"/>
      <c r="G93" s="13"/>
      <c r="H93" s="13"/>
      <c r="I93" s="13"/>
      <c r="J93" s="13"/>
      <c r="K93" s="6"/>
    </row>
    <row r="94" spans="1:11" ht="18.75">
      <c r="A94" s="132"/>
      <c r="B94" s="132"/>
      <c r="C94" s="13"/>
      <c r="D94" s="13"/>
      <c r="E94" s="13"/>
      <c r="F94" s="13"/>
      <c r="G94" s="13"/>
      <c r="H94" s="13"/>
      <c r="I94" s="13"/>
      <c r="J94" s="13"/>
      <c r="K94" s="6"/>
    </row>
    <row r="95" spans="1:9" ht="18">
      <c r="A95" s="17"/>
      <c r="B95" s="24"/>
      <c r="E95" s="13"/>
      <c r="F95" s="13"/>
      <c r="G95" s="13"/>
      <c r="H95" s="13"/>
      <c r="I95" s="13"/>
    </row>
    <row r="96" spans="1:9" ht="18.75">
      <c r="A96" s="18"/>
      <c r="B96" s="25"/>
      <c r="F96" s="13"/>
      <c r="G96" s="13"/>
      <c r="H96" s="13"/>
      <c r="I96" s="13"/>
    </row>
    <row r="97" spans="6:10" ht="18">
      <c r="F97" s="13"/>
      <c r="G97" s="13">
        <f>1797926+60000</f>
        <v>1857926</v>
      </c>
      <c r="H97" s="13">
        <f>1887393+30000</f>
        <v>1917393</v>
      </c>
      <c r="I97" s="13">
        <f>1982746+30000</f>
        <v>2012746</v>
      </c>
      <c r="J97" s="13">
        <f>G97+H97+I97</f>
        <v>5788065</v>
      </c>
    </row>
    <row r="98" spans="6:10" ht="18">
      <c r="F98" s="13"/>
      <c r="G98" s="13">
        <f>1266127+60000</f>
        <v>1326127</v>
      </c>
      <c r="H98" s="13">
        <f>1329494+30000</f>
        <v>1359494</v>
      </c>
      <c r="I98" s="13">
        <f>1396031+30000</f>
        <v>1426031</v>
      </c>
      <c r="J98" s="13">
        <f>G98+H98+I98</f>
        <v>4111652</v>
      </c>
    </row>
    <row r="99" spans="6:10" ht="18">
      <c r="F99" s="13"/>
      <c r="G99" s="13">
        <f>2186939+60000</f>
        <v>2246939</v>
      </c>
      <c r="H99" s="13">
        <f>2296286+30000</f>
        <v>2326286</v>
      </c>
      <c r="I99" s="13">
        <f>2411100+30000</f>
        <v>2441100</v>
      </c>
      <c r="J99" s="13">
        <f>G99+H99+I99</f>
        <v>7014325</v>
      </c>
    </row>
    <row r="100" spans="7:10" ht="18">
      <c r="G100" s="13">
        <f>1722942+60000</f>
        <v>1782942</v>
      </c>
      <c r="H100" s="13">
        <f>1809089+30000</f>
        <v>1839089</v>
      </c>
      <c r="I100" s="13">
        <f>1899543+30000</f>
        <v>1929543</v>
      </c>
      <c r="J100" s="13">
        <f>G100+H100+I100</f>
        <v>5551574</v>
      </c>
    </row>
    <row r="101" spans="7:10" ht="18">
      <c r="G101" s="13">
        <f>1618430+60000</f>
        <v>1678430</v>
      </c>
      <c r="H101" s="13">
        <f>1699350+30000</f>
        <v>1729350</v>
      </c>
      <c r="I101" s="13">
        <f>1784318+30000</f>
        <v>1814318</v>
      </c>
      <c r="J101" s="13">
        <f>G101+H101+I101</f>
        <v>5222098</v>
      </c>
    </row>
    <row r="102" spans="7:10" ht="15.75">
      <c r="G102" s="91">
        <f>SUM(G97:G101)</f>
        <v>8892364</v>
      </c>
      <c r="H102" s="91">
        <f>SUM(H97:H101)</f>
        <v>9171612</v>
      </c>
      <c r="I102" s="91">
        <f>SUM(I97:I101)</f>
        <v>9623738</v>
      </c>
      <c r="J102" s="91">
        <f>SUM(J97:J101)</f>
        <v>27687714</v>
      </c>
    </row>
  </sheetData>
  <sheetProtection/>
  <mergeCells count="48">
    <mergeCell ref="A86:E86"/>
    <mergeCell ref="H84:I84"/>
    <mergeCell ref="A15:L15"/>
    <mergeCell ref="A14:L14"/>
    <mergeCell ref="L16:L20"/>
    <mergeCell ref="A29:L29"/>
    <mergeCell ref="A28:L28"/>
    <mergeCell ref="L30:L42"/>
    <mergeCell ref="L23:L27"/>
    <mergeCell ref="L62:L76"/>
    <mergeCell ref="A78:L78"/>
    <mergeCell ref="L79:L82"/>
    <mergeCell ref="A43:L43"/>
    <mergeCell ref="A44:L44"/>
    <mergeCell ref="A68:A70"/>
    <mergeCell ref="L45:L51"/>
    <mergeCell ref="A52:L52"/>
    <mergeCell ref="A60:L60"/>
    <mergeCell ref="A71:A72"/>
    <mergeCell ref="A77:L77"/>
    <mergeCell ref="I2:L2"/>
    <mergeCell ref="A94:B94"/>
    <mergeCell ref="A92:B92"/>
    <mergeCell ref="A88:E88"/>
    <mergeCell ref="A6:A8"/>
    <mergeCell ref="B6:B8"/>
    <mergeCell ref="I7:I8"/>
    <mergeCell ref="C7:C8"/>
    <mergeCell ref="A61:L61"/>
    <mergeCell ref="C6:E6"/>
    <mergeCell ref="I1:L1"/>
    <mergeCell ref="R34:R63"/>
    <mergeCell ref="I6:K6"/>
    <mergeCell ref="A4:L4"/>
    <mergeCell ref="L6:L8"/>
    <mergeCell ref="J7:K7"/>
    <mergeCell ref="A13:K13"/>
    <mergeCell ref="A62:A64"/>
    <mergeCell ref="A53:L53"/>
    <mergeCell ref="L54:L59"/>
    <mergeCell ref="A22:L22"/>
    <mergeCell ref="A21:L21"/>
    <mergeCell ref="L10:L13"/>
    <mergeCell ref="A10:A12"/>
    <mergeCell ref="F6:H6"/>
    <mergeCell ref="D7:E7"/>
    <mergeCell ref="G7:H7"/>
    <mergeCell ref="F7:F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9" r:id="rId1"/>
  <rowBreaks count="6" manualBreakCount="6">
    <brk id="17" max="11" man="1"/>
    <brk id="26" max="11" man="1"/>
    <brk id="45" max="11" man="1"/>
    <brk id="59" max="11" man="1"/>
    <brk id="73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22</v>
      </c>
      <c r="J1" s="117"/>
      <c r="K1" s="117"/>
      <c r="L1" s="117"/>
      <c r="M1" s="45"/>
    </row>
    <row r="2" spans="1:13" ht="45" customHeight="1">
      <c r="A2" s="60"/>
      <c r="C2" s="55"/>
      <c r="D2" s="62"/>
      <c r="F2" s="7"/>
      <c r="G2" s="7"/>
      <c r="I2" s="131" t="s">
        <v>26</v>
      </c>
      <c r="J2" s="131"/>
      <c r="K2" s="131"/>
      <c r="L2" s="131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0" t="s">
        <v>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9" t="s">
        <v>3</v>
      </c>
      <c r="B6" s="134" t="s">
        <v>2</v>
      </c>
      <c r="C6" s="115" t="s">
        <v>27</v>
      </c>
      <c r="D6" s="115"/>
      <c r="E6" s="115"/>
      <c r="F6" s="115" t="s">
        <v>20</v>
      </c>
      <c r="G6" s="115"/>
      <c r="H6" s="115"/>
      <c r="I6" s="119" t="s">
        <v>21</v>
      </c>
      <c r="J6" s="119"/>
      <c r="K6" s="119"/>
      <c r="L6" s="121" t="s">
        <v>11</v>
      </c>
    </row>
    <row r="7" spans="1:12" ht="30.75" customHeight="1">
      <c r="A7" s="119"/>
      <c r="B7" s="134"/>
      <c r="C7" s="115" t="s">
        <v>4</v>
      </c>
      <c r="D7" s="115" t="s">
        <v>12</v>
      </c>
      <c r="E7" s="115"/>
      <c r="F7" s="115" t="s">
        <v>4</v>
      </c>
      <c r="G7" s="115" t="s">
        <v>12</v>
      </c>
      <c r="H7" s="115"/>
      <c r="I7" s="115" t="s">
        <v>4</v>
      </c>
      <c r="J7" s="115" t="s">
        <v>12</v>
      </c>
      <c r="K7" s="115"/>
      <c r="L7" s="121"/>
    </row>
    <row r="8" spans="1:12" ht="45.75" customHeight="1">
      <c r="A8" s="119"/>
      <c r="B8" s="134"/>
      <c r="C8" s="115"/>
      <c r="D8" s="32" t="s">
        <v>0</v>
      </c>
      <c r="E8" s="32" t="s">
        <v>14</v>
      </c>
      <c r="F8" s="115"/>
      <c r="G8" s="32" t="s">
        <v>0</v>
      </c>
      <c r="H8" s="32" t="s">
        <v>19</v>
      </c>
      <c r="I8" s="115"/>
      <c r="J8" s="32" t="s">
        <v>0</v>
      </c>
      <c r="K8" s="31" t="s">
        <v>14</v>
      </c>
      <c r="L8" s="12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2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3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4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55" t="s">
        <v>37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46"/>
    </row>
    <row r="14" spans="1:12" ht="24" customHeight="1">
      <c r="A14" s="107" t="s">
        <v>46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37" t="s">
        <v>57</v>
      </c>
    </row>
    <row r="15" spans="1:12" ht="19.5" customHeight="1">
      <c r="A15" s="105" t="s">
        <v>44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07" t="s">
        <v>53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37" t="s">
        <v>58</v>
      </c>
    </row>
    <row r="21" spans="1:12" s="27" customFormat="1" ht="22.5" customHeight="1">
      <c r="A21" s="127" t="s">
        <v>30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37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37"/>
      <c r="R26" s="11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37"/>
      <c r="R27" s="11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37"/>
      <c r="R28" s="118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8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8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8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8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8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8"/>
    </row>
    <row r="35" spans="1:18" s="27" customFormat="1" ht="27" customHeight="1">
      <c r="A35" s="141" t="s">
        <v>31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68"/>
      <c r="R35" s="118"/>
    </row>
    <row r="36" spans="1:18" s="27" customFormat="1" ht="26.25" customHeight="1">
      <c r="A36" s="127" t="s">
        <v>69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77"/>
      <c r="R36" s="118"/>
    </row>
    <row r="37" spans="1:18" s="27" customFormat="1" ht="22.5" customHeight="1">
      <c r="A37" s="113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8"/>
    </row>
    <row r="38" spans="1:18" s="27" customFormat="1" ht="44.25" customHeight="1">
      <c r="A38" s="113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60" t="s">
        <v>59</v>
      </c>
      <c r="R38" s="118"/>
    </row>
    <row r="39" spans="1:18" s="27" customFormat="1" ht="33" customHeight="1">
      <c r="A39" s="114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59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47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53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9" t="s">
        <v>33</v>
      </c>
    </row>
    <row r="43" spans="1:12" s="27" customFormat="1" ht="31.5" customHeight="1">
      <c r="A43" s="154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59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41" t="s">
        <v>62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35"/>
    </row>
    <row r="46" spans="1:12" s="27" customFormat="1" ht="24.75" customHeight="1">
      <c r="A46" s="127" t="s">
        <v>49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41" t="s">
        <v>51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37"/>
    </row>
    <row r="50" spans="1:12" ht="24" customHeight="1">
      <c r="A50" s="127" t="s">
        <v>30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41" t="s">
        <v>52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58" t="s">
        <v>36</v>
      </c>
    </row>
    <row r="59" spans="1:12" ht="24" customHeight="1">
      <c r="A59" s="127" t="s">
        <v>13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58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58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58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3"/>
      <c r="B68" s="133"/>
      <c r="C68" s="133"/>
      <c r="D68" s="133"/>
      <c r="E68" s="133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3"/>
      <c r="B72" s="133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2"/>
      <c r="B74" s="132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2019-04-25T13:48:00Z</cp:lastPrinted>
  <dcterms:created xsi:type="dcterms:W3CDTF">1996-10-08T23:32:33Z</dcterms:created>
  <dcterms:modified xsi:type="dcterms:W3CDTF">2019-04-25T13:48:25Z</dcterms:modified>
  <cp:category/>
  <cp:version/>
  <cp:contentType/>
  <cp:contentStatus/>
</cp:coreProperties>
</file>