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6870"/>
  </bookViews>
  <sheets>
    <sheet name="дод 2 (с)" sheetId="7" r:id="rId1"/>
  </sheets>
  <definedNames>
    <definedName name="_xlnm.Print_Titles" localSheetId="0">'дод 2 (с)'!$13:$14</definedName>
    <definedName name="_xlnm.Print_Area" localSheetId="0">'дод 2 (с)'!$A$1:$K$136</definedName>
  </definedNames>
  <calcPr calcId="144525"/>
</workbook>
</file>

<file path=xl/calcChain.xml><?xml version="1.0" encoding="utf-8"?>
<calcChain xmlns="http://schemas.openxmlformats.org/spreadsheetml/2006/main">
  <c r="I57" i="7" l="1"/>
  <c r="H57" i="7"/>
  <c r="J57" i="7"/>
  <c r="I56" i="7" l="1"/>
  <c r="I101" i="7"/>
  <c r="J105" i="7"/>
  <c r="I31" i="7"/>
  <c r="J93" i="7"/>
  <c r="I59" i="7" l="1"/>
  <c r="I28" i="7" l="1"/>
  <c r="H28" i="7"/>
  <c r="J29" i="7"/>
  <c r="H111" i="7" l="1"/>
  <c r="H109" i="7"/>
  <c r="H54" i="7"/>
  <c r="H32" i="7"/>
  <c r="J92" i="7" l="1"/>
  <c r="J91" i="7"/>
  <c r="H40" i="7" l="1"/>
  <c r="I40" i="7"/>
  <c r="H41" i="7"/>
  <c r="I41" i="7"/>
  <c r="H33" i="7" l="1"/>
  <c r="H31" i="7" s="1"/>
  <c r="H110" i="7"/>
  <c r="H108" i="7"/>
  <c r="H104" i="7"/>
  <c r="H90" i="7"/>
  <c r="H78" i="7"/>
  <c r="I61" i="7"/>
  <c r="H61" i="7"/>
  <c r="H56" i="7"/>
  <c r="H26" i="7"/>
  <c r="H25" i="7"/>
  <c r="H21" i="7"/>
  <c r="H18" i="7" l="1"/>
  <c r="H126" i="7" s="1"/>
  <c r="J106" i="7" l="1"/>
  <c r="I86" i="7" l="1"/>
  <c r="H86" i="7"/>
  <c r="J95" i="7"/>
  <c r="J96" i="7"/>
  <c r="J97" i="7"/>
  <c r="J98" i="7"/>
  <c r="J99" i="7"/>
  <c r="J100" i="7"/>
  <c r="J51" i="7"/>
  <c r="J122" i="7"/>
  <c r="J70" i="7"/>
  <c r="I82" i="7"/>
  <c r="J84" i="7"/>
  <c r="I75" i="7"/>
  <c r="H75" i="7"/>
  <c r="J77" i="7"/>
  <c r="I73" i="7"/>
  <c r="H73" i="7"/>
  <c r="J74" i="7"/>
  <c r="J73" i="7" s="1"/>
  <c r="J69" i="7"/>
  <c r="J114" i="7"/>
  <c r="J103" i="7"/>
  <c r="J94" i="7"/>
  <c r="I65" i="7"/>
  <c r="H72" i="7" l="1"/>
  <c r="I72" i="7"/>
  <c r="J64" i="7"/>
  <c r="J62" i="7" l="1"/>
  <c r="I20" i="7"/>
  <c r="J24" i="7"/>
  <c r="J23" i="7"/>
  <c r="J22" i="7"/>
  <c r="I18" i="7"/>
  <c r="I126" i="7" s="1"/>
  <c r="J44" i="7"/>
  <c r="J43" i="7"/>
  <c r="J42" i="7"/>
  <c r="J49" i="7"/>
  <c r="J48" i="7"/>
  <c r="J47" i="7"/>
  <c r="J41" i="7" l="1"/>
  <c r="J18" i="7" s="1"/>
  <c r="J126" i="7" s="1"/>
  <c r="J46" i="7"/>
  <c r="J40" i="7" s="1"/>
  <c r="J124" i="7" l="1"/>
  <c r="J123" i="7"/>
  <c r="J121" i="7"/>
  <c r="J119" i="7"/>
  <c r="J118" i="7"/>
  <c r="J117" i="7"/>
  <c r="J113" i="7"/>
  <c r="J112" i="7" s="1"/>
  <c r="J111" i="7"/>
  <c r="J110" i="7"/>
  <c r="J107" i="7"/>
  <c r="J104" i="7"/>
  <c r="J102" i="7"/>
  <c r="J90" i="7"/>
  <c r="J89" i="7"/>
  <c r="J88" i="7"/>
  <c r="J87" i="7"/>
  <c r="J80" i="7"/>
  <c r="J79" i="7"/>
  <c r="J78" i="7"/>
  <c r="J76" i="7"/>
  <c r="J71" i="7"/>
  <c r="J68" i="7"/>
  <c r="J66" i="7"/>
  <c r="J63" i="7"/>
  <c r="J61" i="7" s="1"/>
  <c r="J59" i="7"/>
  <c r="J58" i="7"/>
  <c r="J56" i="7"/>
  <c r="J39" i="7"/>
  <c r="J38" i="7" s="1"/>
  <c r="J36" i="7"/>
  <c r="J33" i="7"/>
  <c r="J30" i="7"/>
  <c r="J28" i="7" s="1"/>
  <c r="J27" i="7"/>
  <c r="J26" i="7"/>
  <c r="J25" i="7"/>
  <c r="J16" i="7"/>
  <c r="J15" i="7" s="1"/>
  <c r="I115" i="7"/>
  <c r="I112" i="7"/>
  <c r="I81" i="7"/>
  <c r="I60" i="7"/>
  <c r="I53" i="7"/>
  <c r="I38" i="7"/>
  <c r="I35" i="7"/>
  <c r="I34" i="7" s="1"/>
  <c r="I15" i="7"/>
  <c r="J86" i="7" l="1"/>
  <c r="I52" i="7"/>
  <c r="J75" i="7"/>
  <c r="J72" i="7" s="1"/>
  <c r="I85" i="7"/>
  <c r="I19" i="7"/>
  <c r="I17" i="7" s="1"/>
  <c r="H38" i="7"/>
  <c r="I50" i="7" l="1"/>
  <c r="I125" i="7" s="1"/>
  <c r="H67" i="7"/>
  <c r="J67" i="7" l="1"/>
  <c r="J65" i="7" s="1"/>
  <c r="H65" i="7"/>
  <c r="H83" i="7"/>
  <c r="J108" i="7" l="1"/>
  <c r="J83" i="7"/>
  <c r="H82" i="7"/>
  <c r="J32" i="7"/>
  <c r="J31" i="7" s="1"/>
  <c r="J82" i="7" l="1"/>
  <c r="J81" i="7" s="1"/>
  <c r="H116" i="7"/>
  <c r="J116" i="7" s="1"/>
  <c r="H120" i="7" l="1"/>
  <c r="H112" i="7"/>
  <c r="H101" i="7"/>
  <c r="H81" i="7"/>
  <c r="H55" i="7"/>
  <c r="J55" i="7" s="1"/>
  <c r="J54" i="7"/>
  <c r="H37" i="7"/>
  <c r="H20" i="7"/>
  <c r="H15" i="7"/>
  <c r="J60" i="7" l="1"/>
  <c r="J53" i="7"/>
  <c r="J52" i="7" s="1"/>
  <c r="J21" i="7"/>
  <c r="J109" i="7"/>
  <c r="H115" i="7"/>
  <c r="J120" i="7"/>
  <c r="J115" i="7" s="1"/>
  <c r="H35" i="7"/>
  <c r="H34" i="7" s="1"/>
  <c r="J37" i="7"/>
  <c r="J35" i="7" s="1"/>
  <c r="J34" i="7" s="1"/>
  <c r="H53" i="7"/>
  <c r="H52" i="7" s="1"/>
  <c r="H85" i="7"/>
  <c r="H60" i="7"/>
  <c r="H19" i="7"/>
  <c r="H50" i="7" l="1"/>
  <c r="J101" i="7"/>
  <c r="J85" i="7" s="1"/>
  <c r="J20" i="7"/>
  <c r="J19" i="7" s="1"/>
  <c r="J17" i="7" s="1"/>
  <c r="H17" i="7"/>
  <c r="H125" i="7" l="1"/>
  <c r="J50" i="7"/>
  <c r="J125" i="7" s="1"/>
</calcChain>
</file>

<file path=xl/sharedStrings.xml><?xml version="1.0" encoding="utf-8"?>
<sst xmlns="http://schemas.openxmlformats.org/spreadsheetml/2006/main" count="209" uniqueCount="140">
  <si>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</si>
  <si>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</si>
  <si>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</si>
  <si>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</si>
  <si>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</si>
  <si>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</si>
  <si>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</si>
  <si>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</si>
  <si>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</si>
  <si>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</si>
  <si>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</si>
  <si>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</si>
  <si>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</si>
  <si>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</si>
  <si>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</si>
  <si>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</si>
  <si>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</si>
  <si>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</si>
  <si>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</si>
  <si>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</si>
  <si>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</si>
  <si>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</si>
  <si>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</si>
  <si>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</si>
  <si>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</si>
  <si>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</si>
  <si>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</si>
  <si>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</si>
  <si>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</si>
  <si>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</si>
  <si>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</si>
  <si>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</si>
  <si>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</si>
  <si>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</si>
  <si>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</si>
  <si>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</si>
  <si>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</si>
  <si>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</si>
  <si>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</si>
  <si>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</si>
  <si>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</si>
  <si>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</si>
  <si>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</si>
  <si>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</si>
  <si>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</si>
  <si>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</si>
  <si>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</si>
  <si>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</si>
  <si>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</si>
  <si>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</si>
  <si>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</si>
  <si>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</si>
  <si>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</si>
  <si>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</si>
  <si>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</si>
  <si>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</si>
  <si>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</si>
  <si>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</si>
  <si>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</si>
  <si>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</si>
  <si>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</si>
  <si>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</si>
  <si>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</si>
  <si>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</si>
  <si>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</si>
  <si>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</si>
  <si>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</si>
  <si>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</si>
  <si>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</si>
  <si>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</si>
  <si>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</si>
  <si>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</si>
  <si>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</si>
  <si>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</si>
  <si>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</si>
  <si>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</si>
  <si>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</si>
  <si>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</si>
  <si>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</si>
  <si>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</si>
  <si>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</si>
  <si>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</si>
  <si>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</si>
  <si>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</si>
  <si>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</si>
  <si>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</si>
  <si>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</si>
  <si>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</si>
  <si>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</si>
  <si>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</si>
  <si>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</si>
  <si>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</si>
  <si>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</si>
  <si>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</si>
  <si>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</si>
  <si>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</si>
  <si>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</si>
  <si>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</si>
  <si>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</si>
  <si>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</si>
  <si>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</si>
  <si>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</si>
  <si>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</si>
  <si>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</si>
  <si>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</si>
  <si>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</si>
  <si>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</si>
  <si>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</si>
  <si>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</si>
  <si>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</si>
  <si>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</si>
  <si>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</si>
  <si>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</si>
  <si>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</si>
  <si>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</si>
  <si>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</si>
  <si>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</si>
  <si>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</si>
  <si>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</si>
  <si>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</si>
  <si>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</si>
  <si>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</si>
  <si>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</si>
  <si>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</si>
  <si>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</si>
  <si>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</si>
  <si>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</si>
  <si>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</si>
  <si>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 xml:space="preserve"> Додаток 2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</si>
  <si>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</si>
  <si>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</si>
  <si>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</si>
  <si>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>розвитку на 2020 - 2021 роки» (зі змінами)»</t>
  </si>
  <si>
    <t>Секретар Сумської міської ради</t>
  </si>
  <si>
    <t>А.В. Баранов</t>
  </si>
  <si>
    <t>Разом видатків на поточний рік, гривень</t>
  </si>
  <si>
    <t>Виконавець: Липова С.А.</t>
  </si>
  <si>
    <t>___________</t>
  </si>
  <si>
    <t>від 24 квітня 2019 року  № 4999 - МР</t>
  </si>
  <si>
    <t xml:space="preserve">розвитку   м.  Суми   на   2019 рік    та   основні    напрями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</si>
</sst>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/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17" fillId="0" borderId="1" xfId="0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6" fillId="0" borderId="0" xfId="0" applyNumberFormat="1" applyFont="1" applyFill="1" applyAlignment="1" applyProtection="1"/>
    <xf numFmtId="0" fontId="6" fillId="0" borderId="0" xfId="0" applyFont="1" applyFill="1"/>
    <xf numFmtId="0" fontId="6" fillId="0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textRotation="180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distributed" wrapText="1"/>
    </xf>
    <xf numFmtId="0" fontId="7" fillId="0" borderId="0" xfId="0" applyFont="1" applyFill="1"/>
    <xf numFmtId="0" fontId="21" fillId="0" borderId="0" xfId="0" applyFont="1" applyFill="1" applyBorder="1"/>
    <xf numFmtId="0" fontId="7" fillId="0" borderId="0" xfId="0" applyFont="1" applyFill="1" applyBorder="1"/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distributed" wrapText="1"/>
    </xf>
    <xf numFmtId="0" fontId="19" fillId="0" borderId="0" xfId="0" applyFont="1" applyFill="1" applyBorder="1" applyAlignment="1">
      <alignment vertical="distributed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center"/>
    </xf>
    <xf numFmtId="0" fontId="20" fillId="0" borderId="0" xfId="0" applyNumberFormat="1" applyFont="1" applyFill="1" applyAlignment="1" applyProtection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distributed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0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T139"/>
  <sheetViews>
    <sheetView showZeros="0" tabSelected="1" view="pageBreakPreview" topLeftCell="D88" zoomScale="50" zoomScaleNormal="100" zoomScaleSheetLayoutView="50" workbookViewId="0">
      <selection activeCell="M127" sqref="M127"/>
    </sheetView>
  </sheetViews>
  <sheetFormatPr defaultColWidth="8.85546875" defaultRowHeight="21" x14ac:dyDescent="0.35"/>
  <cols>
    <col min="1" max="3" width="19.28515625" style="1" hidden="1" customWidth="1"/>
    <col min="4" max="4" width="75.85546875" style="1" customWidth="1"/>
    <col min="5" max="5" width="75.42578125" style="1" customWidth="1"/>
    <col min="6" max="6" width="29.28515625" style="1" customWidth="1"/>
    <col min="7" max="7" width="26.28515625" style="1" customWidth="1"/>
    <col min="8" max="8" width="24.5703125" style="1" hidden="1" customWidth="1"/>
    <col min="9" max="9" width="25.42578125" style="1" hidden="1" customWidth="1"/>
    <col min="10" max="10" width="28.140625" style="1" customWidth="1"/>
    <col min="11" max="11" width="20.5703125" style="1" customWidth="1"/>
    <col min="12" max="12" width="13" style="1" customWidth="1"/>
    <col min="13" max="13" width="10.28515625" style="1" bestFit="1" customWidth="1"/>
    <col min="14" max="384" width="8.85546875" style="52"/>
    <col min="385" max="16384" width="8.85546875" style="1"/>
  </cols>
  <sheetData>
    <row r="1" spans="1:384" ht="24" customHeight="1" x14ac:dyDescent="0.4">
      <c r="F1" s="86" t="s">
        <v>128</v>
      </c>
      <c r="G1" s="86"/>
      <c r="H1" s="86"/>
      <c r="I1" s="86"/>
      <c r="J1" s="86"/>
      <c r="K1" s="86"/>
    </row>
    <row r="2" spans="1:384" ht="26.25" x14ac:dyDescent="0.4">
      <c r="F2" s="87" t="s">
        <v>129</v>
      </c>
      <c r="G2" s="87"/>
      <c r="H2" s="87"/>
      <c r="I2" s="87"/>
      <c r="J2" s="87"/>
      <c r="K2" s="87"/>
    </row>
    <row r="3" spans="1:384" ht="26.25" x14ac:dyDescent="0.4">
      <c r="F3" s="87" t="s">
        <v>130</v>
      </c>
      <c r="G3" s="87"/>
      <c r="H3" s="87"/>
      <c r="I3" s="87"/>
      <c r="J3" s="87"/>
      <c r="K3" s="87"/>
    </row>
    <row r="4" spans="1:384" ht="26.25" x14ac:dyDescent="0.4">
      <c r="F4" s="87" t="s">
        <v>131</v>
      </c>
      <c r="G4" s="87"/>
      <c r="H4" s="87"/>
      <c r="I4" s="87"/>
      <c r="J4" s="87"/>
      <c r="K4" s="87"/>
    </row>
    <row r="5" spans="1:384" ht="26.25" x14ac:dyDescent="0.4">
      <c r="F5" s="88" t="s">
        <v>139</v>
      </c>
      <c r="G5" s="88"/>
      <c r="H5" s="88"/>
      <c r="I5" s="88"/>
      <c r="J5" s="88"/>
      <c r="K5" s="88"/>
    </row>
    <row r="6" spans="1:384" ht="26.25" x14ac:dyDescent="0.4">
      <c r="F6" s="88" t="s">
        <v>132</v>
      </c>
      <c r="G6" s="88"/>
      <c r="H6" s="88"/>
      <c r="I6" s="88"/>
      <c r="J6" s="88"/>
      <c r="K6" s="88"/>
    </row>
    <row r="7" spans="1:384" ht="26.25" x14ac:dyDescent="0.4">
      <c r="F7" s="88" t="s">
        <v>138</v>
      </c>
      <c r="G7" s="88"/>
      <c r="H7" s="88"/>
      <c r="I7" s="88"/>
      <c r="J7" s="88"/>
      <c r="K7" s="88"/>
    </row>
    <row r="8" spans="1:384" ht="26.25" x14ac:dyDescent="0.4">
      <c r="F8" s="80"/>
      <c r="G8" s="80"/>
      <c r="H8" s="80"/>
      <c r="I8" s="80"/>
      <c r="J8" s="80"/>
      <c r="K8" s="80"/>
    </row>
    <row r="9" spans="1:384" ht="26.25" x14ac:dyDescent="0.4">
      <c r="F9" s="80"/>
      <c r="G9" s="80"/>
      <c r="H9" s="80"/>
      <c r="I9" s="80"/>
      <c r="J9" s="80"/>
      <c r="K9" s="80"/>
    </row>
    <row r="10" spans="1:384" ht="28.15" customHeight="1" x14ac:dyDescent="0.35">
      <c r="G10" s="9"/>
      <c r="H10" s="9"/>
      <c r="I10" s="9"/>
      <c r="J10" s="9"/>
      <c r="K10" s="9"/>
    </row>
    <row r="11" spans="1:384" ht="33" customHeight="1" x14ac:dyDescent="0.35">
      <c r="A11" s="84" t="s">
        <v>34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384" x14ac:dyDescent="0.3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10"/>
    </row>
    <row r="13" spans="1:384" s="3" customFormat="1" ht="164.25" customHeight="1" x14ac:dyDescent="0.35">
      <c r="A13" s="12" t="s">
        <v>0</v>
      </c>
      <c r="B13" s="12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90</v>
      </c>
      <c r="J13" s="12" t="s">
        <v>135</v>
      </c>
      <c r="K13" s="12" t="s">
        <v>8</v>
      </c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</row>
    <row r="14" spans="1:384" s="82" customFormat="1" ht="18.75" x14ac:dyDescent="0.3">
      <c r="A14" s="81"/>
      <c r="B14" s="81"/>
      <c r="C14" s="81"/>
      <c r="D14" s="81">
        <v>1</v>
      </c>
      <c r="E14" s="81">
        <v>2</v>
      </c>
      <c r="F14" s="81">
        <v>3</v>
      </c>
      <c r="G14" s="81">
        <v>4</v>
      </c>
      <c r="H14" s="81"/>
      <c r="I14" s="81"/>
      <c r="J14" s="81">
        <v>5</v>
      </c>
      <c r="K14" s="81">
        <v>6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  <c r="IX14" s="83"/>
      <c r="IY14" s="83"/>
      <c r="IZ14" s="83"/>
      <c r="JA14" s="83"/>
      <c r="JB14" s="83"/>
      <c r="JC14" s="83"/>
      <c r="JD14" s="83"/>
      <c r="JE14" s="83"/>
      <c r="JF14" s="83"/>
      <c r="JG14" s="83"/>
      <c r="JH14" s="83"/>
      <c r="JI14" s="83"/>
      <c r="JJ14" s="83"/>
      <c r="JK14" s="83"/>
      <c r="JL14" s="83"/>
      <c r="JM14" s="83"/>
      <c r="JN14" s="83"/>
      <c r="JO14" s="83"/>
      <c r="JP14" s="83"/>
      <c r="JQ14" s="83"/>
      <c r="JR14" s="83"/>
      <c r="JS14" s="83"/>
      <c r="JT14" s="83"/>
      <c r="JU14" s="83"/>
      <c r="JV14" s="83"/>
      <c r="JW14" s="83"/>
      <c r="JX14" s="83"/>
      <c r="JY14" s="83"/>
      <c r="JZ14" s="83"/>
      <c r="KA14" s="83"/>
      <c r="KB14" s="83"/>
      <c r="KC14" s="83"/>
      <c r="KD14" s="83"/>
      <c r="KE14" s="83"/>
      <c r="KF14" s="83"/>
      <c r="KG14" s="83"/>
      <c r="KH14" s="83"/>
      <c r="KI14" s="83"/>
      <c r="KJ14" s="83"/>
      <c r="KK14" s="83"/>
      <c r="KL14" s="83"/>
      <c r="KM14" s="83"/>
      <c r="KN14" s="83"/>
      <c r="KO14" s="83"/>
      <c r="KP14" s="83"/>
      <c r="KQ14" s="83"/>
      <c r="KR14" s="83"/>
      <c r="KS14" s="83"/>
      <c r="KT14" s="83"/>
      <c r="KU14" s="83"/>
      <c r="KV14" s="83"/>
      <c r="KW14" s="83"/>
      <c r="KX14" s="83"/>
      <c r="KY14" s="83"/>
      <c r="KZ14" s="83"/>
      <c r="LA14" s="83"/>
      <c r="LB14" s="83"/>
      <c r="LC14" s="83"/>
      <c r="LD14" s="83"/>
      <c r="LE14" s="83"/>
      <c r="LF14" s="83"/>
      <c r="LG14" s="83"/>
      <c r="LH14" s="83"/>
      <c r="LI14" s="83"/>
      <c r="LJ14" s="83"/>
      <c r="LK14" s="83"/>
      <c r="LL14" s="83"/>
      <c r="LM14" s="83"/>
      <c r="LN14" s="83"/>
      <c r="LO14" s="83"/>
      <c r="LP14" s="83"/>
      <c r="LQ14" s="83"/>
      <c r="LR14" s="83"/>
      <c r="LS14" s="83"/>
      <c r="LT14" s="83"/>
      <c r="LU14" s="83"/>
      <c r="LV14" s="83"/>
      <c r="LW14" s="83"/>
      <c r="LX14" s="83"/>
      <c r="LY14" s="83"/>
      <c r="LZ14" s="83"/>
      <c r="MA14" s="83"/>
      <c r="MB14" s="83"/>
      <c r="MC14" s="83"/>
      <c r="MD14" s="83"/>
      <c r="ME14" s="83"/>
      <c r="MF14" s="83"/>
      <c r="MG14" s="83"/>
      <c r="MH14" s="83"/>
      <c r="MI14" s="83"/>
      <c r="MJ14" s="83"/>
      <c r="MK14" s="83"/>
      <c r="ML14" s="83"/>
      <c r="MM14" s="83"/>
      <c r="MN14" s="83"/>
      <c r="MO14" s="83"/>
      <c r="MP14" s="83"/>
      <c r="MQ14" s="83"/>
      <c r="MR14" s="83"/>
      <c r="MS14" s="83"/>
      <c r="MT14" s="83"/>
      <c r="MU14" s="83"/>
      <c r="MV14" s="83"/>
      <c r="MW14" s="83"/>
      <c r="MX14" s="83"/>
      <c r="MY14" s="83"/>
      <c r="MZ14" s="83"/>
      <c r="NA14" s="83"/>
      <c r="NB14" s="83"/>
      <c r="NC14" s="83"/>
      <c r="ND14" s="83"/>
      <c r="NE14" s="83"/>
      <c r="NF14" s="83"/>
      <c r="NG14" s="83"/>
      <c r="NH14" s="83"/>
      <c r="NI14" s="83"/>
      <c r="NJ14" s="83"/>
      <c r="NK14" s="83"/>
      <c r="NL14" s="83"/>
      <c r="NM14" s="83"/>
      <c r="NN14" s="83"/>
      <c r="NO14" s="83"/>
      <c r="NP14" s="83"/>
      <c r="NQ14" s="83"/>
      <c r="NR14" s="83"/>
      <c r="NS14" s="83"/>
      <c r="NT14" s="83"/>
    </row>
    <row r="15" spans="1:384" ht="34.9" customHeight="1" x14ac:dyDescent="0.35">
      <c r="A15" s="70" t="s">
        <v>51</v>
      </c>
      <c r="B15" s="70"/>
      <c r="C15" s="70"/>
      <c r="D15" s="27" t="s">
        <v>50</v>
      </c>
      <c r="E15" s="11"/>
      <c r="F15" s="11"/>
      <c r="G15" s="11"/>
      <c r="H15" s="14">
        <f>H16</f>
        <v>2007200</v>
      </c>
      <c r="I15" s="14">
        <f t="shared" ref="I15:J15" si="0">I16</f>
        <v>0</v>
      </c>
      <c r="J15" s="14">
        <f t="shared" si="0"/>
        <v>2007200</v>
      </c>
      <c r="K15" s="11"/>
    </row>
    <row r="16" spans="1:384" ht="78.599999999999994" customHeight="1" x14ac:dyDescent="0.35">
      <c r="A16" s="71" t="s">
        <v>76</v>
      </c>
      <c r="B16" s="71" t="s">
        <v>77</v>
      </c>
      <c r="C16" s="71" t="s">
        <v>81</v>
      </c>
      <c r="D16" s="13" t="s">
        <v>78</v>
      </c>
      <c r="E16" s="16" t="s">
        <v>79</v>
      </c>
      <c r="F16" s="11" t="s">
        <v>57</v>
      </c>
      <c r="G16" s="11"/>
      <c r="H16" s="17">
        <v>2007200</v>
      </c>
      <c r="I16" s="17"/>
      <c r="J16" s="17">
        <f>H16+I16</f>
        <v>2007200</v>
      </c>
      <c r="K16" s="12"/>
    </row>
    <row r="17" spans="1:384" ht="56.45" customHeight="1" x14ac:dyDescent="0.35">
      <c r="A17" s="12">
        <v>1210000</v>
      </c>
      <c r="B17" s="11"/>
      <c r="C17" s="11"/>
      <c r="D17" s="13" t="s">
        <v>83</v>
      </c>
      <c r="E17" s="11"/>
      <c r="F17" s="11"/>
      <c r="G17" s="11"/>
      <c r="H17" s="14">
        <f>H19+H34+H38+H40</f>
        <v>39587573</v>
      </c>
      <c r="I17" s="14">
        <f>I19+I34+I38+I40</f>
        <v>-3991163.4</v>
      </c>
      <c r="J17" s="14">
        <f>J19+J34+J38+J40</f>
        <v>35596409.600000001</v>
      </c>
      <c r="K17" s="11"/>
    </row>
    <row r="18" spans="1:384" s="2" customFormat="1" ht="23.45" customHeight="1" x14ac:dyDescent="0.35">
      <c r="A18" s="72"/>
      <c r="B18" s="18"/>
      <c r="C18" s="18"/>
      <c r="D18" s="19" t="s">
        <v>94</v>
      </c>
      <c r="E18" s="18"/>
      <c r="F18" s="18"/>
      <c r="G18" s="18"/>
      <c r="H18" s="15">
        <f>H41</f>
        <v>4362000</v>
      </c>
      <c r="I18" s="15">
        <f t="shared" ref="I18:J18" si="1">I41</f>
        <v>0</v>
      </c>
      <c r="J18" s="15">
        <f t="shared" si="1"/>
        <v>4362000</v>
      </c>
      <c r="K18" s="18"/>
      <c r="L18" s="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</row>
    <row r="19" spans="1:384" ht="48" customHeight="1" x14ac:dyDescent="0.35">
      <c r="A19" s="12">
        <v>1217310</v>
      </c>
      <c r="B19" s="12">
        <v>7310</v>
      </c>
      <c r="C19" s="70" t="s">
        <v>11</v>
      </c>
      <c r="D19" s="13" t="s">
        <v>10</v>
      </c>
      <c r="E19" s="11"/>
      <c r="F19" s="11"/>
      <c r="G19" s="11"/>
      <c r="H19" s="14">
        <f>H20+H31+H28</f>
        <v>26215614.43</v>
      </c>
      <c r="I19" s="14">
        <f t="shared" ref="I19:J19" si="2">I20+I31+I28</f>
        <v>8836.6</v>
      </c>
      <c r="J19" s="14">
        <f t="shared" si="2"/>
        <v>26224451.030000001</v>
      </c>
      <c r="K19" s="11"/>
      <c r="L19" s="2"/>
    </row>
    <row r="20" spans="1:384" ht="25.15" customHeight="1" x14ac:dyDescent="0.35">
      <c r="A20" s="11"/>
      <c r="B20" s="11"/>
      <c r="C20" s="11"/>
      <c r="D20" s="11"/>
      <c r="E20" s="20" t="s">
        <v>12</v>
      </c>
      <c r="F20" s="11"/>
      <c r="G20" s="11"/>
      <c r="H20" s="14">
        <f>SUM(H21:H27)</f>
        <v>13145851</v>
      </c>
      <c r="I20" s="14">
        <f>SUM(I21:I27)</f>
        <v>0</v>
      </c>
      <c r="J20" s="14">
        <f>SUM(J21:J27)</f>
        <v>13145851</v>
      </c>
      <c r="K20" s="11"/>
      <c r="L20" s="2"/>
    </row>
    <row r="21" spans="1:384" ht="45" customHeight="1" x14ac:dyDescent="0.35">
      <c r="A21" s="11"/>
      <c r="B21" s="11"/>
      <c r="C21" s="11"/>
      <c r="D21" s="11"/>
      <c r="E21" s="21" t="s">
        <v>41</v>
      </c>
      <c r="F21" s="11" t="s">
        <v>60</v>
      </c>
      <c r="G21" s="11"/>
      <c r="H21" s="22">
        <f>1000000-850000+50000</f>
        <v>200000</v>
      </c>
      <c r="I21" s="22"/>
      <c r="J21" s="17">
        <f t="shared" ref="J21:J27" si="3">H21+I21</f>
        <v>200000</v>
      </c>
      <c r="K21" s="11"/>
    </row>
    <row r="22" spans="1:384" ht="64.900000000000006" customHeight="1" x14ac:dyDescent="0.35">
      <c r="A22" s="11"/>
      <c r="B22" s="11"/>
      <c r="C22" s="11"/>
      <c r="D22" s="11"/>
      <c r="E22" s="21" t="s">
        <v>98</v>
      </c>
      <c r="F22" s="11" t="s">
        <v>65</v>
      </c>
      <c r="G22" s="11"/>
      <c r="H22" s="22">
        <v>332716</v>
      </c>
      <c r="I22" s="22"/>
      <c r="J22" s="17">
        <f>I22+H22</f>
        <v>332716</v>
      </c>
      <c r="K22" s="11"/>
    </row>
    <row r="23" spans="1:384" ht="32.450000000000003" customHeight="1" x14ac:dyDescent="0.35">
      <c r="A23" s="11"/>
      <c r="B23" s="11"/>
      <c r="C23" s="11"/>
      <c r="D23" s="11"/>
      <c r="E23" s="21" t="s">
        <v>99</v>
      </c>
      <c r="F23" s="11">
        <v>2019</v>
      </c>
      <c r="G23" s="11"/>
      <c r="H23" s="22">
        <v>78000</v>
      </c>
      <c r="I23" s="22"/>
      <c r="J23" s="17">
        <f>I23+H23</f>
        <v>78000</v>
      </c>
      <c r="K23" s="11"/>
    </row>
    <row r="24" spans="1:384" ht="114.75" customHeight="1" x14ac:dyDescent="0.35">
      <c r="A24" s="11"/>
      <c r="B24" s="11"/>
      <c r="C24" s="11"/>
      <c r="D24" s="11"/>
      <c r="E24" s="21" t="s">
        <v>100</v>
      </c>
      <c r="F24" s="11" t="s">
        <v>65</v>
      </c>
      <c r="G24" s="11"/>
      <c r="H24" s="22">
        <v>480135</v>
      </c>
      <c r="I24" s="22"/>
      <c r="J24" s="17">
        <f>I24+H24</f>
        <v>480135</v>
      </c>
      <c r="K24" s="11"/>
    </row>
    <row r="25" spans="1:384" ht="88.5" customHeight="1" x14ac:dyDescent="0.35">
      <c r="A25" s="11"/>
      <c r="B25" s="11"/>
      <c r="C25" s="11"/>
      <c r="D25" s="11"/>
      <c r="E25" s="21" t="s">
        <v>85</v>
      </c>
      <c r="F25" s="11">
        <v>2019</v>
      </c>
      <c r="G25" s="23">
        <v>14087743</v>
      </c>
      <c r="H25" s="17">
        <f>7900000+1675458</f>
        <v>9575458</v>
      </c>
      <c r="I25" s="17"/>
      <c r="J25" s="17">
        <f t="shared" si="3"/>
        <v>9575458</v>
      </c>
      <c r="K25" s="11"/>
    </row>
    <row r="26" spans="1:384" ht="76.5" customHeight="1" x14ac:dyDescent="0.35">
      <c r="A26" s="11"/>
      <c r="B26" s="11"/>
      <c r="C26" s="11"/>
      <c r="D26" s="11"/>
      <c r="E26" s="21" t="s">
        <v>86</v>
      </c>
      <c r="F26" s="11">
        <v>2019</v>
      </c>
      <c r="G26" s="23">
        <v>2079542</v>
      </c>
      <c r="H26" s="17">
        <f>4000000-1920458</f>
        <v>2079542</v>
      </c>
      <c r="I26" s="17"/>
      <c r="J26" s="17">
        <f t="shared" si="3"/>
        <v>2079542</v>
      </c>
      <c r="K26" s="11"/>
    </row>
    <row r="27" spans="1:384" ht="60.75" customHeight="1" x14ac:dyDescent="0.35">
      <c r="A27" s="11"/>
      <c r="B27" s="11"/>
      <c r="C27" s="11"/>
      <c r="D27" s="11"/>
      <c r="E27" s="21" t="s">
        <v>52</v>
      </c>
      <c r="F27" s="11">
        <v>2019</v>
      </c>
      <c r="G27" s="24"/>
      <c r="H27" s="22">
        <v>400000</v>
      </c>
      <c r="I27" s="22"/>
      <c r="J27" s="17">
        <f t="shared" si="3"/>
        <v>400000</v>
      </c>
      <c r="K27" s="11"/>
    </row>
    <row r="28" spans="1:384" ht="23.45" customHeight="1" x14ac:dyDescent="0.35">
      <c r="A28" s="11"/>
      <c r="B28" s="11"/>
      <c r="C28" s="11"/>
      <c r="D28" s="11"/>
      <c r="E28" s="25" t="s">
        <v>42</v>
      </c>
      <c r="F28" s="11"/>
      <c r="G28" s="11"/>
      <c r="H28" s="14">
        <f>H30+H29</f>
        <v>500000</v>
      </c>
      <c r="I28" s="14">
        <f t="shared" ref="I28:J28" si="4">I30+I29</f>
        <v>8836.6</v>
      </c>
      <c r="J28" s="14">
        <f t="shared" si="4"/>
        <v>508836.6</v>
      </c>
      <c r="K28" s="22"/>
    </row>
    <row r="29" spans="1:384" ht="75" customHeight="1" x14ac:dyDescent="0.35">
      <c r="A29" s="11"/>
      <c r="B29" s="11"/>
      <c r="C29" s="11"/>
      <c r="D29" s="11"/>
      <c r="E29" s="21" t="s">
        <v>125</v>
      </c>
      <c r="F29" s="11" t="s">
        <v>55</v>
      </c>
      <c r="G29" s="23">
        <v>693658</v>
      </c>
      <c r="H29" s="22"/>
      <c r="I29" s="17">
        <v>8836.6</v>
      </c>
      <c r="J29" s="17">
        <f>I29+H29</f>
        <v>8836.6</v>
      </c>
      <c r="K29" s="26">
        <v>100</v>
      </c>
    </row>
    <row r="30" spans="1:384" ht="39.6" customHeight="1" x14ac:dyDescent="0.35">
      <c r="A30" s="11"/>
      <c r="B30" s="11"/>
      <c r="C30" s="11"/>
      <c r="D30" s="11"/>
      <c r="E30" s="21" t="s">
        <v>45</v>
      </c>
      <c r="F30" s="11">
        <v>2019</v>
      </c>
      <c r="G30" s="24"/>
      <c r="H30" s="17">
        <v>500000</v>
      </c>
      <c r="I30" s="17"/>
      <c r="J30" s="17">
        <f>H30+I30</f>
        <v>500000</v>
      </c>
      <c r="K30" s="11"/>
    </row>
    <row r="31" spans="1:384" ht="35.25" customHeight="1" x14ac:dyDescent="0.35">
      <c r="A31" s="11"/>
      <c r="B31" s="11"/>
      <c r="C31" s="11"/>
      <c r="D31" s="11"/>
      <c r="E31" s="13" t="s">
        <v>43</v>
      </c>
      <c r="F31" s="11"/>
      <c r="G31" s="11"/>
      <c r="H31" s="14">
        <f>SUM(H32:H33)</f>
        <v>12569763.43</v>
      </c>
      <c r="I31" s="14">
        <f>SUM(I32:I33)</f>
        <v>0</v>
      </c>
      <c r="J31" s="14">
        <f>SUM(J32:J33)</f>
        <v>12569763.43</v>
      </c>
      <c r="K31" s="11"/>
    </row>
    <row r="32" spans="1:384" ht="67.5" customHeight="1" x14ac:dyDescent="0.35">
      <c r="A32" s="11"/>
      <c r="B32" s="11"/>
      <c r="C32" s="11"/>
      <c r="D32" s="11"/>
      <c r="E32" s="21" t="s">
        <v>40</v>
      </c>
      <c r="F32" s="11" t="s">
        <v>53</v>
      </c>
      <c r="G32" s="23">
        <v>12333420</v>
      </c>
      <c r="H32" s="22">
        <f>3000000+598000-300000</f>
        <v>3298000</v>
      </c>
      <c r="I32" s="22"/>
      <c r="J32" s="17">
        <f t="shared" ref="J32:J33" si="5">H32+I32</f>
        <v>3298000</v>
      </c>
      <c r="K32" s="11"/>
    </row>
    <row r="33" spans="1:384" ht="75.75" customHeight="1" x14ac:dyDescent="0.35">
      <c r="A33" s="11"/>
      <c r="B33" s="11"/>
      <c r="C33" s="11"/>
      <c r="D33" s="11"/>
      <c r="E33" s="21" t="s">
        <v>84</v>
      </c>
      <c r="F33" s="11" t="s">
        <v>54</v>
      </c>
      <c r="G33" s="23">
        <v>36282325</v>
      </c>
      <c r="H33" s="22">
        <f>3000000+6271763.43</f>
        <v>9271763.4299999997</v>
      </c>
      <c r="I33" s="22"/>
      <c r="J33" s="17">
        <f t="shared" si="5"/>
        <v>9271763.4299999997</v>
      </c>
      <c r="K33" s="11">
        <v>3.3</v>
      </c>
    </row>
    <row r="34" spans="1:384" ht="59.45" customHeight="1" x14ac:dyDescent="0.35">
      <c r="A34" s="12">
        <v>1217330</v>
      </c>
      <c r="B34" s="12">
        <v>7330</v>
      </c>
      <c r="C34" s="70" t="s">
        <v>11</v>
      </c>
      <c r="D34" s="27" t="s">
        <v>91</v>
      </c>
      <c r="E34" s="21"/>
      <c r="F34" s="11"/>
      <c r="G34" s="11"/>
      <c r="H34" s="14">
        <f>H35</f>
        <v>5765753</v>
      </c>
      <c r="I34" s="14">
        <f t="shared" ref="I34:J34" si="6">I35</f>
        <v>-4000000</v>
      </c>
      <c r="J34" s="14">
        <f t="shared" si="6"/>
        <v>1765753</v>
      </c>
      <c r="K34" s="11"/>
    </row>
    <row r="35" spans="1:384" ht="22.15" customHeight="1" x14ac:dyDescent="0.35">
      <c r="A35" s="12"/>
      <c r="B35" s="12"/>
      <c r="C35" s="70"/>
      <c r="D35" s="27"/>
      <c r="E35" s="20" t="s">
        <v>12</v>
      </c>
      <c r="F35" s="11"/>
      <c r="G35" s="11"/>
      <c r="H35" s="14">
        <f>SUM(H36:H37)</f>
        <v>5765753</v>
      </c>
      <c r="I35" s="14">
        <f t="shared" ref="I35:J35" si="7">SUM(I36:I37)</f>
        <v>-4000000</v>
      </c>
      <c r="J35" s="14">
        <f t="shared" si="7"/>
        <v>1765753</v>
      </c>
      <c r="K35" s="11"/>
    </row>
    <row r="36" spans="1:384" ht="54" customHeight="1" x14ac:dyDescent="0.35">
      <c r="A36" s="12"/>
      <c r="B36" s="12"/>
      <c r="C36" s="70"/>
      <c r="D36" s="27"/>
      <c r="E36" s="21" t="s">
        <v>46</v>
      </c>
      <c r="F36" s="11" t="s">
        <v>55</v>
      </c>
      <c r="G36" s="23">
        <v>4150571</v>
      </c>
      <c r="H36" s="22">
        <v>1765753</v>
      </c>
      <c r="I36" s="22"/>
      <c r="J36" s="17">
        <f t="shared" ref="J36:J37" si="8">H36+I36</f>
        <v>1765753</v>
      </c>
      <c r="K36" s="11">
        <v>73.599999999999994</v>
      </c>
    </row>
    <row r="37" spans="1:384" ht="61.5" customHeight="1" x14ac:dyDescent="0.35">
      <c r="A37" s="12"/>
      <c r="B37" s="12"/>
      <c r="C37" s="70"/>
      <c r="D37" s="27"/>
      <c r="E37" s="21" t="s">
        <v>47</v>
      </c>
      <c r="F37" s="11" t="s">
        <v>56</v>
      </c>
      <c r="G37" s="23">
        <v>6472940</v>
      </c>
      <c r="H37" s="22">
        <f>1000000+3200000-200000</f>
        <v>4000000</v>
      </c>
      <c r="I37" s="22">
        <v>-4000000</v>
      </c>
      <c r="J37" s="17">
        <f t="shared" si="8"/>
        <v>0</v>
      </c>
      <c r="K37" s="11">
        <v>2.2000000000000002</v>
      </c>
    </row>
    <row r="38" spans="1:384" ht="51.6" customHeight="1" x14ac:dyDescent="0.35">
      <c r="A38" s="12">
        <v>1217340</v>
      </c>
      <c r="B38" s="12">
        <v>7340</v>
      </c>
      <c r="C38" s="70" t="s">
        <v>11</v>
      </c>
      <c r="D38" s="13" t="s">
        <v>31</v>
      </c>
      <c r="E38" s="21"/>
      <c r="F38" s="11"/>
      <c r="G38" s="11"/>
      <c r="H38" s="14">
        <f>H39</f>
        <v>3100000</v>
      </c>
      <c r="I38" s="14">
        <f t="shared" ref="I38:J38" si="9">I39</f>
        <v>0</v>
      </c>
      <c r="J38" s="14">
        <f t="shared" si="9"/>
        <v>3100000</v>
      </c>
      <c r="K38" s="11"/>
    </row>
    <row r="39" spans="1:384" ht="54" customHeight="1" x14ac:dyDescent="0.35">
      <c r="A39" s="12"/>
      <c r="B39" s="12"/>
      <c r="C39" s="70"/>
      <c r="D39" s="27"/>
      <c r="E39" s="21" t="s">
        <v>48</v>
      </c>
      <c r="F39" s="28" t="s">
        <v>54</v>
      </c>
      <c r="G39" s="23">
        <v>12490900.4</v>
      </c>
      <c r="H39" s="22">
        <v>3100000</v>
      </c>
      <c r="I39" s="22"/>
      <c r="J39" s="17">
        <f>H39+I39</f>
        <v>3100000</v>
      </c>
      <c r="K39" s="11">
        <v>11.2</v>
      </c>
    </row>
    <row r="40" spans="1:384" ht="79.150000000000006" customHeight="1" x14ac:dyDescent="0.35">
      <c r="A40" s="12">
        <v>1217363</v>
      </c>
      <c r="B40" s="12">
        <v>7363</v>
      </c>
      <c r="C40" s="70" t="s">
        <v>93</v>
      </c>
      <c r="D40" s="27" t="s">
        <v>92</v>
      </c>
      <c r="E40" s="21"/>
      <c r="F40" s="28"/>
      <c r="G40" s="23"/>
      <c r="H40" s="14">
        <f t="shared" ref="H40:I40" si="10">H46+H48+H42+H44</f>
        <v>4506205.57</v>
      </c>
      <c r="I40" s="14">
        <f t="shared" si="10"/>
        <v>0</v>
      </c>
      <c r="J40" s="14">
        <f>J46+J48+J42+J44</f>
        <v>4506205.57</v>
      </c>
      <c r="K40" s="11"/>
    </row>
    <row r="41" spans="1:384" s="3" customFormat="1" ht="30" customHeight="1" x14ac:dyDescent="0.35">
      <c r="A41" s="12"/>
      <c r="B41" s="12"/>
      <c r="C41" s="70"/>
      <c r="D41" s="19" t="s">
        <v>94</v>
      </c>
      <c r="E41" s="25"/>
      <c r="F41" s="29"/>
      <c r="G41" s="30"/>
      <c r="H41" s="15">
        <f t="shared" ref="H41:I41" si="11">H43+H47+H49+H45</f>
        <v>4362000</v>
      </c>
      <c r="I41" s="15">
        <f t="shared" si="11"/>
        <v>0</v>
      </c>
      <c r="J41" s="15">
        <f>J43+J47+J49+J45</f>
        <v>4362000</v>
      </c>
      <c r="K41" s="12"/>
      <c r="L41" s="1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59"/>
      <c r="KD41" s="59"/>
      <c r="KE41" s="59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59"/>
      <c r="LS41" s="59"/>
      <c r="LT41" s="59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59"/>
      <c r="NH41" s="59"/>
      <c r="NI41" s="59"/>
      <c r="NJ41" s="59"/>
      <c r="NK41" s="59"/>
      <c r="NL41" s="59"/>
      <c r="NM41" s="59"/>
      <c r="NN41" s="59"/>
      <c r="NO41" s="59"/>
      <c r="NP41" s="59"/>
      <c r="NQ41" s="59"/>
      <c r="NR41" s="59"/>
      <c r="NS41" s="59"/>
      <c r="NT41" s="59"/>
    </row>
    <row r="42" spans="1:384" s="3" customFormat="1" ht="60.75" customHeight="1" x14ac:dyDescent="0.35">
      <c r="A42" s="12"/>
      <c r="B42" s="12"/>
      <c r="C42" s="70"/>
      <c r="D42" s="19"/>
      <c r="E42" s="21" t="s">
        <v>96</v>
      </c>
      <c r="F42" s="11">
        <v>2019</v>
      </c>
      <c r="G42" s="30"/>
      <c r="H42" s="22">
        <v>515000</v>
      </c>
      <c r="I42" s="22"/>
      <c r="J42" s="22">
        <f>I42+H42</f>
        <v>515000</v>
      </c>
      <c r="K42" s="12"/>
      <c r="L42" s="1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  <c r="IX42" s="59"/>
      <c r="IY42" s="59"/>
      <c r="IZ42" s="59"/>
      <c r="JA42" s="59"/>
      <c r="JB42" s="59"/>
      <c r="JC42" s="59"/>
      <c r="JD42" s="59"/>
      <c r="JE42" s="59"/>
      <c r="JF42" s="59"/>
      <c r="JG42" s="59"/>
      <c r="JH42" s="59"/>
      <c r="JI42" s="59"/>
      <c r="JJ42" s="59"/>
      <c r="JK42" s="59"/>
      <c r="JL42" s="59"/>
      <c r="JM42" s="59"/>
      <c r="JN42" s="59"/>
      <c r="JO42" s="59"/>
      <c r="JP42" s="59"/>
      <c r="JQ42" s="59"/>
      <c r="JR42" s="59"/>
      <c r="JS42" s="59"/>
      <c r="JT42" s="59"/>
      <c r="JU42" s="59"/>
      <c r="JV42" s="59"/>
      <c r="JW42" s="59"/>
      <c r="JX42" s="59"/>
      <c r="JY42" s="59"/>
      <c r="JZ42" s="59"/>
      <c r="KA42" s="59"/>
      <c r="KB42" s="59"/>
      <c r="KC42" s="59"/>
      <c r="KD42" s="59"/>
      <c r="KE42" s="59"/>
      <c r="KF42" s="59"/>
      <c r="KG42" s="59"/>
      <c r="KH42" s="59"/>
      <c r="KI42" s="59"/>
      <c r="KJ42" s="59"/>
      <c r="KK42" s="59"/>
      <c r="KL42" s="59"/>
      <c r="KM42" s="59"/>
      <c r="KN42" s="59"/>
      <c r="KO42" s="59"/>
      <c r="KP42" s="59"/>
      <c r="KQ42" s="59"/>
      <c r="KR42" s="59"/>
      <c r="KS42" s="59"/>
      <c r="KT42" s="59"/>
      <c r="KU42" s="59"/>
      <c r="KV42" s="59"/>
      <c r="KW42" s="59"/>
      <c r="KX42" s="59"/>
      <c r="KY42" s="59"/>
      <c r="KZ42" s="59"/>
      <c r="LA42" s="59"/>
      <c r="LB42" s="59"/>
      <c r="LC42" s="59"/>
      <c r="LD42" s="59"/>
      <c r="LE42" s="59"/>
      <c r="LF42" s="59"/>
      <c r="LG42" s="59"/>
      <c r="LH42" s="59"/>
      <c r="LI42" s="59"/>
      <c r="LJ42" s="59"/>
      <c r="LK42" s="59"/>
      <c r="LL42" s="59"/>
      <c r="LM42" s="59"/>
      <c r="LN42" s="59"/>
      <c r="LO42" s="59"/>
      <c r="LP42" s="59"/>
      <c r="LQ42" s="59"/>
      <c r="LR42" s="59"/>
      <c r="LS42" s="59"/>
      <c r="LT42" s="59"/>
      <c r="LU42" s="59"/>
      <c r="LV42" s="59"/>
      <c r="LW42" s="59"/>
      <c r="LX42" s="59"/>
      <c r="LY42" s="59"/>
      <c r="LZ42" s="59"/>
      <c r="MA42" s="59"/>
      <c r="MB42" s="59"/>
      <c r="MC42" s="59"/>
      <c r="MD42" s="59"/>
      <c r="ME42" s="59"/>
      <c r="MF42" s="59"/>
      <c r="MG42" s="59"/>
      <c r="MH42" s="59"/>
      <c r="MI42" s="59"/>
      <c r="MJ42" s="59"/>
      <c r="MK42" s="59"/>
      <c r="ML42" s="59"/>
      <c r="MM42" s="59"/>
      <c r="MN42" s="59"/>
      <c r="MO42" s="59"/>
      <c r="MP42" s="59"/>
      <c r="MQ42" s="59"/>
      <c r="MR42" s="59"/>
      <c r="MS42" s="59"/>
      <c r="MT42" s="59"/>
      <c r="MU42" s="59"/>
      <c r="MV42" s="59"/>
      <c r="MW42" s="59"/>
      <c r="MX42" s="59"/>
      <c r="MY42" s="59"/>
      <c r="MZ42" s="59"/>
      <c r="NA42" s="59"/>
      <c r="NB42" s="59"/>
      <c r="NC42" s="59"/>
      <c r="ND42" s="59"/>
      <c r="NE42" s="59"/>
      <c r="NF42" s="59"/>
      <c r="NG42" s="59"/>
      <c r="NH42" s="59"/>
      <c r="NI42" s="59"/>
      <c r="NJ42" s="59"/>
      <c r="NK42" s="59"/>
      <c r="NL42" s="59"/>
      <c r="NM42" s="59"/>
      <c r="NN42" s="59"/>
      <c r="NO42" s="59"/>
      <c r="NP42" s="59"/>
      <c r="NQ42" s="59"/>
      <c r="NR42" s="59"/>
      <c r="NS42" s="59"/>
      <c r="NT42" s="59"/>
    </row>
    <row r="43" spans="1:384" s="2" customFormat="1" ht="29.25" customHeight="1" x14ac:dyDescent="0.35">
      <c r="A43" s="18"/>
      <c r="B43" s="18"/>
      <c r="C43" s="73"/>
      <c r="D43" s="31" t="s">
        <v>94</v>
      </c>
      <c r="E43" s="32"/>
      <c r="F43" s="33"/>
      <c r="G43" s="34"/>
      <c r="H43" s="35">
        <v>500000</v>
      </c>
      <c r="I43" s="35"/>
      <c r="J43" s="35">
        <f>I43+H43</f>
        <v>500000</v>
      </c>
      <c r="K43" s="18"/>
      <c r="L43" s="1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0"/>
      <c r="KK43" s="60"/>
      <c r="KL43" s="60"/>
      <c r="KM43" s="60"/>
      <c r="KN43" s="60"/>
      <c r="KO43" s="60"/>
      <c r="KP43" s="60"/>
      <c r="KQ43" s="60"/>
      <c r="KR43" s="60"/>
      <c r="KS43" s="60"/>
      <c r="KT43" s="60"/>
      <c r="KU43" s="60"/>
      <c r="KV43" s="60"/>
      <c r="KW43" s="60"/>
      <c r="KX43" s="60"/>
      <c r="KY43" s="60"/>
      <c r="KZ43" s="60"/>
      <c r="LA43" s="60"/>
      <c r="LB43" s="60"/>
      <c r="LC43" s="60"/>
      <c r="LD43" s="60"/>
      <c r="LE43" s="60"/>
      <c r="LF43" s="60"/>
      <c r="LG43" s="60"/>
      <c r="LH43" s="60"/>
      <c r="LI43" s="60"/>
      <c r="LJ43" s="60"/>
      <c r="LK43" s="60"/>
      <c r="LL43" s="60"/>
      <c r="LM43" s="60"/>
      <c r="LN43" s="60"/>
      <c r="LO43" s="60"/>
      <c r="LP43" s="60"/>
      <c r="LQ43" s="60"/>
      <c r="LR43" s="60"/>
      <c r="LS43" s="60"/>
      <c r="LT43" s="60"/>
      <c r="LU43" s="60"/>
      <c r="LV43" s="60"/>
      <c r="LW43" s="60"/>
      <c r="LX43" s="60"/>
      <c r="LY43" s="60"/>
      <c r="LZ43" s="60"/>
      <c r="MA43" s="60"/>
      <c r="MB43" s="60"/>
      <c r="MC43" s="60"/>
      <c r="MD43" s="60"/>
      <c r="ME43" s="60"/>
      <c r="MF43" s="60"/>
      <c r="MG43" s="60"/>
      <c r="MH43" s="60"/>
      <c r="MI43" s="60"/>
      <c r="MJ43" s="60"/>
      <c r="MK43" s="60"/>
      <c r="ML43" s="60"/>
      <c r="MM43" s="60"/>
      <c r="MN43" s="60"/>
      <c r="MO43" s="60"/>
      <c r="MP43" s="60"/>
      <c r="MQ43" s="60"/>
      <c r="MR43" s="60"/>
      <c r="MS43" s="60"/>
      <c r="MT43" s="60"/>
      <c r="MU43" s="60"/>
      <c r="MV43" s="60"/>
      <c r="MW43" s="60"/>
      <c r="MX43" s="60"/>
      <c r="MY43" s="60"/>
      <c r="MZ43" s="60"/>
      <c r="NA43" s="60"/>
      <c r="NB43" s="60"/>
      <c r="NC43" s="60"/>
      <c r="ND43" s="60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0"/>
      <c r="NS43" s="60"/>
      <c r="NT43" s="60"/>
    </row>
    <row r="44" spans="1:384" s="2" customFormat="1" ht="81" customHeight="1" x14ac:dyDescent="0.35">
      <c r="A44" s="18"/>
      <c r="B44" s="18"/>
      <c r="C44" s="73"/>
      <c r="D44" s="31"/>
      <c r="E44" s="21" t="s">
        <v>97</v>
      </c>
      <c r="F44" s="11">
        <v>2019</v>
      </c>
      <c r="G44" s="34"/>
      <c r="H44" s="22">
        <v>365000</v>
      </c>
      <c r="I44" s="22"/>
      <c r="J44" s="22">
        <f>I44+H44</f>
        <v>365000</v>
      </c>
      <c r="K44" s="18"/>
      <c r="L44" s="3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  <c r="IW44" s="60"/>
      <c r="IX44" s="60"/>
      <c r="IY44" s="60"/>
      <c r="IZ44" s="60"/>
      <c r="JA44" s="60"/>
      <c r="JB44" s="60"/>
      <c r="JC44" s="60"/>
      <c r="JD44" s="60"/>
      <c r="JE44" s="60"/>
      <c r="JF44" s="60"/>
      <c r="JG44" s="60"/>
      <c r="JH44" s="60"/>
      <c r="JI44" s="60"/>
      <c r="JJ44" s="60"/>
      <c r="JK44" s="60"/>
      <c r="JL44" s="60"/>
      <c r="JM44" s="60"/>
      <c r="JN44" s="60"/>
      <c r="JO44" s="60"/>
      <c r="JP44" s="60"/>
      <c r="JQ44" s="60"/>
      <c r="JR44" s="60"/>
      <c r="JS44" s="60"/>
      <c r="JT44" s="60"/>
      <c r="JU44" s="60"/>
      <c r="JV44" s="60"/>
      <c r="JW44" s="60"/>
      <c r="JX44" s="60"/>
      <c r="JY44" s="60"/>
      <c r="JZ44" s="60"/>
      <c r="KA44" s="60"/>
      <c r="KB44" s="60"/>
      <c r="KC44" s="60"/>
      <c r="KD44" s="60"/>
      <c r="KE44" s="60"/>
      <c r="KF44" s="60"/>
      <c r="KG44" s="60"/>
      <c r="KH44" s="60"/>
      <c r="KI44" s="60"/>
      <c r="KJ44" s="60"/>
      <c r="KK44" s="60"/>
      <c r="KL44" s="60"/>
      <c r="KM44" s="60"/>
      <c r="KN44" s="60"/>
      <c r="KO44" s="60"/>
      <c r="KP44" s="60"/>
      <c r="KQ44" s="60"/>
      <c r="KR44" s="60"/>
      <c r="KS44" s="60"/>
      <c r="KT44" s="60"/>
      <c r="KU44" s="60"/>
      <c r="KV44" s="60"/>
      <c r="KW44" s="60"/>
      <c r="KX44" s="60"/>
      <c r="KY44" s="60"/>
      <c r="KZ44" s="60"/>
      <c r="LA44" s="60"/>
      <c r="LB44" s="60"/>
      <c r="LC44" s="60"/>
      <c r="LD44" s="60"/>
      <c r="LE44" s="60"/>
      <c r="LF44" s="60"/>
      <c r="LG44" s="60"/>
      <c r="LH44" s="60"/>
      <c r="LI44" s="60"/>
      <c r="LJ44" s="60"/>
      <c r="LK44" s="60"/>
      <c r="LL44" s="60"/>
      <c r="LM44" s="60"/>
      <c r="LN44" s="60"/>
      <c r="LO44" s="60"/>
      <c r="LP44" s="60"/>
      <c r="LQ44" s="60"/>
      <c r="LR44" s="60"/>
      <c r="LS44" s="60"/>
      <c r="LT44" s="60"/>
      <c r="LU44" s="60"/>
      <c r="LV44" s="60"/>
      <c r="LW44" s="60"/>
      <c r="LX44" s="60"/>
      <c r="LY44" s="60"/>
      <c r="LZ44" s="60"/>
      <c r="MA44" s="60"/>
      <c r="MB44" s="60"/>
      <c r="MC44" s="60"/>
      <c r="MD44" s="60"/>
      <c r="ME44" s="60"/>
      <c r="MF44" s="60"/>
      <c r="MG44" s="60"/>
      <c r="MH44" s="60"/>
      <c r="MI44" s="60"/>
      <c r="MJ44" s="60"/>
      <c r="MK44" s="60"/>
      <c r="ML44" s="60"/>
      <c r="MM44" s="60"/>
      <c r="MN44" s="60"/>
      <c r="MO44" s="60"/>
      <c r="MP44" s="60"/>
      <c r="MQ44" s="60"/>
      <c r="MR44" s="60"/>
      <c r="MS44" s="60"/>
      <c r="MT44" s="60"/>
      <c r="MU44" s="60"/>
      <c r="MV44" s="60"/>
      <c r="MW44" s="60"/>
      <c r="MX44" s="60"/>
      <c r="MY44" s="60"/>
      <c r="MZ44" s="60"/>
      <c r="NA44" s="60"/>
      <c r="NB44" s="60"/>
      <c r="NC44" s="60"/>
      <c r="ND44" s="60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0"/>
      <c r="NS44" s="60"/>
      <c r="NT44" s="60"/>
    </row>
    <row r="45" spans="1:384" s="2" customFormat="1" ht="31.5" customHeight="1" x14ac:dyDescent="0.35">
      <c r="A45" s="18"/>
      <c r="B45" s="18"/>
      <c r="C45" s="73"/>
      <c r="D45" s="31" t="s">
        <v>94</v>
      </c>
      <c r="E45" s="32"/>
      <c r="F45" s="33"/>
      <c r="G45" s="34"/>
      <c r="H45" s="35">
        <v>365000</v>
      </c>
      <c r="I45" s="35"/>
      <c r="J45" s="35">
        <v>365000</v>
      </c>
      <c r="K45" s="18"/>
      <c r="L45" s="3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  <c r="IK45" s="60"/>
      <c r="IL45" s="60"/>
      <c r="IM45" s="60"/>
      <c r="IN45" s="60"/>
      <c r="IO45" s="60"/>
      <c r="IP45" s="60"/>
      <c r="IQ45" s="60"/>
      <c r="IR45" s="60"/>
      <c r="IS45" s="60"/>
      <c r="IT45" s="60"/>
      <c r="IU45" s="60"/>
      <c r="IV45" s="60"/>
      <c r="IW45" s="60"/>
      <c r="IX45" s="60"/>
      <c r="IY45" s="60"/>
      <c r="IZ45" s="60"/>
      <c r="JA45" s="60"/>
      <c r="JB45" s="60"/>
      <c r="JC45" s="60"/>
      <c r="JD45" s="60"/>
      <c r="JE45" s="60"/>
      <c r="JF45" s="60"/>
      <c r="JG45" s="60"/>
      <c r="JH45" s="60"/>
      <c r="JI45" s="60"/>
      <c r="JJ45" s="60"/>
      <c r="JK45" s="60"/>
      <c r="JL45" s="60"/>
      <c r="JM45" s="60"/>
      <c r="JN45" s="60"/>
      <c r="JO45" s="60"/>
      <c r="JP45" s="60"/>
      <c r="JQ45" s="60"/>
      <c r="JR45" s="60"/>
      <c r="JS45" s="60"/>
      <c r="JT45" s="60"/>
      <c r="JU45" s="60"/>
      <c r="JV45" s="60"/>
      <c r="JW45" s="60"/>
      <c r="JX45" s="60"/>
      <c r="JY45" s="60"/>
      <c r="JZ45" s="60"/>
      <c r="KA45" s="60"/>
      <c r="KB45" s="60"/>
      <c r="KC45" s="60"/>
      <c r="KD45" s="60"/>
      <c r="KE45" s="60"/>
      <c r="KF45" s="60"/>
      <c r="KG45" s="60"/>
      <c r="KH45" s="60"/>
      <c r="KI45" s="60"/>
      <c r="KJ45" s="60"/>
      <c r="KK45" s="60"/>
      <c r="KL45" s="60"/>
      <c r="KM45" s="60"/>
      <c r="KN45" s="60"/>
      <c r="KO45" s="60"/>
      <c r="KP45" s="60"/>
      <c r="KQ45" s="60"/>
      <c r="KR45" s="60"/>
      <c r="KS45" s="60"/>
      <c r="KT45" s="60"/>
      <c r="KU45" s="60"/>
      <c r="KV45" s="60"/>
      <c r="KW45" s="60"/>
      <c r="KX45" s="60"/>
      <c r="KY45" s="60"/>
      <c r="KZ45" s="60"/>
      <c r="LA45" s="60"/>
      <c r="LB45" s="60"/>
      <c r="LC45" s="60"/>
      <c r="LD45" s="60"/>
      <c r="LE45" s="60"/>
      <c r="LF45" s="60"/>
      <c r="LG45" s="60"/>
      <c r="LH45" s="60"/>
      <c r="LI45" s="60"/>
      <c r="LJ45" s="60"/>
      <c r="LK45" s="60"/>
      <c r="LL45" s="60"/>
      <c r="LM45" s="60"/>
      <c r="LN45" s="60"/>
      <c r="LO45" s="60"/>
      <c r="LP45" s="60"/>
      <c r="LQ45" s="60"/>
      <c r="LR45" s="60"/>
      <c r="LS45" s="60"/>
      <c r="LT45" s="60"/>
      <c r="LU45" s="60"/>
      <c r="LV45" s="60"/>
      <c r="LW45" s="60"/>
      <c r="LX45" s="60"/>
      <c r="LY45" s="60"/>
      <c r="LZ45" s="60"/>
      <c r="MA45" s="60"/>
      <c r="MB45" s="60"/>
      <c r="MC45" s="60"/>
      <c r="MD45" s="60"/>
      <c r="ME45" s="60"/>
      <c r="MF45" s="60"/>
      <c r="MG45" s="60"/>
      <c r="MH45" s="60"/>
      <c r="MI45" s="60"/>
      <c r="MJ45" s="60"/>
      <c r="MK45" s="60"/>
      <c r="ML45" s="60"/>
      <c r="MM45" s="60"/>
      <c r="MN45" s="60"/>
      <c r="MO45" s="60"/>
      <c r="MP45" s="60"/>
      <c r="MQ45" s="60"/>
      <c r="MR45" s="60"/>
      <c r="MS45" s="60"/>
      <c r="MT45" s="60"/>
      <c r="MU45" s="60"/>
      <c r="MV45" s="60"/>
      <c r="MW45" s="60"/>
      <c r="MX45" s="60"/>
      <c r="MY45" s="60"/>
      <c r="MZ45" s="60"/>
      <c r="NA45" s="60"/>
      <c r="NB45" s="60"/>
      <c r="NC45" s="60"/>
      <c r="ND45" s="60"/>
      <c r="NE45" s="60"/>
      <c r="NF45" s="60"/>
      <c r="NG45" s="60"/>
      <c r="NH45" s="60"/>
      <c r="NI45" s="60"/>
      <c r="NJ45" s="60"/>
      <c r="NK45" s="60"/>
      <c r="NL45" s="60"/>
      <c r="NM45" s="60"/>
      <c r="NN45" s="60"/>
      <c r="NO45" s="60"/>
      <c r="NP45" s="60"/>
      <c r="NQ45" s="60"/>
      <c r="NR45" s="60"/>
      <c r="NS45" s="60"/>
      <c r="NT45" s="60"/>
    </row>
    <row r="46" spans="1:384" ht="130.5" customHeight="1" x14ac:dyDescent="0.35">
      <c r="A46" s="11"/>
      <c r="B46" s="11"/>
      <c r="C46" s="11"/>
      <c r="D46" s="11"/>
      <c r="E46" s="21" t="s">
        <v>80</v>
      </c>
      <c r="F46" s="11" t="s">
        <v>55</v>
      </c>
      <c r="G46" s="23">
        <v>18069199</v>
      </c>
      <c r="H46" s="22">
        <v>3320295.57</v>
      </c>
      <c r="I46" s="17"/>
      <c r="J46" s="17">
        <f t="shared" ref="J46" si="12">H46+I46</f>
        <v>3320295.57</v>
      </c>
      <c r="K46" s="11">
        <v>44.4</v>
      </c>
      <c r="L46" s="2"/>
    </row>
    <row r="47" spans="1:384" s="2" customFormat="1" ht="31.5" customHeight="1" x14ac:dyDescent="0.35">
      <c r="A47" s="18"/>
      <c r="B47" s="18"/>
      <c r="C47" s="18"/>
      <c r="D47" s="31" t="s">
        <v>94</v>
      </c>
      <c r="E47" s="31"/>
      <c r="F47" s="18"/>
      <c r="G47" s="34"/>
      <c r="H47" s="35">
        <v>3200000</v>
      </c>
      <c r="I47" s="36"/>
      <c r="J47" s="36">
        <f>I47+H47</f>
        <v>3200000</v>
      </c>
      <c r="K47" s="18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  <c r="IK47" s="60"/>
      <c r="IL47" s="60"/>
      <c r="IM47" s="60"/>
      <c r="IN47" s="60"/>
      <c r="IO47" s="60"/>
      <c r="IP47" s="60"/>
      <c r="IQ47" s="60"/>
      <c r="IR47" s="60"/>
      <c r="IS47" s="60"/>
      <c r="IT47" s="60"/>
      <c r="IU47" s="60"/>
      <c r="IV47" s="60"/>
      <c r="IW47" s="60"/>
      <c r="IX47" s="60"/>
      <c r="IY47" s="60"/>
      <c r="IZ47" s="60"/>
      <c r="JA47" s="60"/>
      <c r="JB47" s="60"/>
      <c r="JC47" s="60"/>
      <c r="JD47" s="60"/>
      <c r="JE47" s="60"/>
      <c r="JF47" s="60"/>
      <c r="JG47" s="60"/>
      <c r="JH47" s="60"/>
      <c r="JI47" s="60"/>
      <c r="JJ47" s="60"/>
      <c r="JK47" s="60"/>
      <c r="JL47" s="60"/>
      <c r="JM47" s="60"/>
      <c r="JN47" s="60"/>
      <c r="JO47" s="60"/>
      <c r="JP47" s="60"/>
      <c r="JQ47" s="60"/>
      <c r="JR47" s="60"/>
      <c r="JS47" s="60"/>
      <c r="JT47" s="60"/>
      <c r="JU47" s="60"/>
      <c r="JV47" s="60"/>
      <c r="JW47" s="60"/>
      <c r="JX47" s="60"/>
      <c r="JY47" s="60"/>
      <c r="JZ47" s="60"/>
      <c r="KA47" s="60"/>
      <c r="KB47" s="60"/>
      <c r="KC47" s="60"/>
      <c r="KD47" s="60"/>
      <c r="KE47" s="60"/>
      <c r="KF47" s="60"/>
      <c r="KG47" s="60"/>
      <c r="KH47" s="60"/>
      <c r="KI47" s="60"/>
      <c r="KJ47" s="60"/>
      <c r="KK47" s="60"/>
      <c r="KL47" s="60"/>
      <c r="KM47" s="60"/>
      <c r="KN47" s="60"/>
      <c r="KO47" s="60"/>
      <c r="KP47" s="60"/>
      <c r="KQ47" s="60"/>
      <c r="KR47" s="60"/>
      <c r="KS47" s="60"/>
      <c r="KT47" s="60"/>
      <c r="KU47" s="60"/>
      <c r="KV47" s="60"/>
      <c r="KW47" s="60"/>
      <c r="KX47" s="60"/>
      <c r="KY47" s="60"/>
      <c r="KZ47" s="60"/>
      <c r="LA47" s="60"/>
      <c r="LB47" s="60"/>
      <c r="LC47" s="60"/>
      <c r="LD47" s="60"/>
      <c r="LE47" s="60"/>
      <c r="LF47" s="60"/>
      <c r="LG47" s="60"/>
      <c r="LH47" s="60"/>
      <c r="LI47" s="60"/>
      <c r="LJ47" s="60"/>
      <c r="LK47" s="60"/>
      <c r="LL47" s="60"/>
      <c r="LM47" s="60"/>
      <c r="LN47" s="60"/>
      <c r="LO47" s="60"/>
      <c r="LP47" s="60"/>
      <c r="LQ47" s="60"/>
      <c r="LR47" s="60"/>
      <c r="LS47" s="60"/>
      <c r="LT47" s="60"/>
      <c r="LU47" s="60"/>
      <c r="LV47" s="60"/>
      <c r="LW47" s="60"/>
      <c r="LX47" s="60"/>
      <c r="LY47" s="60"/>
      <c r="LZ47" s="60"/>
      <c r="MA47" s="60"/>
      <c r="MB47" s="60"/>
      <c r="MC47" s="60"/>
      <c r="MD47" s="60"/>
      <c r="ME47" s="60"/>
      <c r="MF47" s="60"/>
      <c r="MG47" s="60"/>
      <c r="MH47" s="60"/>
      <c r="MI47" s="60"/>
      <c r="MJ47" s="60"/>
      <c r="MK47" s="60"/>
      <c r="ML47" s="60"/>
      <c r="MM47" s="60"/>
      <c r="MN47" s="60"/>
      <c r="MO47" s="60"/>
      <c r="MP47" s="60"/>
      <c r="MQ47" s="60"/>
      <c r="MR47" s="60"/>
      <c r="MS47" s="60"/>
      <c r="MT47" s="60"/>
      <c r="MU47" s="60"/>
      <c r="MV47" s="60"/>
      <c r="MW47" s="60"/>
      <c r="MX47" s="60"/>
      <c r="MY47" s="60"/>
      <c r="MZ47" s="60"/>
      <c r="NA47" s="60"/>
      <c r="NB47" s="60"/>
      <c r="NC47" s="60"/>
      <c r="ND47" s="60"/>
      <c r="NE47" s="60"/>
      <c r="NF47" s="60"/>
      <c r="NG47" s="60"/>
      <c r="NH47" s="60"/>
      <c r="NI47" s="60"/>
      <c r="NJ47" s="60"/>
      <c r="NK47" s="60"/>
      <c r="NL47" s="60"/>
      <c r="NM47" s="60"/>
      <c r="NN47" s="60"/>
      <c r="NO47" s="60"/>
      <c r="NP47" s="60"/>
      <c r="NQ47" s="60"/>
      <c r="NR47" s="60"/>
      <c r="NS47" s="60"/>
      <c r="NT47" s="60"/>
    </row>
    <row r="48" spans="1:384" s="2" customFormat="1" ht="55.5" customHeight="1" x14ac:dyDescent="0.35">
      <c r="A48" s="18"/>
      <c r="B48" s="18"/>
      <c r="C48" s="18"/>
      <c r="D48" s="31"/>
      <c r="E48" s="21" t="s">
        <v>95</v>
      </c>
      <c r="F48" s="11">
        <v>2019</v>
      </c>
      <c r="G48" s="34"/>
      <c r="H48" s="17">
        <v>305910</v>
      </c>
      <c r="I48" s="17"/>
      <c r="J48" s="17">
        <f>I48+H48</f>
        <v>305910</v>
      </c>
      <c r="K48" s="18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  <c r="IW48" s="60"/>
      <c r="IX48" s="60"/>
      <c r="IY48" s="60"/>
      <c r="IZ48" s="60"/>
      <c r="JA48" s="60"/>
      <c r="JB48" s="60"/>
      <c r="JC48" s="60"/>
      <c r="JD48" s="60"/>
      <c r="JE48" s="60"/>
      <c r="JF48" s="60"/>
      <c r="JG48" s="60"/>
      <c r="JH48" s="60"/>
      <c r="JI48" s="60"/>
      <c r="JJ48" s="60"/>
      <c r="JK48" s="60"/>
      <c r="JL48" s="60"/>
      <c r="JM48" s="60"/>
      <c r="JN48" s="60"/>
      <c r="JO48" s="60"/>
      <c r="JP48" s="60"/>
      <c r="JQ48" s="60"/>
      <c r="JR48" s="60"/>
      <c r="JS48" s="60"/>
      <c r="JT48" s="60"/>
      <c r="JU48" s="60"/>
      <c r="JV48" s="60"/>
      <c r="JW48" s="60"/>
      <c r="JX48" s="60"/>
      <c r="JY48" s="60"/>
      <c r="JZ48" s="60"/>
      <c r="KA48" s="60"/>
      <c r="KB48" s="60"/>
      <c r="KC48" s="60"/>
      <c r="KD48" s="60"/>
      <c r="KE48" s="60"/>
      <c r="KF48" s="60"/>
      <c r="KG48" s="60"/>
      <c r="KH48" s="60"/>
      <c r="KI48" s="60"/>
      <c r="KJ48" s="60"/>
      <c r="KK48" s="60"/>
      <c r="KL48" s="60"/>
      <c r="KM48" s="60"/>
      <c r="KN48" s="60"/>
      <c r="KO48" s="60"/>
      <c r="KP48" s="60"/>
      <c r="KQ48" s="60"/>
      <c r="KR48" s="60"/>
      <c r="KS48" s="60"/>
      <c r="KT48" s="60"/>
      <c r="KU48" s="60"/>
      <c r="KV48" s="60"/>
      <c r="KW48" s="60"/>
      <c r="KX48" s="60"/>
      <c r="KY48" s="60"/>
      <c r="KZ48" s="60"/>
      <c r="LA48" s="60"/>
      <c r="LB48" s="60"/>
      <c r="LC48" s="60"/>
      <c r="LD48" s="60"/>
      <c r="LE48" s="60"/>
      <c r="LF48" s="60"/>
      <c r="LG48" s="60"/>
      <c r="LH48" s="60"/>
      <c r="LI48" s="60"/>
      <c r="LJ48" s="60"/>
      <c r="LK48" s="60"/>
      <c r="LL48" s="60"/>
      <c r="LM48" s="60"/>
      <c r="LN48" s="60"/>
      <c r="LO48" s="60"/>
      <c r="LP48" s="60"/>
      <c r="LQ48" s="60"/>
      <c r="LR48" s="60"/>
      <c r="LS48" s="60"/>
      <c r="LT48" s="60"/>
      <c r="LU48" s="60"/>
      <c r="LV48" s="60"/>
      <c r="LW48" s="60"/>
      <c r="LX48" s="60"/>
      <c r="LY48" s="60"/>
      <c r="LZ48" s="60"/>
      <c r="MA48" s="60"/>
      <c r="MB48" s="60"/>
      <c r="MC48" s="60"/>
      <c r="MD48" s="60"/>
      <c r="ME48" s="60"/>
      <c r="MF48" s="60"/>
      <c r="MG48" s="60"/>
      <c r="MH48" s="60"/>
      <c r="MI48" s="60"/>
      <c r="MJ48" s="60"/>
      <c r="MK48" s="60"/>
      <c r="ML48" s="60"/>
      <c r="MM48" s="60"/>
      <c r="MN48" s="60"/>
      <c r="MO48" s="60"/>
      <c r="MP48" s="60"/>
      <c r="MQ48" s="60"/>
      <c r="MR48" s="60"/>
      <c r="MS48" s="60"/>
      <c r="MT48" s="60"/>
      <c r="MU48" s="60"/>
      <c r="MV48" s="60"/>
      <c r="MW48" s="60"/>
      <c r="MX48" s="60"/>
      <c r="MY48" s="60"/>
      <c r="MZ48" s="60"/>
      <c r="NA48" s="60"/>
      <c r="NB48" s="60"/>
      <c r="NC48" s="60"/>
      <c r="ND48" s="60"/>
      <c r="NE48" s="60"/>
      <c r="NF48" s="60"/>
      <c r="NG48" s="60"/>
      <c r="NH48" s="60"/>
      <c r="NI48" s="60"/>
      <c r="NJ48" s="60"/>
      <c r="NK48" s="60"/>
      <c r="NL48" s="60"/>
      <c r="NM48" s="60"/>
      <c r="NN48" s="60"/>
      <c r="NO48" s="60"/>
      <c r="NP48" s="60"/>
      <c r="NQ48" s="60"/>
      <c r="NR48" s="60"/>
      <c r="NS48" s="60"/>
      <c r="NT48" s="60"/>
    </row>
    <row r="49" spans="1:384" s="2" customFormat="1" ht="32.25" customHeight="1" x14ac:dyDescent="0.35">
      <c r="A49" s="18"/>
      <c r="B49" s="18"/>
      <c r="C49" s="18"/>
      <c r="D49" s="31" t="s">
        <v>94</v>
      </c>
      <c r="E49" s="31"/>
      <c r="F49" s="18"/>
      <c r="G49" s="34"/>
      <c r="H49" s="35">
        <v>297000</v>
      </c>
      <c r="I49" s="36"/>
      <c r="J49" s="36">
        <f>I49+H49</f>
        <v>297000</v>
      </c>
      <c r="K49" s="18"/>
      <c r="L49" s="1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</row>
    <row r="50" spans="1:384" s="4" customFormat="1" ht="65.45" customHeight="1" x14ac:dyDescent="0.35">
      <c r="A50" s="12">
        <v>1510000</v>
      </c>
      <c r="B50" s="11"/>
      <c r="C50" s="11"/>
      <c r="D50" s="13" t="s">
        <v>9</v>
      </c>
      <c r="E50" s="11"/>
      <c r="F50" s="22"/>
      <c r="G50" s="22"/>
      <c r="H50" s="14">
        <f>H52+H60+H72+H81+H85+H112+H115+H114+H51</f>
        <v>138889802.80000001</v>
      </c>
      <c r="I50" s="14">
        <f>I52+I60+I72+I81+I85+I112+I115+I114+I51</f>
        <v>-850000</v>
      </c>
      <c r="J50" s="14">
        <f>J52+J60+J72+J81+J85+J112+J115+J114+J51</f>
        <v>138039802.80000001</v>
      </c>
      <c r="K50" s="14"/>
      <c r="L50" s="1"/>
      <c r="M50" s="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</row>
    <row r="51" spans="1:384" s="4" customFormat="1" ht="135" customHeight="1" x14ac:dyDescent="0.35">
      <c r="A51" s="12">
        <v>1516083</v>
      </c>
      <c r="B51" s="12">
        <v>6083</v>
      </c>
      <c r="C51" s="70" t="s">
        <v>110</v>
      </c>
      <c r="D51" s="13" t="s">
        <v>121</v>
      </c>
      <c r="E51" s="21" t="s">
        <v>111</v>
      </c>
      <c r="F51" s="22" t="s">
        <v>60</v>
      </c>
      <c r="G51" s="22"/>
      <c r="H51" s="14">
        <v>300000</v>
      </c>
      <c r="I51" s="14"/>
      <c r="J51" s="14">
        <f>I51+H51</f>
        <v>300000</v>
      </c>
      <c r="K51" s="14"/>
      <c r="L51" s="2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</row>
    <row r="52" spans="1:384" s="4" customFormat="1" ht="57" customHeight="1" x14ac:dyDescent="0.35">
      <c r="A52" s="12">
        <v>1517310</v>
      </c>
      <c r="B52" s="12">
        <v>7310</v>
      </c>
      <c r="C52" s="70" t="s">
        <v>11</v>
      </c>
      <c r="D52" s="13" t="s">
        <v>10</v>
      </c>
      <c r="E52" s="11"/>
      <c r="F52" s="22"/>
      <c r="G52" s="22"/>
      <c r="H52" s="14">
        <f>H53+H57</f>
        <v>8210965.7999999998</v>
      </c>
      <c r="I52" s="14">
        <f t="shared" ref="I52:J52" si="13">I53+I57</f>
        <v>-2407000</v>
      </c>
      <c r="J52" s="14">
        <f t="shared" si="13"/>
        <v>5803965.7999999998</v>
      </c>
      <c r="K52" s="14"/>
      <c r="L52" s="2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</row>
    <row r="53" spans="1:384" s="4" customFormat="1" ht="27.6" customHeight="1" x14ac:dyDescent="0.2">
      <c r="A53" s="11"/>
      <c r="B53" s="11"/>
      <c r="C53" s="11"/>
      <c r="D53" s="29"/>
      <c r="E53" s="20" t="s">
        <v>12</v>
      </c>
      <c r="F53" s="22"/>
      <c r="G53" s="22"/>
      <c r="H53" s="14">
        <f>H54+H55+H56</f>
        <v>7110965.7999999998</v>
      </c>
      <c r="I53" s="14">
        <f t="shared" ref="I53:J53" si="14">I54+I55+I56</f>
        <v>-1930596</v>
      </c>
      <c r="J53" s="14">
        <f t="shared" si="14"/>
        <v>5180369.8</v>
      </c>
      <c r="K53" s="1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</row>
    <row r="54" spans="1:384" s="4" customFormat="1" ht="54" customHeight="1" x14ac:dyDescent="0.2">
      <c r="A54" s="11"/>
      <c r="B54" s="11"/>
      <c r="C54" s="11"/>
      <c r="D54" s="28"/>
      <c r="E54" s="37" t="s">
        <v>13</v>
      </c>
      <c r="F54" s="22" t="s">
        <v>57</v>
      </c>
      <c r="G54" s="23">
        <v>15922519</v>
      </c>
      <c r="H54" s="22">
        <f>3000000-1000000+1000000</f>
        <v>3000000</v>
      </c>
      <c r="I54" s="22"/>
      <c r="J54" s="17">
        <f t="shared" ref="J54:J56" si="15">H54+I54</f>
        <v>3000000</v>
      </c>
      <c r="K54" s="11">
        <v>33.299999999999997</v>
      </c>
      <c r="L54" s="5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</row>
    <row r="55" spans="1:384" s="4" customFormat="1" ht="53.25" customHeight="1" x14ac:dyDescent="0.2">
      <c r="A55" s="11"/>
      <c r="B55" s="11"/>
      <c r="C55" s="11"/>
      <c r="D55" s="28"/>
      <c r="E55" s="37" t="s">
        <v>33</v>
      </c>
      <c r="F55" s="22" t="s">
        <v>62</v>
      </c>
      <c r="G55" s="23"/>
      <c r="H55" s="22">
        <f>7000000-6000000</f>
        <v>1000000</v>
      </c>
      <c r="I55" s="22"/>
      <c r="J55" s="17">
        <f t="shared" si="15"/>
        <v>1000000</v>
      </c>
      <c r="K55" s="1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</row>
    <row r="56" spans="1:384" s="4" customFormat="1" ht="40.5" customHeight="1" x14ac:dyDescent="0.2">
      <c r="A56" s="11"/>
      <c r="B56" s="11"/>
      <c r="C56" s="11"/>
      <c r="D56" s="28"/>
      <c r="E56" s="37" t="s">
        <v>14</v>
      </c>
      <c r="F56" s="11">
        <v>2019</v>
      </c>
      <c r="G56" s="23"/>
      <c r="H56" s="22">
        <f>3600000-489034.2</f>
        <v>3110965.8</v>
      </c>
      <c r="I56" s="22">
        <f>-123596-336000-171000-1300000</f>
        <v>-1930596</v>
      </c>
      <c r="J56" s="17">
        <f t="shared" si="15"/>
        <v>1180369.7999999998</v>
      </c>
      <c r="K56" s="1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</row>
    <row r="57" spans="1:384" s="4" customFormat="1" ht="32.25" customHeight="1" x14ac:dyDescent="0.2">
      <c r="A57" s="11"/>
      <c r="B57" s="11"/>
      <c r="C57" s="11"/>
      <c r="D57" s="29"/>
      <c r="E57" s="13" t="s">
        <v>15</v>
      </c>
      <c r="F57" s="22"/>
      <c r="G57" s="23"/>
      <c r="H57" s="14">
        <f>H58+H59</f>
        <v>1100000</v>
      </c>
      <c r="I57" s="14">
        <f>I58+I59</f>
        <v>-476404</v>
      </c>
      <c r="J57" s="14">
        <f>J58+J59</f>
        <v>623596</v>
      </c>
      <c r="K57" s="1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</row>
    <row r="58" spans="1:384" s="4" customFormat="1" ht="39" customHeight="1" x14ac:dyDescent="0.2">
      <c r="A58" s="11"/>
      <c r="B58" s="11"/>
      <c r="C58" s="11"/>
      <c r="D58" s="29"/>
      <c r="E58" s="38" t="s">
        <v>16</v>
      </c>
      <c r="F58" s="22" t="s">
        <v>58</v>
      </c>
      <c r="G58" s="23">
        <v>16481572</v>
      </c>
      <c r="H58" s="22">
        <v>1000000</v>
      </c>
      <c r="I58" s="22">
        <v>-700000</v>
      </c>
      <c r="J58" s="17">
        <f t="shared" ref="J58:J59" si="16">H58+I58</f>
        <v>300000</v>
      </c>
      <c r="K58" s="39">
        <v>31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</row>
    <row r="59" spans="1:384" s="4" customFormat="1" ht="72" customHeight="1" x14ac:dyDescent="0.2">
      <c r="A59" s="11"/>
      <c r="B59" s="11"/>
      <c r="C59" s="11"/>
      <c r="D59" s="29"/>
      <c r="E59" s="37" t="s">
        <v>63</v>
      </c>
      <c r="F59" s="11">
        <v>2019</v>
      </c>
      <c r="G59" s="23">
        <v>323596</v>
      </c>
      <c r="H59" s="22">
        <v>100000</v>
      </c>
      <c r="I59" s="22">
        <f>123596+100000</f>
        <v>223596</v>
      </c>
      <c r="J59" s="17">
        <f t="shared" si="16"/>
        <v>323596</v>
      </c>
      <c r="K59" s="1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</row>
    <row r="60" spans="1:384" s="4" customFormat="1" ht="38.450000000000003" customHeight="1" x14ac:dyDescent="0.2">
      <c r="A60" s="12">
        <v>1517321</v>
      </c>
      <c r="B60" s="12">
        <v>7321</v>
      </c>
      <c r="C60" s="70" t="s">
        <v>11</v>
      </c>
      <c r="D60" s="27" t="s">
        <v>17</v>
      </c>
      <c r="E60" s="40"/>
      <c r="F60" s="22"/>
      <c r="G60" s="22"/>
      <c r="H60" s="14">
        <f>H61+H65</f>
        <v>10985940</v>
      </c>
      <c r="I60" s="14">
        <f>I61+I65</f>
        <v>500000</v>
      </c>
      <c r="J60" s="14">
        <f>J61+J65</f>
        <v>11485940</v>
      </c>
      <c r="K60" s="1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</row>
    <row r="61" spans="1:384" s="4" customFormat="1" ht="20.45" customHeight="1" x14ac:dyDescent="0.2">
      <c r="A61" s="11"/>
      <c r="B61" s="11"/>
      <c r="C61" s="11"/>
      <c r="D61" s="29"/>
      <c r="E61" s="20" t="s">
        <v>12</v>
      </c>
      <c r="F61" s="22"/>
      <c r="G61" s="22"/>
      <c r="H61" s="14">
        <f>H63+H62+H64</f>
        <v>7650000</v>
      </c>
      <c r="I61" s="14">
        <f t="shared" ref="I61:J61" si="17">I63+I62+I64</f>
        <v>0</v>
      </c>
      <c r="J61" s="14">
        <f t="shared" si="17"/>
        <v>7650000</v>
      </c>
      <c r="K61" s="1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</row>
    <row r="62" spans="1:384" s="4" customFormat="1" ht="55.9" customHeight="1" x14ac:dyDescent="0.2">
      <c r="A62" s="11"/>
      <c r="B62" s="11"/>
      <c r="C62" s="11"/>
      <c r="D62" s="28"/>
      <c r="E62" s="38" t="s">
        <v>101</v>
      </c>
      <c r="F62" s="23" t="s">
        <v>64</v>
      </c>
      <c r="G62" s="22"/>
      <c r="H62" s="22">
        <v>5500000</v>
      </c>
      <c r="I62" s="22"/>
      <c r="J62" s="17">
        <f t="shared" ref="J62:J64" si="18">H62+I62</f>
        <v>5500000</v>
      </c>
      <c r="K62" s="1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</row>
    <row r="63" spans="1:384" s="4" customFormat="1" ht="55.5" customHeight="1" x14ac:dyDescent="0.2">
      <c r="A63" s="11"/>
      <c r="B63" s="11"/>
      <c r="C63" s="11"/>
      <c r="D63" s="28"/>
      <c r="E63" s="38" t="s">
        <v>18</v>
      </c>
      <c r="F63" s="23" t="s">
        <v>65</v>
      </c>
      <c r="G63" s="22"/>
      <c r="H63" s="22">
        <v>2000000</v>
      </c>
      <c r="I63" s="22"/>
      <c r="J63" s="17">
        <f t="shared" si="18"/>
        <v>2000000</v>
      </c>
      <c r="K63" s="1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</row>
    <row r="64" spans="1:384" s="4" customFormat="1" ht="69" customHeight="1" x14ac:dyDescent="0.2">
      <c r="A64" s="11"/>
      <c r="B64" s="11"/>
      <c r="C64" s="11"/>
      <c r="D64" s="28"/>
      <c r="E64" s="38" t="s">
        <v>102</v>
      </c>
      <c r="F64" s="11">
        <v>2019</v>
      </c>
      <c r="G64" s="22"/>
      <c r="H64" s="22">
        <v>150000</v>
      </c>
      <c r="I64" s="22"/>
      <c r="J64" s="17">
        <f t="shared" si="18"/>
        <v>150000</v>
      </c>
      <c r="K64" s="1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</row>
    <row r="65" spans="1:384" s="4" customFormat="1" ht="25.15" customHeight="1" x14ac:dyDescent="0.2">
      <c r="A65" s="11"/>
      <c r="B65" s="11"/>
      <c r="C65" s="11"/>
      <c r="D65" s="29"/>
      <c r="E65" s="13" t="s">
        <v>15</v>
      </c>
      <c r="F65" s="22"/>
      <c r="G65" s="22"/>
      <c r="H65" s="14">
        <f>SUM(H66:H71)</f>
        <v>3335940</v>
      </c>
      <c r="I65" s="14">
        <f>SUM(I66:I71)</f>
        <v>500000</v>
      </c>
      <c r="J65" s="14">
        <f>SUM(J66:J71)</f>
        <v>3835940</v>
      </c>
      <c r="K65" s="1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</row>
    <row r="66" spans="1:384" s="4" customFormat="1" ht="52.5" customHeight="1" x14ac:dyDescent="0.2">
      <c r="A66" s="11"/>
      <c r="B66" s="11"/>
      <c r="C66" s="11"/>
      <c r="D66" s="29"/>
      <c r="E66" s="37" t="s">
        <v>35</v>
      </c>
      <c r="F66" s="11">
        <v>2019</v>
      </c>
      <c r="G66" s="22"/>
      <c r="H66" s="22">
        <v>100000</v>
      </c>
      <c r="I66" s="22"/>
      <c r="J66" s="17">
        <f t="shared" ref="J66:J71" si="19">H66+I66</f>
        <v>100000</v>
      </c>
      <c r="K66" s="1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</row>
    <row r="67" spans="1:384" s="4" customFormat="1" ht="55.5" customHeight="1" x14ac:dyDescent="0.2">
      <c r="A67" s="11"/>
      <c r="B67" s="11"/>
      <c r="C67" s="11"/>
      <c r="D67" s="29"/>
      <c r="E67" s="37" t="s">
        <v>19</v>
      </c>
      <c r="F67" s="22" t="s">
        <v>57</v>
      </c>
      <c r="G67" s="23">
        <v>7491775</v>
      </c>
      <c r="H67" s="17">
        <f>200000+1500000</f>
        <v>1700000</v>
      </c>
      <c r="I67" s="17">
        <v>500000</v>
      </c>
      <c r="J67" s="17">
        <f t="shared" si="19"/>
        <v>2200000</v>
      </c>
      <c r="K67" s="11">
        <v>2.4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</row>
    <row r="68" spans="1:384" s="4" customFormat="1" ht="57" customHeight="1" x14ac:dyDescent="0.2">
      <c r="A68" s="11"/>
      <c r="B68" s="11"/>
      <c r="C68" s="11"/>
      <c r="D68" s="29"/>
      <c r="E68" s="37" t="s">
        <v>87</v>
      </c>
      <c r="F68" s="22" t="s">
        <v>60</v>
      </c>
      <c r="G68" s="22"/>
      <c r="H68" s="22">
        <v>100000</v>
      </c>
      <c r="I68" s="22"/>
      <c r="J68" s="17">
        <f t="shared" si="19"/>
        <v>100000</v>
      </c>
      <c r="K68" s="1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</row>
    <row r="69" spans="1:384" s="4" customFormat="1" ht="69.75" customHeight="1" x14ac:dyDescent="0.2">
      <c r="A69" s="11"/>
      <c r="B69" s="11"/>
      <c r="C69" s="11"/>
      <c r="D69" s="29"/>
      <c r="E69" s="37" t="s">
        <v>107</v>
      </c>
      <c r="F69" s="22" t="s">
        <v>56</v>
      </c>
      <c r="G69" s="23">
        <v>1572186</v>
      </c>
      <c r="H69" s="22">
        <v>215940</v>
      </c>
      <c r="I69" s="22"/>
      <c r="J69" s="17">
        <f t="shared" si="19"/>
        <v>215940</v>
      </c>
      <c r="K69" s="74">
        <v>77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</row>
    <row r="70" spans="1:384" s="4" customFormat="1" ht="59.45" customHeight="1" x14ac:dyDescent="0.2">
      <c r="A70" s="11"/>
      <c r="B70" s="11"/>
      <c r="C70" s="11"/>
      <c r="D70" s="29"/>
      <c r="E70" s="37" t="s">
        <v>118</v>
      </c>
      <c r="F70" s="22" t="s">
        <v>60</v>
      </c>
      <c r="G70" s="22"/>
      <c r="H70" s="22">
        <v>220000</v>
      </c>
      <c r="I70" s="22"/>
      <c r="J70" s="17">
        <f t="shared" si="19"/>
        <v>220000</v>
      </c>
      <c r="K70" s="1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</row>
    <row r="71" spans="1:384" s="4" customFormat="1" ht="74.25" customHeight="1" x14ac:dyDescent="0.2">
      <c r="A71" s="11"/>
      <c r="B71" s="11"/>
      <c r="C71" s="11"/>
      <c r="D71" s="29"/>
      <c r="E71" s="37" t="s">
        <v>20</v>
      </c>
      <c r="F71" s="22" t="s">
        <v>56</v>
      </c>
      <c r="G71" s="22"/>
      <c r="H71" s="22">
        <v>1000000</v>
      </c>
      <c r="I71" s="22"/>
      <c r="J71" s="17">
        <f t="shared" si="19"/>
        <v>1000000</v>
      </c>
      <c r="K71" s="1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</row>
    <row r="72" spans="1:384" s="4" customFormat="1" ht="43.5" customHeight="1" x14ac:dyDescent="0.2">
      <c r="A72" s="12">
        <v>1517322</v>
      </c>
      <c r="B72" s="12">
        <v>7322</v>
      </c>
      <c r="C72" s="70" t="s">
        <v>11</v>
      </c>
      <c r="D72" s="27" t="s">
        <v>21</v>
      </c>
      <c r="E72" s="40"/>
      <c r="F72" s="22"/>
      <c r="G72" s="22"/>
      <c r="H72" s="14">
        <f>H75+H73</f>
        <v>7500000</v>
      </c>
      <c r="I72" s="14">
        <f t="shared" ref="I72:J72" si="20">I75+I73</f>
        <v>0</v>
      </c>
      <c r="J72" s="14">
        <f t="shared" si="20"/>
        <v>7500000</v>
      </c>
      <c r="K72" s="1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</row>
    <row r="73" spans="1:384" s="4" customFormat="1" ht="42.75" customHeight="1" x14ac:dyDescent="0.2">
      <c r="A73" s="12"/>
      <c r="B73" s="12"/>
      <c r="C73" s="70"/>
      <c r="D73" s="27"/>
      <c r="E73" s="20" t="s">
        <v>12</v>
      </c>
      <c r="F73" s="22"/>
      <c r="G73" s="22"/>
      <c r="H73" s="14">
        <f>H74</f>
        <v>300000</v>
      </c>
      <c r="I73" s="14">
        <f t="shared" ref="I73:J73" si="21">I74</f>
        <v>0</v>
      </c>
      <c r="J73" s="14">
        <f t="shared" si="21"/>
        <v>300000</v>
      </c>
      <c r="K73" s="1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</row>
    <row r="74" spans="1:384" s="4" customFormat="1" ht="58.5" customHeight="1" x14ac:dyDescent="0.2">
      <c r="A74" s="12"/>
      <c r="B74" s="12"/>
      <c r="C74" s="70"/>
      <c r="D74" s="27"/>
      <c r="E74" s="38" t="s">
        <v>108</v>
      </c>
      <c r="F74" s="22" t="s">
        <v>56</v>
      </c>
      <c r="G74" s="22"/>
      <c r="H74" s="22">
        <v>300000</v>
      </c>
      <c r="I74" s="22"/>
      <c r="J74" s="22">
        <f>I74+H74</f>
        <v>300000</v>
      </c>
      <c r="K74" s="1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</row>
    <row r="75" spans="1:384" s="4" customFormat="1" ht="32.25" customHeight="1" x14ac:dyDescent="0.2">
      <c r="A75" s="11"/>
      <c r="B75" s="11"/>
      <c r="C75" s="11"/>
      <c r="D75" s="29"/>
      <c r="E75" s="13" t="s">
        <v>15</v>
      </c>
      <c r="F75" s="22"/>
      <c r="G75" s="22"/>
      <c r="H75" s="14">
        <f>SUM(H76:H80)</f>
        <v>7200000</v>
      </c>
      <c r="I75" s="14">
        <f t="shared" ref="I75:J75" si="22">SUM(I76:I80)</f>
        <v>0</v>
      </c>
      <c r="J75" s="14">
        <f t="shared" si="22"/>
        <v>7200000</v>
      </c>
      <c r="K75" s="1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</row>
    <row r="76" spans="1:384" s="4" customFormat="1" ht="71.25" customHeight="1" x14ac:dyDescent="0.2">
      <c r="A76" s="11"/>
      <c r="B76" s="11"/>
      <c r="C76" s="11"/>
      <c r="D76" s="29"/>
      <c r="E76" s="38" t="s">
        <v>88</v>
      </c>
      <c r="F76" s="22" t="s">
        <v>60</v>
      </c>
      <c r="G76" s="22"/>
      <c r="H76" s="22">
        <v>100000</v>
      </c>
      <c r="I76" s="22"/>
      <c r="J76" s="17">
        <f t="shared" ref="J76:J80" si="23">H76+I76</f>
        <v>100000</v>
      </c>
      <c r="K76" s="1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</row>
    <row r="77" spans="1:384" s="4" customFormat="1" ht="69.75" customHeight="1" x14ac:dyDescent="0.2">
      <c r="A77" s="11"/>
      <c r="B77" s="11"/>
      <c r="C77" s="11"/>
      <c r="D77" s="29"/>
      <c r="E77" s="38" t="s">
        <v>119</v>
      </c>
      <c r="F77" s="11">
        <v>2019</v>
      </c>
      <c r="G77" s="22"/>
      <c r="H77" s="22">
        <v>1500000</v>
      </c>
      <c r="I77" s="22"/>
      <c r="J77" s="17">
        <f t="shared" si="23"/>
        <v>1500000</v>
      </c>
      <c r="K77" s="1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</row>
    <row r="78" spans="1:384" s="6" customFormat="1" ht="80.25" customHeight="1" x14ac:dyDescent="0.2">
      <c r="A78" s="28"/>
      <c r="B78" s="28"/>
      <c r="C78" s="28"/>
      <c r="D78" s="29"/>
      <c r="E78" s="38" t="s">
        <v>89</v>
      </c>
      <c r="F78" s="17" t="s">
        <v>60</v>
      </c>
      <c r="G78" s="17"/>
      <c r="H78" s="17">
        <f>100000+1500000</f>
        <v>1600000</v>
      </c>
      <c r="I78" s="17"/>
      <c r="J78" s="17">
        <f t="shared" si="23"/>
        <v>1600000</v>
      </c>
      <c r="K78" s="28"/>
      <c r="L78" s="4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</row>
    <row r="79" spans="1:384" s="4" customFormat="1" ht="46.15" customHeight="1" x14ac:dyDescent="0.2">
      <c r="A79" s="11"/>
      <c r="B79" s="11"/>
      <c r="C79" s="11"/>
      <c r="D79" s="29"/>
      <c r="E79" s="38" t="s">
        <v>36</v>
      </c>
      <c r="F79" s="22" t="s">
        <v>57</v>
      </c>
      <c r="G79" s="23">
        <v>16272770</v>
      </c>
      <c r="H79" s="22">
        <v>1000000</v>
      </c>
      <c r="I79" s="22"/>
      <c r="J79" s="17">
        <f t="shared" si="23"/>
        <v>1000000</v>
      </c>
      <c r="K79" s="11">
        <v>9.8000000000000007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</row>
    <row r="80" spans="1:384" s="4" customFormat="1" ht="48.6" customHeight="1" x14ac:dyDescent="0.2">
      <c r="A80" s="11"/>
      <c r="B80" s="11"/>
      <c r="C80" s="11"/>
      <c r="D80" s="29"/>
      <c r="E80" s="16" t="s">
        <v>37</v>
      </c>
      <c r="F80" s="22" t="s">
        <v>57</v>
      </c>
      <c r="G80" s="22"/>
      <c r="H80" s="22">
        <v>3000000</v>
      </c>
      <c r="I80" s="22"/>
      <c r="J80" s="17">
        <f t="shared" si="23"/>
        <v>3000000</v>
      </c>
      <c r="K80" s="1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</row>
    <row r="81" spans="1:384" s="4" customFormat="1" ht="61.15" customHeight="1" x14ac:dyDescent="0.2">
      <c r="A81" s="12">
        <v>1517325</v>
      </c>
      <c r="B81" s="12">
        <v>7325</v>
      </c>
      <c r="C81" s="70" t="s">
        <v>11</v>
      </c>
      <c r="D81" s="27" t="s">
        <v>22</v>
      </c>
      <c r="E81" s="27"/>
      <c r="F81" s="22"/>
      <c r="G81" s="22"/>
      <c r="H81" s="14">
        <f>H82</f>
        <v>9181651</v>
      </c>
      <c r="I81" s="14">
        <f t="shared" ref="I81:J81" si="24">I82</f>
        <v>-1000</v>
      </c>
      <c r="J81" s="14">
        <f t="shared" si="24"/>
        <v>9180651</v>
      </c>
      <c r="K81" s="1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</row>
    <row r="82" spans="1:384" s="4" customFormat="1" ht="37.15" customHeight="1" x14ac:dyDescent="0.2">
      <c r="A82" s="11"/>
      <c r="B82" s="11"/>
      <c r="C82" s="11"/>
      <c r="D82" s="29"/>
      <c r="E82" s="13" t="s">
        <v>15</v>
      </c>
      <c r="F82" s="22"/>
      <c r="G82" s="22"/>
      <c r="H82" s="14">
        <f>H83+H84</f>
        <v>9181651</v>
      </c>
      <c r="I82" s="14">
        <f t="shared" ref="I82:J82" si="25">I83+I84</f>
        <v>-1000</v>
      </c>
      <c r="J82" s="14">
        <f t="shared" si="25"/>
        <v>9180651</v>
      </c>
      <c r="K82" s="11"/>
      <c r="L82" s="6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1"/>
      <c r="JU82" s="61"/>
      <c r="JV82" s="61"/>
      <c r="JW82" s="61"/>
      <c r="JX82" s="61"/>
      <c r="JY82" s="61"/>
      <c r="JZ82" s="61"/>
      <c r="KA82" s="61"/>
      <c r="KB82" s="61"/>
      <c r="KC82" s="61"/>
      <c r="KD82" s="61"/>
      <c r="KE82" s="61"/>
      <c r="KF82" s="61"/>
      <c r="KG82" s="61"/>
      <c r="KH82" s="61"/>
      <c r="KI82" s="61"/>
      <c r="KJ82" s="61"/>
      <c r="KK82" s="61"/>
      <c r="KL82" s="61"/>
      <c r="KM82" s="61"/>
      <c r="KN82" s="61"/>
      <c r="KO82" s="61"/>
      <c r="KP82" s="61"/>
      <c r="KQ82" s="61"/>
      <c r="KR82" s="61"/>
      <c r="KS82" s="61"/>
      <c r="KT82" s="61"/>
      <c r="KU82" s="61"/>
      <c r="KV82" s="61"/>
      <c r="KW82" s="61"/>
      <c r="KX82" s="61"/>
      <c r="KY82" s="61"/>
      <c r="KZ82" s="61"/>
      <c r="LA82" s="61"/>
      <c r="LB82" s="61"/>
      <c r="LC82" s="61"/>
      <c r="LD82" s="61"/>
      <c r="LE82" s="61"/>
      <c r="LF82" s="61"/>
      <c r="LG82" s="61"/>
      <c r="LH82" s="61"/>
      <c r="LI82" s="61"/>
      <c r="LJ82" s="61"/>
      <c r="LK82" s="61"/>
      <c r="LL82" s="61"/>
      <c r="LM82" s="61"/>
      <c r="LN82" s="61"/>
      <c r="LO82" s="61"/>
      <c r="LP82" s="61"/>
      <c r="LQ82" s="61"/>
      <c r="LR82" s="61"/>
      <c r="LS82" s="61"/>
      <c r="LT82" s="61"/>
      <c r="LU82" s="61"/>
      <c r="LV82" s="61"/>
      <c r="LW82" s="61"/>
      <c r="LX82" s="61"/>
      <c r="LY82" s="61"/>
      <c r="LZ82" s="61"/>
      <c r="MA82" s="61"/>
      <c r="MB82" s="61"/>
      <c r="MC82" s="61"/>
      <c r="MD82" s="61"/>
      <c r="ME82" s="61"/>
      <c r="MF82" s="61"/>
      <c r="MG82" s="61"/>
      <c r="MH82" s="61"/>
      <c r="MI82" s="61"/>
      <c r="MJ82" s="61"/>
      <c r="MK82" s="61"/>
      <c r="ML82" s="61"/>
      <c r="MM82" s="61"/>
      <c r="MN82" s="61"/>
      <c r="MO82" s="61"/>
      <c r="MP82" s="61"/>
      <c r="MQ82" s="61"/>
      <c r="MR82" s="61"/>
      <c r="MS82" s="61"/>
      <c r="MT82" s="61"/>
      <c r="MU82" s="61"/>
      <c r="MV82" s="61"/>
      <c r="MW82" s="61"/>
      <c r="MX82" s="61"/>
      <c r="MY82" s="61"/>
      <c r="MZ82" s="61"/>
      <c r="NA82" s="61"/>
      <c r="NB82" s="61"/>
      <c r="NC82" s="61"/>
      <c r="ND82" s="61"/>
      <c r="NE82" s="61"/>
      <c r="NF82" s="61"/>
      <c r="NG82" s="61"/>
      <c r="NH82" s="61"/>
      <c r="NI82" s="61"/>
      <c r="NJ82" s="61"/>
      <c r="NK82" s="61"/>
      <c r="NL82" s="61"/>
      <c r="NM82" s="61"/>
      <c r="NN82" s="61"/>
      <c r="NO82" s="61"/>
      <c r="NP82" s="61"/>
      <c r="NQ82" s="61"/>
      <c r="NR82" s="61"/>
      <c r="NS82" s="61"/>
      <c r="NT82" s="61"/>
    </row>
    <row r="83" spans="1:384" s="4" customFormat="1" ht="67.900000000000006" customHeight="1" x14ac:dyDescent="0.2">
      <c r="A83" s="11"/>
      <c r="B83" s="11"/>
      <c r="C83" s="11"/>
      <c r="D83" s="29"/>
      <c r="E83" s="38" t="s">
        <v>23</v>
      </c>
      <c r="F83" s="23" t="s">
        <v>56</v>
      </c>
      <c r="G83" s="23">
        <v>12431937</v>
      </c>
      <c r="H83" s="22">
        <f>10000000-2000000</f>
        <v>8000000</v>
      </c>
      <c r="I83" s="22"/>
      <c r="J83" s="17">
        <f>H83+I83</f>
        <v>8000000</v>
      </c>
      <c r="K83" s="11">
        <v>0.17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1"/>
      <c r="JU83" s="61"/>
      <c r="JV83" s="61"/>
      <c r="JW83" s="61"/>
      <c r="JX83" s="61"/>
      <c r="JY83" s="61"/>
      <c r="JZ83" s="61"/>
      <c r="KA83" s="61"/>
      <c r="KB83" s="61"/>
      <c r="KC83" s="61"/>
      <c r="KD83" s="61"/>
      <c r="KE83" s="61"/>
      <c r="KF83" s="61"/>
      <c r="KG83" s="61"/>
      <c r="KH83" s="61"/>
      <c r="KI83" s="61"/>
      <c r="KJ83" s="61"/>
      <c r="KK83" s="61"/>
      <c r="KL83" s="61"/>
      <c r="KM83" s="61"/>
      <c r="KN83" s="61"/>
      <c r="KO83" s="61"/>
      <c r="KP83" s="61"/>
      <c r="KQ83" s="61"/>
      <c r="KR83" s="61"/>
      <c r="KS83" s="61"/>
      <c r="KT83" s="61"/>
      <c r="KU83" s="61"/>
      <c r="KV83" s="61"/>
      <c r="KW83" s="61"/>
      <c r="KX83" s="61"/>
      <c r="KY83" s="61"/>
      <c r="KZ83" s="61"/>
      <c r="LA83" s="61"/>
      <c r="LB83" s="61"/>
      <c r="LC83" s="61"/>
      <c r="LD83" s="61"/>
      <c r="LE83" s="61"/>
      <c r="LF83" s="61"/>
      <c r="LG83" s="61"/>
      <c r="LH83" s="61"/>
      <c r="LI83" s="61"/>
      <c r="LJ83" s="61"/>
      <c r="LK83" s="61"/>
      <c r="LL83" s="61"/>
      <c r="LM83" s="61"/>
      <c r="LN83" s="61"/>
      <c r="LO83" s="61"/>
      <c r="LP83" s="61"/>
      <c r="LQ83" s="61"/>
      <c r="LR83" s="61"/>
      <c r="LS83" s="61"/>
      <c r="LT83" s="61"/>
      <c r="LU83" s="61"/>
      <c r="LV83" s="61"/>
      <c r="LW83" s="61"/>
      <c r="LX83" s="61"/>
      <c r="LY83" s="61"/>
      <c r="LZ83" s="61"/>
      <c r="MA83" s="61"/>
      <c r="MB83" s="61"/>
      <c r="MC83" s="61"/>
      <c r="MD83" s="61"/>
      <c r="ME83" s="61"/>
      <c r="MF83" s="61"/>
      <c r="MG83" s="61"/>
      <c r="MH83" s="61"/>
      <c r="MI83" s="61"/>
      <c r="MJ83" s="61"/>
      <c r="MK83" s="61"/>
      <c r="ML83" s="61"/>
      <c r="MM83" s="61"/>
      <c r="MN83" s="61"/>
      <c r="MO83" s="61"/>
      <c r="MP83" s="61"/>
      <c r="MQ83" s="61"/>
      <c r="MR83" s="61"/>
      <c r="MS83" s="61"/>
      <c r="MT83" s="61"/>
      <c r="MU83" s="61"/>
      <c r="MV83" s="61"/>
      <c r="MW83" s="61"/>
      <c r="MX83" s="61"/>
      <c r="MY83" s="61"/>
      <c r="MZ83" s="61"/>
      <c r="NA83" s="61"/>
      <c r="NB83" s="61"/>
      <c r="NC83" s="61"/>
      <c r="ND83" s="61"/>
      <c r="NE83" s="61"/>
      <c r="NF83" s="61"/>
      <c r="NG83" s="61"/>
      <c r="NH83" s="61"/>
      <c r="NI83" s="61"/>
      <c r="NJ83" s="61"/>
      <c r="NK83" s="61"/>
      <c r="NL83" s="61"/>
      <c r="NM83" s="61"/>
      <c r="NN83" s="61"/>
      <c r="NO83" s="61"/>
      <c r="NP83" s="61"/>
      <c r="NQ83" s="61"/>
      <c r="NR83" s="61"/>
      <c r="NS83" s="61"/>
      <c r="NT83" s="61"/>
    </row>
    <row r="84" spans="1:384" s="4" customFormat="1" x14ac:dyDescent="0.2">
      <c r="A84" s="11"/>
      <c r="B84" s="11"/>
      <c r="C84" s="11"/>
      <c r="D84" s="29"/>
      <c r="E84" s="38" t="s">
        <v>120</v>
      </c>
      <c r="F84" s="23" t="s">
        <v>58</v>
      </c>
      <c r="G84" s="23">
        <v>33898627</v>
      </c>
      <c r="H84" s="22">
        <v>1181651</v>
      </c>
      <c r="I84" s="22">
        <v>-1000</v>
      </c>
      <c r="J84" s="17">
        <f>H84+I84</f>
        <v>1180651</v>
      </c>
      <c r="K84" s="11">
        <v>35.200000000000003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1"/>
      <c r="JX84" s="61"/>
      <c r="JY84" s="61"/>
      <c r="JZ84" s="61"/>
      <c r="KA84" s="61"/>
      <c r="KB84" s="61"/>
      <c r="KC84" s="61"/>
      <c r="KD84" s="61"/>
      <c r="KE84" s="61"/>
      <c r="KF84" s="61"/>
      <c r="KG84" s="61"/>
      <c r="KH84" s="61"/>
      <c r="KI84" s="61"/>
      <c r="KJ84" s="61"/>
      <c r="KK84" s="61"/>
      <c r="KL84" s="61"/>
      <c r="KM84" s="61"/>
      <c r="KN84" s="61"/>
      <c r="KO84" s="61"/>
      <c r="KP84" s="61"/>
      <c r="KQ84" s="61"/>
      <c r="KR84" s="61"/>
      <c r="KS84" s="61"/>
      <c r="KT84" s="61"/>
      <c r="KU84" s="61"/>
      <c r="KV84" s="61"/>
      <c r="KW84" s="61"/>
      <c r="KX84" s="61"/>
      <c r="KY84" s="61"/>
      <c r="KZ84" s="61"/>
      <c r="LA84" s="61"/>
      <c r="LB84" s="61"/>
      <c r="LC84" s="61"/>
      <c r="LD84" s="61"/>
      <c r="LE84" s="61"/>
      <c r="LF84" s="61"/>
      <c r="LG84" s="61"/>
      <c r="LH84" s="61"/>
      <c r="LI84" s="61"/>
      <c r="LJ84" s="61"/>
      <c r="LK84" s="61"/>
      <c r="LL84" s="61"/>
      <c r="LM84" s="61"/>
      <c r="LN84" s="61"/>
      <c r="LO84" s="61"/>
      <c r="LP84" s="61"/>
      <c r="LQ84" s="61"/>
      <c r="LR84" s="61"/>
      <c r="LS84" s="61"/>
      <c r="LT84" s="61"/>
      <c r="LU84" s="61"/>
      <c r="LV84" s="61"/>
      <c r="LW84" s="61"/>
      <c r="LX84" s="61"/>
      <c r="LY84" s="61"/>
      <c r="LZ84" s="61"/>
      <c r="MA84" s="61"/>
      <c r="MB84" s="61"/>
      <c r="MC84" s="61"/>
      <c r="MD84" s="61"/>
      <c r="ME84" s="61"/>
      <c r="MF84" s="61"/>
      <c r="MG84" s="61"/>
      <c r="MH84" s="61"/>
      <c r="MI84" s="61"/>
      <c r="MJ84" s="61"/>
      <c r="MK84" s="61"/>
      <c r="ML84" s="61"/>
      <c r="MM84" s="61"/>
      <c r="MN84" s="61"/>
      <c r="MO84" s="61"/>
      <c r="MP84" s="61"/>
      <c r="MQ84" s="61"/>
      <c r="MR84" s="61"/>
      <c r="MS84" s="61"/>
      <c r="MT84" s="61"/>
      <c r="MU84" s="61"/>
      <c r="MV84" s="61"/>
      <c r="MW84" s="61"/>
      <c r="MX84" s="61"/>
      <c r="MY84" s="61"/>
      <c r="MZ84" s="61"/>
      <c r="NA84" s="61"/>
      <c r="NB84" s="61"/>
      <c r="NC84" s="61"/>
      <c r="ND84" s="61"/>
      <c r="NE84" s="61"/>
      <c r="NF84" s="61"/>
      <c r="NG84" s="61"/>
      <c r="NH84" s="61"/>
      <c r="NI84" s="61"/>
      <c r="NJ84" s="61"/>
      <c r="NK84" s="61"/>
      <c r="NL84" s="61"/>
      <c r="NM84" s="61"/>
      <c r="NN84" s="61"/>
      <c r="NO84" s="61"/>
      <c r="NP84" s="61"/>
      <c r="NQ84" s="61"/>
      <c r="NR84" s="61"/>
      <c r="NS84" s="61"/>
      <c r="NT84" s="61"/>
    </row>
    <row r="85" spans="1:384" s="4" customFormat="1" ht="67.900000000000006" customHeight="1" x14ac:dyDescent="0.2">
      <c r="A85" s="12">
        <v>1517330</v>
      </c>
      <c r="B85" s="12">
        <v>7330</v>
      </c>
      <c r="C85" s="70" t="s">
        <v>11</v>
      </c>
      <c r="D85" s="27" t="s">
        <v>91</v>
      </c>
      <c r="E85" s="27"/>
      <c r="F85" s="22"/>
      <c r="G85" s="22"/>
      <c r="H85" s="14">
        <f>H86+H101</f>
        <v>26575019</v>
      </c>
      <c r="I85" s="14">
        <f t="shared" ref="I85:J85" si="26">I86+I101</f>
        <v>1058000</v>
      </c>
      <c r="J85" s="14">
        <f t="shared" si="26"/>
        <v>27633019</v>
      </c>
      <c r="K85" s="1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</row>
    <row r="86" spans="1:384" s="4" customFormat="1" ht="19.149999999999999" customHeight="1" x14ac:dyDescent="0.2">
      <c r="A86" s="41"/>
      <c r="B86" s="41"/>
      <c r="C86" s="41"/>
      <c r="D86" s="29"/>
      <c r="E86" s="20" t="s">
        <v>12</v>
      </c>
      <c r="F86" s="42"/>
      <c r="G86" s="42"/>
      <c r="H86" s="14">
        <f>SUM(H87:H100)</f>
        <v>11040284</v>
      </c>
      <c r="I86" s="14">
        <f t="shared" ref="I86" si="27">SUM(I87:I100)</f>
        <v>172255</v>
      </c>
      <c r="J86" s="14">
        <f>SUM(J87:J100)</f>
        <v>11212539</v>
      </c>
      <c r="K86" s="4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</row>
    <row r="87" spans="1:384" s="4" customFormat="1" ht="36.6" customHeight="1" x14ac:dyDescent="0.2">
      <c r="A87" s="41"/>
      <c r="B87" s="41"/>
      <c r="C87" s="41"/>
      <c r="D87" s="29"/>
      <c r="E87" s="16" t="s">
        <v>24</v>
      </c>
      <c r="F87" s="23" t="s">
        <v>56</v>
      </c>
      <c r="G87" s="23"/>
      <c r="H87" s="22">
        <v>1500000</v>
      </c>
      <c r="I87" s="22"/>
      <c r="J87" s="17">
        <f t="shared" ref="J87:J94" si="28">H87+I87</f>
        <v>1500000</v>
      </c>
      <c r="K87" s="26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</row>
    <row r="88" spans="1:384" s="4" customFormat="1" ht="37.15" customHeight="1" x14ac:dyDescent="0.2">
      <c r="A88" s="41"/>
      <c r="B88" s="41"/>
      <c r="C88" s="41"/>
      <c r="D88" s="28"/>
      <c r="E88" s="38" t="s">
        <v>25</v>
      </c>
      <c r="F88" s="22" t="s">
        <v>58</v>
      </c>
      <c r="G88" s="23">
        <v>28556946</v>
      </c>
      <c r="H88" s="22">
        <v>4000000</v>
      </c>
      <c r="I88" s="22"/>
      <c r="J88" s="17">
        <f t="shared" si="28"/>
        <v>4000000</v>
      </c>
      <c r="K88" s="43">
        <v>43.4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</row>
    <row r="89" spans="1:384" s="4" customFormat="1" ht="49.15" customHeight="1" x14ac:dyDescent="0.2">
      <c r="A89" s="41"/>
      <c r="B89" s="41"/>
      <c r="C89" s="41"/>
      <c r="D89" s="28"/>
      <c r="E89" s="44" t="s">
        <v>73</v>
      </c>
      <c r="F89" s="22" t="s">
        <v>75</v>
      </c>
      <c r="G89" s="23"/>
      <c r="H89" s="22">
        <v>1000000</v>
      </c>
      <c r="I89" s="22"/>
      <c r="J89" s="17">
        <f t="shared" si="28"/>
        <v>1000000</v>
      </c>
      <c r="K89" s="43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</row>
    <row r="90" spans="1:384" s="4" customFormat="1" ht="67.900000000000006" customHeight="1" x14ac:dyDescent="0.2">
      <c r="A90" s="41"/>
      <c r="B90" s="41"/>
      <c r="C90" s="41"/>
      <c r="D90" s="28"/>
      <c r="E90" s="37" t="s">
        <v>26</v>
      </c>
      <c r="F90" s="22" t="s">
        <v>65</v>
      </c>
      <c r="G90" s="23"/>
      <c r="H90" s="22">
        <f>5000000-3150000</f>
        <v>1850000</v>
      </c>
      <c r="I90" s="22"/>
      <c r="J90" s="17">
        <f t="shared" si="28"/>
        <v>1850000</v>
      </c>
      <c r="K90" s="26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</row>
    <row r="91" spans="1:384" s="4" customFormat="1" ht="47.25" customHeight="1" x14ac:dyDescent="0.2">
      <c r="A91" s="41"/>
      <c r="B91" s="41"/>
      <c r="C91" s="41"/>
      <c r="D91" s="28"/>
      <c r="E91" s="37" t="s">
        <v>123</v>
      </c>
      <c r="F91" s="45">
        <v>2019</v>
      </c>
      <c r="G91" s="23"/>
      <c r="H91" s="22">
        <v>92000</v>
      </c>
      <c r="I91" s="22"/>
      <c r="J91" s="17">
        <f t="shared" si="28"/>
        <v>92000</v>
      </c>
      <c r="K91" s="26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</row>
    <row r="92" spans="1:384" s="4" customFormat="1" ht="56.25" customHeight="1" x14ac:dyDescent="0.2">
      <c r="A92" s="41"/>
      <c r="B92" s="41"/>
      <c r="C92" s="41"/>
      <c r="D92" s="28"/>
      <c r="E92" s="37" t="s">
        <v>124</v>
      </c>
      <c r="F92" s="45">
        <v>2019</v>
      </c>
      <c r="G92" s="23"/>
      <c r="H92" s="22">
        <v>98765</v>
      </c>
      <c r="I92" s="22"/>
      <c r="J92" s="17">
        <f t="shared" si="28"/>
        <v>98765</v>
      </c>
      <c r="K92" s="26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</row>
    <row r="93" spans="1:384" s="4" customFormat="1" ht="69" customHeight="1" x14ac:dyDescent="0.2">
      <c r="A93" s="41"/>
      <c r="B93" s="41"/>
      <c r="C93" s="41"/>
      <c r="D93" s="28"/>
      <c r="E93" s="37" t="s">
        <v>126</v>
      </c>
      <c r="F93" s="45">
        <v>2019</v>
      </c>
      <c r="G93" s="23"/>
      <c r="H93" s="22"/>
      <c r="I93" s="22">
        <v>171000</v>
      </c>
      <c r="J93" s="17">
        <f>I93+H93</f>
        <v>171000</v>
      </c>
      <c r="K93" s="26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</row>
    <row r="94" spans="1:384" s="4" customFormat="1" ht="44.45" customHeight="1" x14ac:dyDescent="0.2">
      <c r="A94" s="41"/>
      <c r="B94" s="41"/>
      <c r="C94" s="41"/>
      <c r="D94" s="28"/>
      <c r="E94" s="37" t="s">
        <v>103</v>
      </c>
      <c r="F94" s="22" t="s">
        <v>56</v>
      </c>
      <c r="G94" s="23">
        <v>167618</v>
      </c>
      <c r="H94" s="22">
        <v>161733</v>
      </c>
      <c r="I94" s="22"/>
      <c r="J94" s="17">
        <f t="shared" si="28"/>
        <v>161733</v>
      </c>
      <c r="K94" s="26">
        <v>1.4</v>
      </c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</row>
    <row r="95" spans="1:384" s="4" customFormat="1" ht="56.25" customHeight="1" x14ac:dyDescent="0.2">
      <c r="A95" s="41"/>
      <c r="B95" s="41"/>
      <c r="C95" s="41"/>
      <c r="D95" s="29"/>
      <c r="E95" s="38" t="s">
        <v>112</v>
      </c>
      <c r="F95" s="23" t="s">
        <v>56</v>
      </c>
      <c r="G95" s="23">
        <v>590105</v>
      </c>
      <c r="H95" s="22">
        <v>83465</v>
      </c>
      <c r="I95" s="22"/>
      <c r="J95" s="17">
        <f t="shared" ref="J95:J100" si="29">H95+I95</f>
        <v>83465</v>
      </c>
      <c r="K95" s="26">
        <v>80.900000000000006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</row>
    <row r="96" spans="1:384" s="6" customFormat="1" ht="39" customHeight="1" x14ac:dyDescent="0.2">
      <c r="A96" s="75"/>
      <c r="B96" s="75"/>
      <c r="C96" s="75"/>
      <c r="D96" s="29"/>
      <c r="E96" s="38" t="s">
        <v>113</v>
      </c>
      <c r="F96" s="46" t="s">
        <v>56</v>
      </c>
      <c r="G96" s="46">
        <v>634164</v>
      </c>
      <c r="H96" s="17">
        <v>175501</v>
      </c>
      <c r="I96" s="17"/>
      <c r="J96" s="17">
        <f t="shared" si="29"/>
        <v>175501</v>
      </c>
      <c r="K96" s="43">
        <v>65.8</v>
      </c>
      <c r="L96" s="4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</row>
    <row r="97" spans="1:384" s="4" customFormat="1" ht="26.45" customHeight="1" x14ac:dyDescent="0.2">
      <c r="A97" s="41"/>
      <c r="B97" s="41"/>
      <c r="C97" s="41"/>
      <c r="D97" s="29"/>
      <c r="E97" s="38" t="s">
        <v>114</v>
      </c>
      <c r="F97" s="23" t="s">
        <v>56</v>
      </c>
      <c r="G97" s="23">
        <v>471924</v>
      </c>
      <c r="H97" s="22">
        <v>178596</v>
      </c>
      <c r="I97" s="22">
        <v>35</v>
      </c>
      <c r="J97" s="17">
        <f t="shared" si="29"/>
        <v>178631</v>
      </c>
      <c r="K97" s="26">
        <v>48.8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</row>
    <row r="98" spans="1:384" s="4" customFormat="1" ht="69" customHeight="1" x14ac:dyDescent="0.2">
      <c r="A98" s="41"/>
      <c r="B98" s="41"/>
      <c r="C98" s="41"/>
      <c r="D98" s="29"/>
      <c r="E98" s="38" t="s">
        <v>115</v>
      </c>
      <c r="F98" s="23" t="s">
        <v>56</v>
      </c>
      <c r="G98" s="23">
        <v>536948</v>
      </c>
      <c r="H98" s="22">
        <v>18724</v>
      </c>
      <c r="I98" s="22">
        <v>220</v>
      </c>
      <c r="J98" s="17">
        <f t="shared" si="29"/>
        <v>18944</v>
      </c>
      <c r="K98" s="26">
        <v>92.2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</row>
    <row r="99" spans="1:384" s="4" customFormat="1" ht="48.75" customHeight="1" x14ac:dyDescent="0.2">
      <c r="A99" s="41"/>
      <c r="B99" s="41"/>
      <c r="C99" s="41"/>
      <c r="D99" s="29"/>
      <c r="E99" s="38" t="s">
        <v>116</v>
      </c>
      <c r="F99" s="23" t="s">
        <v>56</v>
      </c>
      <c r="G99" s="23">
        <v>1651333</v>
      </c>
      <c r="H99" s="22">
        <v>1276500</v>
      </c>
      <c r="I99" s="22"/>
      <c r="J99" s="17">
        <f t="shared" si="29"/>
        <v>1276500</v>
      </c>
      <c r="K99" s="26">
        <v>18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</row>
    <row r="100" spans="1:384" s="4" customFormat="1" ht="39" customHeight="1" x14ac:dyDescent="0.2">
      <c r="A100" s="41"/>
      <c r="B100" s="41"/>
      <c r="C100" s="41"/>
      <c r="D100" s="29"/>
      <c r="E100" s="38" t="s">
        <v>117</v>
      </c>
      <c r="F100" s="23" t="s">
        <v>56</v>
      </c>
      <c r="G100" s="23">
        <v>1135462</v>
      </c>
      <c r="H100" s="22">
        <v>605000</v>
      </c>
      <c r="I100" s="22">
        <v>1000</v>
      </c>
      <c r="J100" s="17">
        <f t="shared" si="29"/>
        <v>606000</v>
      </c>
      <c r="K100" s="26">
        <v>34.1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</row>
    <row r="101" spans="1:384" s="4" customFormat="1" ht="30" customHeight="1" x14ac:dyDescent="0.2">
      <c r="A101" s="41"/>
      <c r="B101" s="41"/>
      <c r="C101" s="41"/>
      <c r="D101" s="29"/>
      <c r="E101" s="13" t="s">
        <v>15</v>
      </c>
      <c r="F101" s="22"/>
      <c r="G101" s="23"/>
      <c r="H101" s="14">
        <f>SUM(H102:H111)</f>
        <v>15534735</v>
      </c>
      <c r="I101" s="14">
        <f>SUM(I102:I111)</f>
        <v>885745</v>
      </c>
      <c r="J101" s="14">
        <f>SUM(J102:J111)</f>
        <v>16420480</v>
      </c>
      <c r="K101" s="26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</row>
    <row r="102" spans="1:384" s="4" customFormat="1" ht="49.5" customHeight="1" x14ac:dyDescent="0.2">
      <c r="A102" s="41"/>
      <c r="B102" s="41"/>
      <c r="C102" s="41"/>
      <c r="D102" s="29"/>
      <c r="E102" s="37" t="s">
        <v>38</v>
      </c>
      <c r="F102" s="11">
        <v>2019</v>
      </c>
      <c r="G102" s="23">
        <v>1488288</v>
      </c>
      <c r="H102" s="22">
        <v>1000000</v>
      </c>
      <c r="I102" s="22">
        <v>336000</v>
      </c>
      <c r="J102" s="17">
        <f t="shared" ref="J102:J111" si="30">H102+I102</f>
        <v>1336000</v>
      </c>
      <c r="K102" s="26"/>
      <c r="L102" s="6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</row>
    <row r="103" spans="1:384" s="4" customFormat="1" ht="54" customHeight="1" x14ac:dyDescent="0.2">
      <c r="A103" s="41"/>
      <c r="B103" s="41"/>
      <c r="C103" s="41"/>
      <c r="D103" s="29"/>
      <c r="E103" s="37" t="s">
        <v>104</v>
      </c>
      <c r="F103" s="11">
        <v>2019</v>
      </c>
      <c r="G103" s="23"/>
      <c r="H103" s="22">
        <v>1500000</v>
      </c>
      <c r="I103" s="22"/>
      <c r="J103" s="17">
        <f t="shared" si="30"/>
        <v>1500000</v>
      </c>
      <c r="K103" s="26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</row>
    <row r="104" spans="1:384" s="4" customFormat="1" ht="40.15" customHeight="1" x14ac:dyDescent="0.2">
      <c r="A104" s="41"/>
      <c r="B104" s="41"/>
      <c r="C104" s="41"/>
      <c r="D104" s="29"/>
      <c r="E104" s="37" t="s">
        <v>39</v>
      </c>
      <c r="F104" s="23" t="s">
        <v>57</v>
      </c>
      <c r="G104" s="23">
        <v>4183025</v>
      </c>
      <c r="H104" s="22">
        <f>1000000+500000</f>
        <v>1500000</v>
      </c>
      <c r="I104" s="22">
        <v>500000</v>
      </c>
      <c r="J104" s="17">
        <f t="shared" si="30"/>
        <v>2000000</v>
      </c>
      <c r="K104" s="26">
        <v>1.6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</row>
    <row r="105" spans="1:384" s="4" customFormat="1" ht="40.15" customHeight="1" x14ac:dyDescent="0.2">
      <c r="A105" s="41"/>
      <c r="B105" s="41"/>
      <c r="C105" s="41"/>
      <c r="D105" s="29"/>
      <c r="E105" s="37" t="s">
        <v>127</v>
      </c>
      <c r="F105" s="23" t="s">
        <v>56</v>
      </c>
      <c r="G105" s="23"/>
      <c r="H105" s="22"/>
      <c r="I105" s="22">
        <v>50000</v>
      </c>
      <c r="J105" s="17">
        <f>I105+H105</f>
        <v>50000</v>
      </c>
      <c r="K105" s="26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  <c r="KO105" s="61"/>
      <c r="KP105" s="61"/>
      <c r="KQ105" s="61"/>
      <c r="KR105" s="61"/>
      <c r="KS105" s="61"/>
      <c r="KT105" s="61"/>
      <c r="KU105" s="61"/>
      <c r="KV105" s="61"/>
      <c r="KW105" s="61"/>
      <c r="KX105" s="61"/>
      <c r="KY105" s="61"/>
      <c r="KZ105" s="61"/>
      <c r="LA105" s="61"/>
      <c r="LB105" s="61"/>
      <c r="LC105" s="61"/>
      <c r="LD105" s="61"/>
      <c r="LE105" s="61"/>
      <c r="LF105" s="61"/>
      <c r="LG105" s="61"/>
      <c r="LH105" s="61"/>
      <c r="LI105" s="61"/>
      <c r="LJ105" s="61"/>
      <c r="LK105" s="61"/>
      <c r="LL105" s="61"/>
      <c r="LM105" s="61"/>
      <c r="LN105" s="61"/>
      <c r="LO105" s="61"/>
      <c r="LP105" s="61"/>
      <c r="LQ105" s="61"/>
      <c r="LR105" s="61"/>
      <c r="LS105" s="61"/>
      <c r="LT105" s="61"/>
      <c r="LU105" s="61"/>
      <c r="LV105" s="61"/>
      <c r="LW105" s="61"/>
      <c r="LX105" s="61"/>
      <c r="LY105" s="61"/>
      <c r="LZ105" s="61"/>
      <c r="MA105" s="61"/>
      <c r="MB105" s="61"/>
      <c r="MC105" s="61"/>
      <c r="MD105" s="61"/>
      <c r="ME105" s="61"/>
      <c r="MF105" s="61"/>
      <c r="MG105" s="61"/>
      <c r="MH105" s="61"/>
      <c r="MI105" s="61"/>
      <c r="MJ105" s="61"/>
      <c r="MK105" s="61"/>
      <c r="ML105" s="61"/>
      <c r="MM105" s="61"/>
      <c r="MN105" s="61"/>
      <c r="MO105" s="61"/>
      <c r="MP105" s="61"/>
      <c r="MQ105" s="61"/>
      <c r="MR105" s="61"/>
      <c r="MS105" s="61"/>
      <c r="MT105" s="61"/>
      <c r="MU105" s="61"/>
      <c r="MV105" s="61"/>
      <c r="MW105" s="61"/>
      <c r="MX105" s="61"/>
      <c r="MY105" s="61"/>
      <c r="MZ105" s="61"/>
      <c r="NA105" s="61"/>
      <c r="NB105" s="61"/>
      <c r="NC105" s="61"/>
      <c r="ND105" s="61"/>
      <c r="NE105" s="61"/>
      <c r="NF105" s="61"/>
      <c r="NG105" s="61"/>
      <c r="NH105" s="61"/>
      <c r="NI105" s="61"/>
      <c r="NJ105" s="61"/>
      <c r="NK105" s="61"/>
      <c r="NL105" s="61"/>
      <c r="NM105" s="61"/>
      <c r="NN105" s="61"/>
      <c r="NO105" s="61"/>
      <c r="NP105" s="61"/>
      <c r="NQ105" s="61"/>
      <c r="NR105" s="61"/>
      <c r="NS105" s="61"/>
      <c r="NT105" s="61"/>
    </row>
    <row r="106" spans="1:384" s="4" customFormat="1" ht="67.5" customHeight="1" x14ac:dyDescent="0.2">
      <c r="A106" s="41"/>
      <c r="B106" s="41"/>
      <c r="C106" s="41"/>
      <c r="D106" s="29"/>
      <c r="E106" s="37" t="s">
        <v>122</v>
      </c>
      <c r="F106" s="11">
        <v>2019</v>
      </c>
      <c r="G106" s="23"/>
      <c r="H106" s="22">
        <v>250000</v>
      </c>
      <c r="I106" s="22"/>
      <c r="J106" s="17">
        <f t="shared" si="30"/>
        <v>250000</v>
      </c>
      <c r="K106" s="26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</row>
    <row r="107" spans="1:384" s="4" customFormat="1" ht="53.25" customHeight="1" x14ac:dyDescent="0.2">
      <c r="A107" s="41"/>
      <c r="B107" s="41"/>
      <c r="C107" s="41"/>
      <c r="D107" s="29"/>
      <c r="E107" s="37" t="s">
        <v>27</v>
      </c>
      <c r="F107" s="11">
        <v>2019</v>
      </c>
      <c r="G107" s="23"/>
      <c r="H107" s="22">
        <v>700000</v>
      </c>
      <c r="I107" s="22"/>
      <c r="J107" s="17">
        <f t="shared" si="30"/>
        <v>700000</v>
      </c>
      <c r="K107" s="26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</row>
    <row r="108" spans="1:384" s="4" customFormat="1" ht="55.5" customHeight="1" x14ac:dyDescent="0.2">
      <c r="A108" s="41"/>
      <c r="B108" s="41"/>
      <c r="C108" s="41"/>
      <c r="D108" s="29"/>
      <c r="E108" s="37" t="s">
        <v>28</v>
      </c>
      <c r="F108" s="23" t="s">
        <v>58</v>
      </c>
      <c r="G108" s="23">
        <v>31834662</v>
      </c>
      <c r="H108" s="22">
        <f>10000000-2000000-1000000</f>
        <v>7000000</v>
      </c>
      <c r="I108" s="22"/>
      <c r="J108" s="17">
        <f t="shared" si="30"/>
        <v>7000000</v>
      </c>
      <c r="K108" s="26">
        <v>56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</row>
    <row r="109" spans="1:384" s="4" customFormat="1" ht="37.5" customHeight="1" x14ac:dyDescent="0.2">
      <c r="A109" s="41"/>
      <c r="B109" s="41"/>
      <c r="C109" s="41"/>
      <c r="D109" s="29"/>
      <c r="E109" s="38" t="s">
        <v>29</v>
      </c>
      <c r="F109" s="23" t="s">
        <v>58</v>
      </c>
      <c r="G109" s="23">
        <v>14670250</v>
      </c>
      <c r="H109" s="22">
        <f>1000000+6000000-6900000-15265</f>
        <v>84735</v>
      </c>
      <c r="I109" s="22">
        <v>-255</v>
      </c>
      <c r="J109" s="17">
        <f t="shared" si="30"/>
        <v>84480</v>
      </c>
      <c r="K109" s="26">
        <v>51.3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</row>
    <row r="110" spans="1:384" s="4" customFormat="1" ht="49.5" customHeight="1" x14ac:dyDescent="0.2">
      <c r="A110" s="41"/>
      <c r="B110" s="41"/>
      <c r="C110" s="41"/>
      <c r="D110" s="29"/>
      <c r="E110" s="38" t="s">
        <v>30</v>
      </c>
      <c r="F110" s="11">
        <v>2019</v>
      </c>
      <c r="G110" s="23"/>
      <c r="H110" s="22">
        <f>1000000+500000</f>
        <v>1500000</v>
      </c>
      <c r="I110" s="22"/>
      <c r="J110" s="17">
        <f t="shared" si="30"/>
        <v>1500000</v>
      </c>
      <c r="K110" s="26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</row>
    <row r="111" spans="1:384" s="4" customFormat="1" ht="63" customHeight="1" x14ac:dyDescent="0.2">
      <c r="A111" s="41"/>
      <c r="B111" s="41"/>
      <c r="C111" s="41"/>
      <c r="D111" s="29"/>
      <c r="E111" s="38" t="s">
        <v>74</v>
      </c>
      <c r="F111" s="23" t="s">
        <v>56</v>
      </c>
      <c r="G111" s="23"/>
      <c r="H111" s="22">
        <f>2000000+2000000-2000000</f>
        <v>2000000</v>
      </c>
      <c r="I111" s="22"/>
      <c r="J111" s="17">
        <f t="shared" si="30"/>
        <v>2000000</v>
      </c>
      <c r="K111" s="26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</row>
    <row r="112" spans="1:384" s="4" customFormat="1" ht="55.5" customHeight="1" x14ac:dyDescent="0.2">
      <c r="A112" s="12">
        <v>1517340</v>
      </c>
      <c r="B112" s="12">
        <v>7340</v>
      </c>
      <c r="C112" s="70" t="s">
        <v>11</v>
      </c>
      <c r="D112" s="27" t="s">
        <v>31</v>
      </c>
      <c r="E112" s="37"/>
      <c r="F112" s="23"/>
      <c r="G112" s="23"/>
      <c r="H112" s="14">
        <f>H113</f>
        <v>500000</v>
      </c>
      <c r="I112" s="14">
        <f t="shared" ref="I112:J112" si="31">I113</f>
        <v>0</v>
      </c>
      <c r="J112" s="14">
        <f t="shared" si="31"/>
        <v>500000</v>
      </c>
      <c r="K112" s="26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</row>
    <row r="113" spans="1:384" s="4" customFormat="1" ht="55.5" customHeight="1" x14ac:dyDescent="0.2">
      <c r="A113" s="41"/>
      <c r="B113" s="41"/>
      <c r="C113" s="41"/>
      <c r="D113" s="37"/>
      <c r="E113" s="37" t="s">
        <v>32</v>
      </c>
      <c r="F113" s="11">
        <v>2019</v>
      </c>
      <c r="G113" s="23"/>
      <c r="H113" s="22">
        <v>500000</v>
      </c>
      <c r="I113" s="22"/>
      <c r="J113" s="17">
        <f>H113+I113</f>
        <v>500000</v>
      </c>
      <c r="K113" s="26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</row>
    <row r="114" spans="1:384" s="4" customFormat="1" ht="75" customHeight="1" x14ac:dyDescent="0.2">
      <c r="A114" s="12">
        <v>1517361</v>
      </c>
      <c r="B114" s="12">
        <v>7361</v>
      </c>
      <c r="C114" s="70" t="s">
        <v>93</v>
      </c>
      <c r="D114" s="27" t="s">
        <v>105</v>
      </c>
      <c r="E114" s="37" t="s">
        <v>106</v>
      </c>
      <c r="F114" s="23" t="s">
        <v>56</v>
      </c>
      <c r="G114" s="23">
        <v>1567405</v>
      </c>
      <c r="H114" s="14">
        <v>28000</v>
      </c>
      <c r="I114" s="14"/>
      <c r="J114" s="14">
        <f>I114+H114</f>
        <v>28000</v>
      </c>
      <c r="K114" s="26">
        <v>72.900000000000006</v>
      </c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</row>
    <row r="115" spans="1:384" s="4" customFormat="1" ht="40.9" customHeight="1" x14ac:dyDescent="0.2">
      <c r="A115" s="12">
        <v>1517640</v>
      </c>
      <c r="B115" s="12">
        <v>7640</v>
      </c>
      <c r="C115" s="41"/>
      <c r="D115" s="27" t="s">
        <v>44</v>
      </c>
      <c r="E115" s="41"/>
      <c r="F115" s="22"/>
      <c r="G115" s="23"/>
      <c r="H115" s="14">
        <f>SUM(H116:H124)</f>
        <v>75608227</v>
      </c>
      <c r="I115" s="14">
        <f t="shared" ref="I115:J115" si="32">SUM(I116:I124)</f>
        <v>0</v>
      </c>
      <c r="J115" s="14">
        <f t="shared" si="32"/>
        <v>75608227</v>
      </c>
      <c r="K115" s="26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</row>
    <row r="116" spans="1:384" s="4" customFormat="1" ht="90.75" customHeight="1" x14ac:dyDescent="0.2">
      <c r="A116" s="41"/>
      <c r="B116" s="41"/>
      <c r="C116" s="41"/>
      <c r="D116" s="41"/>
      <c r="E116" s="37" t="s">
        <v>82</v>
      </c>
      <c r="F116" s="22" t="s">
        <v>60</v>
      </c>
      <c r="G116" s="23"/>
      <c r="H116" s="22">
        <f>9618700+48093527</f>
        <v>57712227</v>
      </c>
      <c r="I116" s="22"/>
      <c r="J116" s="17">
        <f t="shared" ref="J116:J124" si="33">H116+I116</f>
        <v>57712227</v>
      </c>
      <c r="K116" s="47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1"/>
      <c r="JR116" s="61"/>
      <c r="JS116" s="61"/>
      <c r="JT116" s="61"/>
      <c r="JU116" s="61"/>
      <c r="JV116" s="61"/>
      <c r="JW116" s="61"/>
      <c r="JX116" s="61"/>
      <c r="JY116" s="61"/>
      <c r="JZ116" s="61"/>
      <c r="KA116" s="61"/>
      <c r="KB116" s="61"/>
      <c r="KC116" s="61"/>
      <c r="KD116" s="61"/>
      <c r="KE116" s="61"/>
      <c r="KF116" s="61"/>
      <c r="KG116" s="61"/>
      <c r="KH116" s="61"/>
      <c r="KI116" s="61"/>
      <c r="KJ116" s="61"/>
      <c r="KK116" s="61"/>
      <c r="KL116" s="61"/>
      <c r="KM116" s="61"/>
      <c r="KN116" s="61"/>
      <c r="KO116" s="61"/>
      <c r="KP116" s="61"/>
      <c r="KQ116" s="61"/>
      <c r="KR116" s="61"/>
      <c r="KS116" s="61"/>
      <c r="KT116" s="61"/>
      <c r="KU116" s="61"/>
      <c r="KV116" s="61"/>
      <c r="KW116" s="61"/>
      <c r="KX116" s="61"/>
      <c r="KY116" s="61"/>
      <c r="KZ116" s="61"/>
      <c r="LA116" s="61"/>
      <c r="LB116" s="61"/>
      <c r="LC116" s="61"/>
      <c r="LD116" s="61"/>
      <c r="LE116" s="61"/>
      <c r="LF116" s="61"/>
      <c r="LG116" s="61"/>
      <c r="LH116" s="61"/>
      <c r="LI116" s="61"/>
      <c r="LJ116" s="61"/>
      <c r="LK116" s="61"/>
      <c r="LL116" s="61"/>
      <c r="LM116" s="61"/>
      <c r="LN116" s="61"/>
      <c r="LO116" s="61"/>
      <c r="LP116" s="61"/>
      <c r="LQ116" s="61"/>
      <c r="LR116" s="61"/>
      <c r="LS116" s="61"/>
      <c r="LT116" s="61"/>
      <c r="LU116" s="61"/>
      <c r="LV116" s="61"/>
      <c r="LW116" s="61"/>
      <c r="LX116" s="61"/>
      <c r="LY116" s="61"/>
      <c r="LZ116" s="61"/>
      <c r="MA116" s="61"/>
      <c r="MB116" s="61"/>
      <c r="MC116" s="61"/>
      <c r="MD116" s="61"/>
      <c r="ME116" s="61"/>
      <c r="MF116" s="61"/>
      <c r="MG116" s="61"/>
      <c r="MH116" s="61"/>
      <c r="MI116" s="61"/>
      <c r="MJ116" s="61"/>
      <c r="MK116" s="61"/>
      <c r="ML116" s="61"/>
      <c r="MM116" s="61"/>
      <c r="MN116" s="61"/>
      <c r="MO116" s="61"/>
      <c r="MP116" s="61"/>
      <c r="MQ116" s="61"/>
      <c r="MR116" s="61"/>
      <c r="MS116" s="61"/>
      <c r="MT116" s="61"/>
      <c r="MU116" s="61"/>
      <c r="MV116" s="61"/>
      <c r="MW116" s="61"/>
      <c r="MX116" s="61"/>
      <c r="MY116" s="61"/>
      <c r="MZ116" s="61"/>
      <c r="NA116" s="61"/>
      <c r="NB116" s="61"/>
      <c r="NC116" s="61"/>
      <c r="ND116" s="61"/>
      <c r="NE116" s="61"/>
      <c r="NF116" s="61"/>
      <c r="NG116" s="61"/>
      <c r="NH116" s="61"/>
      <c r="NI116" s="61"/>
      <c r="NJ116" s="61"/>
      <c r="NK116" s="61"/>
      <c r="NL116" s="61"/>
      <c r="NM116" s="61"/>
      <c r="NN116" s="61"/>
      <c r="NO116" s="61"/>
      <c r="NP116" s="61"/>
      <c r="NQ116" s="61"/>
      <c r="NR116" s="61"/>
      <c r="NS116" s="61"/>
      <c r="NT116" s="61"/>
    </row>
    <row r="117" spans="1:384" s="4" customFormat="1" ht="73.5" customHeight="1" x14ac:dyDescent="0.2">
      <c r="A117" s="41"/>
      <c r="B117" s="41"/>
      <c r="C117" s="41"/>
      <c r="D117" s="41"/>
      <c r="E117" s="37" t="s">
        <v>66</v>
      </c>
      <c r="F117" s="22" t="s">
        <v>57</v>
      </c>
      <c r="G117" s="23"/>
      <c r="H117" s="22">
        <v>3738060</v>
      </c>
      <c r="I117" s="22"/>
      <c r="J117" s="17">
        <f t="shared" si="33"/>
        <v>3738060</v>
      </c>
      <c r="K117" s="48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  <c r="JT117" s="61"/>
      <c r="JU117" s="61"/>
      <c r="JV117" s="61"/>
      <c r="JW117" s="61"/>
      <c r="JX117" s="61"/>
      <c r="JY117" s="61"/>
      <c r="JZ117" s="61"/>
      <c r="KA117" s="61"/>
      <c r="KB117" s="61"/>
      <c r="KC117" s="61"/>
      <c r="KD117" s="61"/>
      <c r="KE117" s="61"/>
      <c r="KF117" s="61"/>
      <c r="KG117" s="61"/>
      <c r="KH117" s="61"/>
      <c r="KI117" s="61"/>
      <c r="KJ117" s="61"/>
      <c r="KK117" s="61"/>
      <c r="KL117" s="61"/>
      <c r="KM117" s="61"/>
      <c r="KN117" s="61"/>
      <c r="KO117" s="61"/>
      <c r="KP117" s="61"/>
      <c r="KQ117" s="61"/>
      <c r="KR117" s="61"/>
      <c r="KS117" s="61"/>
      <c r="KT117" s="61"/>
      <c r="KU117" s="61"/>
      <c r="KV117" s="61"/>
      <c r="KW117" s="61"/>
      <c r="KX117" s="61"/>
      <c r="KY117" s="61"/>
      <c r="KZ117" s="61"/>
      <c r="LA117" s="61"/>
      <c r="LB117" s="61"/>
      <c r="LC117" s="61"/>
      <c r="LD117" s="61"/>
      <c r="LE117" s="61"/>
      <c r="LF117" s="61"/>
      <c r="LG117" s="61"/>
      <c r="LH117" s="61"/>
      <c r="LI117" s="61"/>
      <c r="LJ117" s="61"/>
      <c r="LK117" s="61"/>
      <c r="LL117" s="61"/>
      <c r="LM117" s="61"/>
      <c r="LN117" s="61"/>
      <c r="LO117" s="61"/>
      <c r="LP117" s="61"/>
      <c r="LQ117" s="61"/>
      <c r="LR117" s="61"/>
      <c r="LS117" s="61"/>
      <c r="LT117" s="61"/>
      <c r="LU117" s="61"/>
      <c r="LV117" s="61"/>
      <c r="LW117" s="61"/>
      <c r="LX117" s="61"/>
      <c r="LY117" s="61"/>
      <c r="LZ117" s="61"/>
      <c r="MA117" s="61"/>
      <c r="MB117" s="61"/>
      <c r="MC117" s="61"/>
      <c r="MD117" s="61"/>
      <c r="ME117" s="61"/>
      <c r="MF117" s="61"/>
      <c r="MG117" s="61"/>
      <c r="MH117" s="61"/>
      <c r="MI117" s="61"/>
      <c r="MJ117" s="61"/>
      <c r="MK117" s="61"/>
      <c r="ML117" s="61"/>
      <c r="MM117" s="61"/>
      <c r="MN117" s="61"/>
      <c r="MO117" s="61"/>
      <c r="MP117" s="61"/>
      <c r="MQ117" s="61"/>
      <c r="MR117" s="61"/>
      <c r="MS117" s="61"/>
      <c r="MT117" s="61"/>
      <c r="MU117" s="61"/>
      <c r="MV117" s="61"/>
      <c r="MW117" s="61"/>
      <c r="MX117" s="61"/>
      <c r="MY117" s="61"/>
      <c r="MZ117" s="61"/>
      <c r="NA117" s="61"/>
      <c r="NB117" s="61"/>
      <c r="NC117" s="61"/>
      <c r="ND117" s="61"/>
      <c r="NE117" s="61"/>
      <c r="NF117" s="61"/>
      <c r="NG117" s="61"/>
      <c r="NH117" s="61"/>
      <c r="NI117" s="61"/>
      <c r="NJ117" s="61"/>
      <c r="NK117" s="61"/>
      <c r="NL117" s="61"/>
      <c r="NM117" s="61"/>
      <c r="NN117" s="61"/>
      <c r="NO117" s="61"/>
      <c r="NP117" s="61"/>
      <c r="NQ117" s="61"/>
      <c r="NR117" s="61"/>
      <c r="NS117" s="61"/>
      <c r="NT117" s="61"/>
    </row>
    <row r="118" spans="1:384" s="4" customFormat="1" ht="75" customHeight="1" x14ac:dyDescent="0.2">
      <c r="A118" s="41"/>
      <c r="B118" s="41"/>
      <c r="C118" s="41"/>
      <c r="D118" s="41"/>
      <c r="E118" s="37" t="s">
        <v>67</v>
      </c>
      <c r="F118" s="22" t="s">
        <v>57</v>
      </c>
      <c r="G118" s="23"/>
      <c r="H118" s="22">
        <v>2043580</v>
      </c>
      <c r="I118" s="22"/>
      <c r="J118" s="17">
        <f t="shared" si="33"/>
        <v>2043580</v>
      </c>
      <c r="K118" s="48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1"/>
      <c r="JQ118" s="61"/>
      <c r="JR118" s="61"/>
      <c r="JS118" s="61"/>
      <c r="JT118" s="61"/>
      <c r="JU118" s="61"/>
      <c r="JV118" s="61"/>
      <c r="JW118" s="61"/>
      <c r="JX118" s="61"/>
      <c r="JY118" s="61"/>
      <c r="JZ118" s="61"/>
      <c r="KA118" s="61"/>
      <c r="KB118" s="61"/>
      <c r="KC118" s="61"/>
      <c r="KD118" s="61"/>
      <c r="KE118" s="61"/>
      <c r="KF118" s="61"/>
      <c r="KG118" s="61"/>
      <c r="KH118" s="61"/>
      <c r="KI118" s="61"/>
      <c r="KJ118" s="61"/>
      <c r="KK118" s="61"/>
      <c r="KL118" s="61"/>
      <c r="KM118" s="61"/>
      <c r="KN118" s="61"/>
      <c r="KO118" s="61"/>
      <c r="KP118" s="61"/>
      <c r="KQ118" s="61"/>
      <c r="KR118" s="61"/>
      <c r="KS118" s="61"/>
      <c r="KT118" s="61"/>
      <c r="KU118" s="61"/>
      <c r="KV118" s="61"/>
      <c r="KW118" s="61"/>
      <c r="KX118" s="61"/>
      <c r="KY118" s="61"/>
      <c r="KZ118" s="61"/>
      <c r="LA118" s="61"/>
      <c r="LB118" s="61"/>
      <c r="LC118" s="61"/>
      <c r="LD118" s="61"/>
      <c r="LE118" s="61"/>
      <c r="LF118" s="61"/>
      <c r="LG118" s="61"/>
      <c r="LH118" s="61"/>
      <c r="LI118" s="61"/>
      <c r="LJ118" s="61"/>
      <c r="LK118" s="61"/>
      <c r="LL118" s="61"/>
      <c r="LM118" s="61"/>
      <c r="LN118" s="61"/>
      <c r="LO118" s="61"/>
      <c r="LP118" s="61"/>
      <c r="LQ118" s="61"/>
      <c r="LR118" s="61"/>
      <c r="LS118" s="61"/>
      <c r="LT118" s="61"/>
      <c r="LU118" s="61"/>
      <c r="LV118" s="61"/>
      <c r="LW118" s="61"/>
      <c r="LX118" s="61"/>
      <c r="LY118" s="61"/>
      <c r="LZ118" s="61"/>
      <c r="MA118" s="61"/>
      <c r="MB118" s="61"/>
      <c r="MC118" s="61"/>
      <c r="MD118" s="61"/>
      <c r="ME118" s="61"/>
      <c r="MF118" s="61"/>
      <c r="MG118" s="61"/>
      <c r="MH118" s="61"/>
      <c r="MI118" s="61"/>
      <c r="MJ118" s="61"/>
      <c r="MK118" s="61"/>
      <c r="ML118" s="61"/>
      <c r="MM118" s="61"/>
      <c r="MN118" s="61"/>
      <c r="MO118" s="61"/>
      <c r="MP118" s="61"/>
      <c r="MQ118" s="61"/>
      <c r="MR118" s="61"/>
      <c r="MS118" s="61"/>
      <c r="MT118" s="61"/>
      <c r="MU118" s="61"/>
      <c r="MV118" s="61"/>
      <c r="MW118" s="61"/>
      <c r="MX118" s="61"/>
      <c r="MY118" s="61"/>
      <c r="MZ118" s="61"/>
      <c r="NA118" s="61"/>
      <c r="NB118" s="61"/>
      <c r="NC118" s="61"/>
      <c r="ND118" s="61"/>
      <c r="NE118" s="61"/>
      <c r="NF118" s="61"/>
      <c r="NG118" s="61"/>
      <c r="NH118" s="61"/>
      <c r="NI118" s="61"/>
      <c r="NJ118" s="61"/>
      <c r="NK118" s="61"/>
      <c r="NL118" s="61"/>
      <c r="NM118" s="61"/>
      <c r="NN118" s="61"/>
      <c r="NO118" s="61"/>
      <c r="NP118" s="61"/>
      <c r="NQ118" s="61"/>
      <c r="NR118" s="61"/>
      <c r="NS118" s="61"/>
      <c r="NT118" s="61"/>
    </row>
    <row r="119" spans="1:384" ht="54" customHeight="1" x14ac:dyDescent="0.35">
      <c r="A119" s="49"/>
      <c r="B119" s="49"/>
      <c r="C119" s="49"/>
      <c r="D119" s="49"/>
      <c r="E119" s="37" t="s">
        <v>68</v>
      </c>
      <c r="F119" s="22" t="s">
        <v>57</v>
      </c>
      <c r="G119" s="49"/>
      <c r="H119" s="22">
        <v>6959860</v>
      </c>
      <c r="I119" s="22"/>
      <c r="J119" s="17">
        <f t="shared" si="33"/>
        <v>6959860</v>
      </c>
      <c r="K119" s="48"/>
      <c r="L119" s="4"/>
    </row>
    <row r="120" spans="1:384" ht="55.5" customHeight="1" x14ac:dyDescent="0.35">
      <c r="A120" s="49"/>
      <c r="B120" s="49"/>
      <c r="C120" s="49"/>
      <c r="D120" s="49"/>
      <c r="E120" s="44" t="s">
        <v>69</v>
      </c>
      <c r="F120" s="23" t="s">
        <v>58</v>
      </c>
      <c r="G120" s="23">
        <v>25179181</v>
      </c>
      <c r="H120" s="22">
        <f>5000000-2000000</f>
        <v>3000000</v>
      </c>
      <c r="I120" s="22"/>
      <c r="J120" s="17">
        <f t="shared" si="33"/>
        <v>3000000</v>
      </c>
      <c r="K120" s="26">
        <v>45.43</v>
      </c>
      <c r="L120" s="4"/>
    </row>
    <row r="121" spans="1:384" ht="51" customHeight="1" x14ac:dyDescent="0.35">
      <c r="A121" s="49"/>
      <c r="B121" s="49"/>
      <c r="C121" s="49"/>
      <c r="D121" s="49"/>
      <c r="E121" s="37" t="s">
        <v>70</v>
      </c>
      <c r="F121" s="23" t="s">
        <v>61</v>
      </c>
      <c r="G121" s="23">
        <v>5382485</v>
      </c>
      <c r="H121" s="22">
        <v>1000000</v>
      </c>
      <c r="I121" s="22"/>
      <c r="J121" s="17">
        <f t="shared" si="33"/>
        <v>1000000</v>
      </c>
      <c r="K121" s="26">
        <v>64.5</v>
      </c>
      <c r="L121" s="4"/>
    </row>
    <row r="122" spans="1:384" ht="55.5" customHeight="1" x14ac:dyDescent="0.35">
      <c r="A122" s="49"/>
      <c r="B122" s="49"/>
      <c r="C122" s="49"/>
      <c r="D122" s="49"/>
      <c r="E122" s="37" t="s">
        <v>109</v>
      </c>
      <c r="F122" s="23" t="s">
        <v>55</v>
      </c>
      <c r="G122" s="23">
        <v>9999558</v>
      </c>
      <c r="H122" s="22">
        <v>154500</v>
      </c>
      <c r="I122" s="22"/>
      <c r="J122" s="17">
        <f t="shared" si="33"/>
        <v>154500</v>
      </c>
      <c r="K122" s="26">
        <v>62.1</v>
      </c>
      <c r="L122" s="4"/>
    </row>
    <row r="123" spans="1:384" ht="113.25" customHeight="1" x14ac:dyDescent="0.35">
      <c r="A123" s="49"/>
      <c r="B123" s="49"/>
      <c r="C123" s="49"/>
      <c r="D123" s="49"/>
      <c r="E123" s="37" t="s">
        <v>71</v>
      </c>
      <c r="F123" s="23" t="s">
        <v>59</v>
      </c>
      <c r="G123" s="23">
        <v>1422026</v>
      </c>
      <c r="H123" s="22">
        <v>500000</v>
      </c>
      <c r="I123" s="22"/>
      <c r="J123" s="17">
        <f t="shared" si="33"/>
        <v>500000</v>
      </c>
      <c r="K123" s="26">
        <v>47.9</v>
      </c>
      <c r="L123" s="4"/>
    </row>
    <row r="124" spans="1:384" ht="145.5" customHeight="1" x14ac:dyDescent="0.35">
      <c r="A124" s="49"/>
      <c r="B124" s="49"/>
      <c r="C124" s="49"/>
      <c r="D124" s="49"/>
      <c r="E124" s="37" t="s">
        <v>72</v>
      </c>
      <c r="F124" s="23" t="s">
        <v>59</v>
      </c>
      <c r="G124" s="23">
        <v>1328224</v>
      </c>
      <c r="H124" s="22">
        <v>500000</v>
      </c>
      <c r="I124" s="22"/>
      <c r="J124" s="17">
        <f t="shared" si="33"/>
        <v>500000</v>
      </c>
      <c r="K124" s="26">
        <v>60.3</v>
      </c>
      <c r="L124" s="4"/>
    </row>
    <row r="125" spans="1:384" ht="25.9" customHeight="1" x14ac:dyDescent="0.35">
      <c r="A125" s="49"/>
      <c r="B125" s="49"/>
      <c r="C125" s="49"/>
      <c r="D125" s="13" t="s">
        <v>49</v>
      </c>
      <c r="E125" s="49"/>
      <c r="F125" s="49"/>
      <c r="G125" s="49"/>
      <c r="H125" s="65">
        <f>H15+H17+H50</f>
        <v>180484575.80000001</v>
      </c>
      <c r="I125" s="65">
        <f t="shared" ref="I125:J125" si="34">I15+I17+I50</f>
        <v>-4841163.4000000004</v>
      </c>
      <c r="J125" s="65">
        <f t="shared" si="34"/>
        <v>175643412.40000001</v>
      </c>
      <c r="K125" s="49"/>
      <c r="L125" s="4"/>
    </row>
    <row r="126" spans="1:384" s="50" customFormat="1" ht="25.9" customHeight="1" x14ac:dyDescent="0.35">
      <c r="D126" s="19" t="s">
        <v>94</v>
      </c>
      <c r="H126" s="51">
        <f>H18</f>
        <v>4362000</v>
      </c>
      <c r="I126" s="51">
        <f t="shared" ref="I126:J126" si="35">I18</f>
        <v>0</v>
      </c>
      <c r="J126" s="51">
        <f t="shared" si="35"/>
        <v>4362000</v>
      </c>
      <c r="L126" s="1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  <c r="IU126" s="63"/>
      <c r="IV126" s="63"/>
      <c r="IW126" s="63"/>
      <c r="IX126" s="63"/>
      <c r="IY126" s="63"/>
      <c r="IZ126" s="63"/>
      <c r="JA126" s="63"/>
      <c r="JB126" s="63"/>
      <c r="JC126" s="63"/>
      <c r="JD126" s="63"/>
      <c r="JE126" s="63"/>
      <c r="JF126" s="63"/>
      <c r="JG126" s="63"/>
      <c r="JH126" s="63"/>
      <c r="JI126" s="63"/>
      <c r="JJ126" s="63"/>
      <c r="JK126" s="63"/>
      <c r="JL126" s="63"/>
      <c r="JM126" s="63"/>
      <c r="JN126" s="63"/>
      <c r="JO126" s="63"/>
      <c r="JP126" s="63"/>
      <c r="JQ126" s="63"/>
      <c r="JR126" s="63"/>
      <c r="JS126" s="63"/>
      <c r="JT126" s="63"/>
      <c r="JU126" s="63"/>
      <c r="JV126" s="63"/>
      <c r="JW126" s="63"/>
      <c r="JX126" s="63"/>
      <c r="JY126" s="63"/>
      <c r="JZ126" s="63"/>
      <c r="KA126" s="63"/>
      <c r="KB126" s="63"/>
      <c r="KC126" s="63"/>
      <c r="KD126" s="63"/>
      <c r="KE126" s="63"/>
      <c r="KF126" s="63"/>
      <c r="KG126" s="63"/>
      <c r="KH126" s="63"/>
      <c r="KI126" s="63"/>
      <c r="KJ126" s="63"/>
      <c r="KK126" s="63"/>
      <c r="KL126" s="63"/>
      <c r="KM126" s="63"/>
      <c r="KN126" s="63"/>
      <c r="KO126" s="63"/>
      <c r="KP126" s="63"/>
      <c r="KQ126" s="63"/>
      <c r="KR126" s="63"/>
      <c r="KS126" s="63"/>
      <c r="KT126" s="63"/>
      <c r="KU126" s="63"/>
      <c r="KV126" s="63"/>
      <c r="KW126" s="63"/>
      <c r="KX126" s="63"/>
      <c r="KY126" s="63"/>
      <c r="KZ126" s="63"/>
      <c r="LA126" s="63"/>
      <c r="LB126" s="63"/>
      <c r="LC126" s="63"/>
      <c r="LD126" s="63"/>
      <c r="LE126" s="63"/>
      <c r="LF126" s="63"/>
      <c r="LG126" s="63"/>
      <c r="LH126" s="63"/>
      <c r="LI126" s="63"/>
      <c r="LJ126" s="63"/>
      <c r="LK126" s="63"/>
      <c r="LL126" s="63"/>
      <c r="LM126" s="63"/>
      <c r="LN126" s="63"/>
      <c r="LO126" s="63"/>
      <c r="LP126" s="63"/>
      <c r="LQ126" s="63"/>
      <c r="LR126" s="63"/>
      <c r="LS126" s="63"/>
      <c r="LT126" s="63"/>
      <c r="LU126" s="63"/>
      <c r="LV126" s="63"/>
      <c r="LW126" s="63"/>
      <c r="LX126" s="63"/>
      <c r="LY126" s="63"/>
      <c r="LZ126" s="63"/>
      <c r="MA126" s="63"/>
      <c r="MB126" s="63"/>
      <c r="MC126" s="63"/>
      <c r="MD126" s="63"/>
      <c r="ME126" s="63"/>
      <c r="MF126" s="63"/>
      <c r="MG126" s="63"/>
      <c r="MH126" s="63"/>
      <c r="MI126" s="63"/>
      <c r="MJ126" s="63"/>
      <c r="MK126" s="63"/>
      <c r="ML126" s="63"/>
      <c r="MM126" s="63"/>
      <c r="MN126" s="63"/>
      <c r="MO126" s="63"/>
      <c r="MP126" s="63"/>
      <c r="MQ126" s="63"/>
      <c r="MR126" s="63"/>
      <c r="MS126" s="63"/>
      <c r="MT126" s="63"/>
      <c r="MU126" s="63"/>
      <c r="MV126" s="63"/>
      <c r="MW126" s="63"/>
      <c r="MX126" s="63"/>
      <c r="MY126" s="63"/>
      <c r="MZ126" s="63"/>
      <c r="NA126" s="63"/>
      <c r="NB126" s="63"/>
      <c r="NC126" s="63"/>
      <c r="ND126" s="63"/>
      <c r="NE126" s="63"/>
      <c r="NF126" s="63"/>
      <c r="NG126" s="63"/>
      <c r="NH126" s="63"/>
      <c r="NI126" s="63"/>
      <c r="NJ126" s="63"/>
      <c r="NK126" s="63"/>
      <c r="NL126" s="63"/>
      <c r="NM126" s="63"/>
      <c r="NN126" s="63"/>
      <c r="NO126" s="63"/>
      <c r="NP126" s="63"/>
      <c r="NQ126" s="63"/>
      <c r="NR126" s="63"/>
      <c r="NS126" s="63"/>
      <c r="NT126" s="63"/>
    </row>
    <row r="127" spans="1:384" s="52" customFormat="1" x14ac:dyDescent="0.35">
      <c r="L127" s="1"/>
    </row>
    <row r="130" spans="1:384" s="54" customFormat="1" ht="28.15" customHeight="1" x14ac:dyDescent="0.35">
      <c r="A130" s="76"/>
      <c r="B130" s="76"/>
      <c r="C130" s="76"/>
      <c r="D130" s="77" t="s">
        <v>133</v>
      </c>
      <c r="E130" s="76"/>
      <c r="H130" s="85"/>
      <c r="I130" s="85"/>
      <c r="J130" s="66" t="s">
        <v>134</v>
      </c>
      <c r="L130" s="1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  <c r="IQ130" s="55"/>
      <c r="IR130" s="55"/>
      <c r="IS130" s="55"/>
      <c r="IT130" s="55"/>
      <c r="IU130" s="55"/>
      <c r="IV130" s="55"/>
      <c r="IW130" s="55"/>
      <c r="IX130" s="55"/>
      <c r="IY130" s="55"/>
      <c r="IZ130" s="55"/>
      <c r="JA130" s="55"/>
      <c r="JB130" s="55"/>
      <c r="JC130" s="55"/>
      <c r="JD130" s="55"/>
      <c r="JE130" s="55"/>
      <c r="JF130" s="55"/>
      <c r="JG130" s="55"/>
      <c r="JH130" s="55"/>
      <c r="JI130" s="55"/>
      <c r="JJ130" s="55"/>
      <c r="JK130" s="55"/>
      <c r="JL130" s="55"/>
      <c r="JM130" s="55"/>
      <c r="JN130" s="55"/>
      <c r="JO130" s="55"/>
      <c r="JP130" s="55"/>
      <c r="JQ130" s="55"/>
      <c r="JR130" s="55"/>
      <c r="JS130" s="55"/>
      <c r="JT130" s="55"/>
      <c r="JU130" s="55"/>
      <c r="JV130" s="55"/>
      <c r="JW130" s="55"/>
      <c r="JX130" s="55"/>
      <c r="JY130" s="55"/>
      <c r="JZ130" s="55"/>
      <c r="KA130" s="55"/>
      <c r="KB130" s="55"/>
      <c r="KC130" s="55"/>
      <c r="KD130" s="55"/>
      <c r="KE130" s="55"/>
      <c r="KF130" s="55"/>
      <c r="KG130" s="55"/>
      <c r="KH130" s="55"/>
      <c r="KI130" s="55"/>
      <c r="KJ130" s="55"/>
      <c r="KK130" s="55"/>
      <c r="KL130" s="55"/>
      <c r="KM130" s="55"/>
      <c r="KN130" s="55"/>
      <c r="KO130" s="55"/>
      <c r="KP130" s="55"/>
      <c r="KQ130" s="55"/>
      <c r="KR130" s="55"/>
      <c r="KS130" s="55"/>
      <c r="KT130" s="55"/>
      <c r="KU130" s="55"/>
      <c r="KV130" s="55"/>
      <c r="KW130" s="55"/>
      <c r="KX130" s="55"/>
      <c r="KY130" s="55"/>
      <c r="KZ130" s="55"/>
      <c r="LA130" s="55"/>
      <c r="LB130" s="55"/>
      <c r="LC130" s="55"/>
      <c r="LD130" s="55"/>
      <c r="LE130" s="55"/>
      <c r="LF130" s="55"/>
      <c r="LG130" s="55"/>
      <c r="LH130" s="55"/>
      <c r="LI130" s="55"/>
      <c r="LJ130" s="55"/>
      <c r="LK130" s="55"/>
      <c r="LL130" s="55"/>
      <c r="LM130" s="55"/>
      <c r="LN130" s="55"/>
      <c r="LO130" s="55"/>
      <c r="LP130" s="55"/>
      <c r="LQ130" s="55"/>
      <c r="LR130" s="55"/>
      <c r="LS130" s="55"/>
      <c r="LT130" s="55"/>
      <c r="LU130" s="55"/>
      <c r="LV130" s="55"/>
      <c r="LW130" s="55"/>
      <c r="LX130" s="55"/>
      <c r="LY130" s="55"/>
      <c r="LZ130" s="55"/>
      <c r="MA130" s="55"/>
      <c r="MB130" s="55"/>
      <c r="MC130" s="55"/>
      <c r="MD130" s="55"/>
      <c r="ME130" s="55"/>
      <c r="MF130" s="55"/>
      <c r="MG130" s="55"/>
      <c r="MH130" s="55"/>
      <c r="MI130" s="55"/>
      <c r="MJ130" s="55"/>
      <c r="MK130" s="55"/>
      <c r="ML130" s="55"/>
      <c r="MM130" s="55"/>
      <c r="MN130" s="55"/>
      <c r="MO130" s="55"/>
      <c r="MP130" s="55"/>
      <c r="MQ130" s="55"/>
      <c r="MR130" s="55"/>
      <c r="MS130" s="55"/>
      <c r="MT130" s="55"/>
      <c r="MU130" s="55"/>
      <c r="MV130" s="55"/>
      <c r="MW130" s="55"/>
      <c r="MX130" s="55"/>
      <c r="MY130" s="55"/>
      <c r="MZ130" s="55"/>
      <c r="NA130" s="55"/>
      <c r="NB130" s="55"/>
      <c r="NC130" s="55"/>
      <c r="ND130" s="55"/>
      <c r="NE130" s="55"/>
      <c r="NF130" s="55"/>
      <c r="NG130" s="55"/>
      <c r="NH130" s="55"/>
      <c r="NI130" s="55"/>
      <c r="NJ130" s="55"/>
      <c r="NK130" s="55"/>
      <c r="NL130" s="55"/>
      <c r="NM130" s="55"/>
      <c r="NN130" s="55"/>
      <c r="NO130" s="55"/>
      <c r="NP130" s="55"/>
      <c r="NQ130" s="55"/>
      <c r="NR130" s="55"/>
      <c r="NS130" s="55"/>
      <c r="NT130" s="55"/>
    </row>
    <row r="131" spans="1:384" s="54" customFormat="1" x14ac:dyDescent="0.35">
      <c r="A131" s="8"/>
      <c r="B131" s="8"/>
      <c r="C131" s="8"/>
      <c r="D131" s="7"/>
      <c r="E131" s="7"/>
      <c r="F131" s="7"/>
      <c r="G131" s="7"/>
      <c r="H131" s="7"/>
      <c r="I131" s="7"/>
      <c r="J131" s="7"/>
      <c r="K131" s="53"/>
      <c r="L131" s="1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  <c r="IQ131" s="55"/>
      <c r="IR131" s="55"/>
      <c r="IS131" s="55"/>
      <c r="IT131" s="55"/>
      <c r="IU131" s="55"/>
      <c r="IV131" s="55"/>
      <c r="IW131" s="55"/>
      <c r="IX131" s="55"/>
      <c r="IY131" s="55"/>
      <c r="IZ131" s="55"/>
      <c r="JA131" s="55"/>
      <c r="JB131" s="55"/>
      <c r="JC131" s="55"/>
      <c r="JD131" s="55"/>
      <c r="JE131" s="55"/>
      <c r="JF131" s="55"/>
      <c r="JG131" s="55"/>
      <c r="JH131" s="55"/>
      <c r="JI131" s="55"/>
      <c r="JJ131" s="55"/>
      <c r="JK131" s="55"/>
      <c r="JL131" s="55"/>
      <c r="JM131" s="55"/>
      <c r="JN131" s="55"/>
      <c r="JO131" s="55"/>
      <c r="JP131" s="55"/>
      <c r="JQ131" s="55"/>
      <c r="JR131" s="55"/>
      <c r="JS131" s="55"/>
      <c r="JT131" s="55"/>
      <c r="JU131" s="55"/>
      <c r="JV131" s="55"/>
      <c r="JW131" s="55"/>
      <c r="JX131" s="55"/>
      <c r="JY131" s="55"/>
      <c r="JZ131" s="55"/>
      <c r="KA131" s="55"/>
      <c r="KB131" s="55"/>
      <c r="KC131" s="55"/>
      <c r="KD131" s="55"/>
      <c r="KE131" s="55"/>
      <c r="KF131" s="55"/>
      <c r="KG131" s="55"/>
      <c r="KH131" s="55"/>
      <c r="KI131" s="55"/>
      <c r="KJ131" s="55"/>
      <c r="KK131" s="55"/>
      <c r="KL131" s="55"/>
      <c r="KM131" s="55"/>
      <c r="KN131" s="55"/>
      <c r="KO131" s="55"/>
      <c r="KP131" s="55"/>
      <c r="KQ131" s="55"/>
      <c r="KR131" s="55"/>
      <c r="KS131" s="55"/>
      <c r="KT131" s="55"/>
      <c r="KU131" s="55"/>
      <c r="KV131" s="55"/>
      <c r="KW131" s="55"/>
      <c r="KX131" s="55"/>
      <c r="KY131" s="55"/>
      <c r="KZ131" s="55"/>
      <c r="LA131" s="55"/>
      <c r="LB131" s="55"/>
      <c r="LC131" s="55"/>
      <c r="LD131" s="55"/>
      <c r="LE131" s="55"/>
      <c r="LF131" s="55"/>
      <c r="LG131" s="55"/>
      <c r="LH131" s="55"/>
      <c r="LI131" s="55"/>
      <c r="LJ131" s="55"/>
      <c r="LK131" s="55"/>
      <c r="LL131" s="55"/>
      <c r="LM131" s="55"/>
      <c r="LN131" s="55"/>
      <c r="LO131" s="55"/>
      <c r="LP131" s="55"/>
      <c r="LQ131" s="55"/>
      <c r="LR131" s="55"/>
      <c r="LS131" s="55"/>
      <c r="LT131" s="55"/>
      <c r="LU131" s="55"/>
      <c r="LV131" s="55"/>
      <c r="LW131" s="55"/>
      <c r="LX131" s="55"/>
      <c r="LY131" s="55"/>
      <c r="LZ131" s="55"/>
      <c r="MA131" s="55"/>
      <c r="MB131" s="55"/>
      <c r="MC131" s="55"/>
      <c r="MD131" s="55"/>
      <c r="ME131" s="55"/>
      <c r="MF131" s="55"/>
      <c r="MG131" s="55"/>
      <c r="MH131" s="55"/>
      <c r="MI131" s="55"/>
      <c r="MJ131" s="55"/>
      <c r="MK131" s="55"/>
      <c r="ML131" s="55"/>
      <c r="MM131" s="55"/>
      <c r="MN131" s="55"/>
      <c r="MO131" s="55"/>
      <c r="MP131" s="55"/>
      <c r="MQ131" s="55"/>
      <c r="MR131" s="55"/>
      <c r="MS131" s="55"/>
      <c r="MT131" s="55"/>
      <c r="MU131" s="55"/>
      <c r="MV131" s="55"/>
      <c r="MW131" s="55"/>
      <c r="MX131" s="55"/>
      <c r="MY131" s="55"/>
      <c r="MZ131" s="55"/>
      <c r="NA131" s="55"/>
      <c r="NB131" s="55"/>
      <c r="NC131" s="55"/>
      <c r="ND131" s="55"/>
      <c r="NE131" s="55"/>
      <c r="NF131" s="55"/>
      <c r="NG131" s="55"/>
      <c r="NH131" s="55"/>
      <c r="NI131" s="55"/>
      <c r="NJ131" s="55"/>
      <c r="NK131" s="55"/>
      <c r="NL131" s="55"/>
      <c r="NM131" s="55"/>
      <c r="NN131" s="55"/>
      <c r="NO131" s="55"/>
      <c r="NP131" s="55"/>
      <c r="NQ131" s="55"/>
      <c r="NR131" s="55"/>
      <c r="NS131" s="55"/>
      <c r="NT131" s="55"/>
    </row>
    <row r="132" spans="1:384" s="54" customFormat="1" x14ac:dyDescent="0.35">
      <c r="A132" s="78"/>
      <c r="B132" s="55"/>
      <c r="C132" s="79"/>
      <c r="D132" s="56"/>
      <c r="H132" s="57"/>
      <c r="I132" s="57"/>
      <c r="J132" s="57"/>
      <c r="K132" s="58"/>
      <c r="L132" s="1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  <c r="IQ132" s="55"/>
      <c r="IR132" s="55"/>
      <c r="IS132" s="55"/>
      <c r="IT132" s="55"/>
      <c r="IU132" s="55"/>
      <c r="IV132" s="55"/>
      <c r="IW132" s="55"/>
      <c r="IX132" s="55"/>
      <c r="IY132" s="55"/>
      <c r="IZ132" s="55"/>
      <c r="JA132" s="55"/>
      <c r="JB132" s="55"/>
      <c r="JC132" s="55"/>
      <c r="JD132" s="55"/>
      <c r="JE132" s="55"/>
      <c r="JF132" s="55"/>
      <c r="JG132" s="55"/>
      <c r="JH132" s="55"/>
      <c r="JI132" s="55"/>
      <c r="JJ132" s="55"/>
      <c r="JK132" s="55"/>
      <c r="JL132" s="55"/>
      <c r="JM132" s="55"/>
      <c r="JN132" s="55"/>
      <c r="JO132" s="55"/>
      <c r="JP132" s="55"/>
      <c r="JQ132" s="55"/>
      <c r="JR132" s="55"/>
      <c r="JS132" s="55"/>
      <c r="JT132" s="55"/>
      <c r="JU132" s="55"/>
      <c r="JV132" s="55"/>
      <c r="JW132" s="55"/>
      <c r="JX132" s="55"/>
      <c r="JY132" s="55"/>
      <c r="JZ132" s="55"/>
      <c r="KA132" s="55"/>
      <c r="KB132" s="55"/>
      <c r="KC132" s="55"/>
      <c r="KD132" s="55"/>
      <c r="KE132" s="55"/>
      <c r="KF132" s="55"/>
      <c r="KG132" s="55"/>
      <c r="KH132" s="55"/>
      <c r="KI132" s="55"/>
      <c r="KJ132" s="55"/>
      <c r="KK132" s="55"/>
      <c r="KL132" s="55"/>
      <c r="KM132" s="55"/>
      <c r="KN132" s="55"/>
      <c r="KO132" s="55"/>
      <c r="KP132" s="55"/>
      <c r="KQ132" s="55"/>
      <c r="KR132" s="55"/>
      <c r="KS132" s="55"/>
      <c r="KT132" s="55"/>
      <c r="KU132" s="55"/>
      <c r="KV132" s="55"/>
      <c r="KW132" s="55"/>
      <c r="KX132" s="55"/>
      <c r="KY132" s="55"/>
      <c r="KZ132" s="55"/>
      <c r="LA132" s="55"/>
      <c r="LB132" s="55"/>
      <c r="LC132" s="55"/>
      <c r="LD132" s="55"/>
      <c r="LE132" s="55"/>
      <c r="LF132" s="55"/>
      <c r="LG132" s="55"/>
      <c r="LH132" s="55"/>
      <c r="LI132" s="55"/>
      <c r="LJ132" s="55"/>
      <c r="LK132" s="55"/>
      <c r="LL132" s="55"/>
      <c r="LM132" s="55"/>
      <c r="LN132" s="55"/>
      <c r="LO132" s="55"/>
      <c r="LP132" s="55"/>
      <c r="LQ132" s="55"/>
      <c r="LR132" s="55"/>
      <c r="LS132" s="55"/>
      <c r="LT132" s="55"/>
      <c r="LU132" s="55"/>
      <c r="LV132" s="55"/>
      <c r="LW132" s="55"/>
      <c r="LX132" s="55"/>
      <c r="LY132" s="55"/>
      <c r="LZ132" s="55"/>
      <c r="MA132" s="55"/>
      <c r="MB132" s="55"/>
      <c r="MC132" s="55"/>
      <c r="MD132" s="55"/>
      <c r="ME132" s="55"/>
      <c r="MF132" s="55"/>
      <c r="MG132" s="55"/>
      <c r="MH132" s="55"/>
      <c r="MI132" s="55"/>
      <c r="MJ132" s="55"/>
      <c r="MK132" s="55"/>
      <c r="ML132" s="55"/>
      <c r="MM132" s="55"/>
      <c r="MN132" s="55"/>
      <c r="MO132" s="55"/>
      <c r="MP132" s="55"/>
      <c r="MQ132" s="55"/>
      <c r="MR132" s="55"/>
      <c r="MS132" s="55"/>
      <c r="MT132" s="55"/>
      <c r="MU132" s="55"/>
      <c r="MV132" s="55"/>
      <c r="MW132" s="55"/>
      <c r="MX132" s="55"/>
      <c r="MY132" s="55"/>
      <c r="MZ132" s="55"/>
      <c r="NA132" s="55"/>
      <c r="NB132" s="55"/>
      <c r="NC132" s="55"/>
      <c r="ND132" s="55"/>
      <c r="NE132" s="55"/>
      <c r="NF132" s="55"/>
      <c r="NG132" s="55"/>
      <c r="NH132" s="55"/>
      <c r="NI132" s="55"/>
      <c r="NJ132" s="55"/>
      <c r="NK132" s="55"/>
      <c r="NL132" s="55"/>
      <c r="NM132" s="55"/>
      <c r="NN132" s="55"/>
      <c r="NO132" s="55"/>
      <c r="NP132" s="55"/>
      <c r="NQ132" s="55"/>
      <c r="NR132" s="55"/>
      <c r="NS132" s="55"/>
      <c r="NT132" s="55"/>
    </row>
    <row r="133" spans="1:384" s="67" customFormat="1" ht="20.25" x14ac:dyDescent="0.3">
      <c r="D133" s="67" t="s">
        <v>136</v>
      </c>
      <c r="L133" s="68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  <c r="IX133" s="69"/>
      <c r="IY133" s="69"/>
      <c r="IZ133" s="69"/>
      <c r="JA133" s="69"/>
      <c r="JB133" s="69"/>
      <c r="JC133" s="69"/>
      <c r="JD133" s="69"/>
      <c r="JE133" s="69"/>
      <c r="JF133" s="69"/>
      <c r="JG133" s="69"/>
      <c r="JH133" s="69"/>
      <c r="JI133" s="69"/>
      <c r="JJ133" s="69"/>
      <c r="JK133" s="69"/>
      <c r="JL133" s="69"/>
      <c r="JM133" s="69"/>
      <c r="JN133" s="69"/>
      <c r="JO133" s="69"/>
      <c r="JP133" s="69"/>
      <c r="JQ133" s="69"/>
      <c r="JR133" s="69"/>
      <c r="JS133" s="69"/>
      <c r="JT133" s="69"/>
      <c r="JU133" s="69"/>
      <c r="JV133" s="69"/>
      <c r="JW133" s="69"/>
      <c r="JX133" s="69"/>
      <c r="JY133" s="69"/>
      <c r="JZ133" s="69"/>
      <c r="KA133" s="69"/>
      <c r="KB133" s="69"/>
      <c r="KC133" s="69"/>
      <c r="KD133" s="69"/>
      <c r="KE133" s="69"/>
      <c r="KF133" s="69"/>
      <c r="KG133" s="69"/>
      <c r="KH133" s="69"/>
      <c r="KI133" s="69"/>
      <c r="KJ133" s="69"/>
      <c r="KK133" s="69"/>
      <c r="KL133" s="69"/>
      <c r="KM133" s="69"/>
      <c r="KN133" s="69"/>
      <c r="KO133" s="69"/>
      <c r="KP133" s="69"/>
      <c r="KQ133" s="69"/>
      <c r="KR133" s="69"/>
      <c r="KS133" s="69"/>
      <c r="KT133" s="69"/>
      <c r="KU133" s="69"/>
      <c r="KV133" s="69"/>
      <c r="KW133" s="69"/>
      <c r="KX133" s="69"/>
      <c r="KY133" s="69"/>
      <c r="KZ133" s="69"/>
      <c r="LA133" s="69"/>
      <c r="LB133" s="69"/>
      <c r="LC133" s="69"/>
      <c r="LD133" s="69"/>
      <c r="LE133" s="69"/>
      <c r="LF133" s="69"/>
      <c r="LG133" s="69"/>
      <c r="LH133" s="69"/>
      <c r="LI133" s="69"/>
      <c r="LJ133" s="69"/>
      <c r="LK133" s="69"/>
      <c r="LL133" s="69"/>
      <c r="LM133" s="69"/>
      <c r="LN133" s="69"/>
      <c r="LO133" s="69"/>
      <c r="LP133" s="69"/>
      <c r="LQ133" s="69"/>
      <c r="LR133" s="69"/>
      <c r="LS133" s="69"/>
      <c r="LT133" s="69"/>
      <c r="LU133" s="69"/>
      <c r="LV133" s="69"/>
      <c r="LW133" s="69"/>
      <c r="LX133" s="69"/>
      <c r="LY133" s="69"/>
      <c r="LZ133" s="69"/>
      <c r="MA133" s="69"/>
      <c r="MB133" s="69"/>
      <c r="MC133" s="69"/>
      <c r="MD133" s="69"/>
      <c r="ME133" s="69"/>
      <c r="MF133" s="69"/>
      <c r="MG133" s="69"/>
      <c r="MH133" s="69"/>
      <c r="MI133" s="69"/>
      <c r="MJ133" s="69"/>
      <c r="MK133" s="69"/>
      <c r="ML133" s="69"/>
      <c r="MM133" s="69"/>
      <c r="MN133" s="69"/>
      <c r="MO133" s="69"/>
      <c r="MP133" s="69"/>
      <c r="MQ133" s="69"/>
      <c r="MR133" s="69"/>
      <c r="MS133" s="69"/>
      <c r="MT133" s="69"/>
      <c r="MU133" s="69"/>
      <c r="MV133" s="69"/>
      <c r="MW133" s="69"/>
      <c r="MX133" s="69"/>
      <c r="MY133" s="69"/>
      <c r="MZ133" s="69"/>
      <c r="NA133" s="69"/>
      <c r="NB133" s="69"/>
      <c r="NC133" s="69"/>
      <c r="ND133" s="69"/>
      <c r="NE133" s="69"/>
      <c r="NF133" s="69"/>
      <c r="NG133" s="69"/>
      <c r="NH133" s="69"/>
      <c r="NI133" s="69"/>
      <c r="NJ133" s="69"/>
      <c r="NK133" s="69"/>
      <c r="NL133" s="69"/>
      <c r="NM133" s="69"/>
      <c r="NN133" s="69"/>
      <c r="NO133" s="69"/>
      <c r="NP133" s="69"/>
      <c r="NQ133" s="69"/>
      <c r="NR133" s="69"/>
      <c r="NS133" s="69"/>
      <c r="NT133" s="69"/>
    </row>
    <row r="134" spans="1:384" x14ac:dyDescent="0.35">
      <c r="L134" s="52"/>
    </row>
    <row r="135" spans="1:384" x14ac:dyDescent="0.35">
      <c r="D135" s="1" t="s">
        <v>137</v>
      </c>
    </row>
    <row r="137" spans="1:384" x14ac:dyDescent="0.35">
      <c r="L137" s="54"/>
    </row>
    <row r="138" spans="1:384" x14ac:dyDescent="0.35">
      <c r="L138" s="54"/>
    </row>
    <row r="139" spans="1:384" x14ac:dyDescent="0.35">
      <c r="L139" s="54"/>
    </row>
  </sheetData>
  <mergeCells count="9">
    <mergeCell ref="A11:K11"/>
    <mergeCell ref="H130:I130"/>
    <mergeCell ref="F1:K1"/>
    <mergeCell ref="F2:K2"/>
    <mergeCell ref="F3:K3"/>
    <mergeCell ref="F4:K4"/>
    <mergeCell ref="F5:K5"/>
    <mergeCell ref="F6:K6"/>
    <mergeCell ref="F7:K7"/>
  </mergeCells>
  <printOptions horizontalCentered="1"/>
  <pageMargins left="0.19685039370078741" right="0.19685039370078741" top="1.1811023622047245" bottom="0.39370078740157483" header="0.31496062992125984" footer="0.31496062992125984"/>
  <pageSetup paperSize="9" scale="59" fitToHeight="12" orientation="landscape" verticalDpi="300" r:id="rId1"/>
  <rowBreaks count="1" manualBreakCount="1"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2 (с)</vt:lpstr>
      <vt:lpstr>'дод 2 (с)'!Заголовки_для_печати</vt:lpstr>
      <vt:lpstr>'дод 2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2019-04-25T10:08:08Z</cp:lastPrinted>
  <dcterms:created xsi:type="dcterms:W3CDTF">2018-10-18T06:20:50Z</dcterms:created>
  <dcterms:modified xsi:type="dcterms:W3CDTF">2019-04-25T10:11:13Z</dcterms:modified>
</cp:coreProperties>
</file>