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7'!$12:$13</definedName>
    <definedName name="_xlnm.Print_Area" localSheetId="0">'дод 7'!$A$1:$J$258</definedName>
  </definedNames>
  <calcPr fullCalcOnLoad="1"/>
</workbook>
</file>

<file path=xl/sharedStrings.xml><?xml version="1.0" encoding="utf-8"?>
<sst xmlns="http://schemas.openxmlformats.org/spreadsheetml/2006/main" count="1083" uniqueCount="498">
  <si>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</si>
  <si>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</si>
  <si>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</si>
  <si>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</si>
  <si>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</si>
  <si>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</si>
  <si>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</si>
  <si>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</si>
  <si>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</si>
  <si>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</si>
  <si>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</si>
  <si>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</si>
  <si>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</si>
  <si>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</si>
  <si>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</si>
  <si>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</si>
  <si>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</si>
  <si>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</si>
  <si>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</si>
  <si>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</si>
  <si>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</si>
  <si>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</si>
  <si>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</si>
  <si>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</si>
  <si>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</si>
  <si>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</si>
  <si>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</si>
  <si>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</si>
  <si>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</si>
  <si>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</si>
  <si>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</si>
  <si>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</si>
  <si>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</si>
  <si>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</si>
  <si>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</si>
  <si>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</si>
  <si>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</si>
  <si>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</si>
  <si>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</si>
  <si>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</si>
  <si>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</si>
  <si>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</si>
  <si>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</si>
  <si>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</si>
  <si>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</si>
  <si>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</si>
  <si>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</si>
  <si>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</si>
  <si>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</si>
  <si>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</si>
  <si>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</si>
  <si>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</si>
  <si>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</si>
  <si>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</si>
  <si>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</si>
  <si>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</si>
  <si>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</si>
  <si>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</si>
  <si>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</si>
  <si>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</si>
  <si>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</si>
  <si>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</si>
  <si>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</si>
  <si>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</si>
  <si>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</si>
  <si>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</si>
  <si>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</si>
  <si>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</si>
  <si>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</si>
  <si>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</si>
  <si>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</si>
  <si>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</si>
  <si>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</si>
  <si>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</si>
  <si>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</si>
  <si>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</si>
  <si>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</si>
  <si>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</si>
  <si>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</si>
  <si>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</si>
  <si>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</si>
  <si>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</si>
  <si>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</si>
  <si>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</si>
  <si>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</si>
  <si>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</si>
  <si>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</si>
  <si>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</si>
  <si>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</si>
  <si>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1100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</si>
  <si>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</si>
  <si>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</si>
  <si>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</si>
  <si>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</si>
  <si>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</si>
  <si>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</si>
  <si>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</si>
  <si>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</si>
  <si>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</si>
  <si>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</si>
  <si>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</si>
  <si>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</si>
  <si>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</si>
  <si>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</si>
  <si>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</si>
  <si>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</si>
  <si>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</si>
  <si>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</si>
  <si>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</si>
  <si>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</si>
  <si>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</si>
  <si>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</si>
  <si>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</si>
  <si>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</si>
  <si>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</si>
  <si>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</si>
  <si>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</si>
  <si>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</si>
  <si>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</si>
  <si>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</si>
  <si>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</si>
  <si>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</si>
  <si>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</si>
  <si>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</si>
  <si>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</si>
  <si>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</si>
  <si>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</si>
  <si>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</si>
  <si>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</si>
  <si>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</si>
  <si>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</si>
  <si>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</si>
  <si>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</si>
  <si>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</si>
  <si>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</si>
  <si>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</si>
  <si>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</si>
  <si>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</si>
  <si>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</si>
  <si>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</si>
  <si>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</si>
  <si>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</si>
  <si>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</si>
  <si>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</si>
  <si>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</si>
  <si>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</si>
  <si>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</si>
  <si>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</si>
  <si>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</si>
  <si>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</si>
  <si>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</si>
  <si>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</si>
  <si>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</si>
  <si>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</si>
  <si>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</si>
  <si>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</si>
  <si>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</si>
  <si>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</si>
  <si>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</si>
  <si>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</si>
  <si>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</si>
  <si>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</si>
  <si>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</si>
  <si>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</si>
  <si>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</si>
  <si>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</si>
  <si>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</si>
  <si>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</si>
  <si>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</si>
  <si>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</si>
  <si>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</si>
  <si>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</si>
  <si>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</si>
  <si>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</si>
  <si>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</si>
  <si>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</si>
  <si>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</si>
  <si>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</si>
  <si>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</si>
  <si>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</si>
  <si>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</si>
  <si>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</si>
  <si>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</si>
  <si>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</si>
  <si>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</si>
  <si>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</si>
  <si>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</si>
  <si>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</si>
  <si>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</si>
  <si>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</si>
  <si>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</si>
  <si>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</si>
  <si>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</si>
  <si>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</si>
  <si>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</si>
  <si>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</si>
  <si>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</si>
  <si>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</si>
  <si>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</si>
  <si>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</si>
  <si>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</si>
  <si>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</si>
  <si>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</si>
  <si>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</si>
  <si>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</si>
  <si>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</si>
  <si>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</si>
  <si>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</si>
  <si>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</si>
  <si>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</si>
  <si>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</si>
  <si>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</si>
  <si>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</si>
  <si>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</si>
  <si>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</si>
  <si>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</si>
  <si>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</si>
  <si>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</si>
  <si>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</si>
  <si>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</si>
  <si>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</si>
  <si>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</si>
  <si>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</si>
  <si>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</si>
  <si>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</si>
  <si>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</si>
  <si>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</si>
  <si>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</si>
  <si>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</si>
  <si>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</si>
  <si>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</si>
  <si>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</si>
  <si>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</si>
  <si>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</si>
  <si>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</si>
  <si>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</si>
  <si>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</si>
  <si>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</si>
  <si>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</si>
  <si>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</si>
  <si>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</si>
  <si>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</si>
  <si>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</si>
  <si>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</si>
  <si>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</si>
  <si>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</si>
  <si>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</si>
  <si>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</si>
  <si>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</si>
  <si>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</si>
  <si>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</si>
  <si>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</si>
  <si>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</si>
  <si>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</si>
  <si>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</si>
  <si>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</si>
  <si>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</si>
  <si>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</si>
  <si>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</si>
  <si>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</si>
  <si>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</si>
  <si>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</si>
  <si>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</si>
  <si>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</si>
  <si>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</si>
  <si>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</si>
  <si>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</si>
  <si>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</si>
  <si>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</si>
  <si>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</si>
  <si>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</si>
  <si>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</si>
  <si>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</si>
  <si>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</si>
  <si>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</si>
  <si>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</si>
  <si>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</si>
  <si>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</si>
  <si>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</si>
  <si>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</si>
  <si>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</si>
  <si>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</si>
  <si>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</si>
  <si>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</si>
  <si>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</si>
  <si>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</si>
  <si>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</si>
  <si>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</si>
  <si>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</si>
  <si>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</si>
  <si>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</si>
  <si>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</si>
  <si>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</si>
  <si>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</si>
  <si>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</si>
  <si>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</si>
  <si>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</si>
  <si>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</si>
  <si>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</si>
  <si>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</si>
  <si>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</si>
  <si>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</si>
  <si>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</si>
  <si>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</si>
  <si>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</si>
  <si>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</si>
  <si>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</si>
  <si>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</si>
  <si>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</si>
  <si>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</si>
  <si>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</si>
  <si>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</si>
  <si>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</si>
  <si>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</si>
  <si>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</si>
  <si>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</si>
  <si>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</si>
  <si>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</si>
  <si>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</si>
  <si>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</si>
  <si>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</si>
  <si>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</si>
  <si>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</si>
  <si>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</si>
  <si>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</si>
  <si>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</si>
  <si>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</si>
  <si>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</si>
  <si>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</si>
  <si>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</si>
  <si>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</si>
  <si>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</si>
  <si>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</si>
  <si>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</si>
  <si>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</si>
  <si>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</si>
  <si>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</si>
  <si>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</si>
  <si>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</si>
  <si>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</si>
  <si>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</si>
  <si>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</si>
  <si>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</si>
  <si>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</si>
  <si>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</si>
  <si>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</si>
  <si>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</si>
  <si>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</si>
  <si>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</si>
  <si>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</si>
  <si>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</si>
  <si>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</si>
  <si>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</si>
  <si>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цільова програма «Соціальні служби готові прийти на допомогу на 2019-2021 роки»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</si>
  <si>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</si>
  <si>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</si>
  <si>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</si>
  <si>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21.12.2017 року № 2913-МР (зі змінами)</t>
  </si>
  <si>
    <t>3717693</t>
  </si>
  <si>
    <t>0611110</t>
  </si>
  <si>
    <t>1110</t>
  </si>
  <si>
    <t>0930</t>
  </si>
  <si>
    <t>0611150</t>
  </si>
  <si>
    <t>1150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</si>
  <si>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</si>
  <si>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</si>
  <si>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</si>
  <si>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</si>
  <si>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</si>
  <si>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</si>
  <si>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</si>
  <si>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</si>
  <si>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</si>
  <si>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</si>
  <si>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</si>
  <si>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</si>
  <si>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 xml:space="preserve">від 19.12.2018 року № 4334-МР </t>
  </si>
  <si>
    <t>від 19.12.2018 року № 4335-МР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</si>
  <si>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</si>
  <si>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</si>
  <si>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</si>
  <si>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</si>
  <si>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</si>
  <si>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</si>
  <si>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</si>
  <si>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</si>
  <si>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</si>
  <si>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</si>
  <si>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</si>
  <si>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</si>
  <si>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</si>
  <si>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</si>
  <si>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</si>
  <si>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</si>
  <si>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</si>
  <si>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</si>
  <si>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</si>
  <si>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</si>
  <si>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Інші діяльність у сфері житлово-комунального господарства</t>
  </si>
  <si>
    <t>від 28.11.2018 року № 4154-МР  (зі змінами)</t>
  </si>
  <si>
    <t>3717370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</si>
  <si>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</si>
  <si>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</si>
  <si>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</si>
  <si>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</si>
  <si>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</si>
  <si>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</si>
  <si>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</si>
  <si>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</si>
  <si>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</si>
  <si>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Програма економічного і соціального розвитку      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</si>
  <si>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</si>
  <si>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</si>
  <si>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</si>
  <si>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</si>
  <si>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</si>
  <si>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Програма економічного і соціального розвитку                        м. Суми на 2019 рік та основні напрями розвитку на 2020-2021 роки</t>
  </si>
  <si>
    <t>Міська програма сприяння розвитку громадянського суспільства у м. Суми на 2019-2021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</si>
  <si>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</si>
  <si>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</si>
  <si>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</si>
  <si>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проєкт рішення</t>
  </si>
  <si>
    <t>Програма «Фінансове забезпечення відзначення на території Сумської міської об'єднаної територіальної громади державних, професійних свят, ювілейних дат та інших подій на 2020-2022 роки»</t>
  </si>
  <si>
    <t>від 28.11.2018 № 4153-МР (зі змінами)</t>
  </si>
  <si>
    <t>Цільова Програма підтримки малого і середнього підприємництва Сумської міської об'єднаної територіальної громади на 2020-2022 роки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</si>
  <si>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</si>
  <si>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</si>
  <si>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об'єднаної територіальної громади»  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</si>
  <si>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</si>
  <si>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</si>
  <si>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</si>
  <si>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</si>
  <si>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</si>
  <si>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</si>
  <si>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</si>
  <si>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</si>
  <si>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Програма підвищення енергоефективності в бюджетній сфері міста Суми на 2020-2022 роки </t>
  </si>
  <si>
    <t>Міська цільова Програма з реалізації Конвенції ООН про права дитини Сумської міської об'єднаної територіальної громади на 2020-2022 роки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</si>
  <si>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</si>
  <si>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</si>
  <si>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</si>
  <si>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</si>
  <si>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</si>
  <si>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</si>
  <si>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</si>
  <si>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Програма підвищення енергоефективності в бюджетній сфері Сумської міської об'єднаної територіальної громади на 2020-2022 роки</t>
  </si>
  <si>
    <t>Програма економічного і соціального розвитку              Сумської міської об'єднаної територіальної громади на 2020 рік та основні напрями розвитку на 2021-2022 роки</t>
  </si>
  <si>
    <t>3718600</t>
  </si>
  <si>
    <t>0170</t>
  </si>
  <si>
    <t>Обслуговування місцевого боргу</t>
  </si>
  <si>
    <t>Міська цільова Програма захисту населення і території м. Суми від надзвичайних ситуацій техногенного та природного характеру на 2019-2021 роки</t>
  </si>
  <si>
    <t>від 19.12.2018 року № 4332-МР (зі змінами)</t>
  </si>
  <si>
    <t>Цільова програма капітального ремонту, модернізації та диспетчеризації ліфтів у Сумської міської об'єднаної територіальної громади на 2020-2022 роки</t>
  </si>
  <si>
    <t>Розподіл витрат бюджету Сумської міської об'єднаної територіальної громади на реалізацію цільових (комплексних) програм у 2020 році</t>
  </si>
  <si>
    <t>(18531000000)</t>
  </si>
  <si>
    <t>09 Управління  «Служба у справах дітей» Сумської міської ради</t>
  </si>
  <si>
    <t xml:space="preserve">Програма «Відкритий інформаційний простір Сумської міської об'єднаної територіальної громади» на 2019-2021 роки </t>
  </si>
  <si>
    <t xml:space="preserve">Програма «Молодь територіальної громади м. Суми на 2019-2021 роки» </t>
  </si>
  <si>
    <t>Програма Сумської міської об’єднаної територіальної громади «Милосердя» на 2019-2021 роки</t>
  </si>
  <si>
    <t>від 27.11.2019 року № 5996-МР</t>
  </si>
  <si>
    <t xml:space="preserve">від 18.12.2019 року № 6113-МР 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</si>
  <si>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</si>
  <si>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</si>
  <si>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</si>
  <si>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</si>
  <si>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</si>
  <si>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Програма розвитку фізичної культури і спорту Сумської міської об'єднаної територіальної громади на 2019-2021 роки</t>
  </si>
  <si>
    <t>Комплексна Програма Сумської міської об'єднаної територіальної громади «Охорона здоров’я на 2019-2021 роки»</t>
  </si>
  <si>
    <t xml:space="preserve">Комплексна програма Сумської міської об'єднаної територіальної громади «Освіта на 2019-2021 роки» </t>
  </si>
  <si>
    <t xml:space="preserve">від 24.12.2019 року № 6249-МР 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</si>
  <si>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</si>
  <si>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</si>
  <si>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</si>
  <si>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</si>
  <si>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</si>
  <si>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Цільова комплексна Програма розвитку культури  Сумської міської об'єднаної територіальної громади на 2019 - 2021 роки</t>
  </si>
  <si>
    <t>Програма охорони навколишнього природного середовища Сумської міської об'єднаної територіальної громади на 2019-2021 роки</t>
  </si>
  <si>
    <t>від 18.12.2019 № 6107-МР</t>
  </si>
  <si>
    <t>від 18.12.2019 № 6108-МР</t>
  </si>
  <si>
    <t xml:space="preserve">Комплексна цільова Програма управління та ефективного використання майна комунальної власності та земельних ресурсів на території Сумської міської об'єднаної територіальної громади на 2019-2021 роки </t>
  </si>
  <si>
    <t xml:space="preserve">Програма «Молодь територіальної громади                                     м. Суми на 2019-2021 роки» </t>
  </si>
  <si>
    <t xml:space="preserve">         код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</si>
  <si>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</si>
  <si>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</si>
  <si>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</si>
  <si>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</si>
  <si>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</si>
  <si>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</si>
  <si>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</si>
  <si>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</si>
  <si>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Секретар Сумської міської ради</t>
  </si>
  <si>
    <t>А. В. Баранов</t>
  </si>
  <si>
    <t>«Про бюджет Сумської міської об'єднаної</t>
  </si>
  <si>
    <t>до    рішення     Сумської     міської    ради</t>
  </si>
  <si>
    <t>територіальної    громади    на    2020   рік»</t>
  </si>
  <si>
    <t xml:space="preserve">від   24   грудня   2019  року  №  6248 - МР         </t>
  </si>
  <si>
    <t>Виконавець: Липова С.А.</t>
  </si>
  <si>
    <t xml:space="preserve">                            Додаток №7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</si>
</sst>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u val="single"/>
      <sz val="53"/>
      <name val="Times New Roman"/>
      <family val="1"/>
    </font>
    <font>
      <sz val="45"/>
      <name val="Times New Roman"/>
      <family val="1"/>
    </font>
    <font>
      <sz val="38"/>
      <name val="Times New Roman"/>
      <family val="1"/>
    </font>
    <font>
      <sz val="40"/>
      <name val="Times New Roman"/>
      <family val="1"/>
    </font>
    <font>
      <sz val="42"/>
      <name val="Times New Roman"/>
      <family val="1"/>
    </font>
    <font>
      <b/>
      <sz val="6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0" fillId="0" borderId="7" applyNumberFormat="0" applyFill="0" applyAlignment="0" applyProtection="0"/>
    <xf numFmtId="0" fontId="11" fillId="0" borderId="8" applyNumberFormat="0" applyFill="0" applyAlignment="0" applyProtection="0"/>
    <xf numFmtId="0" fontId="61" fillId="47" borderId="9" applyNumberFormat="0" applyAlignment="0" applyProtection="0"/>
    <xf numFmtId="0" fontId="9" fillId="48" borderId="10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5" fillId="3" borderId="0" applyNumberFormat="0" applyBorder="0" applyAlignment="0" applyProtection="0"/>
    <xf numFmtId="0" fontId="65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7" fillId="0" borderId="15" applyNumberFormat="0" applyFill="0" applyAlignment="0" applyProtection="0"/>
    <xf numFmtId="0" fontId="67" fillId="54" borderId="0" applyNumberFormat="0" applyBorder="0" applyAlignment="0" applyProtection="0"/>
    <xf numFmtId="0" fontId="19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vertical="center"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202" fontId="28" fillId="0" borderId="17" xfId="95" applyNumberFormat="1" applyFont="1" applyFill="1" applyBorder="1" applyAlignment="1">
      <alignment horizontal="left" vertical="center"/>
      <protection/>
    </xf>
    <xf numFmtId="202" fontId="28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4" fontId="28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34" fillId="0" borderId="17" xfId="95" applyNumberFormat="1" applyFont="1" applyFill="1" applyBorder="1" applyAlignment="1">
      <alignment horizontal="center" vertical="center"/>
      <protection/>
    </xf>
    <xf numFmtId="4" fontId="70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1" fontId="25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202" fontId="36" fillId="0" borderId="0" xfId="0" applyNumberFormat="1" applyFont="1" applyFill="1" applyBorder="1" applyAlignment="1">
      <alignment vertical="justify"/>
    </xf>
    <xf numFmtId="4" fontId="36" fillId="0" borderId="0" xfId="0" applyNumberFormat="1" applyFont="1" applyFill="1" applyBorder="1" applyAlignment="1">
      <alignment vertical="justify"/>
    </xf>
    <xf numFmtId="4" fontId="37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>
      <alignment vertical="center" wrapText="1"/>
    </xf>
    <xf numFmtId="3" fontId="25" fillId="0" borderId="17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3" fontId="25" fillId="0" borderId="17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49" fontId="38" fillId="0" borderId="0" xfId="0" applyNumberFormat="1" applyFont="1" applyFill="1" applyBorder="1" applyAlignment="1" applyProtection="1">
      <alignment vertical="top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4" fontId="25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71" fillId="0" borderId="17" xfId="0" applyNumberFormat="1" applyFont="1" applyFill="1" applyBorder="1" applyAlignment="1" applyProtection="1">
      <alignment/>
      <protection/>
    </xf>
    <xf numFmtId="0" fontId="71" fillId="0" borderId="17" xfId="0" applyNumberFormat="1" applyFont="1" applyFill="1" applyBorder="1" applyAlignment="1" applyProtection="1">
      <alignment horizontal="left"/>
      <protection/>
    </xf>
    <xf numFmtId="0" fontId="72" fillId="0" borderId="0" xfId="0" applyFont="1" applyFill="1" applyAlignment="1">
      <alignment/>
    </xf>
    <xf numFmtId="0" fontId="35" fillId="0" borderId="0" xfId="0" applyFont="1" applyFill="1" applyAlignment="1">
      <alignment vertical="center" wrapText="1"/>
    </xf>
    <xf numFmtId="0" fontId="41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Alignment="1" applyProtection="1">
      <alignment/>
      <protection/>
    </xf>
    <xf numFmtId="0" fontId="43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Alignment="1" applyProtection="1">
      <alignment horizontal="center"/>
      <protection/>
    </xf>
    <xf numFmtId="4" fontId="26" fillId="0" borderId="0" xfId="0" applyNumberFormat="1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1" fontId="25" fillId="0" borderId="19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1" fontId="25" fillId="0" borderId="17" xfId="0" applyNumberFormat="1" applyFont="1" applyFill="1" applyBorder="1" applyAlignment="1">
      <alignment horizontal="center" vertical="top" wrapText="1"/>
    </xf>
    <xf numFmtId="49" fontId="25" fillId="0" borderId="17" xfId="0" applyNumberFormat="1" applyFont="1" applyFill="1" applyBorder="1" applyAlignment="1">
      <alignment horizontal="center" vertical="top"/>
    </xf>
    <xf numFmtId="1" fontId="25" fillId="0" borderId="17" xfId="0" applyNumberFormat="1" applyFont="1" applyFill="1" applyBorder="1" applyAlignment="1">
      <alignment horizontal="center" vertical="top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vertical="center" wrapText="1"/>
    </xf>
    <xf numFmtId="49" fontId="25" fillId="0" borderId="20" xfId="0" applyNumberFormat="1" applyFont="1" applyFill="1" applyBorder="1" applyAlignment="1">
      <alignment vertical="center" wrapText="1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49" fontId="36" fillId="0" borderId="0" xfId="0" applyNumberFormat="1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top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showZeros="0" tabSelected="1" view="pageBreakPreview" zoomScale="25" zoomScaleNormal="25" zoomScaleSheetLayoutView="25" workbookViewId="0" topLeftCell="A1">
      <selection activeCell="F240" sqref="F240"/>
    </sheetView>
  </sheetViews>
  <sheetFormatPr defaultColWidth="9.16015625" defaultRowHeight="12.75"/>
  <cols>
    <col min="1" max="1" width="56.5" style="8" customWidth="1"/>
    <col min="2" max="2" width="51.83203125" style="8" customWidth="1"/>
    <col min="3" max="3" width="55.16015625" style="8" customWidth="1"/>
    <col min="4" max="4" width="157" style="7" customWidth="1"/>
    <col min="5" max="5" width="164.33203125" style="8" customWidth="1"/>
    <col min="6" max="6" width="101.83203125" style="8" customWidth="1"/>
    <col min="7" max="7" width="77.83203125" style="8" customWidth="1"/>
    <col min="8" max="8" width="74.83203125" style="18" customWidth="1"/>
    <col min="9" max="9" width="66.5" style="18" customWidth="1"/>
    <col min="10" max="10" width="66.33203125" style="18" customWidth="1"/>
    <col min="11" max="11" width="52.5" style="1" customWidth="1"/>
    <col min="12" max="12" width="64.5" style="1" customWidth="1"/>
    <col min="13" max="13" width="61.83203125" style="1" customWidth="1"/>
    <col min="14" max="14" width="57.83203125" style="1" customWidth="1"/>
    <col min="15" max="16384" width="9.16015625" style="1" customWidth="1"/>
  </cols>
  <sheetData>
    <row r="1" spans="1:10" ht="69" customHeight="1">
      <c r="A1" s="13"/>
      <c r="B1" s="13"/>
      <c r="C1" s="13"/>
      <c r="G1" s="54" t="s">
        <v>497</v>
      </c>
      <c r="I1" s="54"/>
      <c r="J1" s="54"/>
    </row>
    <row r="2" spans="1:9" ht="66.75" customHeight="1">
      <c r="A2" s="13"/>
      <c r="B2" s="13"/>
      <c r="C2" s="13"/>
      <c r="G2" s="111" t="s">
        <v>493</v>
      </c>
      <c r="H2" s="111"/>
      <c r="I2" s="111"/>
    </row>
    <row r="3" spans="1:10" ht="66.75" customHeight="1">
      <c r="A3" s="13"/>
      <c r="B3" s="13"/>
      <c r="C3" s="13"/>
      <c r="G3" s="111" t="s">
        <v>492</v>
      </c>
      <c r="H3" s="111"/>
      <c r="I3" s="111"/>
      <c r="J3" s="111"/>
    </row>
    <row r="4" spans="1:10" ht="66.75" customHeight="1">
      <c r="A4" s="13"/>
      <c r="B4" s="13"/>
      <c r="C4" s="13"/>
      <c r="G4" s="111" t="s">
        <v>494</v>
      </c>
      <c r="H4" s="111"/>
      <c r="I4" s="111"/>
      <c r="J4" s="75"/>
    </row>
    <row r="5" spans="1:10" ht="66.75" customHeight="1">
      <c r="A5" s="13"/>
      <c r="B5" s="13"/>
      <c r="C5" s="13"/>
      <c r="G5" s="111" t="s">
        <v>495</v>
      </c>
      <c r="H5" s="111"/>
      <c r="I5" s="111"/>
      <c r="J5" s="1"/>
    </row>
    <row r="6" spans="1:10" ht="64.5">
      <c r="A6" s="13"/>
      <c r="B6" s="13"/>
      <c r="C6" s="13"/>
      <c r="H6" s="52"/>
      <c r="I6" s="52"/>
      <c r="J6" s="52"/>
    </row>
    <row r="7" spans="1:10" ht="84.75" customHeight="1">
      <c r="A7" s="112" t="s">
        <v>453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52.5" customHeight="1">
      <c r="A8" s="60"/>
      <c r="B8" s="60"/>
      <c r="C8" s="60"/>
      <c r="D8" s="60"/>
      <c r="E8" s="60"/>
      <c r="F8" s="60"/>
      <c r="G8" s="60"/>
      <c r="H8" s="60"/>
      <c r="I8" s="60"/>
      <c r="J8" s="60"/>
    </row>
    <row r="9" spans="1:10" ht="67.5" customHeight="1">
      <c r="A9" s="109" t="s">
        <v>454</v>
      </c>
      <c r="B9" s="109"/>
      <c r="C9" s="61"/>
      <c r="D9" s="60"/>
      <c r="E9" s="60"/>
      <c r="F9" s="60"/>
      <c r="G9" s="60"/>
      <c r="H9" s="60"/>
      <c r="I9" s="60"/>
      <c r="J9" s="60"/>
    </row>
    <row r="10" spans="1:10" ht="64.5" customHeight="1">
      <c r="A10" s="117" t="s">
        <v>481</v>
      </c>
      <c r="B10" s="117"/>
      <c r="C10" s="62"/>
      <c r="D10" s="60"/>
      <c r="E10" s="60"/>
      <c r="F10" s="60"/>
      <c r="G10" s="60"/>
      <c r="H10" s="60"/>
      <c r="I10" s="60"/>
      <c r="J10" s="60"/>
    </row>
    <row r="11" spans="1:10" ht="61.5" customHeight="1">
      <c r="A11" s="4"/>
      <c r="B11" s="4"/>
      <c r="C11" s="4"/>
      <c r="D11" s="5"/>
      <c r="E11" s="6"/>
      <c r="F11" s="6"/>
      <c r="G11" s="6"/>
      <c r="H11" s="20"/>
      <c r="I11" s="20"/>
      <c r="J11" s="55" t="s">
        <v>441</v>
      </c>
    </row>
    <row r="12" spans="1:10" ht="103.5" customHeight="1">
      <c r="A12" s="103" t="s">
        <v>343</v>
      </c>
      <c r="B12" s="103" t="s">
        <v>344</v>
      </c>
      <c r="C12" s="103" t="s">
        <v>345</v>
      </c>
      <c r="D12" s="103" t="s">
        <v>350</v>
      </c>
      <c r="E12" s="103" t="s">
        <v>64</v>
      </c>
      <c r="F12" s="108" t="s">
        <v>346</v>
      </c>
      <c r="G12" s="108" t="s">
        <v>347</v>
      </c>
      <c r="H12" s="113" t="s">
        <v>0</v>
      </c>
      <c r="I12" s="113" t="s">
        <v>1</v>
      </c>
      <c r="J12" s="113"/>
    </row>
    <row r="13" spans="1:10" ht="217.5" customHeight="1">
      <c r="A13" s="104"/>
      <c r="B13" s="104"/>
      <c r="C13" s="104"/>
      <c r="D13" s="104"/>
      <c r="E13" s="104"/>
      <c r="F13" s="108"/>
      <c r="G13" s="108"/>
      <c r="H13" s="113"/>
      <c r="I13" s="21" t="s">
        <v>347</v>
      </c>
      <c r="J13" s="21" t="s">
        <v>348</v>
      </c>
    </row>
    <row r="14" spans="1:10" s="24" customFormat="1" ht="102" customHeight="1">
      <c r="A14" s="16"/>
      <c r="B14" s="16"/>
      <c r="C14" s="16"/>
      <c r="D14" s="17" t="s">
        <v>122</v>
      </c>
      <c r="E14" s="30"/>
      <c r="F14" s="31"/>
      <c r="G14" s="37">
        <f>G15+G16+G17+G18+G19+G20+G21+G22+G23+G24+G25+G26+G27+G28+G29+G30+G31+G32+G33+G34+G35+G36+G40+G41+G43+G44+G45+G46+G47+G48+G49+G50</f>
        <v>105376436</v>
      </c>
      <c r="H14" s="37">
        <f>H15+H16+H17+H18+H19+H20+H21+H22+H23+H24+H25+H26+H27+H28+H29+H30+H31+H32+H33+H34+H35+H36+H40+H41+H43+H44+H45+H46+H47+H48+H49+H50</f>
        <v>72751716</v>
      </c>
      <c r="I14" s="37">
        <f>I15+I16+I17+I18+I19+I20+I21+I22+I23+I24+I25+I26+I27+I28+I29+I30+I31+I32+I33+I34+I35+I36+I40+I41+I43+I44+I45+I46+I47+I48+I49+I50</f>
        <v>32624720</v>
      </c>
      <c r="J14" s="37">
        <f>J15+J16+J17+J18+J19+J20+J21+J22+J23+J24+J25+J26+J27+J28+J29+J30+J31+J32+J33+J34+J35+J36+J40+J41+J43+J44+J45+J46+J47+J48+J49+J50</f>
        <v>32181600</v>
      </c>
    </row>
    <row r="15" spans="1:10" ht="156.75" customHeight="1">
      <c r="A15" s="9" t="s">
        <v>123</v>
      </c>
      <c r="B15" s="42" t="s">
        <v>73</v>
      </c>
      <c r="C15" s="42" t="s">
        <v>2</v>
      </c>
      <c r="D15" s="10" t="s">
        <v>74</v>
      </c>
      <c r="E15" s="10" t="s">
        <v>456</v>
      </c>
      <c r="F15" s="32" t="s">
        <v>391</v>
      </c>
      <c r="G15" s="38">
        <f aca="true" t="shared" si="0" ref="G15:G78">H15+I15</f>
        <v>2600000</v>
      </c>
      <c r="H15" s="38">
        <v>2600000</v>
      </c>
      <c r="I15" s="38"/>
      <c r="J15" s="38"/>
    </row>
    <row r="16" spans="1:14" ht="242.25" customHeight="1">
      <c r="A16" s="90" t="s">
        <v>197</v>
      </c>
      <c r="B16" s="88" t="s">
        <v>28</v>
      </c>
      <c r="C16" s="89" t="s">
        <v>13</v>
      </c>
      <c r="D16" s="105" t="s">
        <v>196</v>
      </c>
      <c r="E16" s="10" t="s">
        <v>422</v>
      </c>
      <c r="F16" s="32" t="s">
        <v>472</v>
      </c>
      <c r="G16" s="38">
        <f t="shared" si="0"/>
        <v>210000</v>
      </c>
      <c r="H16" s="38">
        <v>210000</v>
      </c>
      <c r="I16" s="38"/>
      <c r="J16" s="38"/>
      <c r="K16" s="80"/>
      <c r="L16" s="80"/>
      <c r="M16" s="80"/>
      <c r="N16" s="80"/>
    </row>
    <row r="17" spans="1:10" ht="141.75" customHeight="1">
      <c r="A17" s="90"/>
      <c r="B17" s="88"/>
      <c r="C17" s="89"/>
      <c r="D17" s="105"/>
      <c r="E17" s="10" t="s">
        <v>417</v>
      </c>
      <c r="F17" s="32" t="s">
        <v>420</v>
      </c>
      <c r="G17" s="38">
        <f t="shared" si="0"/>
        <v>100000</v>
      </c>
      <c r="H17" s="38">
        <v>100000</v>
      </c>
      <c r="I17" s="38"/>
      <c r="J17" s="38"/>
    </row>
    <row r="18" spans="1:10" s="3" customFormat="1" ht="151.5" customHeight="1">
      <c r="A18" s="11" t="s">
        <v>246</v>
      </c>
      <c r="B18" s="42" t="s">
        <v>43</v>
      </c>
      <c r="C18" s="44">
        <v>1070</v>
      </c>
      <c r="D18" s="10" t="s">
        <v>38</v>
      </c>
      <c r="E18" s="10" t="s">
        <v>468</v>
      </c>
      <c r="F18" s="10" t="s">
        <v>403</v>
      </c>
      <c r="G18" s="38">
        <f t="shared" si="0"/>
        <v>124200</v>
      </c>
      <c r="H18" s="38">
        <v>124200</v>
      </c>
      <c r="I18" s="38"/>
      <c r="J18" s="38"/>
    </row>
    <row r="19" spans="1:10" s="3" customFormat="1" ht="113.25" customHeight="1">
      <c r="A19" s="90" t="s">
        <v>124</v>
      </c>
      <c r="B19" s="88" t="s">
        <v>75</v>
      </c>
      <c r="C19" s="88">
        <v>1070</v>
      </c>
      <c r="D19" s="93" t="s">
        <v>349</v>
      </c>
      <c r="E19" s="10" t="s">
        <v>457</v>
      </c>
      <c r="F19" s="32" t="s">
        <v>404</v>
      </c>
      <c r="G19" s="38">
        <f t="shared" si="0"/>
        <v>86625</v>
      </c>
      <c r="H19" s="38">
        <v>86625</v>
      </c>
      <c r="I19" s="38"/>
      <c r="J19" s="38"/>
    </row>
    <row r="20" spans="1:10" s="3" customFormat="1" ht="161.25" customHeight="1">
      <c r="A20" s="90"/>
      <c r="B20" s="88"/>
      <c r="C20" s="88"/>
      <c r="D20" s="93"/>
      <c r="E20" s="10" t="s">
        <v>468</v>
      </c>
      <c r="F20" s="10" t="s">
        <v>403</v>
      </c>
      <c r="G20" s="38">
        <f t="shared" si="0"/>
        <v>183700</v>
      </c>
      <c r="H20" s="38">
        <v>183700</v>
      </c>
      <c r="I20" s="38"/>
      <c r="J20" s="38"/>
    </row>
    <row r="21" spans="1:10" s="3" customFormat="1" ht="158.25" customHeight="1">
      <c r="A21" s="9" t="s">
        <v>125</v>
      </c>
      <c r="B21" s="42" t="s">
        <v>76</v>
      </c>
      <c r="C21" s="42" t="s">
        <v>7</v>
      </c>
      <c r="D21" s="10" t="s">
        <v>77</v>
      </c>
      <c r="E21" s="10" t="s">
        <v>353</v>
      </c>
      <c r="F21" s="32" t="s">
        <v>378</v>
      </c>
      <c r="G21" s="38">
        <f t="shared" si="0"/>
        <v>87000</v>
      </c>
      <c r="H21" s="38">
        <v>87000</v>
      </c>
      <c r="I21" s="38"/>
      <c r="J21" s="38"/>
    </row>
    <row r="22" spans="1:10" s="3" customFormat="1" ht="155.25" customHeight="1">
      <c r="A22" s="9" t="s">
        <v>126</v>
      </c>
      <c r="B22" s="42" t="s">
        <v>78</v>
      </c>
      <c r="C22" s="42" t="s">
        <v>7</v>
      </c>
      <c r="D22" s="10" t="s">
        <v>79</v>
      </c>
      <c r="E22" s="10" t="s">
        <v>462</v>
      </c>
      <c r="F22" s="32" t="s">
        <v>404</v>
      </c>
      <c r="G22" s="38">
        <f t="shared" si="0"/>
        <v>850000</v>
      </c>
      <c r="H22" s="38">
        <v>850000</v>
      </c>
      <c r="I22" s="38"/>
      <c r="J22" s="38"/>
    </row>
    <row r="23" spans="1:10" s="14" customFormat="1" ht="240.75" customHeight="1">
      <c r="A23" s="9" t="s">
        <v>127</v>
      </c>
      <c r="B23" s="42" t="s">
        <v>41</v>
      </c>
      <c r="C23" s="42" t="s">
        <v>7</v>
      </c>
      <c r="D23" s="10" t="s">
        <v>45</v>
      </c>
      <c r="E23" s="10" t="s">
        <v>463</v>
      </c>
      <c r="F23" s="32" t="s">
        <v>404</v>
      </c>
      <c r="G23" s="38">
        <f t="shared" si="0"/>
        <v>560000</v>
      </c>
      <c r="H23" s="38">
        <v>560000</v>
      </c>
      <c r="I23" s="38"/>
      <c r="J23" s="38"/>
    </row>
    <row r="24" spans="1:10" s="3" customFormat="1" ht="138.75" customHeight="1">
      <c r="A24" s="9" t="s">
        <v>250</v>
      </c>
      <c r="B24" s="42" t="s">
        <v>252</v>
      </c>
      <c r="C24" s="42" t="s">
        <v>6</v>
      </c>
      <c r="D24" s="19" t="s">
        <v>253</v>
      </c>
      <c r="E24" s="10" t="s">
        <v>353</v>
      </c>
      <c r="F24" s="32" t="s">
        <v>378</v>
      </c>
      <c r="G24" s="38">
        <f t="shared" si="0"/>
        <v>1198395</v>
      </c>
      <c r="H24" s="38">
        <v>1198395</v>
      </c>
      <c r="I24" s="38"/>
      <c r="J24" s="22"/>
    </row>
    <row r="25" spans="1:10" s="3" customFormat="1" ht="179.25" customHeight="1">
      <c r="A25" s="87" t="s">
        <v>251</v>
      </c>
      <c r="B25" s="88" t="s">
        <v>254</v>
      </c>
      <c r="C25" s="88" t="s">
        <v>6</v>
      </c>
      <c r="D25" s="97" t="s">
        <v>255</v>
      </c>
      <c r="E25" s="10" t="s">
        <v>458</v>
      </c>
      <c r="F25" s="32" t="s">
        <v>393</v>
      </c>
      <c r="G25" s="38">
        <f t="shared" si="0"/>
        <v>192410</v>
      </c>
      <c r="H25" s="38">
        <v>192410</v>
      </c>
      <c r="I25" s="38"/>
      <c r="J25" s="22"/>
    </row>
    <row r="26" spans="1:10" s="3" customFormat="1" ht="197.25" customHeight="1">
      <c r="A26" s="87"/>
      <c r="B26" s="88"/>
      <c r="C26" s="88"/>
      <c r="D26" s="97"/>
      <c r="E26" s="10" t="s">
        <v>426</v>
      </c>
      <c r="F26" s="32" t="s">
        <v>459</v>
      </c>
      <c r="G26" s="38">
        <f t="shared" si="0"/>
        <v>25900</v>
      </c>
      <c r="H26" s="38">
        <v>25900</v>
      </c>
      <c r="I26" s="38"/>
      <c r="J26" s="22"/>
    </row>
    <row r="27" spans="1:10" s="3" customFormat="1" ht="143.25" customHeight="1">
      <c r="A27" s="9" t="s">
        <v>294</v>
      </c>
      <c r="B27" s="42" t="s">
        <v>295</v>
      </c>
      <c r="C27" s="42" t="s">
        <v>296</v>
      </c>
      <c r="D27" s="19" t="s">
        <v>297</v>
      </c>
      <c r="E27" s="10" t="s">
        <v>462</v>
      </c>
      <c r="F27" s="32" t="s">
        <v>404</v>
      </c>
      <c r="G27" s="38">
        <f t="shared" si="0"/>
        <v>850000</v>
      </c>
      <c r="H27" s="38">
        <v>850000</v>
      </c>
      <c r="I27" s="38"/>
      <c r="J27" s="22"/>
    </row>
    <row r="28" spans="1:10" s="3" customFormat="1" ht="159.75" customHeight="1">
      <c r="A28" s="9" t="s">
        <v>286</v>
      </c>
      <c r="B28" s="42" t="s">
        <v>284</v>
      </c>
      <c r="C28" s="42" t="s">
        <v>9</v>
      </c>
      <c r="D28" s="10" t="s">
        <v>285</v>
      </c>
      <c r="E28" s="10" t="s">
        <v>456</v>
      </c>
      <c r="F28" s="32" t="s">
        <v>391</v>
      </c>
      <c r="G28" s="38">
        <f t="shared" si="0"/>
        <v>1076000</v>
      </c>
      <c r="H28" s="38">
        <f>800000+276000</f>
        <v>1076000</v>
      </c>
      <c r="I28" s="38"/>
      <c r="J28" s="38"/>
    </row>
    <row r="29" spans="1:10" s="3" customFormat="1" ht="141.75" customHeight="1">
      <c r="A29" s="9" t="s">
        <v>258</v>
      </c>
      <c r="B29" s="42" t="s">
        <v>256</v>
      </c>
      <c r="C29" s="42" t="s">
        <v>9</v>
      </c>
      <c r="D29" s="19" t="s">
        <v>257</v>
      </c>
      <c r="E29" s="10" t="s">
        <v>456</v>
      </c>
      <c r="F29" s="32" t="s">
        <v>391</v>
      </c>
      <c r="G29" s="38">
        <f t="shared" si="0"/>
        <v>465000</v>
      </c>
      <c r="H29" s="38">
        <v>465000</v>
      </c>
      <c r="I29" s="38"/>
      <c r="J29" s="38"/>
    </row>
    <row r="30" spans="1:10" s="3" customFormat="1" ht="162.75" customHeight="1">
      <c r="A30" s="9" t="s">
        <v>128</v>
      </c>
      <c r="B30" s="42" t="s">
        <v>60</v>
      </c>
      <c r="C30" s="42" t="s">
        <v>10</v>
      </c>
      <c r="D30" s="10" t="s">
        <v>46</v>
      </c>
      <c r="E30" s="10" t="s">
        <v>466</v>
      </c>
      <c r="F30" s="32" t="s">
        <v>407</v>
      </c>
      <c r="G30" s="38">
        <f t="shared" si="0"/>
        <v>750000</v>
      </c>
      <c r="H30" s="38">
        <v>750000</v>
      </c>
      <c r="I30" s="38"/>
      <c r="J30" s="38"/>
    </row>
    <row r="31" spans="1:10" s="3" customFormat="1" ht="156.75" customHeight="1">
      <c r="A31" s="9" t="s">
        <v>129</v>
      </c>
      <c r="B31" s="42" t="s">
        <v>61</v>
      </c>
      <c r="C31" s="42" t="s">
        <v>10</v>
      </c>
      <c r="D31" s="10" t="s">
        <v>11</v>
      </c>
      <c r="E31" s="10" t="s">
        <v>466</v>
      </c>
      <c r="F31" s="32" t="s">
        <v>407</v>
      </c>
      <c r="G31" s="38">
        <f t="shared" si="0"/>
        <v>2050000</v>
      </c>
      <c r="H31" s="38">
        <f>750000+1300000</f>
        <v>2050000</v>
      </c>
      <c r="I31" s="38"/>
      <c r="J31" s="38"/>
    </row>
    <row r="32" spans="1:10" s="3" customFormat="1" ht="162.75" customHeight="1">
      <c r="A32" s="9" t="s">
        <v>130</v>
      </c>
      <c r="B32" s="42" t="s">
        <v>67</v>
      </c>
      <c r="C32" s="42" t="s">
        <v>10</v>
      </c>
      <c r="D32" s="10" t="s">
        <v>47</v>
      </c>
      <c r="E32" s="10" t="s">
        <v>466</v>
      </c>
      <c r="F32" s="32" t="s">
        <v>407</v>
      </c>
      <c r="G32" s="38">
        <f t="shared" si="0"/>
        <v>13606830</v>
      </c>
      <c r="H32" s="38">
        <v>13106830</v>
      </c>
      <c r="I32" s="38">
        <v>500000</v>
      </c>
      <c r="J32" s="38">
        <v>500000</v>
      </c>
    </row>
    <row r="33" spans="1:10" s="3" customFormat="1" ht="144.75" customHeight="1">
      <c r="A33" s="9" t="s">
        <v>131</v>
      </c>
      <c r="B33" s="42" t="s">
        <v>68</v>
      </c>
      <c r="C33" s="42" t="s">
        <v>10</v>
      </c>
      <c r="D33" s="10" t="s">
        <v>48</v>
      </c>
      <c r="E33" s="10" t="s">
        <v>466</v>
      </c>
      <c r="F33" s="32" t="s">
        <v>407</v>
      </c>
      <c r="G33" s="38">
        <f t="shared" si="0"/>
        <v>11143630</v>
      </c>
      <c r="H33" s="38">
        <v>11143630</v>
      </c>
      <c r="I33" s="38"/>
      <c r="J33" s="38"/>
    </row>
    <row r="34" spans="1:10" s="3" customFormat="1" ht="192.75" customHeight="1">
      <c r="A34" s="9" t="s">
        <v>132</v>
      </c>
      <c r="B34" s="42" t="s">
        <v>71</v>
      </c>
      <c r="C34" s="42" t="s">
        <v>10</v>
      </c>
      <c r="D34" s="10" t="s">
        <v>69</v>
      </c>
      <c r="E34" s="10" t="s">
        <v>466</v>
      </c>
      <c r="F34" s="32" t="s">
        <v>407</v>
      </c>
      <c r="G34" s="38">
        <f t="shared" si="0"/>
        <v>4972240</v>
      </c>
      <c r="H34" s="38">
        <f>3728120+165000</f>
        <v>3893120</v>
      </c>
      <c r="I34" s="38">
        <f>179120+900000</f>
        <v>1079120</v>
      </c>
      <c r="J34" s="38">
        <v>900000</v>
      </c>
    </row>
    <row r="35" spans="1:10" s="3" customFormat="1" ht="150.75" customHeight="1">
      <c r="A35" s="9" t="s">
        <v>133</v>
      </c>
      <c r="B35" s="42" t="s">
        <v>66</v>
      </c>
      <c r="C35" s="42" t="s">
        <v>10</v>
      </c>
      <c r="D35" s="10" t="s">
        <v>70</v>
      </c>
      <c r="E35" s="10" t="s">
        <v>466</v>
      </c>
      <c r="F35" s="32" t="s">
        <v>407</v>
      </c>
      <c r="G35" s="38">
        <f t="shared" si="0"/>
        <v>6608390</v>
      </c>
      <c r="H35" s="38">
        <v>6608390</v>
      </c>
      <c r="I35" s="38"/>
      <c r="J35" s="38"/>
    </row>
    <row r="36" spans="1:10" s="3" customFormat="1" ht="146.25" customHeight="1">
      <c r="A36" s="9" t="s">
        <v>134</v>
      </c>
      <c r="B36" s="42" t="s">
        <v>90</v>
      </c>
      <c r="C36" s="42" t="s">
        <v>31</v>
      </c>
      <c r="D36" s="10" t="s">
        <v>30</v>
      </c>
      <c r="E36" s="10" t="s">
        <v>401</v>
      </c>
      <c r="F36" s="32" t="s">
        <v>377</v>
      </c>
      <c r="G36" s="38">
        <f t="shared" si="0"/>
        <v>10000000</v>
      </c>
      <c r="H36" s="38">
        <v>10000000</v>
      </c>
      <c r="I36" s="38"/>
      <c r="J36" s="38"/>
    </row>
    <row r="37" spans="1:10" s="3" customFormat="1" ht="138" customHeight="1" hidden="1">
      <c r="A37" s="9" t="s">
        <v>135</v>
      </c>
      <c r="B37" s="42" t="s">
        <v>91</v>
      </c>
      <c r="C37" s="42" t="s">
        <v>32</v>
      </c>
      <c r="D37" s="10" t="s">
        <v>92</v>
      </c>
      <c r="E37" s="10" t="s">
        <v>401</v>
      </c>
      <c r="F37" s="32" t="s">
        <v>377</v>
      </c>
      <c r="G37" s="38">
        <f t="shared" si="0"/>
        <v>0</v>
      </c>
      <c r="H37" s="38"/>
      <c r="I37" s="38"/>
      <c r="J37" s="38"/>
    </row>
    <row r="38" spans="1:10" s="3" customFormat="1" ht="169.5" customHeight="1" hidden="1">
      <c r="A38" s="9" t="s">
        <v>136</v>
      </c>
      <c r="B38" s="42" t="s">
        <v>93</v>
      </c>
      <c r="C38" s="42" t="s">
        <v>32</v>
      </c>
      <c r="D38" s="10" t="s">
        <v>94</v>
      </c>
      <c r="E38" s="10" t="s">
        <v>401</v>
      </c>
      <c r="F38" s="10" t="s">
        <v>421</v>
      </c>
      <c r="G38" s="38">
        <f t="shared" si="0"/>
        <v>0</v>
      </c>
      <c r="H38" s="38"/>
      <c r="I38" s="38"/>
      <c r="J38" s="38"/>
    </row>
    <row r="39" spans="1:10" s="14" customFormat="1" ht="133.5" customHeight="1" hidden="1">
      <c r="A39" s="9" t="s">
        <v>271</v>
      </c>
      <c r="B39" s="42" t="s">
        <v>272</v>
      </c>
      <c r="C39" s="42" t="s">
        <v>274</v>
      </c>
      <c r="D39" s="10" t="s">
        <v>273</v>
      </c>
      <c r="E39" s="10" t="s">
        <v>401</v>
      </c>
      <c r="F39" s="32" t="s">
        <v>377</v>
      </c>
      <c r="G39" s="38">
        <f t="shared" si="0"/>
        <v>0</v>
      </c>
      <c r="H39" s="38"/>
      <c r="I39" s="38"/>
      <c r="J39" s="38"/>
    </row>
    <row r="40" spans="1:10" s="3" customFormat="1" ht="205.5" customHeight="1">
      <c r="A40" s="9" t="s">
        <v>207</v>
      </c>
      <c r="B40" s="42" t="s">
        <v>208</v>
      </c>
      <c r="C40" s="42" t="s">
        <v>209</v>
      </c>
      <c r="D40" s="10" t="s">
        <v>210</v>
      </c>
      <c r="E40" s="10" t="s">
        <v>427</v>
      </c>
      <c r="F40" s="10" t="s">
        <v>461</v>
      </c>
      <c r="G40" s="38">
        <f t="shared" si="0"/>
        <v>19500000</v>
      </c>
      <c r="H40" s="38">
        <f>10000000+3450000</f>
        <v>13450000</v>
      </c>
      <c r="I40" s="38">
        <f>5000000+1050000</f>
        <v>6050000</v>
      </c>
      <c r="J40" s="38">
        <f>5000000+1050000</f>
        <v>6050000</v>
      </c>
    </row>
    <row r="41" spans="1:10" s="14" customFormat="1" ht="187.5" customHeight="1">
      <c r="A41" s="9" t="s">
        <v>137</v>
      </c>
      <c r="B41" s="42" t="s">
        <v>95</v>
      </c>
      <c r="C41" s="42" t="s">
        <v>5</v>
      </c>
      <c r="D41" s="10" t="s">
        <v>49</v>
      </c>
      <c r="E41" s="10" t="s">
        <v>424</v>
      </c>
      <c r="F41" s="10" t="s">
        <v>477</v>
      </c>
      <c r="G41" s="38">
        <f t="shared" si="0"/>
        <v>215000</v>
      </c>
      <c r="H41" s="38">
        <v>215000</v>
      </c>
      <c r="I41" s="38"/>
      <c r="J41" s="38"/>
    </row>
    <row r="42" spans="1:10" s="14" customFormat="1" ht="124.5" customHeight="1" hidden="1">
      <c r="A42" s="9" t="s">
        <v>211</v>
      </c>
      <c r="B42" s="42" t="s">
        <v>86</v>
      </c>
      <c r="C42" s="42" t="s">
        <v>27</v>
      </c>
      <c r="D42" s="10" t="s">
        <v>56</v>
      </c>
      <c r="E42" s="10" t="s">
        <v>436</v>
      </c>
      <c r="F42" s="32" t="s">
        <v>421</v>
      </c>
      <c r="G42" s="38">
        <f t="shared" si="0"/>
        <v>0</v>
      </c>
      <c r="H42" s="38"/>
      <c r="I42" s="38"/>
      <c r="J42" s="38"/>
    </row>
    <row r="43" spans="1:10" s="14" customFormat="1" ht="151.5" customHeight="1">
      <c r="A43" s="9" t="s">
        <v>138</v>
      </c>
      <c r="B43" s="42" t="s">
        <v>96</v>
      </c>
      <c r="C43" s="42" t="s">
        <v>4</v>
      </c>
      <c r="D43" s="10" t="s">
        <v>50</v>
      </c>
      <c r="E43" s="10" t="s">
        <v>401</v>
      </c>
      <c r="F43" s="32" t="s">
        <v>377</v>
      </c>
      <c r="G43" s="38">
        <f t="shared" si="0"/>
        <v>22572000</v>
      </c>
      <c r="H43" s="38"/>
      <c r="I43" s="38">
        <v>22572000</v>
      </c>
      <c r="J43" s="38">
        <v>22572000</v>
      </c>
    </row>
    <row r="44" spans="1:10" s="14" customFormat="1" ht="187.5" customHeight="1">
      <c r="A44" s="87" t="s">
        <v>200</v>
      </c>
      <c r="B44" s="88" t="s">
        <v>201</v>
      </c>
      <c r="C44" s="88" t="s">
        <v>4</v>
      </c>
      <c r="D44" s="97" t="s">
        <v>202</v>
      </c>
      <c r="E44" s="12" t="s">
        <v>446</v>
      </c>
      <c r="F44" s="10" t="s">
        <v>469</v>
      </c>
      <c r="G44" s="38">
        <f t="shared" si="0"/>
        <v>158069</v>
      </c>
      <c r="H44" s="38">
        <v>158069</v>
      </c>
      <c r="I44" s="38"/>
      <c r="J44" s="38"/>
    </row>
    <row r="45" spans="1:10" s="14" customFormat="1" ht="154.5" customHeight="1">
      <c r="A45" s="87"/>
      <c r="B45" s="88"/>
      <c r="C45" s="88"/>
      <c r="D45" s="97"/>
      <c r="E45" s="10" t="s">
        <v>445</v>
      </c>
      <c r="F45" s="10" t="s">
        <v>478</v>
      </c>
      <c r="G45" s="38">
        <f t="shared" si="0"/>
        <v>82000</v>
      </c>
      <c r="H45" s="38">
        <v>82000</v>
      </c>
      <c r="I45" s="38"/>
      <c r="J45" s="38"/>
    </row>
    <row r="46" spans="1:10" s="3" customFormat="1" ht="135.75" customHeight="1">
      <c r="A46" s="9" t="s">
        <v>212</v>
      </c>
      <c r="B46" s="42" t="s">
        <v>213</v>
      </c>
      <c r="C46" s="42" t="s">
        <v>4</v>
      </c>
      <c r="D46" s="10" t="s">
        <v>214</v>
      </c>
      <c r="E46" s="10" t="s">
        <v>456</v>
      </c>
      <c r="F46" s="32" t="s">
        <v>399</v>
      </c>
      <c r="G46" s="38">
        <f t="shared" si="0"/>
        <v>1617587</v>
      </c>
      <c r="H46" s="38">
        <v>1617587</v>
      </c>
      <c r="I46" s="38"/>
      <c r="J46" s="38"/>
    </row>
    <row r="47" spans="1:10" ht="197.25" customHeight="1">
      <c r="A47" s="9" t="s">
        <v>139</v>
      </c>
      <c r="B47" s="42" t="s">
        <v>97</v>
      </c>
      <c r="C47" s="42" t="s">
        <v>98</v>
      </c>
      <c r="D47" s="10" t="s">
        <v>99</v>
      </c>
      <c r="E47" s="10" t="s">
        <v>450</v>
      </c>
      <c r="F47" s="32" t="s">
        <v>451</v>
      </c>
      <c r="G47" s="38">
        <f t="shared" si="0"/>
        <v>2444100</v>
      </c>
      <c r="H47" s="38">
        <v>284500</v>
      </c>
      <c r="I47" s="38">
        <v>2159600</v>
      </c>
      <c r="J47" s="38">
        <v>2159600</v>
      </c>
    </row>
    <row r="48" spans="1:10" ht="123" customHeight="1">
      <c r="A48" s="9" t="s">
        <v>203</v>
      </c>
      <c r="B48" s="42" t="s">
        <v>204</v>
      </c>
      <c r="C48" s="42" t="s">
        <v>205</v>
      </c>
      <c r="D48" s="19" t="s">
        <v>206</v>
      </c>
      <c r="E48" s="10" t="s">
        <v>473</v>
      </c>
      <c r="F48" s="32" t="s">
        <v>408</v>
      </c>
      <c r="G48" s="38">
        <f t="shared" si="0"/>
        <v>683360</v>
      </c>
      <c r="H48" s="38">
        <v>683360</v>
      </c>
      <c r="I48" s="38"/>
      <c r="J48" s="38"/>
    </row>
    <row r="49" spans="1:10" ht="146.25" customHeight="1">
      <c r="A49" s="9" t="s">
        <v>140</v>
      </c>
      <c r="B49" s="42" t="s">
        <v>82</v>
      </c>
      <c r="C49" s="42" t="s">
        <v>12</v>
      </c>
      <c r="D49" s="10" t="s">
        <v>83</v>
      </c>
      <c r="E49" s="12" t="s">
        <v>476</v>
      </c>
      <c r="F49" s="10" t="s">
        <v>392</v>
      </c>
      <c r="G49" s="38">
        <f t="shared" si="0"/>
        <v>264000</v>
      </c>
      <c r="H49" s="38"/>
      <c r="I49" s="38">
        <v>264000</v>
      </c>
      <c r="J49" s="38"/>
    </row>
    <row r="50" spans="1:10" ht="146.25" customHeight="1">
      <c r="A50" s="9" t="s">
        <v>247</v>
      </c>
      <c r="B50" s="42" t="s">
        <v>248</v>
      </c>
      <c r="C50" s="42" t="s">
        <v>29</v>
      </c>
      <c r="D50" s="10" t="s">
        <v>249</v>
      </c>
      <c r="E50" s="10" t="s">
        <v>456</v>
      </c>
      <c r="F50" s="32" t="s">
        <v>391</v>
      </c>
      <c r="G50" s="38">
        <f t="shared" si="0"/>
        <v>100000</v>
      </c>
      <c r="H50" s="38">
        <v>100000</v>
      </c>
      <c r="I50" s="38"/>
      <c r="J50" s="38"/>
    </row>
    <row r="51" spans="1:10" ht="116.25" customHeight="1" hidden="1">
      <c r="A51" s="87" t="s">
        <v>325</v>
      </c>
      <c r="B51" s="88" t="s">
        <v>80</v>
      </c>
      <c r="C51" s="88" t="s">
        <v>28</v>
      </c>
      <c r="D51" s="110" t="s">
        <v>81</v>
      </c>
      <c r="E51" s="10" t="s">
        <v>473</v>
      </c>
      <c r="F51" s="32" t="s">
        <v>408</v>
      </c>
      <c r="G51" s="38">
        <f t="shared" si="0"/>
        <v>0</v>
      </c>
      <c r="H51" s="38"/>
      <c r="I51" s="38"/>
      <c r="J51" s="38"/>
    </row>
    <row r="52" spans="1:10" ht="376.5" customHeight="1" hidden="1">
      <c r="A52" s="87"/>
      <c r="B52" s="88"/>
      <c r="C52" s="88"/>
      <c r="D52" s="110"/>
      <c r="E52" s="10" t="s">
        <v>425</v>
      </c>
      <c r="F52" s="32" t="s">
        <v>474</v>
      </c>
      <c r="G52" s="38">
        <f t="shared" si="0"/>
        <v>0</v>
      </c>
      <c r="H52" s="38"/>
      <c r="I52" s="38"/>
      <c r="J52" s="38"/>
    </row>
    <row r="53" spans="1:10" ht="183" customHeight="1" hidden="1">
      <c r="A53" s="87"/>
      <c r="B53" s="88"/>
      <c r="C53" s="88"/>
      <c r="D53" s="110"/>
      <c r="E53" s="10" t="s">
        <v>426</v>
      </c>
      <c r="F53" s="32" t="s">
        <v>459</v>
      </c>
      <c r="G53" s="38">
        <f t="shared" si="0"/>
        <v>0</v>
      </c>
      <c r="H53" s="38"/>
      <c r="I53" s="38"/>
      <c r="J53" s="38"/>
    </row>
    <row r="54" spans="1:10" ht="112.5" customHeight="1" hidden="1">
      <c r="A54" s="87" t="s">
        <v>298</v>
      </c>
      <c r="B54" s="88" t="s">
        <v>299</v>
      </c>
      <c r="C54" s="88" t="s">
        <v>28</v>
      </c>
      <c r="D54" s="97" t="s">
        <v>300</v>
      </c>
      <c r="E54" s="10" t="s">
        <v>473</v>
      </c>
      <c r="F54" s="32" t="s">
        <v>408</v>
      </c>
      <c r="G54" s="38">
        <f t="shared" si="0"/>
        <v>0</v>
      </c>
      <c r="H54" s="38"/>
      <c r="I54" s="38"/>
      <c r="J54" s="38"/>
    </row>
    <row r="55" spans="1:10" ht="378" customHeight="1" hidden="1">
      <c r="A55" s="87"/>
      <c r="B55" s="88"/>
      <c r="C55" s="88"/>
      <c r="D55" s="97"/>
      <c r="E55" s="10" t="s">
        <v>425</v>
      </c>
      <c r="F55" s="32" t="s">
        <v>474</v>
      </c>
      <c r="G55" s="38">
        <f t="shared" si="0"/>
        <v>0</v>
      </c>
      <c r="H55" s="38"/>
      <c r="I55" s="38"/>
      <c r="J55" s="38"/>
    </row>
    <row r="56" spans="1:10" ht="201" customHeight="1" hidden="1">
      <c r="A56" s="87"/>
      <c r="B56" s="88"/>
      <c r="C56" s="88"/>
      <c r="D56" s="97"/>
      <c r="E56" s="10" t="s">
        <v>426</v>
      </c>
      <c r="F56" s="32" t="s">
        <v>459</v>
      </c>
      <c r="G56" s="38">
        <f t="shared" si="0"/>
        <v>0</v>
      </c>
      <c r="H56" s="38"/>
      <c r="I56" s="38"/>
      <c r="J56" s="38"/>
    </row>
    <row r="57" spans="1:10" s="2" customFormat="1" ht="117" customHeight="1">
      <c r="A57" s="16"/>
      <c r="B57" s="43"/>
      <c r="C57" s="43"/>
      <c r="D57" s="17" t="s">
        <v>141</v>
      </c>
      <c r="E57" s="17"/>
      <c r="F57" s="34"/>
      <c r="G57" s="37">
        <f>G58+G59+G60+G61+G62+G63+G64+G65+G66+G67+G68+G69+G70+G71+G72+G73+G74+G75+G76+G77+G80+G81</f>
        <v>1042785767</v>
      </c>
      <c r="H57" s="37">
        <f>H58+H59+H60+H61+H62+H63+H64+H65+H66+H67+H68+H69+H70+H71+H72+H73+H74+H75+H76+H77+H80+H81</f>
        <v>962608754</v>
      </c>
      <c r="I57" s="37">
        <f>I58+I59+I60+I61+I62+I63+I64+I65+I66+I67+I68+I69+I70+I71+I72+I73+I74+I75+I76+I77+I80+I81</f>
        <v>80177013</v>
      </c>
      <c r="J57" s="37">
        <f>J58+J59+J60+J61+J62+J63+J64+J65+J66+J67+J68+J69+J70+J71+J72+J73+J74+J75+J76+J77+J80+J81</f>
        <v>26470505</v>
      </c>
    </row>
    <row r="58" spans="1:10" s="2" customFormat="1" ht="177">
      <c r="A58" s="9" t="s">
        <v>142</v>
      </c>
      <c r="B58" s="42" t="s">
        <v>73</v>
      </c>
      <c r="C58" s="42" t="s">
        <v>2</v>
      </c>
      <c r="D58" s="10" t="s">
        <v>74</v>
      </c>
      <c r="E58" s="10" t="s">
        <v>456</v>
      </c>
      <c r="F58" s="32" t="s">
        <v>391</v>
      </c>
      <c r="G58" s="38">
        <f t="shared" si="0"/>
        <v>30000</v>
      </c>
      <c r="H58" s="38">
        <v>30000</v>
      </c>
      <c r="I58" s="38"/>
      <c r="J58" s="38"/>
    </row>
    <row r="59" spans="1:10" ht="132.75">
      <c r="A59" s="87" t="s">
        <v>143</v>
      </c>
      <c r="B59" s="88" t="s">
        <v>39</v>
      </c>
      <c r="C59" s="88" t="s">
        <v>14</v>
      </c>
      <c r="D59" s="93" t="s">
        <v>87</v>
      </c>
      <c r="E59" s="10" t="s">
        <v>468</v>
      </c>
      <c r="F59" s="10" t="s">
        <v>403</v>
      </c>
      <c r="G59" s="38">
        <f t="shared" si="0"/>
        <v>264399243</v>
      </c>
      <c r="H59" s="38">
        <f>243109115+176336</f>
        <v>243285451</v>
      </c>
      <c r="I59" s="38">
        <f>20525656+500000+88136</f>
        <v>21113792</v>
      </c>
      <c r="J59" s="38">
        <f>4200000+500000+88136</f>
        <v>4788136</v>
      </c>
    </row>
    <row r="60" spans="1:10" s="36" customFormat="1" ht="132.75">
      <c r="A60" s="87"/>
      <c r="B60" s="88"/>
      <c r="C60" s="88"/>
      <c r="D60" s="93"/>
      <c r="E60" s="10" t="s">
        <v>458</v>
      </c>
      <c r="F60" s="10" t="s">
        <v>393</v>
      </c>
      <c r="G60" s="38">
        <f>H60+I60</f>
        <v>16175</v>
      </c>
      <c r="H60" s="38">
        <v>16175</v>
      </c>
      <c r="I60" s="39"/>
      <c r="J60" s="39"/>
    </row>
    <row r="61" spans="1:10" s="36" customFormat="1" ht="192" customHeight="1">
      <c r="A61" s="87"/>
      <c r="B61" s="88"/>
      <c r="C61" s="88"/>
      <c r="D61" s="93"/>
      <c r="E61" s="10" t="s">
        <v>426</v>
      </c>
      <c r="F61" s="32" t="s">
        <v>459</v>
      </c>
      <c r="G61" s="38">
        <f>H61+I61</f>
        <v>1213800</v>
      </c>
      <c r="H61" s="38">
        <v>1213800</v>
      </c>
      <c r="I61" s="39"/>
      <c r="J61" s="39"/>
    </row>
    <row r="62" spans="1:10" s="36" customFormat="1" ht="135" customHeight="1">
      <c r="A62" s="87" t="s">
        <v>144</v>
      </c>
      <c r="B62" s="88" t="s">
        <v>37</v>
      </c>
      <c r="C62" s="88" t="s">
        <v>15</v>
      </c>
      <c r="D62" s="93" t="s">
        <v>482</v>
      </c>
      <c r="E62" s="10" t="s">
        <v>468</v>
      </c>
      <c r="F62" s="10" t="s">
        <v>403</v>
      </c>
      <c r="G62" s="38">
        <f t="shared" si="0"/>
        <v>579645209</v>
      </c>
      <c r="H62" s="38">
        <f>529731045-50000+2067000+1396248</f>
        <v>533144293</v>
      </c>
      <c r="I62" s="38">
        <f>42711044+739872+3050000</f>
        <v>46500916</v>
      </c>
      <c r="J62" s="38">
        <f>13799297+739872+3050000</f>
        <v>17589169</v>
      </c>
    </row>
    <row r="63" spans="1:10" s="36" customFormat="1" ht="240.75" customHeight="1">
      <c r="A63" s="87"/>
      <c r="B63" s="88"/>
      <c r="C63" s="88"/>
      <c r="D63" s="93"/>
      <c r="E63" s="10" t="s">
        <v>458</v>
      </c>
      <c r="F63" s="10" t="s">
        <v>393</v>
      </c>
      <c r="G63" s="38">
        <f t="shared" si="0"/>
        <v>95975</v>
      </c>
      <c r="H63" s="38">
        <v>95975</v>
      </c>
      <c r="I63" s="39"/>
      <c r="J63" s="39"/>
    </row>
    <row r="64" spans="1:10" s="36" customFormat="1" ht="198" customHeight="1">
      <c r="A64" s="87"/>
      <c r="B64" s="88"/>
      <c r="C64" s="88"/>
      <c r="D64" s="93"/>
      <c r="E64" s="10" t="s">
        <v>426</v>
      </c>
      <c r="F64" s="32" t="s">
        <v>459</v>
      </c>
      <c r="G64" s="38">
        <f t="shared" si="0"/>
        <v>2955560</v>
      </c>
      <c r="H64" s="38">
        <v>2955560</v>
      </c>
      <c r="I64" s="39"/>
      <c r="J64" s="39"/>
    </row>
    <row r="65" spans="1:10" s="36" customFormat="1" ht="183.75" customHeight="1">
      <c r="A65" s="87"/>
      <c r="B65" s="88"/>
      <c r="C65" s="88"/>
      <c r="D65" s="93"/>
      <c r="E65" s="10" t="s">
        <v>427</v>
      </c>
      <c r="F65" s="10" t="s">
        <v>461</v>
      </c>
      <c r="G65" s="38">
        <f t="shared" si="0"/>
        <v>582850</v>
      </c>
      <c r="H65" s="38">
        <v>582850</v>
      </c>
      <c r="I65" s="39"/>
      <c r="J65" s="39"/>
    </row>
    <row r="66" spans="1:10" ht="232.5" customHeight="1">
      <c r="A66" s="11" t="s">
        <v>484</v>
      </c>
      <c r="B66" s="44">
        <v>1030</v>
      </c>
      <c r="C66" s="42" t="s">
        <v>36</v>
      </c>
      <c r="D66" s="32" t="s">
        <v>483</v>
      </c>
      <c r="E66" s="10" t="s">
        <v>468</v>
      </c>
      <c r="F66" s="10" t="s">
        <v>403</v>
      </c>
      <c r="G66" s="38">
        <f t="shared" si="0"/>
        <v>9352880</v>
      </c>
      <c r="H66" s="38">
        <f>9152880+50000</f>
        <v>9202880</v>
      </c>
      <c r="I66" s="38">
        <v>150000</v>
      </c>
      <c r="J66" s="38">
        <v>150000</v>
      </c>
    </row>
    <row r="67" spans="1:10" ht="168.75" customHeight="1">
      <c r="A67" s="11" t="s">
        <v>145</v>
      </c>
      <c r="B67" s="44" t="s">
        <v>6</v>
      </c>
      <c r="C67" s="42" t="s">
        <v>35</v>
      </c>
      <c r="D67" s="10" t="s">
        <v>485</v>
      </c>
      <c r="E67" s="10" t="s">
        <v>468</v>
      </c>
      <c r="F67" s="10" t="s">
        <v>403</v>
      </c>
      <c r="G67" s="38">
        <f t="shared" si="0"/>
        <v>28092840</v>
      </c>
      <c r="H67" s="38">
        <v>27792840</v>
      </c>
      <c r="I67" s="38">
        <v>300000</v>
      </c>
      <c r="J67" s="38">
        <v>300000</v>
      </c>
    </row>
    <row r="68" spans="1:10" ht="137.25" customHeight="1">
      <c r="A68" s="11" t="s">
        <v>359</v>
      </c>
      <c r="B68" s="44" t="s">
        <v>360</v>
      </c>
      <c r="C68" s="42" t="s">
        <v>361</v>
      </c>
      <c r="D68" s="10" t="s">
        <v>486</v>
      </c>
      <c r="E68" s="10" t="s">
        <v>468</v>
      </c>
      <c r="F68" s="10" t="s">
        <v>403</v>
      </c>
      <c r="G68" s="38">
        <f>H68+I68</f>
        <v>124049005</v>
      </c>
      <c r="H68" s="38">
        <v>115969900</v>
      </c>
      <c r="I68" s="38">
        <v>8079105</v>
      </c>
      <c r="J68" s="38"/>
    </row>
    <row r="69" spans="1:10" ht="131.25" customHeight="1">
      <c r="A69" s="11" t="s">
        <v>362</v>
      </c>
      <c r="B69" s="44" t="s">
        <v>363</v>
      </c>
      <c r="C69" s="42" t="s">
        <v>16</v>
      </c>
      <c r="D69" s="10" t="s">
        <v>487</v>
      </c>
      <c r="E69" s="10" t="s">
        <v>468</v>
      </c>
      <c r="F69" s="10" t="s">
        <v>403</v>
      </c>
      <c r="G69" s="38">
        <f t="shared" si="0"/>
        <v>2893730</v>
      </c>
      <c r="H69" s="38">
        <v>2893730</v>
      </c>
      <c r="I69" s="38"/>
      <c r="J69" s="38"/>
    </row>
    <row r="70" spans="1:10" s="3" customFormat="1" ht="141" customHeight="1">
      <c r="A70" s="11" t="s">
        <v>280</v>
      </c>
      <c r="B70" s="44" t="s">
        <v>276</v>
      </c>
      <c r="C70" s="42" t="s">
        <v>16</v>
      </c>
      <c r="D70" s="10" t="s">
        <v>278</v>
      </c>
      <c r="E70" s="10" t="s">
        <v>468</v>
      </c>
      <c r="F70" s="10" t="s">
        <v>403</v>
      </c>
      <c r="G70" s="38">
        <f t="shared" si="0"/>
        <v>9433170</v>
      </c>
      <c r="H70" s="38">
        <v>9333170</v>
      </c>
      <c r="I70" s="38">
        <v>100000</v>
      </c>
      <c r="J70" s="38">
        <v>100000</v>
      </c>
    </row>
    <row r="71" spans="1:10" s="3" customFormat="1" ht="141" customHeight="1">
      <c r="A71" s="11" t="s">
        <v>281</v>
      </c>
      <c r="B71" s="44" t="s">
        <v>277</v>
      </c>
      <c r="C71" s="42" t="s">
        <v>16</v>
      </c>
      <c r="D71" s="10" t="s">
        <v>279</v>
      </c>
      <c r="E71" s="10" t="s">
        <v>468</v>
      </c>
      <c r="F71" s="10" t="s">
        <v>403</v>
      </c>
      <c r="G71" s="38">
        <f t="shared" si="0"/>
        <v>107400</v>
      </c>
      <c r="H71" s="38">
        <v>107400</v>
      </c>
      <c r="I71" s="38"/>
      <c r="J71" s="38"/>
    </row>
    <row r="72" spans="1:10" s="3" customFormat="1" ht="138" customHeight="1">
      <c r="A72" s="11" t="s">
        <v>381</v>
      </c>
      <c r="B72" s="44" t="s">
        <v>382</v>
      </c>
      <c r="C72" s="42" t="s">
        <v>16</v>
      </c>
      <c r="D72" s="10" t="s">
        <v>383</v>
      </c>
      <c r="E72" s="10" t="s">
        <v>468</v>
      </c>
      <c r="F72" s="10" t="s">
        <v>403</v>
      </c>
      <c r="G72" s="38">
        <f t="shared" si="0"/>
        <v>1627940</v>
      </c>
      <c r="H72" s="38">
        <v>1627940</v>
      </c>
      <c r="I72" s="38"/>
      <c r="J72" s="38"/>
    </row>
    <row r="73" spans="1:10" ht="94.5" customHeight="1">
      <c r="A73" s="90" t="s">
        <v>146</v>
      </c>
      <c r="B73" s="89" t="s">
        <v>41</v>
      </c>
      <c r="C73" s="88" t="s">
        <v>7</v>
      </c>
      <c r="D73" s="93" t="s">
        <v>45</v>
      </c>
      <c r="E73" s="10" t="s">
        <v>464</v>
      </c>
      <c r="F73" s="32" t="s">
        <v>405</v>
      </c>
      <c r="G73" s="38">
        <f t="shared" si="0"/>
        <v>3661000</v>
      </c>
      <c r="H73" s="38">
        <v>3661000</v>
      </c>
      <c r="I73" s="38"/>
      <c r="J73" s="38"/>
    </row>
    <row r="74" spans="1:10" ht="235.5" customHeight="1">
      <c r="A74" s="90"/>
      <c r="B74" s="89"/>
      <c r="C74" s="88"/>
      <c r="D74" s="93"/>
      <c r="E74" s="10" t="s">
        <v>458</v>
      </c>
      <c r="F74" s="32" t="s">
        <v>393</v>
      </c>
      <c r="G74" s="38">
        <f t="shared" si="0"/>
        <v>63000</v>
      </c>
      <c r="H74" s="38">
        <v>63000</v>
      </c>
      <c r="I74" s="38"/>
      <c r="J74" s="38"/>
    </row>
    <row r="75" spans="1:10" ht="190.5" customHeight="1">
      <c r="A75" s="90"/>
      <c r="B75" s="89"/>
      <c r="C75" s="88"/>
      <c r="D75" s="93"/>
      <c r="E75" s="10" t="s">
        <v>426</v>
      </c>
      <c r="F75" s="32" t="s">
        <v>459</v>
      </c>
      <c r="G75" s="38">
        <f t="shared" si="0"/>
        <v>3276000</v>
      </c>
      <c r="H75" s="38">
        <v>3276000</v>
      </c>
      <c r="I75" s="38"/>
      <c r="J75" s="38"/>
    </row>
    <row r="76" spans="1:10" ht="190.5" customHeight="1">
      <c r="A76" s="11" t="s">
        <v>374</v>
      </c>
      <c r="B76" s="44" t="s">
        <v>254</v>
      </c>
      <c r="C76" s="42" t="s">
        <v>6</v>
      </c>
      <c r="D76" s="10" t="s">
        <v>255</v>
      </c>
      <c r="E76" s="10" t="s">
        <v>437</v>
      </c>
      <c r="F76" s="32" t="s">
        <v>460</v>
      </c>
      <c r="G76" s="38">
        <f t="shared" si="0"/>
        <v>52490</v>
      </c>
      <c r="H76" s="38">
        <v>52490</v>
      </c>
      <c r="I76" s="38"/>
      <c r="J76" s="38"/>
    </row>
    <row r="77" spans="1:10" s="3" customFormat="1" ht="147" customHeight="1">
      <c r="A77" s="9" t="s">
        <v>147</v>
      </c>
      <c r="B77" s="42" t="s">
        <v>67</v>
      </c>
      <c r="C77" s="42" t="s">
        <v>10</v>
      </c>
      <c r="D77" s="10" t="s">
        <v>47</v>
      </c>
      <c r="E77" s="10" t="s">
        <v>466</v>
      </c>
      <c r="F77" s="32" t="s">
        <v>407</v>
      </c>
      <c r="G77" s="38">
        <f t="shared" si="0"/>
        <v>7275500</v>
      </c>
      <c r="H77" s="38">
        <v>6725500</v>
      </c>
      <c r="I77" s="38">
        <v>550000</v>
      </c>
      <c r="J77" s="38">
        <v>550000</v>
      </c>
    </row>
    <row r="78" spans="1:10" s="3" customFormat="1" ht="142.5" customHeight="1" hidden="1">
      <c r="A78" s="87" t="s">
        <v>302</v>
      </c>
      <c r="B78" s="88" t="s">
        <v>303</v>
      </c>
      <c r="C78" s="88" t="s">
        <v>4</v>
      </c>
      <c r="D78" s="93" t="s">
        <v>304</v>
      </c>
      <c r="E78" s="10" t="s">
        <v>468</v>
      </c>
      <c r="F78" s="10" t="s">
        <v>403</v>
      </c>
      <c r="G78" s="38">
        <f t="shared" si="0"/>
        <v>0</v>
      </c>
      <c r="H78" s="38"/>
      <c r="I78" s="38"/>
      <c r="J78" s="38"/>
    </row>
    <row r="79" spans="1:10" s="3" customFormat="1" ht="156.75" customHeight="1" hidden="1">
      <c r="A79" s="87"/>
      <c r="B79" s="88"/>
      <c r="C79" s="88"/>
      <c r="D79" s="93"/>
      <c r="E79" s="10" t="s">
        <v>445</v>
      </c>
      <c r="F79" s="10" t="s">
        <v>478</v>
      </c>
      <c r="G79" s="38">
        <f>H79+I79</f>
        <v>0</v>
      </c>
      <c r="H79" s="38"/>
      <c r="I79" s="38"/>
      <c r="J79" s="38"/>
    </row>
    <row r="80" spans="1:10" s="15" customFormat="1" ht="141" customHeight="1">
      <c r="A80" s="9" t="s">
        <v>148</v>
      </c>
      <c r="B80" s="42" t="s">
        <v>86</v>
      </c>
      <c r="C80" s="42" t="s">
        <v>27</v>
      </c>
      <c r="D80" s="10" t="s">
        <v>56</v>
      </c>
      <c r="E80" s="10" t="s">
        <v>445</v>
      </c>
      <c r="F80" s="10" t="s">
        <v>478</v>
      </c>
      <c r="G80" s="38">
        <f>H80+I80</f>
        <v>3572000</v>
      </c>
      <c r="H80" s="38">
        <v>578800</v>
      </c>
      <c r="I80" s="38">
        <v>2993200</v>
      </c>
      <c r="J80" s="38">
        <v>2993200</v>
      </c>
    </row>
    <row r="81" spans="1:10" ht="138.75" customHeight="1">
      <c r="A81" s="11" t="s">
        <v>149</v>
      </c>
      <c r="B81" s="44" t="s">
        <v>82</v>
      </c>
      <c r="C81" s="42" t="s">
        <v>12</v>
      </c>
      <c r="D81" s="10" t="s">
        <v>83</v>
      </c>
      <c r="E81" s="12" t="s">
        <v>476</v>
      </c>
      <c r="F81" s="10" t="s">
        <v>392</v>
      </c>
      <c r="G81" s="38">
        <f>H81+I81</f>
        <v>390000</v>
      </c>
      <c r="H81" s="38"/>
      <c r="I81" s="38">
        <v>390000</v>
      </c>
      <c r="J81" s="38"/>
    </row>
    <row r="82" spans="1:10" ht="198.75" customHeight="1" hidden="1">
      <c r="A82" s="9" t="s">
        <v>301</v>
      </c>
      <c r="B82" s="42" t="s">
        <v>299</v>
      </c>
      <c r="C82" s="42" t="s">
        <v>28</v>
      </c>
      <c r="D82" s="19" t="s">
        <v>300</v>
      </c>
      <c r="E82" s="10" t="s">
        <v>426</v>
      </c>
      <c r="F82" s="32" t="s">
        <v>459</v>
      </c>
      <c r="G82" s="38">
        <f aca="true" t="shared" si="1" ref="G82:G100">H82+I82</f>
        <v>0</v>
      </c>
      <c r="H82" s="38"/>
      <c r="I82" s="38"/>
      <c r="J82" s="38"/>
    </row>
    <row r="83" spans="1:10" s="2" customFormat="1" ht="97.5" customHeight="1">
      <c r="A83" s="16"/>
      <c r="B83" s="43"/>
      <c r="C83" s="43"/>
      <c r="D83" s="17" t="s">
        <v>150</v>
      </c>
      <c r="E83" s="17"/>
      <c r="F83" s="17"/>
      <c r="G83" s="37">
        <f>G84+G85+G86+G87+G88+G89+G90+G91+G92+G93+G94+G95+G97+G98</f>
        <v>236432115</v>
      </c>
      <c r="H83" s="37">
        <f>H84+H85+H86+H87+H88+H89+H90+H91+H92+H93+H94+H95+H97+H98</f>
        <v>166072211</v>
      </c>
      <c r="I83" s="37">
        <f>I84+I85+I86+I87+I88+I89+I90+I91+I92+I93+I94+I95+I97+I98</f>
        <v>70359904</v>
      </c>
      <c r="J83" s="37">
        <f>J84+J85+J86+J87+J88+J89+J90+J91+J92+J93+J94+J95+J97+J98</f>
        <v>69474904</v>
      </c>
    </row>
    <row r="84" spans="1:10" ht="144.75" customHeight="1">
      <c r="A84" s="9" t="s">
        <v>151</v>
      </c>
      <c r="B84" s="42" t="s">
        <v>73</v>
      </c>
      <c r="C84" s="42" t="s">
        <v>2</v>
      </c>
      <c r="D84" s="10" t="s">
        <v>74</v>
      </c>
      <c r="E84" s="10" t="s">
        <v>456</v>
      </c>
      <c r="F84" s="32" t="s">
        <v>391</v>
      </c>
      <c r="G84" s="38">
        <f>H84+I84</f>
        <v>5000</v>
      </c>
      <c r="H84" s="38">
        <v>5000</v>
      </c>
      <c r="I84" s="38"/>
      <c r="J84" s="38"/>
    </row>
    <row r="85" spans="1:10" ht="144.75" customHeight="1">
      <c r="A85" s="99" t="s">
        <v>152</v>
      </c>
      <c r="B85" s="100" t="s">
        <v>40</v>
      </c>
      <c r="C85" s="98" t="s">
        <v>19</v>
      </c>
      <c r="D85" s="94" t="s">
        <v>51</v>
      </c>
      <c r="E85" s="12" t="s">
        <v>467</v>
      </c>
      <c r="F85" s="10" t="s">
        <v>402</v>
      </c>
      <c r="G85" s="38">
        <f>H85+I85</f>
        <v>145845696</v>
      </c>
      <c r="H85" s="38">
        <f>118457491-H86</f>
        <v>118315696</v>
      </c>
      <c r="I85" s="38">
        <v>27530000</v>
      </c>
      <c r="J85" s="38">
        <v>27530000</v>
      </c>
    </row>
    <row r="86" spans="1:10" s="36" customFormat="1" ht="207.75" customHeight="1">
      <c r="A86" s="99"/>
      <c r="B86" s="100"/>
      <c r="C86" s="98"/>
      <c r="D86" s="94"/>
      <c r="E86" s="10" t="s">
        <v>426</v>
      </c>
      <c r="F86" s="32" t="s">
        <v>459</v>
      </c>
      <c r="G86" s="38">
        <f t="shared" si="1"/>
        <v>141795</v>
      </c>
      <c r="H86" s="38">
        <v>141795</v>
      </c>
      <c r="I86" s="39"/>
      <c r="J86" s="39"/>
    </row>
    <row r="87" spans="1:10" ht="132.75" customHeight="1">
      <c r="A87" s="90" t="s">
        <v>438</v>
      </c>
      <c r="B87" s="89">
        <v>2030</v>
      </c>
      <c r="C87" s="87" t="s">
        <v>439</v>
      </c>
      <c r="D87" s="97" t="s">
        <v>440</v>
      </c>
      <c r="E87" s="12" t="s">
        <v>467</v>
      </c>
      <c r="F87" s="10" t="s">
        <v>402</v>
      </c>
      <c r="G87" s="38">
        <f>H87+I87</f>
        <v>30306613</v>
      </c>
      <c r="H87" s="38">
        <f>15275473-H88</f>
        <v>15266013</v>
      </c>
      <c r="I87" s="38">
        <v>15040600</v>
      </c>
      <c r="J87" s="38">
        <v>15040600</v>
      </c>
    </row>
    <row r="88" spans="1:10" ht="189.75" customHeight="1">
      <c r="A88" s="90"/>
      <c r="B88" s="89"/>
      <c r="C88" s="87"/>
      <c r="D88" s="97"/>
      <c r="E88" s="10" t="s">
        <v>426</v>
      </c>
      <c r="F88" s="32" t="s">
        <v>459</v>
      </c>
      <c r="G88" s="38">
        <f>H88+I88</f>
        <v>9460</v>
      </c>
      <c r="H88" s="38">
        <v>9460</v>
      </c>
      <c r="I88" s="38"/>
      <c r="J88" s="38"/>
    </row>
    <row r="89" spans="1:10" ht="156.75" customHeight="1">
      <c r="A89" s="90" t="s">
        <v>153</v>
      </c>
      <c r="B89" s="89" t="s">
        <v>84</v>
      </c>
      <c r="C89" s="88" t="s">
        <v>20</v>
      </c>
      <c r="D89" s="93" t="s">
        <v>85</v>
      </c>
      <c r="E89" s="12" t="s">
        <v>467</v>
      </c>
      <c r="F89" s="10" t="s">
        <v>402</v>
      </c>
      <c r="G89" s="38">
        <f>H89+I89</f>
        <v>7759188</v>
      </c>
      <c r="H89" s="38">
        <f>6663426-H90</f>
        <v>6629188</v>
      </c>
      <c r="I89" s="38">
        <f>1210600-80600</f>
        <v>1130000</v>
      </c>
      <c r="J89" s="38">
        <f>1210600-80600</f>
        <v>1130000</v>
      </c>
    </row>
    <row r="90" spans="1:10" s="36" customFormat="1" ht="183.75" customHeight="1">
      <c r="A90" s="90"/>
      <c r="B90" s="89"/>
      <c r="C90" s="88"/>
      <c r="D90" s="93"/>
      <c r="E90" s="10" t="s">
        <v>426</v>
      </c>
      <c r="F90" s="32" t="s">
        <v>459</v>
      </c>
      <c r="G90" s="38">
        <f t="shared" si="1"/>
        <v>34238</v>
      </c>
      <c r="H90" s="38">
        <v>34238</v>
      </c>
      <c r="I90" s="39"/>
      <c r="J90" s="39"/>
    </row>
    <row r="91" spans="1:10" s="3" customFormat="1" ht="138.75" customHeight="1">
      <c r="A91" s="11" t="s">
        <v>428</v>
      </c>
      <c r="B91" s="44">
        <v>2111</v>
      </c>
      <c r="C91" s="9" t="s">
        <v>443</v>
      </c>
      <c r="D91" s="10" t="s">
        <v>442</v>
      </c>
      <c r="E91" s="12" t="s">
        <v>467</v>
      </c>
      <c r="F91" s="10" t="s">
        <v>402</v>
      </c>
      <c r="G91" s="38">
        <f t="shared" si="1"/>
        <v>1672468</v>
      </c>
      <c r="H91" s="38">
        <v>1672468</v>
      </c>
      <c r="I91" s="38"/>
      <c r="J91" s="38"/>
    </row>
    <row r="92" spans="1:10" s="3" customFormat="1" ht="139.5" customHeight="1">
      <c r="A92" s="11" t="s">
        <v>368</v>
      </c>
      <c r="B92" s="44" t="s">
        <v>369</v>
      </c>
      <c r="C92" s="44" t="s">
        <v>290</v>
      </c>
      <c r="D92" s="10" t="s">
        <v>372</v>
      </c>
      <c r="E92" s="12" t="s">
        <v>467</v>
      </c>
      <c r="F92" s="10" t="s">
        <v>402</v>
      </c>
      <c r="G92" s="38">
        <f t="shared" si="1"/>
        <v>2090140</v>
      </c>
      <c r="H92" s="38">
        <v>2090140</v>
      </c>
      <c r="I92" s="38"/>
      <c r="J92" s="38"/>
    </row>
    <row r="93" spans="1:10" s="3" customFormat="1" ht="154.5" customHeight="1">
      <c r="A93" s="11" t="s">
        <v>370</v>
      </c>
      <c r="B93" s="44" t="s">
        <v>371</v>
      </c>
      <c r="C93" s="44" t="s">
        <v>290</v>
      </c>
      <c r="D93" s="10" t="s">
        <v>373</v>
      </c>
      <c r="E93" s="12" t="s">
        <v>467</v>
      </c>
      <c r="F93" s="10" t="s">
        <v>402</v>
      </c>
      <c r="G93" s="38">
        <f t="shared" si="1"/>
        <v>2894213</v>
      </c>
      <c r="H93" s="38">
        <v>2894213</v>
      </c>
      <c r="I93" s="38"/>
      <c r="J93" s="38"/>
    </row>
    <row r="94" spans="1:10" s="3" customFormat="1" ht="135" customHeight="1">
      <c r="A94" s="101" t="s">
        <v>292</v>
      </c>
      <c r="B94" s="83" t="s">
        <v>289</v>
      </c>
      <c r="C94" s="83" t="s">
        <v>290</v>
      </c>
      <c r="D94" s="106" t="s">
        <v>291</v>
      </c>
      <c r="E94" s="12" t="s">
        <v>467</v>
      </c>
      <c r="F94" s="10" t="s">
        <v>402</v>
      </c>
      <c r="G94" s="38">
        <f t="shared" si="1"/>
        <v>18271000</v>
      </c>
      <c r="H94" s="38">
        <f>18815000-H95</f>
        <v>18271000</v>
      </c>
      <c r="I94" s="38"/>
      <c r="J94" s="38"/>
    </row>
    <row r="95" spans="1:10" s="36" customFormat="1" ht="195" customHeight="1">
      <c r="A95" s="102"/>
      <c r="B95" s="84"/>
      <c r="C95" s="84"/>
      <c r="D95" s="107"/>
      <c r="E95" s="10" t="s">
        <v>426</v>
      </c>
      <c r="F95" s="32" t="s">
        <v>459</v>
      </c>
      <c r="G95" s="38">
        <f t="shared" si="1"/>
        <v>544000</v>
      </c>
      <c r="H95" s="38">
        <v>544000</v>
      </c>
      <c r="I95" s="39"/>
      <c r="J95" s="39"/>
    </row>
    <row r="96" spans="1:10" s="3" customFormat="1" ht="156" customHeight="1" hidden="1">
      <c r="A96" s="9" t="s">
        <v>305</v>
      </c>
      <c r="B96" s="42" t="s">
        <v>303</v>
      </c>
      <c r="C96" s="42" t="s">
        <v>4</v>
      </c>
      <c r="D96" s="10" t="s">
        <v>304</v>
      </c>
      <c r="E96" s="12" t="s">
        <v>467</v>
      </c>
      <c r="F96" s="10" t="s">
        <v>402</v>
      </c>
      <c r="G96" s="38">
        <f t="shared" si="1"/>
        <v>0</v>
      </c>
      <c r="H96" s="38"/>
      <c r="I96" s="38"/>
      <c r="J96" s="38"/>
    </row>
    <row r="97" spans="1:10" ht="153.75" customHeight="1">
      <c r="A97" s="9" t="s">
        <v>154</v>
      </c>
      <c r="B97" s="42" t="s">
        <v>86</v>
      </c>
      <c r="C97" s="42" t="s">
        <v>27</v>
      </c>
      <c r="D97" s="10" t="s">
        <v>56</v>
      </c>
      <c r="E97" s="10" t="s">
        <v>445</v>
      </c>
      <c r="F97" s="10" t="s">
        <v>478</v>
      </c>
      <c r="G97" s="38">
        <f t="shared" si="1"/>
        <v>25973304</v>
      </c>
      <c r="H97" s="38">
        <v>199000</v>
      </c>
      <c r="I97" s="38">
        <v>25774304</v>
      </c>
      <c r="J97" s="38">
        <v>25774304</v>
      </c>
    </row>
    <row r="98" spans="1:10" ht="183" customHeight="1">
      <c r="A98" s="9" t="s">
        <v>365</v>
      </c>
      <c r="B98" s="42" t="s">
        <v>366</v>
      </c>
      <c r="C98" s="42" t="s">
        <v>13</v>
      </c>
      <c r="D98" s="10" t="s">
        <v>367</v>
      </c>
      <c r="E98" s="10" t="s">
        <v>445</v>
      </c>
      <c r="F98" s="10" t="s">
        <v>478</v>
      </c>
      <c r="G98" s="38">
        <f t="shared" si="1"/>
        <v>885000</v>
      </c>
      <c r="H98" s="38"/>
      <c r="I98" s="38">
        <v>885000</v>
      </c>
      <c r="J98" s="38"/>
    </row>
    <row r="99" spans="1:10" ht="177" customHeight="1" hidden="1">
      <c r="A99" s="9" t="s">
        <v>337</v>
      </c>
      <c r="B99" s="42" t="s">
        <v>82</v>
      </c>
      <c r="C99" s="42" t="s">
        <v>12</v>
      </c>
      <c r="D99" s="10" t="s">
        <v>83</v>
      </c>
      <c r="E99" s="12" t="s">
        <v>476</v>
      </c>
      <c r="F99" s="10" t="s">
        <v>392</v>
      </c>
      <c r="G99" s="38">
        <f t="shared" si="1"/>
        <v>0</v>
      </c>
      <c r="H99" s="40"/>
      <c r="I99" s="40"/>
      <c r="J99" s="38"/>
    </row>
    <row r="100" spans="1:10" ht="221.25" customHeight="1" hidden="1">
      <c r="A100" s="9" t="s">
        <v>330</v>
      </c>
      <c r="B100" s="42" t="s">
        <v>80</v>
      </c>
      <c r="C100" s="42" t="s">
        <v>331</v>
      </c>
      <c r="D100" s="58" t="s">
        <v>81</v>
      </c>
      <c r="E100" s="12" t="s">
        <v>446</v>
      </c>
      <c r="F100" s="10" t="s">
        <v>469</v>
      </c>
      <c r="G100" s="38">
        <f t="shared" si="1"/>
        <v>0</v>
      </c>
      <c r="H100" s="38"/>
      <c r="I100" s="38"/>
      <c r="J100" s="38"/>
    </row>
    <row r="101" spans="1:10" s="2" customFormat="1" ht="114" customHeight="1">
      <c r="A101" s="16"/>
      <c r="B101" s="43"/>
      <c r="C101" s="43"/>
      <c r="D101" s="17" t="s">
        <v>155</v>
      </c>
      <c r="E101" s="17"/>
      <c r="F101" s="34"/>
      <c r="G101" s="37">
        <f>G102+G103+G104+G105+G106+G107+G108+G109+G110+G111+G112+G113+G114+G115+G116+G117+G118+G120+G121</f>
        <v>107783733</v>
      </c>
      <c r="H101" s="37">
        <f>H102+H103+H104+H105+H106+H107+H108+H109+H110+H111+H112+H113+H114+H115+H116+H117+H118+H120+H121</f>
        <v>107748093</v>
      </c>
      <c r="I101" s="37">
        <f>I102+I103+I104+I105+I106+I107+I108+I109+I110+I111+I112+I113+I114+I115+I116+I117+I118+I120+I121</f>
        <v>35640</v>
      </c>
      <c r="J101" s="37">
        <f>J102+J103+J104+J105+J106+J107+J108+J109+J110+J111+J112+J113+J114+J115+J116+J117+J118+J120+J121</f>
        <v>35640</v>
      </c>
    </row>
    <row r="102" spans="1:10" ht="143.25" customHeight="1">
      <c r="A102" s="9" t="s">
        <v>156</v>
      </c>
      <c r="B102" s="42" t="s">
        <v>73</v>
      </c>
      <c r="C102" s="42" t="s">
        <v>2</v>
      </c>
      <c r="D102" s="10" t="s">
        <v>74</v>
      </c>
      <c r="E102" s="10" t="s">
        <v>456</v>
      </c>
      <c r="F102" s="32" t="s">
        <v>391</v>
      </c>
      <c r="G102" s="38">
        <f aca="true" t="shared" si="2" ref="G102:G121">H102+I102</f>
        <v>50000</v>
      </c>
      <c r="H102" s="38">
        <v>50000</v>
      </c>
      <c r="I102" s="38"/>
      <c r="J102" s="38"/>
    </row>
    <row r="103" spans="1:10" s="27" customFormat="1" ht="174.75" customHeight="1">
      <c r="A103" s="9" t="s">
        <v>157</v>
      </c>
      <c r="B103" s="42" t="s">
        <v>42</v>
      </c>
      <c r="C103" s="42">
        <v>1030</v>
      </c>
      <c r="D103" s="10" t="s">
        <v>100</v>
      </c>
      <c r="E103" s="10" t="s">
        <v>458</v>
      </c>
      <c r="F103" s="32" t="s">
        <v>393</v>
      </c>
      <c r="G103" s="38">
        <f t="shared" si="2"/>
        <v>582400</v>
      </c>
      <c r="H103" s="38">
        <v>582400</v>
      </c>
      <c r="I103" s="38"/>
      <c r="J103" s="38"/>
    </row>
    <row r="104" spans="1:10" s="3" customFormat="1" ht="159" customHeight="1">
      <c r="A104" s="9" t="s">
        <v>158</v>
      </c>
      <c r="B104" s="42" t="s">
        <v>101</v>
      </c>
      <c r="C104" s="42">
        <v>1070</v>
      </c>
      <c r="D104" s="10" t="s">
        <v>52</v>
      </c>
      <c r="E104" s="10" t="s">
        <v>458</v>
      </c>
      <c r="F104" s="32" t="s">
        <v>393</v>
      </c>
      <c r="G104" s="38">
        <f t="shared" si="2"/>
        <v>1300000</v>
      </c>
      <c r="H104" s="38">
        <v>1300000</v>
      </c>
      <c r="I104" s="38"/>
      <c r="J104" s="38"/>
    </row>
    <row r="105" spans="1:10" s="3" customFormat="1" ht="189.75" customHeight="1">
      <c r="A105" s="9" t="s">
        <v>159</v>
      </c>
      <c r="B105" s="42" t="s">
        <v>43</v>
      </c>
      <c r="C105" s="42" t="s">
        <v>21</v>
      </c>
      <c r="D105" s="10" t="s">
        <v>38</v>
      </c>
      <c r="E105" s="10" t="s">
        <v>458</v>
      </c>
      <c r="F105" s="32" t="s">
        <v>393</v>
      </c>
      <c r="G105" s="38">
        <f t="shared" si="2"/>
        <v>24500000</v>
      </c>
      <c r="H105" s="38">
        <v>24500000</v>
      </c>
      <c r="I105" s="38"/>
      <c r="J105" s="38"/>
    </row>
    <row r="106" spans="1:10" s="3" customFormat="1" ht="197.25" customHeight="1">
      <c r="A106" s="9" t="s">
        <v>160</v>
      </c>
      <c r="B106" s="42" t="s">
        <v>62</v>
      </c>
      <c r="C106" s="42" t="s">
        <v>21</v>
      </c>
      <c r="D106" s="10" t="s">
        <v>72</v>
      </c>
      <c r="E106" s="10" t="s">
        <v>458</v>
      </c>
      <c r="F106" s="32" t="s">
        <v>393</v>
      </c>
      <c r="G106" s="38">
        <f t="shared" si="2"/>
        <v>1000000</v>
      </c>
      <c r="H106" s="38">
        <v>1000000</v>
      </c>
      <c r="I106" s="38"/>
      <c r="J106" s="38"/>
    </row>
    <row r="107" spans="1:10" s="3" customFormat="1" ht="165" customHeight="1">
      <c r="A107" s="9" t="s">
        <v>161</v>
      </c>
      <c r="B107" s="42" t="s">
        <v>75</v>
      </c>
      <c r="C107" s="42" t="s">
        <v>21</v>
      </c>
      <c r="D107" s="10" t="s">
        <v>24</v>
      </c>
      <c r="E107" s="10" t="s">
        <v>458</v>
      </c>
      <c r="F107" s="32" t="s">
        <v>393</v>
      </c>
      <c r="G107" s="38">
        <f t="shared" si="2"/>
        <v>40470500</v>
      </c>
      <c r="H107" s="38">
        <v>40470500</v>
      </c>
      <c r="I107" s="38"/>
      <c r="J107" s="38"/>
    </row>
    <row r="108" spans="1:10" s="3" customFormat="1" ht="214.5" customHeight="1">
      <c r="A108" s="9" t="s">
        <v>162</v>
      </c>
      <c r="B108" s="42" t="s">
        <v>44</v>
      </c>
      <c r="C108" s="42" t="s">
        <v>37</v>
      </c>
      <c r="D108" s="10" t="s">
        <v>54</v>
      </c>
      <c r="E108" s="10" t="s">
        <v>458</v>
      </c>
      <c r="F108" s="32" t="s">
        <v>393</v>
      </c>
      <c r="G108" s="38">
        <f t="shared" si="2"/>
        <v>304180</v>
      </c>
      <c r="H108" s="38">
        <v>304180</v>
      </c>
      <c r="I108" s="38"/>
      <c r="J108" s="38"/>
    </row>
    <row r="109" spans="1:10" s="3" customFormat="1" ht="285" customHeight="1">
      <c r="A109" s="9" t="s">
        <v>351</v>
      </c>
      <c r="B109" s="42" t="s">
        <v>355</v>
      </c>
      <c r="C109" s="42" t="s">
        <v>39</v>
      </c>
      <c r="D109" s="10" t="s">
        <v>354</v>
      </c>
      <c r="E109" s="10" t="s">
        <v>458</v>
      </c>
      <c r="F109" s="32" t="s">
        <v>393</v>
      </c>
      <c r="G109" s="38">
        <f t="shared" si="2"/>
        <v>1911000</v>
      </c>
      <c r="H109" s="38">
        <v>1911000</v>
      </c>
      <c r="I109" s="38"/>
      <c r="J109" s="38"/>
    </row>
    <row r="110" spans="1:10" ht="211.5" customHeight="1">
      <c r="A110" s="87" t="s">
        <v>163</v>
      </c>
      <c r="B110" s="88" t="s">
        <v>102</v>
      </c>
      <c r="C110" s="88" t="s">
        <v>3</v>
      </c>
      <c r="D110" s="93" t="s">
        <v>283</v>
      </c>
      <c r="E110" s="10" t="s">
        <v>458</v>
      </c>
      <c r="F110" s="32" t="s">
        <v>393</v>
      </c>
      <c r="G110" s="38">
        <f t="shared" si="2"/>
        <v>1876300</v>
      </c>
      <c r="H110" s="38">
        <v>1876300</v>
      </c>
      <c r="I110" s="38"/>
      <c r="J110" s="38"/>
    </row>
    <row r="111" spans="1:10" ht="184.5" customHeight="1">
      <c r="A111" s="87"/>
      <c r="B111" s="88"/>
      <c r="C111" s="88"/>
      <c r="D111" s="93"/>
      <c r="E111" s="10" t="s">
        <v>426</v>
      </c>
      <c r="F111" s="32" t="s">
        <v>459</v>
      </c>
      <c r="G111" s="38">
        <f t="shared" si="2"/>
        <v>198700</v>
      </c>
      <c r="H111" s="38">
        <v>198700</v>
      </c>
      <c r="I111" s="38"/>
      <c r="J111" s="38"/>
    </row>
    <row r="112" spans="1:10" s="3" customFormat="1" ht="187.5" customHeight="1">
      <c r="A112" s="87" t="s">
        <v>263</v>
      </c>
      <c r="B112" s="88" t="s">
        <v>288</v>
      </c>
      <c r="C112" s="88" t="s">
        <v>23</v>
      </c>
      <c r="D112" s="93" t="s">
        <v>22</v>
      </c>
      <c r="E112" s="10" t="s">
        <v>458</v>
      </c>
      <c r="F112" s="32" t="s">
        <v>393</v>
      </c>
      <c r="G112" s="38">
        <f t="shared" si="2"/>
        <v>978000</v>
      </c>
      <c r="H112" s="38">
        <v>978000</v>
      </c>
      <c r="I112" s="38"/>
      <c r="J112" s="38"/>
    </row>
    <row r="113" spans="1:10" s="3" customFormat="1" ht="178.5" customHeight="1">
      <c r="A113" s="87"/>
      <c r="B113" s="88"/>
      <c r="C113" s="88"/>
      <c r="D113" s="93"/>
      <c r="E113" s="10" t="s">
        <v>426</v>
      </c>
      <c r="F113" s="32" t="s">
        <v>459</v>
      </c>
      <c r="G113" s="38">
        <f t="shared" si="2"/>
        <v>1200000</v>
      </c>
      <c r="H113" s="38">
        <v>1200000</v>
      </c>
      <c r="I113" s="38"/>
      <c r="J113" s="38"/>
    </row>
    <row r="114" spans="1:10" s="3" customFormat="1" ht="199.5" customHeight="1">
      <c r="A114" s="9" t="s">
        <v>264</v>
      </c>
      <c r="B114" s="42" t="s">
        <v>266</v>
      </c>
      <c r="C114" s="42" t="s">
        <v>23</v>
      </c>
      <c r="D114" s="10" t="s">
        <v>265</v>
      </c>
      <c r="E114" s="10" t="s">
        <v>458</v>
      </c>
      <c r="F114" s="32" t="s">
        <v>393</v>
      </c>
      <c r="G114" s="38">
        <f t="shared" si="2"/>
        <v>1892237</v>
      </c>
      <c r="H114" s="38">
        <f>1478776+413461</f>
        <v>1892237</v>
      </c>
      <c r="I114" s="38"/>
      <c r="J114" s="38"/>
    </row>
    <row r="115" spans="1:10" s="14" customFormat="1" ht="196.5" customHeight="1">
      <c r="A115" s="9" t="s">
        <v>164</v>
      </c>
      <c r="B115" s="42" t="s">
        <v>63</v>
      </c>
      <c r="C115" s="42" t="s">
        <v>6</v>
      </c>
      <c r="D115" s="10" t="s">
        <v>103</v>
      </c>
      <c r="E115" s="10" t="s">
        <v>458</v>
      </c>
      <c r="F115" s="32" t="s">
        <v>393</v>
      </c>
      <c r="G115" s="38">
        <f t="shared" si="2"/>
        <v>86500</v>
      </c>
      <c r="H115" s="38">
        <v>86500</v>
      </c>
      <c r="I115" s="38"/>
      <c r="J115" s="38"/>
    </row>
    <row r="116" spans="1:10" s="14" customFormat="1" ht="121.5" customHeight="1">
      <c r="A116" s="9" t="s">
        <v>267</v>
      </c>
      <c r="B116" s="42" t="s">
        <v>268</v>
      </c>
      <c r="C116" s="42" t="s">
        <v>33</v>
      </c>
      <c r="D116" s="10" t="s">
        <v>53</v>
      </c>
      <c r="E116" s="10" t="s">
        <v>352</v>
      </c>
      <c r="F116" s="10" t="s">
        <v>379</v>
      </c>
      <c r="G116" s="38">
        <f t="shared" si="2"/>
        <v>200000</v>
      </c>
      <c r="H116" s="38">
        <v>200000</v>
      </c>
      <c r="I116" s="38"/>
      <c r="J116" s="38"/>
    </row>
    <row r="117" spans="1:10" s="28" customFormat="1" ht="181.5" customHeight="1">
      <c r="A117" s="87" t="s">
        <v>269</v>
      </c>
      <c r="B117" s="89" t="s">
        <v>254</v>
      </c>
      <c r="C117" s="89" t="s">
        <v>6</v>
      </c>
      <c r="D117" s="93" t="s">
        <v>255</v>
      </c>
      <c r="E117" s="10" t="s">
        <v>458</v>
      </c>
      <c r="F117" s="32" t="s">
        <v>393</v>
      </c>
      <c r="G117" s="38">
        <f t="shared" si="2"/>
        <v>6619316</v>
      </c>
      <c r="H117" s="38">
        <f>5638260-11+112500+439024+43903+350000</f>
        <v>6583676</v>
      </c>
      <c r="I117" s="38">
        <v>35640</v>
      </c>
      <c r="J117" s="38">
        <v>35640</v>
      </c>
    </row>
    <row r="118" spans="1:10" s="28" customFormat="1" ht="204.75" customHeight="1">
      <c r="A118" s="87"/>
      <c r="B118" s="89"/>
      <c r="C118" s="89"/>
      <c r="D118" s="93"/>
      <c r="E118" s="10" t="s">
        <v>426</v>
      </c>
      <c r="F118" s="32" t="s">
        <v>459</v>
      </c>
      <c r="G118" s="38">
        <f t="shared" si="2"/>
        <v>23544600</v>
      </c>
      <c r="H118" s="38">
        <f>23894600-350000</f>
        <v>23544600</v>
      </c>
      <c r="I118" s="38"/>
      <c r="J118" s="38"/>
    </row>
    <row r="119" spans="1:10" s="14" customFormat="1" ht="162" customHeight="1" hidden="1">
      <c r="A119" s="9" t="s">
        <v>390</v>
      </c>
      <c r="B119" s="42" t="s">
        <v>303</v>
      </c>
      <c r="C119" s="42" t="s">
        <v>4</v>
      </c>
      <c r="D119" s="10" t="s">
        <v>304</v>
      </c>
      <c r="E119" s="12" t="s">
        <v>416</v>
      </c>
      <c r="F119" s="32" t="s">
        <v>394</v>
      </c>
      <c r="G119" s="38">
        <f t="shared" si="2"/>
        <v>0</v>
      </c>
      <c r="H119" s="38"/>
      <c r="I119" s="38"/>
      <c r="J119" s="38"/>
    </row>
    <row r="120" spans="1:10" s="3" customFormat="1" ht="165" customHeight="1">
      <c r="A120" s="87" t="s">
        <v>165</v>
      </c>
      <c r="B120" s="88" t="s">
        <v>80</v>
      </c>
      <c r="C120" s="88" t="s">
        <v>28</v>
      </c>
      <c r="D120" s="93" t="s">
        <v>81</v>
      </c>
      <c r="E120" s="10" t="s">
        <v>458</v>
      </c>
      <c r="F120" s="32" t="s">
        <v>393</v>
      </c>
      <c r="G120" s="38">
        <f t="shared" si="2"/>
        <v>70000</v>
      </c>
      <c r="H120" s="38">
        <v>70000</v>
      </c>
      <c r="I120" s="38"/>
      <c r="J120" s="38"/>
    </row>
    <row r="121" spans="1:10" s="3" customFormat="1" ht="201.75" customHeight="1">
      <c r="A121" s="87"/>
      <c r="B121" s="88"/>
      <c r="C121" s="88"/>
      <c r="D121" s="93"/>
      <c r="E121" s="10" t="s">
        <v>426</v>
      </c>
      <c r="F121" s="32" t="s">
        <v>459</v>
      </c>
      <c r="G121" s="38">
        <f t="shared" si="2"/>
        <v>1000000</v>
      </c>
      <c r="H121" s="38">
        <v>1000000</v>
      </c>
      <c r="I121" s="38"/>
      <c r="J121" s="38"/>
    </row>
    <row r="122" spans="1:10" s="2" customFormat="1" ht="93" customHeight="1">
      <c r="A122" s="16"/>
      <c r="B122" s="43"/>
      <c r="C122" s="43"/>
      <c r="D122" s="17" t="s">
        <v>455</v>
      </c>
      <c r="E122" s="17"/>
      <c r="F122" s="34"/>
      <c r="G122" s="37">
        <f>G123+G124</f>
        <v>110500</v>
      </c>
      <c r="H122" s="37">
        <f>H123+H124</f>
        <v>90500</v>
      </c>
      <c r="I122" s="37">
        <f>I123+I124</f>
        <v>20000</v>
      </c>
      <c r="J122" s="37">
        <f>J123+J124</f>
        <v>20000</v>
      </c>
    </row>
    <row r="123" spans="1:10" s="2" customFormat="1" ht="247.5" customHeight="1">
      <c r="A123" s="9" t="s">
        <v>384</v>
      </c>
      <c r="B123" s="42" t="s">
        <v>385</v>
      </c>
      <c r="C123" s="42" t="s">
        <v>7</v>
      </c>
      <c r="D123" s="10" t="s">
        <v>386</v>
      </c>
      <c r="E123" s="10" t="s">
        <v>437</v>
      </c>
      <c r="F123" s="32" t="s">
        <v>460</v>
      </c>
      <c r="G123" s="38">
        <f>H123+I123</f>
        <v>20000</v>
      </c>
      <c r="H123" s="38"/>
      <c r="I123" s="38">
        <v>20000</v>
      </c>
      <c r="J123" s="38">
        <v>20000</v>
      </c>
    </row>
    <row r="124" spans="1:10" s="3" customFormat="1" ht="192" customHeight="1">
      <c r="A124" s="9" t="s">
        <v>166</v>
      </c>
      <c r="B124" s="42" t="s">
        <v>57</v>
      </c>
      <c r="C124" s="42" t="s">
        <v>7</v>
      </c>
      <c r="D124" s="10" t="s">
        <v>55</v>
      </c>
      <c r="E124" s="10" t="s">
        <v>437</v>
      </c>
      <c r="F124" s="32" t="s">
        <v>460</v>
      </c>
      <c r="G124" s="38">
        <f>H124+I124</f>
        <v>90500</v>
      </c>
      <c r="H124" s="38">
        <v>90500</v>
      </c>
      <c r="I124" s="38"/>
      <c r="J124" s="38"/>
    </row>
    <row r="125" spans="1:10" s="2" customFormat="1" ht="99.75" customHeight="1">
      <c r="A125" s="16"/>
      <c r="B125" s="43"/>
      <c r="C125" s="43"/>
      <c r="D125" s="17" t="s">
        <v>411</v>
      </c>
      <c r="E125" s="17"/>
      <c r="F125" s="34"/>
      <c r="G125" s="37">
        <f>G126+G127+G128+G129+G130+G132+G133</f>
        <v>3837175</v>
      </c>
      <c r="H125" s="37">
        <f>H126+H127+H128+H129+H130+H132+H133</f>
        <v>2838175</v>
      </c>
      <c r="I125" s="37">
        <f>I126+I127+I128+I129+I130+I132+I133</f>
        <v>999000</v>
      </c>
      <c r="J125" s="37">
        <f>J126+J127+J128+J129+J130+J132+J133</f>
        <v>996000</v>
      </c>
    </row>
    <row r="126" spans="1:10" ht="168.75" customHeight="1">
      <c r="A126" s="9" t="s">
        <v>167</v>
      </c>
      <c r="B126" s="42" t="s">
        <v>73</v>
      </c>
      <c r="C126" s="42" t="s">
        <v>2</v>
      </c>
      <c r="D126" s="10" t="s">
        <v>74</v>
      </c>
      <c r="E126" s="10" t="s">
        <v>456</v>
      </c>
      <c r="F126" s="32" t="s">
        <v>391</v>
      </c>
      <c r="G126" s="38">
        <f aca="true" t="shared" si="3" ref="G126:G132">H126+I126</f>
        <v>30000</v>
      </c>
      <c r="H126" s="38">
        <v>30000</v>
      </c>
      <c r="I126" s="38"/>
      <c r="J126" s="38"/>
    </row>
    <row r="127" spans="1:10" ht="127.5" customHeight="1">
      <c r="A127" s="9" t="s">
        <v>168</v>
      </c>
      <c r="B127" s="42" t="s">
        <v>89</v>
      </c>
      <c r="C127" s="42" t="s">
        <v>35</v>
      </c>
      <c r="D127" s="10" t="s">
        <v>489</v>
      </c>
      <c r="E127" s="10" t="s">
        <v>475</v>
      </c>
      <c r="F127" s="10" t="s">
        <v>406</v>
      </c>
      <c r="G127" s="38">
        <f t="shared" si="3"/>
        <v>688475</v>
      </c>
      <c r="H127" s="38">
        <v>188475</v>
      </c>
      <c r="I127" s="38">
        <v>500000</v>
      </c>
      <c r="J127" s="38">
        <v>500000</v>
      </c>
    </row>
    <row r="128" spans="1:10" ht="150.75" customHeight="1">
      <c r="A128" s="9" t="s">
        <v>169</v>
      </c>
      <c r="B128" s="42" t="s">
        <v>58</v>
      </c>
      <c r="C128" s="42" t="s">
        <v>34</v>
      </c>
      <c r="D128" s="10" t="s">
        <v>88</v>
      </c>
      <c r="E128" s="10" t="s">
        <v>475</v>
      </c>
      <c r="F128" s="10" t="s">
        <v>406</v>
      </c>
      <c r="G128" s="38">
        <f t="shared" si="3"/>
        <v>444000</v>
      </c>
      <c r="H128" s="38">
        <v>344000</v>
      </c>
      <c r="I128" s="38">
        <v>100000</v>
      </c>
      <c r="J128" s="38">
        <v>100000</v>
      </c>
    </row>
    <row r="129" spans="1:10" s="3" customFormat="1" ht="153" customHeight="1">
      <c r="A129" s="9" t="s">
        <v>326</v>
      </c>
      <c r="B129" s="42" t="s">
        <v>284</v>
      </c>
      <c r="C129" s="42" t="s">
        <v>9</v>
      </c>
      <c r="D129" s="10" t="s">
        <v>285</v>
      </c>
      <c r="E129" s="10" t="s">
        <v>475</v>
      </c>
      <c r="F129" s="10" t="s">
        <v>406</v>
      </c>
      <c r="G129" s="38">
        <f t="shared" si="3"/>
        <v>10000</v>
      </c>
      <c r="H129" s="38">
        <v>10000</v>
      </c>
      <c r="I129" s="38"/>
      <c r="J129" s="38"/>
    </row>
    <row r="130" spans="1:10" s="3" customFormat="1" ht="162.75" customHeight="1">
      <c r="A130" s="9" t="s">
        <v>259</v>
      </c>
      <c r="B130" s="42" t="s">
        <v>256</v>
      </c>
      <c r="C130" s="42" t="s">
        <v>9</v>
      </c>
      <c r="D130" s="10" t="s">
        <v>257</v>
      </c>
      <c r="E130" s="10" t="s">
        <v>475</v>
      </c>
      <c r="F130" s="10" t="s">
        <v>406</v>
      </c>
      <c r="G130" s="38">
        <f t="shared" si="3"/>
        <v>2265700</v>
      </c>
      <c r="H130" s="38">
        <v>2265700</v>
      </c>
      <c r="I130" s="38"/>
      <c r="J130" s="38"/>
    </row>
    <row r="131" spans="1:10" s="3" customFormat="1" ht="177" customHeight="1" hidden="1">
      <c r="A131" s="9" t="s">
        <v>332</v>
      </c>
      <c r="B131" s="42" t="s">
        <v>303</v>
      </c>
      <c r="C131" s="42" t="s">
        <v>4</v>
      </c>
      <c r="D131" s="10" t="s">
        <v>304</v>
      </c>
      <c r="E131" s="10" t="s">
        <v>475</v>
      </c>
      <c r="F131" s="10" t="s">
        <v>406</v>
      </c>
      <c r="G131" s="38">
        <f t="shared" si="3"/>
        <v>0</v>
      </c>
      <c r="H131" s="38"/>
      <c r="I131" s="38"/>
      <c r="J131" s="38"/>
    </row>
    <row r="132" spans="1:10" ht="153.75" customHeight="1">
      <c r="A132" s="9" t="s">
        <v>170</v>
      </c>
      <c r="B132" s="42" t="s">
        <v>86</v>
      </c>
      <c r="C132" s="42" t="s">
        <v>27</v>
      </c>
      <c r="D132" s="10" t="s">
        <v>56</v>
      </c>
      <c r="E132" s="10" t="s">
        <v>445</v>
      </c>
      <c r="F132" s="10" t="s">
        <v>478</v>
      </c>
      <c r="G132" s="38">
        <f t="shared" si="3"/>
        <v>396000</v>
      </c>
      <c r="H132" s="38"/>
      <c r="I132" s="38">
        <v>396000</v>
      </c>
      <c r="J132" s="38">
        <v>396000</v>
      </c>
    </row>
    <row r="133" spans="1:10" ht="158.25" customHeight="1">
      <c r="A133" s="9" t="s">
        <v>430</v>
      </c>
      <c r="B133" s="42">
        <v>8340</v>
      </c>
      <c r="C133" s="42" t="s">
        <v>12</v>
      </c>
      <c r="D133" s="10" t="s">
        <v>83</v>
      </c>
      <c r="E133" s="12" t="s">
        <v>476</v>
      </c>
      <c r="F133" s="10" t="s">
        <v>392</v>
      </c>
      <c r="G133" s="38">
        <f>H133+I133</f>
        <v>3000</v>
      </c>
      <c r="H133" s="38"/>
      <c r="I133" s="38">
        <v>3000</v>
      </c>
      <c r="J133" s="38"/>
    </row>
    <row r="134" spans="1:10" s="2" customFormat="1" ht="88.5" customHeight="1">
      <c r="A134" s="16"/>
      <c r="B134" s="43"/>
      <c r="C134" s="43"/>
      <c r="D134" s="17" t="s">
        <v>171</v>
      </c>
      <c r="E134" s="17"/>
      <c r="F134" s="34"/>
      <c r="G134" s="37">
        <f>G135+G136+G138+G139+G140+G141+G143+G144+G145+G146+G147+G148+G149+G150+G151+G152+G153+G154+G156+G161+G162+G163+G165+G166+G167</f>
        <v>406454795</v>
      </c>
      <c r="H134" s="37">
        <f>H135+H136+H138+H139+H140+H141+H143+H144+H145+H146+H147+H148+H149+H150+H151+H152+H153+H154+H156+H161+H162+H163+H165+H166+H167</f>
        <v>270420898</v>
      </c>
      <c r="I134" s="37">
        <f>I135+I136+I138+I139+I140+I141+I143+I144+I145+I146+I147+I148+I149+I150+I151+I152+I153+I154+I156+I161+I162+I163+I165+I166+I167</f>
        <v>136033897</v>
      </c>
      <c r="J134" s="37">
        <f>J135+J136+J138+J139+J140+J141+J143+J144+J145+J146+J147+J148+J149+J150+J151+J152+J153+J154+J156+J161+J162+J163+J165+J166+J167</f>
        <v>131963197</v>
      </c>
    </row>
    <row r="135" spans="1:10" ht="138.75" customHeight="1">
      <c r="A135" s="9" t="s">
        <v>172</v>
      </c>
      <c r="B135" s="42" t="s">
        <v>73</v>
      </c>
      <c r="C135" s="42" t="s">
        <v>2</v>
      </c>
      <c r="D135" s="10" t="s">
        <v>74</v>
      </c>
      <c r="E135" s="10" t="s">
        <v>456</v>
      </c>
      <c r="F135" s="32" t="s">
        <v>391</v>
      </c>
      <c r="G135" s="38">
        <f aca="true" t="shared" si="4" ref="G135:G167">H135+I135</f>
        <v>40000</v>
      </c>
      <c r="H135" s="38">
        <v>40000</v>
      </c>
      <c r="I135" s="38"/>
      <c r="J135" s="38"/>
    </row>
    <row r="136" spans="1:10" ht="144" customHeight="1">
      <c r="A136" s="87" t="s">
        <v>270</v>
      </c>
      <c r="B136" s="88" t="s">
        <v>268</v>
      </c>
      <c r="C136" s="88" t="s">
        <v>33</v>
      </c>
      <c r="D136" s="93" t="s">
        <v>53</v>
      </c>
      <c r="E136" s="10" t="s">
        <v>215</v>
      </c>
      <c r="F136" s="10" t="s">
        <v>357</v>
      </c>
      <c r="G136" s="38">
        <f t="shared" si="4"/>
        <v>400000</v>
      </c>
      <c r="H136" s="38">
        <v>400000</v>
      </c>
      <c r="I136" s="38"/>
      <c r="J136" s="38"/>
    </row>
    <row r="137" spans="1:10" ht="111" customHeight="1" hidden="1">
      <c r="A137" s="87"/>
      <c r="B137" s="88"/>
      <c r="C137" s="88"/>
      <c r="D137" s="93"/>
      <c r="E137" s="10" t="s">
        <v>352</v>
      </c>
      <c r="F137" s="10" t="s">
        <v>379</v>
      </c>
      <c r="G137" s="38">
        <f t="shared" si="4"/>
        <v>0</v>
      </c>
      <c r="H137" s="38"/>
      <c r="I137" s="38"/>
      <c r="J137" s="38"/>
    </row>
    <row r="138" spans="1:10" s="3" customFormat="1" ht="159" customHeight="1">
      <c r="A138" s="9" t="s">
        <v>173</v>
      </c>
      <c r="B138" s="42" t="s">
        <v>113</v>
      </c>
      <c r="C138" s="42" t="s">
        <v>25</v>
      </c>
      <c r="D138" s="10" t="s">
        <v>114</v>
      </c>
      <c r="E138" s="10" t="s">
        <v>215</v>
      </c>
      <c r="F138" s="10" t="s">
        <v>357</v>
      </c>
      <c r="G138" s="38">
        <f t="shared" si="4"/>
        <v>10530000</v>
      </c>
      <c r="H138" s="38"/>
      <c r="I138" s="38">
        <f>20030000-4500000-5000000</f>
        <v>10530000</v>
      </c>
      <c r="J138" s="38">
        <f>20000000-4500000-5000000</f>
        <v>10500000</v>
      </c>
    </row>
    <row r="139" spans="1:10" s="3" customFormat="1" ht="177">
      <c r="A139" s="101" t="s">
        <v>174</v>
      </c>
      <c r="B139" s="83" t="s">
        <v>117</v>
      </c>
      <c r="C139" s="85" t="s">
        <v>8</v>
      </c>
      <c r="D139" s="95" t="s">
        <v>118</v>
      </c>
      <c r="E139" s="10" t="s">
        <v>215</v>
      </c>
      <c r="F139" s="10" t="s">
        <v>357</v>
      </c>
      <c r="G139" s="38">
        <f t="shared" si="4"/>
        <v>30945000</v>
      </c>
      <c r="H139" s="38">
        <f>30925000</f>
        <v>30925000</v>
      </c>
      <c r="I139" s="38">
        <v>20000</v>
      </c>
      <c r="J139" s="38">
        <v>20000</v>
      </c>
    </row>
    <row r="140" spans="1:10" s="3" customFormat="1" ht="140.25" customHeight="1">
      <c r="A140" s="102"/>
      <c r="B140" s="84"/>
      <c r="C140" s="86"/>
      <c r="D140" s="96"/>
      <c r="E140" s="12" t="s">
        <v>476</v>
      </c>
      <c r="F140" s="10" t="s">
        <v>392</v>
      </c>
      <c r="G140" s="38">
        <f t="shared" si="4"/>
        <v>1700000</v>
      </c>
      <c r="H140" s="38"/>
      <c r="I140" s="38">
        <v>1700000</v>
      </c>
      <c r="J140" s="38">
        <v>1700000</v>
      </c>
    </row>
    <row r="141" spans="1:10" s="3" customFormat="1" ht="189.75" customHeight="1">
      <c r="A141" s="11" t="s">
        <v>216</v>
      </c>
      <c r="B141" s="44" t="s">
        <v>217</v>
      </c>
      <c r="C141" s="42" t="s">
        <v>8</v>
      </c>
      <c r="D141" s="10" t="s">
        <v>218</v>
      </c>
      <c r="E141" s="12" t="s">
        <v>470</v>
      </c>
      <c r="F141" s="10" t="s">
        <v>471</v>
      </c>
      <c r="G141" s="38">
        <f t="shared" si="4"/>
        <v>13750009</v>
      </c>
      <c r="H141" s="38">
        <v>200000</v>
      </c>
      <c r="I141" s="38">
        <f>15050000+9-1500000</f>
        <v>13550009</v>
      </c>
      <c r="J141" s="38">
        <f>15000000+9-1500000</f>
        <v>13500009</v>
      </c>
    </row>
    <row r="142" spans="1:10" s="3" customFormat="1" ht="159" customHeight="1" hidden="1">
      <c r="A142" s="11" t="s">
        <v>306</v>
      </c>
      <c r="B142" s="44" t="s">
        <v>307</v>
      </c>
      <c r="C142" s="42" t="s">
        <v>8</v>
      </c>
      <c r="D142" s="10" t="s">
        <v>308</v>
      </c>
      <c r="E142" s="10" t="s">
        <v>215</v>
      </c>
      <c r="F142" s="10" t="s">
        <v>357</v>
      </c>
      <c r="G142" s="38">
        <f t="shared" si="4"/>
        <v>0</v>
      </c>
      <c r="H142" s="38"/>
      <c r="I142" s="38"/>
      <c r="J142" s="38"/>
    </row>
    <row r="143" spans="1:10" s="3" customFormat="1" ht="153" customHeight="1">
      <c r="A143" s="9" t="s">
        <v>175</v>
      </c>
      <c r="B143" s="42" t="s">
        <v>115</v>
      </c>
      <c r="C143" s="42" t="s">
        <v>8</v>
      </c>
      <c r="D143" s="10" t="s">
        <v>116</v>
      </c>
      <c r="E143" s="10" t="s">
        <v>215</v>
      </c>
      <c r="F143" s="10" t="s">
        <v>357</v>
      </c>
      <c r="G143" s="38">
        <f t="shared" si="4"/>
        <v>100000</v>
      </c>
      <c r="H143" s="38">
        <v>100000</v>
      </c>
      <c r="I143" s="38"/>
      <c r="J143" s="38"/>
    </row>
    <row r="144" spans="1:10" s="14" customFormat="1" ht="186" customHeight="1">
      <c r="A144" s="11" t="s">
        <v>176</v>
      </c>
      <c r="B144" s="44" t="s">
        <v>59</v>
      </c>
      <c r="C144" s="42" t="s">
        <v>8</v>
      </c>
      <c r="D144" s="19" t="s">
        <v>119</v>
      </c>
      <c r="E144" s="10" t="s">
        <v>215</v>
      </c>
      <c r="F144" s="10" t="s">
        <v>357</v>
      </c>
      <c r="G144" s="38">
        <f t="shared" si="4"/>
        <v>2595232</v>
      </c>
      <c r="H144" s="38">
        <v>2595232</v>
      </c>
      <c r="I144" s="38"/>
      <c r="J144" s="38"/>
    </row>
    <row r="145" spans="1:10" ht="145.5" customHeight="1">
      <c r="A145" s="90" t="s">
        <v>177</v>
      </c>
      <c r="B145" s="89" t="s">
        <v>106</v>
      </c>
      <c r="C145" s="88" t="s">
        <v>8</v>
      </c>
      <c r="D145" s="97" t="s">
        <v>107</v>
      </c>
      <c r="E145" s="10" t="s">
        <v>215</v>
      </c>
      <c r="F145" s="10" t="s">
        <v>357</v>
      </c>
      <c r="G145" s="38">
        <f t="shared" si="4"/>
        <v>214753836</v>
      </c>
      <c r="H145" s="38">
        <f>191803836-2000000-100000</f>
        <v>189703836</v>
      </c>
      <c r="I145" s="38">
        <f>33800000-5000000+150000+100000-4000000</f>
        <v>25050000</v>
      </c>
      <c r="J145" s="38">
        <f>33800000-5000000+150000+100000-4000000</f>
        <v>25050000</v>
      </c>
    </row>
    <row r="146" spans="1:10" ht="144.75" customHeight="1">
      <c r="A146" s="90"/>
      <c r="B146" s="89"/>
      <c r="C146" s="88"/>
      <c r="D146" s="97"/>
      <c r="E146" s="12" t="s">
        <v>476</v>
      </c>
      <c r="F146" s="10" t="s">
        <v>392</v>
      </c>
      <c r="G146" s="38">
        <f t="shared" si="4"/>
        <v>5550000</v>
      </c>
      <c r="H146" s="38"/>
      <c r="I146" s="38">
        <v>5550000</v>
      </c>
      <c r="J146" s="38">
        <v>5550000</v>
      </c>
    </row>
    <row r="147" spans="1:10" ht="163.5" customHeight="1">
      <c r="A147" s="90" t="s">
        <v>198</v>
      </c>
      <c r="B147" s="89" t="s">
        <v>199</v>
      </c>
      <c r="C147" s="88" t="s">
        <v>220</v>
      </c>
      <c r="D147" s="97" t="s">
        <v>219</v>
      </c>
      <c r="E147" s="10" t="s">
        <v>215</v>
      </c>
      <c r="F147" s="10" t="s">
        <v>357</v>
      </c>
      <c r="G147" s="38">
        <f t="shared" si="4"/>
        <v>12803484</v>
      </c>
      <c r="H147" s="38">
        <v>2009746</v>
      </c>
      <c r="I147" s="38">
        <v>10793738</v>
      </c>
      <c r="J147" s="38">
        <v>10793738</v>
      </c>
    </row>
    <row r="148" spans="1:10" ht="203.25" customHeight="1">
      <c r="A148" s="90"/>
      <c r="B148" s="89"/>
      <c r="C148" s="88"/>
      <c r="D148" s="97"/>
      <c r="E148" s="12" t="s">
        <v>446</v>
      </c>
      <c r="F148" s="10" t="s">
        <v>469</v>
      </c>
      <c r="G148" s="38">
        <f t="shared" si="4"/>
        <v>53000000</v>
      </c>
      <c r="H148" s="38">
        <f>14700000+27300000</f>
        <v>42000000</v>
      </c>
      <c r="I148" s="38">
        <v>11000000</v>
      </c>
      <c r="J148" s="38">
        <v>11000000</v>
      </c>
    </row>
    <row r="149" spans="1:10" ht="325.5" customHeight="1">
      <c r="A149" s="90"/>
      <c r="B149" s="89"/>
      <c r="C149" s="88"/>
      <c r="D149" s="97"/>
      <c r="E149" s="10" t="s">
        <v>375</v>
      </c>
      <c r="F149" s="10" t="s">
        <v>376</v>
      </c>
      <c r="G149" s="38">
        <f t="shared" si="4"/>
        <v>579084</v>
      </c>
      <c r="H149" s="38">
        <v>579084</v>
      </c>
      <c r="I149" s="38"/>
      <c r="J149" s="38"/>
    </row>
    <row r="150" spans="1:10" ht="163.5" customHeight="1">
      <c r="A150" s="87" t="s">
        <v>221</v>
      </c>
      <c r="B150" s="88" t="s">
        <v>222</v>
      </c>
      <c r="C150" s="88" t="s">
        <v>65</v>
      </c>
      <c r="D150" s="93" t="s">
        <v>223</v>
      </c>
      <c r="E150" s="10" t="s">
        <v>215</v>
      </c>
      <c r="F150" s="10" t="s">
        <v>357</v>
      </c>
      <c r="G150" s="38">
        <f t="shared" si="4"/>
        <v>3650000</v>
      </c>
      <c r="H150" s="38"/>
      <c r="I150" s="38">
        <f>6710000-60000-3000000</f>
        <v>3650000</v>
      </c>
      <c r="J150" s="38">
        <f>6710000-60000-3000000</f>
        <v>3650000</v>
      </c>
    </row>
    <row r="151" spans="1:10" ht="148.5" customHeight="1">
      <c r="A151" s="87"/>
      <c r="B151" s="88"/>
      <c r="C151" s="88"/>
      <c r="D151" s="93"/>
      <c r="E151" s="12" t="s">
        <v>476</v>
      </c>
      <c r="F151" s="10" t="s">
        <v>392</v>
      </c>
      <c r="G151" s="38">
        <f t="shared" si="4"/>
        <v>13823612</v>
      </c>
      <c r="H151" s="38"/>
      <c r="I151" s="38">
        <f>5830000+40000+8953612-1000000</f>
        <v>13823612</v>
      </c>
      <c r="J151" s="38">
        <f>5830000+40000+8953612-1000000</f>
        <v>13823612</v>
      </c>
    </row>
    <row r="152" spans="1:10" ht="159" customHeight="1">
      <c r="A152" s="91" t="s">
        <v>224</v>
      </c>
      <c r="B152" s="85" t="s">
        <v>225</v>
      </c>
      <c r="C152" s="85" t="s">
        <v>65</v>
      </c>
      <c r="D152" s="95" t="s">
        <v>380</v>
      </c>
      <c r="E152" s="10" t="s">
        <v>215</v>
      </c>
      <c r="F152" s="10" t="s">
        <v>357</v>
      </c>
      <c r="G152" s="38">
        <f t="shared" si="4"/>
        <v>7500000</v>
      </c>
      <c r="H152" s="38"/>
      <c r="I152" s="38">
        <f>11650000-700000+550000-4000000</f>
        <v>7500000</v>
      </c>
      <c r="J152" s="38">
        <f>11650000-700000+550000-4000000</f>
        <v>7500000</v>
      </c>
    </row>
    <row r="153" spans="1:10" ht="144.75" customHeight="1">
      <c r="A153" s="92"/>
      <c r="B153" s="86"/>
      <c r="C153" s="86"/>
      <c r="D153" s="96"/>
      <c r="E153" s="12" t="s">
        <v>476</v>
      </c>
      <c r="F153" s="10" t="s">
        <v>392</v>
      </c>
      <c r="G153" s="38">
        <f t="shared" si="4"/>
        <v>3180000</v>
      </c>
      <c r="H153" s="38"/>
      <c r="I153" s="38">
        <f>3180000</f>
        <v>3180000</v>
      </c>
      <c r="J153" s="38">
        <f>3180000</f>
        <v>3180000</v>
      </c>
    </row>
    <row r="154" spans="1:10" ht="163.5" customHeight="1">
      <c r="A154" s="9" t="s">
        <v>178</v>
      </c>
      <c r="B154" s="42" t="s">
        <v>108</v>
      </c>
      <c r="C154" s="42" t="s">
        <v>65</v>
      </c>
      <c r="D154" s="10" t="s">
        <v>109</v>
      </c>
      <c r="E154" s="10" t="s">
        <v>215</v>
      </c>
      <c r="F154" s="10" t="s">
        <v>357</v>
      </c>
      <c r="G154" s="38">
        <f t="shared" si="4"/>
        <v>3000000</v>
      </c>
      <c r="H154" s="38"/>
      <c r="I154" s="38">
        <v>3000000</v>
      </c>
      <c r="J154" s="38">
        <v>3000000</v>
      </c>
    </row>
    <row r="155" spans="1:10" s="3" customFormat="1" ht="177" customHeight="1" hidden="1">
      <c r="A155" s="9" t="s">
        <v>319</v>
      </c>
      <c r="B155" s="42" t="s">
        <v>320</v>
      </c>
      <c r="C155" s="42" t="s">
        <v>4</v>
      </c>
      <c r="D155" s="10" t="s">
        <v>321</v>
      </c>
      <c r="E155" s="12" t="s">
        <v>476</v>
      </c>
      <c r="F155" s="10" t="s">
        <v>392</v>
      </c>
      <c r="G155" s="38">
        <f t="shared" si="4"/>
        <v>0</v>
      </c>
      <c r="H155" s="38"/>
      <c r="I155" s="38"/>
      <c r="J155" s="38"/>
    </row>
    <row r="156" spans="1:10" s="3" customFormat="1" ht="134.25" customHeight="1">
      <c r="A156" s="9" t="s">
        <v>429</v>
      </c>
      <c r="B156" s="42">
        <v>7362</v>
      </c>
      <c r="C156" s="9" t="s">
        <v>4</v>
      </c>
      <c r="D156" s="19" t="s">
        <v>488</v>
      </c>
      <c r="E156" s="10" t="s">
        <v>215</v>
      </c>
      <c r="F156" s="10" t="s">
        <v>357</v>
      </c>
      <c r="G156" s="38">
        <f t="shared" si="4"/>
        <v>75600</v>
      </c>
      <c r="H156" s="38"/>
      <c r="I156" s="38">
        <v>75600</v>
      </c>
      <c r="J156" s="38">
        <v>75600</v>
      </c>
    </row>
    <row r="157" spans="1:10" s="3" customFormat="1" ht="177" customHeight="1" hidden="1">
      <c r="A157" s="87" t="s">
        <v>309</v>
      </c>
      <c r="B157" s="88" t="s">
        <v>303</v>
      </c>
      <c r="C157" s="87" t="s">
        <v>4</v>
      </c>
      <c r="D157" s="93" t="s">
        <v>304</v>
      </c>
      <c r="E157" s="10" t="s">
        <v>215</v>
      </c>
      <c r="F157" s="10" t="s">
        <v>357</v>
      </c>
      <c r="G157" s="38">
        <f t="shared" si="4"/>
        <v>0</v>
      </c>
      <c r="H157" s="38"/>
      <c r="I157" s="38"/>
      <c r="J157" s="38"/>
    </row>
    <row r="158" spans="1:10" s="3" customFormat="1" ht="153.75" customHeight="1" hidden="1">
      <c r="A158" s="87"/>
      <c r="B158" s="88"/>
      <c r="C158" s="87"/>
      <c r="D158" s="93"/>
      <c r="E158" s="12" t="s">
        <v>476</v>
      </c>
      <c r="F158" s="10" t="s">
        <v>392</v>
      </c>
      <c r="G158" s="38">
        <f t="shared" si="4"/>
        <v>0</v>
      </c>
      <c r="H158" s="38"/>
      <c r="I158" s="38"/>
      <c r="J158" s="38"/>
    </row>
    <row r="159" spans="1:10" s="3" customFormat="1" ht="177" customHeight="1" hidden="1">
      <c r="A159" s="9" t="s">
        <v>418</v>
      </c>
      <c r="B159" s="42">
        <v>7461</v>
      </c>
      <c r="C159" s="9" t="s">
        <v>274</v>
      </c>
      <c r="D159" s="57" t="s">
        <v>419</v>
      </c>
      <c r="E159" s="10" t="s">
        <v>215</v>
      </c>
      <c r="F159" s="10" t="s">
        <v>357</v>
      </c>
      <c r="G159" s="38">
        <f t="shared" si="4"/>
        <v>0</v>
      </c>
      <c r="H159" s="38"/>
      <c r="I159" s="38"/>
      <c r="J159" s="38"/>
    </row>
    <row r="160" spans="1:10" s="3" customFormat="1" ht="138" customHeight="1" hidden="1">
      <c r="A160" s="9" t="s">
        <v>412</v>
      </c>
      <c r="B160" s="42">
        <v>7462</v>
      </c>
      <c r="C160" s="9" t="s">
        <v>274</v>
      </c>
      <c r="D160" s="10" t="s">
        <v>329</v>
      </c>
      <c r="E160" s="10" t="s">
        <v>215</v>
      </c>
      <c r="F160" s="10" t="s">
        <v>357</v>
      </c>
      <c r="G160" s="38">
        <f t="shared" si="4"/>
        <v>0</v>
      </c>
      <c r="H160" s="38"/>
      <c r="I160" s="38"/>
      <c r="J160" s="38"/>
    </row>
    <row r="161" spans="1:10" s="14" customFormat="1" ht="165" customHeight="1">
      <c r="A161" s="9" t="s">
        <v>179</v>
      </c>
      <c r="B161" s="42" t="s">
        <v>86</v>
      </c>
      <c r="C161" s="42" t="s">
        <v>27</v>
      </c>
      <c r="D161" s="10" t="s">
        <v>56</v>
      </c>
      <c r="E161" s="10" t="s">
        <v>215</v>
      </c>
      <c r="F161" s="10" t="s">
        <v>357</v>
      </c>
      <c r="G161" s="38">
        <f t="shared" si="4"/>
        <v>1500000</v>
      </c>
      <c r="H161" s="38">
        <v>1500000</v>
      </c>
      <c r="I161" s="38"/>
      <c r="J161" s="38"/>
    </row>
    <row r="162" spans="1:10" s="14" customFormat="1" ht="165" customHeight="1">
      <c r="A162" s="9" t="s">
        <v>396</v>
      </c>
      <c r="B162" s="42">
        <v>7670</v>
      </c>
      <c r="C162" s="42" t="s">
        <v>4</v>
      </c>
      <c r="D162" s="10" t="s">
        <v>50</v>
      </c>
      <c r="E162" s="12" t="s">
        <v>476</v>
      </c>
      <c r="F162" s="10" t="s">
        <v>392</v>
      </c>
      <c r="G162" s="38">
        <f t="shared" si="4"/>
        <v>17042330</v>
      </c>
      <c r="H162" s="38"/>
      <c r="I162" s="38">
        <v>17042330</v>
      </c>
      <c r="J162" s="38">
        <v>17042330</v>
      </c>
    </row>
    <row r="163" spans="1:10" s="3" customFormat="1" ht="405" customHeight="1">
      <c r="A163" s="9" t="s">
        <v>260</v>
      </c>
      <c r="B163" s="42" t="s">
        <v>261</v>
      </c>
      <c r="C163" s="42" t="s">
        <v>4</v>
      </c>
      <c r="D163" s="10" t="s">
        <v>282</v>
      </c>
      <c r="E163" s="10" t="s">
        <v>215</v>
      </c>
      <c r="F163" s="10" t="s">
        <v>357</v>
      </c>
      <c r="G163" s="38">
        <f t="shared" si="4"/>
        <v>174200</v>
      </c>
      <c r="H163" s="38"/>
      <c r="I163" s="38">
        <v>174200</v>
      </c>
      <c r="J163" s="38"/>
    </row>
    <row r="164" spans="1:10" ht="163.5" customHeight="1" hidden="1">
      <c r="A164" s="9" t="s">
        <v>180</v>
      </c>
      <c r="B164" s="42" t="s">
        <v>120</v>
      </c>
      <c r="C164" s="42" t="s">
        <v>18</v>
      </c>
      <c r="D164" s="10" t="s">
        <v>17</v>
      </c>
      <c r="E164" s="12" t="s">
        <v>476</v>
      </c>
      <c r="F164" s="10" t="s">
        <v>392</v>
      </c>
      <c r="G164" s="38">
        <f t="shared" si="4"/>
        <v>0</v>
      </c>
      <c r="H164" s="38"/>
      <c r="I164" s="38"/>
      <c r="J164" s="38"/>
    </row>
    <row r="165" spans="1:10" ht="141" customHeight="1">
      <c r="A165" s="9" t="s">
        <v>182</v>
      </c>
      <c r="B165" s="42" t="s">
        <v>82</v>
      </c>
      <c r="C165" s="42" t="s">
        <v>12</v>
      </c>
      <c r="D165" s="10" t="s">
        <v>83</v>
      </c>
      <c r="E165" s="12" t="s">
        <v>476</v>
      </c>
      <c r="F165" s="10" t="s">
        <v>392</v>
      </c>
      <c r="G165" s="38">
        <f t="shared" si="4"/>
        <v>3816500</v>
      </c>
      <c r="H165" s="38"/>
      <c r="I165" s="38">
        <v>3816500</v>
      </c>
      <c r="J165" s="38"/>
    </row>
    <row r="166" spans="1:10" s="3" customFormat="1" ht="159" customHeight="1">
      <c r="A166" s="9" t="s">
        <v>183</v>
      </c>
      <c r="B166" s="42" t="s">
        <v>110</v>
      </c>
      <c r="C166" s="42" t="s">
        <v>4</v>
      </c>
      <c r="D166" s="23" t="s">
        <v>121</v>
      </c>
      <c r="E166" s="10" t="s">
        <v>215</v>
      </c>
      <c r="F166" s="10" t="s">
        <v>357</v>
      </c>
      <c r="G166" s="38">
        <f t="shared" si="4"/>
        <v>-2054092</v>
      </c>
      <c r="H166" s="38"/>
      <c r="I166" s="38">
        <v>-2054092</v>
      </c>
      <c r="J166" s="38">
        <v>-2054092</v>
      </c>
    </row>
    <row r="167" spans="1:10" s="14" customFormat="1" ht="153" customHeight="1">
      <c r="A167" s="11" t="s">
        <v>181</v>
      </c>
      <c r="B167" s="44" t="s">
        <v>80</v>
      </c>
      <c r="C167" s="42" t="s">
        <v>28</v>
      </c>
      <c r="D167" s="10" t="s">
        <v>81</v>
      </c>
      <c r="E167" s="10" t="s">
        <v>215</v>
      </c>
      <c r="F167" s="10" t="s">
        <v>357</v>
      </c>
      <c r="G167" s="38">
        <f t="shared" si="4"/>
        <v>8000000</v>
      </c>
      <c r="H167" s="38">
        <v>368000</v>
      </c>
      <c r="I167" s="38">
        <v>7632000</v>
      </c>
      <c r="J167" s="38">
        <v>7632000</v>
      </c>
    </row>
    <row r="168" spans="1:10" s="2" customFormat="1" ht="156.75" customHeight="1">
      <c r="A168" s="16"/>
      <c r="B168" s="43"/>
      <c r="C168" s="43"/>
      <c r="D168" s="17" t="s">
        <v>187</v>
      </c>
      <c r="E168" s="17"/>
      <c r="F168" s="34"/>
      <c r="G168" s="37">
        <f>G169+G170+G173+G175+G176+G178+G179+G180+G187+G190+G191</f>
        <v>198402476</v>
      </c>
      <c r="H168" s="37">
        <f>H169+H170+H173+H175+H176+H178+H179+H180+H187+H190+H191</f>
        <v>3228011</v>
      </c>
      <c r="I168" s="37">
        <f>I169+I170+I173+I175+I176+I178+I179+I180+I187+I190+I191</f>
        <v>195174465</v>
      </c>
      <c r="J168" s="37">
        <f>J169+J170+J173+J175+J176+J178+J179+J180+J187+J190+J191</f>
        <v>185402548</v>
      </c>
    </row>
    <row r="169" spans="1:10" ht="156" customHeight="1">
      <c r="A169" s="11" t="s">
        <v>188</v>
      </c>
      <c r="B169" s="44" t="s">
        <v>73</v>
      </c>
      <c r="C169" s="42" t="s">
        <v>2</v>
      </c>
      <c r="D169" s="10" t="s">
        <v>74</v>
      </c>
      <c r="E169" s="10" t="s">
        <v>456</v>
      </c>
      <c r="F169" s="32" t="s">
        <v>391</v>
      </c>
      <c r="G169" s="38">
        <f aca="true" t="shared" si="5" ref="G169:G176">H169+I169</f>
        <v>10000</v>
      </c>
      <c r="H169" s="38"/>
      <c r="I169" s="38">
        <v>10000</v>
      </c>
      <c r="J169" s="38"/>
    </row>
    <row r="170" spans="1:10" ht="156" customHeight="1">
      <c r="A170" s="9" t="s">
        <v>189</v>
      </c>
      <c r="B170" s="42" t="s">
        <v>106</v>
      </c>
      <c r="C170" s="42" t="s">
        <v>8</v>
      </c>
      <c r="D170" s="10" t="s">
        <v>107</v>
      </c>
      <c r="E170" s="10" t="s">
        <v>215</v>
      </c>
      <c r="F170" s="10" t="s">
        <v>357</v>
      </c>
      <c r="G170" s="38">
        <f t="shared" si="5"/>
        <v>51250000</v>
      </c>
      <c r="H170" s="38"/>
      <c r="I170" s="38">
        <f>55000000-3750000</f>
        <v>51250000</v>
      </c>
      <c r="J170" s="38">
        <f>55000000-3750000</f>
        <v>51250000</v>
      </c>
    </row>
    <row r="171" spans="1:10" s="3" customFormat="1" ht="221.25" customHeight="1" hidden="1">
      <c r="A171" s="9" t="s">
        <v>322</v>
      </c>
      <c r="B171" s="42" t="s">
        <v>323</v>
      </c>
      <c r="C171" s="42" t="s">
        <v>25</v>
      </c>
      <c r="D171" s="10" t="s">
        <v>324</v>
      </c>
      <c r="E171" s="12" t="s">
        <v>446</v>
      </c>
      <c r="F171" s="10" t="s">
        <v>469</v>
      </c>
      <c r="G171" s="38">
        <f t="shared" si="5"/>
        <v>0</v>
      </c>
      <c r="H171" s="38"/>
      <c r="I171" s="38"/>
      <c r="J171" s="38"/>
    </row>
    <row r="172" spans="1:10" s="3" customFormat="1" ht="265.5" customHeight="1" hidden="1">
      <c r="A172" s="9" t="s">
        <v>333</v>
      </c>
      <c r="B172" s="42" t="s">
        <v>334</v>
      </c>
      <c r="C172" s="42" t="s">
        <v>25</v>
      </c>
      <c r="D172" s="45" t="s">
        <v>335</v>
      </c>
      <c r="E172" s="10" t="s">
        <v>437</v>
      </c>
      <c r="F172" s="32" t="s">
        <v>460</v>
      </c>
      <c r="G172" s="38">
        <f t="shared" si="5"/>
        <v>0</v>
      </c>
      <c r="H172" s="38"/>
      <c r="I172" s="38"/>
      <c r="J172" s="38"/>
    </row>
    <row r="173" spans="1:10" s="3" customFormat="1" ht="207" customHeight="1">
      <c r="A173" s="9" t="s">
        <v>190</v>
      </c>
      <c r="B173" s="42" t="s">
        <v>111</v>
      </c>
      <c r="C173" s="42" t="s">
        <v>25</v>
      </c>
      <c r="D173" s="10" t="s">
        <v>112</v>
      </c>
      <c r="E173" s="12" t="s">
        <v>226</v>
      </c>
      <c r="F173" s="12" t="s">
        <v>356</v>
      </c>
      <c r="G173" s="38">
        <f t="shared" si="5"/>
        <v>131630</v>
      </c>
      <c r="H173" s="38">
        <v>84906</v>
      </c>
      <c r="I173" s="38">
        <v>46724</v>
      </c>
      <c r="J173" s="38"/>
    </row>
    <row r="174" spans="1:10" s="3" customFormat="1" ht="175.5" customHeight="1" hidden="1">
      <c r="A174" s="9" t="s">
        <v>395</v>
      </c>
      <c r="B174" s="42">
        <v>6090</v>
      </c>
      <c r="C174" s="9" t="s">
        <v>220</v>
      </c>
      <c r="D174" s="10" t="s">
        <v>398</v>
      </c>
      <c r="E174" s="12" t="s">
        <v>446</v>
      </c>
      <c r="F174" s="10" t="s">
        <v>469</v>
      </c>
      <c r="G174" s="38">
        <f t="shared" si="5"/>
        <v>0</v>
      </c>
      <c r="H174" s="38"/>
      <c r="I174" s="38"/>
      <c r="J174" s="38"/>
    </row>
    <row r="175" spans="1:10" ht="221.25">
      <c r="A175" s="9" t="s">
        <v>227</v>
      </c>
      <c r="B175" s="42" t="s">
        <v>222</v>
      </c>
      <c r="C175" s="42" t="s">
        <v>65</v>
      </c>
      <c r="D175" s="10" t="s">
        <v>223</v>
      </c>
      <c r="E175" s="12" t="s">
        <v>446</v>
      </c>
      <c r="F175" s="10" t="s">
        <v>469</v>
      </c>
      <c r="G175" s="38">
        <f t="shared" si="5"/>
        <v>3000000</v>
      </c>
      <c r="H175" s="38"/>
      <c r="I175" s="38">
        <v>3000000</v>
      </c>
      <c r="J175" s="38">
        <v>3000000</v>
      </c>
    </row>
    <row r="176" spans="1:10" s="3" customFormat="1" ht="221.25">
      <c r="A176" s="87" t="s">
        <v>228</v>
      </c>
      <c r="B176" s="88" t="s">
        <v>229</v>
      </c>
      <c r="C176" s="88" t="s">
        <v>65</v>
      </c>
      <c r="D176" s="93" t="s">
        <v>230</v>
      </c>
      <c r="E176" s="12" t="s">
        <v>446</v>
      </c>
      <c r="F176" s="10" t="s">
        <v>469</v>
      </c>
      <c r="G176" s="38">
        <f t="shared" si="5"/>
        <v>9000000</v>
      </c>
      <c r="H176" s="38"/>
      <c r="I176" s="38">
        <v>9000000</v>
      </c>
      <c r="J176" s="38">
        <v>9000000</v>
      </c>
    </row>
    <row r="177" spans="1:10" s="3" customFormat="1" ht="192" customHeight="1" hidden="1">
      <c r="A177" s="87"/>
      <c r="B177" s="88"/>
      <c r="C177" s="88"/>
      <c r="D177" s="93"/>
      <c r="E177" s="12" t="s">
        <v>446</v>
      </c>
      <c r="F177" s="10" t="s">
        <v>469</v>
      </c>
      <c r="G177" s="38">
        <f aca="true" t="shared" si="6" ref="G177:G205">H177+I177</f>
        <v>0</v>
      </c>
      <c r="H177" s="38"/>
      <c r="I177" s="38"/>
      <c r="J177" s="38"/>
    </row>
    <row r="178" spans="1:10" s="3" customFormat="1" ht="221.25">
      <c r="A178" s="9" t="s">
        <v>231</v>
      </c>
      <c r="B178" s="42" t="s">
        <v>232</v>
      </c>
      <c r="C178" s="42" t="s">
        <v>65</v>
      </c>
      <c r="D178" s="10" t="s">
        <v>233</v>
      </c>
      <c r="E178" s="12" t="s">
        <v>446</v>
      </c>
      <c r="F178" s="10" t="s">
        <v>469</v>
      </c>
      <c r="G178" s="38">
        <f t="shared" si="6"/>
        <v>7000000</v>
      </c>
      <c r="H178" s="38"/>
      <c r="I178" s="38">
        <v>7000000</v>
      </c>
      <c r="J178" s="38">
        <v>7000000</v>
      </c>
    </row>
    <row r="179" spans="1:10" s="3" customFormat="1" ht="221.25" hidden="1">
      <c r="A179" s="9" t="s">
        <v>234</v>
      </c>
      <c r="B179" s="42" t="s">
        <v>235</v>
      </c>
      <c r="C179" s="42" t="s">
        <v>65</v>
      </c>
      <c r="D179" s="10" t="s">
        <v>236</v>
      </c>
      <c r="E179" s="12" t="s">
        <v>446</v>
      </c>
      <c r="F179" s="10" t="s">
        <v>469</v>
      </c>
      <c r="G179" s="38">
        <f t="shared" si="6"/>
        <v>0</v>
      </c>
      <c r="H179" s="38"/>
      <c r="I179" s="38">
        <f>7000000-7000000</f>
        <v>0</v>
      </c>
      <c r="J179" s="38">
        <f>7000000-7000000</f>
        <v>0</v>
      </c>
    </row>
    <row r="180" spans="1:10" ht="198" customHeight="1">
      <c r="A180" s="9" t="s">
        <v>237</v>
      </c>
      <c r="B180" s="42" t="s">
        <v>225</v>
      </c>
      <c r="C180" s="42" t="s">
        <v>65</v>
      </c>
      <c r="D180" s="10" t="s">
        <v>380</v>
      </c>
      <c r="E180" s="12" t="s">
        <v>446</v>
      </c>
      <c r="F180" s="10" t="s">
        <v>469</v>
      </c>
      <c r="G180" s="38">
        <f t="shared" si="6"/>
        <v>40800000</v>
      </c>
      <c r="H180" s="38"/>
      <c r="I180" s="38">
        <f>41300000-1000000+300000+1000000+1000000-1800000</f>
        <v>40800000</v>
      </c>
      <c r="J180" s="38">
        <f>41300000-1000000+300000+1000000+1000000-1800000</f>
        <v>40800000</v>
      </c>
    </row>
    <row r="181" spans="1:10" ht="177" customHeight="1" hidden="1">
      <c r="A181" s="9" t="s">
        <v>293</v>
      </c>
      <c r="B181" s="42" t="s">
        <v>108</v>
      </c>
      <c r="C181" s="42" t="s">
        <v>65</v>
      </c>
      <c r="D181" s="10" t="s">
        <v>109</v>
      </c>
      <c r="E181" s="12" t="s">
        <v>446</v>
      </c>
      <c r="F181" s="10" t="s">
        <v>469</v>
      </c>
      <c r="G181" s="38">
        <f t="shared" si="6"/>
        <v>0</v>
      </c>
      <c r="H181" s="38"/>
      <c r="I181" s="38"/>
      <c r="J181" s="38"/>
    </row>
    <row r="182" spans="1:10" s="3" customFormat="1" ht="204" customHeight="1" hidden="1">
      <c r="A182" s="9" t="s">
        <v>336</v>
      </c>
      <c r="B182" s="42" t="s">
        <v>320</v>
      </c>
      <c r="C182" s="42" t="s">
        <v>4</v>
      </c>
      <c r="D182" s="10" t="s">
        <v>321</v>
      </c>
      <c r="E182" s="12" t="s">
        <v>446</v>
      </c>
      <c r="F182" s="10" t="s">
        <v>469</v>
      </c>
      <c r="G182" s="38">
        <f t="shared" si="6"/>
        <v>0</v>
      </c>
      <c r="H182" s="38"/>
      <c r="I182" s="38"/>
      <c r="J182" s="38"/>
    </row>
    <row r="183" spans="1:10" s="3" customFormat="1" ht="210" customHeight="1" hidden="1">
      <c r="A183" s="9" t="s">
        <v>318</v>
      </c>
      <c r="B183" s="42" t="s">
        <v>303</v>
      </c>
      <c r="C183" s="42" t="s">
        <v>4</v>
      </c>
      <c r="D183" s="10" t="s">
        <v>304</v>
      </c>
      <c r="E183" s="12" t="s">
        <v>446</v>
      </c>
      <c r="F183" s="10" t="s">
        <v>469</v>
      </c>
      <c r="G183" s="38">
        <f t="shared" si="6"/>
        <v>0</v>
      </c>
      <c r="H183" s="38"/>
      <c r="I183" s="38"/>
      <c r="J183" s="38"/>
    </row>
    <row r="184" spans="1:10" s="3" customFormat="1" ht="168" customHeight="1" hidden="1">
      <c r="A184" s="9" t="s">
        <v>409</v>
      </c>
      <c r="B184" s="42">
        <v>7370</v>
      </c>
      <c r="C184" s="9" t="s">
        <v>4</v>
      </c>
      <c r="D184" s="10" t="s">
        <v>340</v>
      </c>
      <c r="E184" s="12" t="s">
        <v>410</v>
      </c>
      <c r="F184" s="10" t="s">
        <v>469</v>
      </c>
      <c r="G184" s="38">
        <f t="shared" si="6"/>
        <v>0</v>
      </c>
      <c r="H184" s="38"/>
      <c r="I184" s="38"/>
      <c r="J184" s="38"/>
    </row>
    <row r="185" spans="1:10" s="3" customFormat="1" ht="144" customHeight="1" hidden="1">
      <c r="A185" s="9" t="s">
        <v>311</v>
      </c>
      <c r="B185" s="42" t="s">
        <v>312</v>
      </c>
      <c r="C185" s="42" t="s">
        <v>274</v>
      </c>
      <c r="D185" s="10" t="s">
        <v>313</v>
      </c>
      <c r="E185" s="10" t="s">
        <v>215</v>
      </c>
      <c r="F185" s="10" t="s">
        <v>357</v>
      </c>
      <c r="G185" s="38">
        <f t="shared" si="6"/>
        <v>0</v>
      </c>
      <c r="H185" s="38"/>
      <c r="I185" s="38"/>
      <c r="J185" s="38"/>
    </row>
    <row r="186" spans="1:10" s="3" customFormat="1" ht="183" customHeight="1" hidden="1">
      <c r="A186" s="9" t="s">
        <v>327</v>
      </c>
      <c r="B186" s="42" t="s">
        <v>328</v>
      </c>
      <c r="C186" s="42" t="s">
        <v>274</v>
      </c>
      <c r="D186" s="46" t="s">
        <v>329</v>
      </c>
      <c r="E186" s="12" t="s">
        <v>410</v>
      </c>
      <c r="F186" s="10" t="s">
        <v>469</v>
      </c>
      <c r="G186" s="38">
        <f t="shared" si="6"/>
        <v>0</v>
      </c>
      <c r="H186" s="38"/>
      <c r="I186" s="38"/>
      <c r="J186" s="38"/>
    </row>
    <row r="187" spans="1:10" ht="151.5" customHeight="1">
      <c r="A187" s="9" t="s">
        <v>191</v>
      </c>
      <c r="B187" s="42" t="s">
        <v>86</v>
      </c>
      <c r="C187" s="42" t="s">
        <v>27</v>
      </c>
      <c r="D187" s="10" t="s">
        <v>56</v>
      </c>
      <c r="E187" s="10" t="s">
        <v>445</v>
      </c>
      <c r="F187" s="32" t="s">
        <v>421</v>
      </c>
      <c r="G187" s="38">
        <f t="shared" si="6"/>
        <v>85817011</v>
      </c>
      <c r="H187" s="38">
        <v>1728011</v>
      </c>
      <c r="I187" s="38">
        <v>84089000</v>
      </c>
      <c r="J187" s="38">
        <v>74352548</v>
      </c>
    </row>
    <row r="188" spans="1:10" s="3" customFormat="1" ht="177" customHeight="1" hidden="1">
      <c r="A188" s="9" t="s">
        <v>341</v>
      </c>
      <c r="B188" s="42" t="s">
        <v>213</v>
      </c>
      <c r="C188" s="42" t="s">
        <v>4</v>
      </c>
      <c r="D188" s="10" t="s">
        <v>214</v>
      </c>
      <c r="E188" s="12" t="s">
        <v>446</v>
      </c>
      <c r="F188" s="10" t="s">
        <v>469</v>
      </c>
      <c r="G188" s="38">
        <f t="shared" si="6"/>
        <v>0</v>
      </c>
      <c r="H188" s="38"/>
      <c r="I188" s="38"/>
      <c r="J188" s="38"/>
    </row>
    <row r="189" spans="1:10" s="3" customFormat="1" ht="398.25" customHeight="1" hidden="1">
      <c r="A189" s="9" t="s">
        <v>387</v>
      </c>
      <c r="B189" s="42" t="s">
        <v>261</v>
      </c>
      <c r="C189" s="42" t="s">
        <v>4</v>
      </c>
      <c r="D189" s="10" t="s">
        <v>282</v>
      </c>
      <c r="E189" s="12"/>
      <c r="F189" s="10"/>
      <c r="G189" s="38">
        <f t="shared" si="6"/>
        <v>0</v>
      </c>
      <c r="H189" s="38"/>
      <c r="I189" s="38"/>
      <c r="J189" s="38"/>
    </row>
    <row r="190" spans="1:10" s="3" customFormat="1" ht="144" customHeight="1">
      <c r="A190" s="9" t="s">
        <v>316</v>
      </c>
      <c r="B190" s="42" t="s">
        <v>314</v>
      </c>
      <c r="C190" s="42" t="s">
        <v>3</v>
      </c>
      <c r="D190" s="10" t="s">
        <v>388</v>
      </c>
      <c r="E190" s="12" t="s">
        <v>226</v>
      </c>
      <c r="F190" s="12" t="s">
        <v>356</v>
      </c>
      <c r="G190" s="38">
        <f t="shared" si="6"/>
        <v>2193835</v>
      </c>
      <c r="H190" s="38">
        <v>1415094</v>
      </c>
      <c r="I190" s="38">
        <v>778741</v>
      </c>
      <c r="J190" s="38"/>
    </row>
    <row r="191" spans="1:10" s="3" customFormat="1" ht="171.75" customHeight="1">
      <c r="A191" s="9" t="s">
        <v>317</v>
      </c>
      <c r="B191" s="42" t="s">
        <v>315</v>
      </c>
      <c r="C191" s="42" t="s">
        <v>3</v>
      </c>
      <c r="D191" s="10" t="s">
        <v>389</v>
      </c>
      <c r="E191" s="12" t="s">
        <v>226</v>
      </c>
      <c r="F191" s="12" t="s">
        <v>356</v>
      </c>
      <c r="G191" s="38">
        <f t="shared" si="6"/>
        <v>-800000</v>
      </c>
      <c r="H191" s="38"/>
      <c r="I191" s="38">
        <v>-800000</v>
      </c>
      <c r="J191" s="38"/>
    </row>
    <row r="192" spans="1:10" s="2" customFormat="1" ht="108" customHeight="1">
      <c r="A192" s="16"/>
      <c r="B192" s="43"/>
      <c r="C192" s="43"/>
      <c r="D192" s="17" t="s">
        <v>192</v>
      </c>
      <c r="E192" s="35"/>
      <c r="F192" s="35"/>
      <c r="G192" s="37">
        <f>G193+G194+G195+G196+G197</f>
        <v>1214000</v>
      </c>
      <c r="H192" s="37">
        <f>H193+H194+H195+H196+H197</f>
        <v>225000</v>
      </c>
      <c r="I192" s="37">
        <f>I193+I194+I195+I196+I197</f>
        <v>989000</v>
      </c>
      <c r="J192" s="37">
        <f>J193+J194+J195+J196+J197</f>
        <v>0</v>
      </c>
    </row>
    <row r="193" spans="1:10" ht="144" customHeight="1">
      <c r="A193" s="9" t="s">
        <v>193</v>
      </c>
      <c r="B193" s="42" t="s">
        <v>73</v>
      </c>
      <c r="C193" s="42" t="s">
        <v>2</v>
      </c>
      <c r="D193" s="10" t="s">
        <v>74</v>
      </c>
      <c r="E193" s="10" t="s">
        <v>456</v>
      </c>
      <c r="F193" s="32" t="s">
        <v>391</v>
      </c>
      <c r="G193" s="38">
        <f>H193+I193</f>
        <v>50000</v>
      </c>
      <c r="H193" s="38">
        <v>50000</v>
      </c>
      <c r="I193" s="38"/>
      <c r="J193" s="38"/>
    </row>
    <row r="194" spans="1:10" ht="177" customHeight="1">
      <c r="A194" s="9" t="s">
        <v>275</v>
      </c>
      <c r="B194" s="42" t="s">
        <v>199</v>
      </c>
      <c r="C194" s="42" t="s">
        <v>220</v>
      </c>
      <c r="D194" s="10" t="s">
        <v>219</v>
      </c>
      <c r="E194" s="10" t="s">
        <v>215</v>
      </c>
      <c r="F194" s="10" t="s">
        <v>357</v>
      </c>
      <c r="G194" s="38">
        <f>H194+I194</f>
        <v>175000</v>
      </c>
      <c r="H194" s="38">
        <v>175000</v>
      </c>
      <c r="I194" s="38"/>
      <c r="J194" s="38"/>
    </row>
    <row r="195" spans="1:10" ht="139.5" customHeight="1" hidden="1">
      <c r="A195" s="9" t="s">
        <v>338</v>
      </c>
      <c r="B195" s="42" t="s">
        <v>339</v>
      </c>
      <c r="C195" s="42" t="s">
        <v>4</v>
      </c>
      <c r="D195" s="10" t="s">
        <v>340</v>
      </c>
      <c r="E195" s="10" t="s">
        <v>364</v>
      </c>
      <c r="F195" s="10" t="s">
        <v>397</v>
      </c>
      <c r="G195" s="38">
        <f>H195+I195</f>
        <v>0</v>
      </c>
      <c r="H195" s="38"/>
      <c r="I195" s="38"/>
      <c r="J195" s="38"/>
    </row>
    <row r="196" spans="1:10" s="3" customFormat="1" ht="177">
      <c r="A196" s="119" t="s">
        <v>262</v>
      </c>
      <c r="B196" s="98" t="s">
        <v>261</v>
      </c>
      <c r="C196" s="98" t="s">
        <v>4</v>
      </c>
      <c r="D196" s="93" t="s">
        <v>282</v>
      </c>
      <c r="E196" s="10" t="s">
        <v>215</v>
      </c>
      <c r="F196" s="10" t="s">
        <v>357</v>
      </c>
      <c r="G196" s="38">
        <f>H196+I196</f>
        <v>100000</v>
      </c>
      <c r="H196" s="38"/>
      <c r="I196" s="38">
        <v>100000</v>
      </c>
      <c r="J196" s="38"/>
    </row>
    <row r="197" spans="1:10" s="3" customFormat="1" ht="261" customHeight="1">
      <c r="A197" s="119"/>
      <c r="B197" s="98"/>
      <c r="C197" s="98"/>
      <c r="D197" s="93"/>
      <c r="E197" s="10" t="s">
        <v>364</v>
      </c>
      <c r="F197" s="10" t="s">
        <v>397</v>
      </c>
      <c r="G197" s="38">
        <f>H197+I197</f>
        <v>889000</v>
      </c>
      <c r="H197" s="38"/>
      <c r="I197" s="38">
        <v>889000</v>
      </c>
      <c r="J197" s="38"/>
    </row>
    <row r="198" spans="1:10" s="2" customFormat="1" ht="97.5" customHeight="1">
      <c r="A198" s="16"/>
      <c r="B198" s="43"/>
      <c r="C198" s="43"/>
      <c r="D198" s="17" t="s">
        <v>184</v>
      </c>
      <c r="E198" s="17"/>
      <c r="F198" s="34"/>
      <c r="G198" s="37">
        <f>G199+G201+G202+G203+G204</f>
        <v>2485000</v>
      </c>
      <c r="H198" s="37">
        <f>H199+H201+H202+H203+H204</f>
        <v>2410000</v>
      </c>
      <c r="I198" s="37">
        <f>I199+I201+I202+I203+I204</f>
        <v>75000</v>
      </c>
      <c r="J198" s="37">
        <f>J199+J201+J202+J203+J204</f>
        <v>75000</v>
      </c>
    </row>
    <row r="199" spans="1:10" ht="240" customHeight="1">
      <c r="A199" s="9" t="s">
        <v>185</v>
      </c>
      <c r="B199" s="42" t="s">
        <v>104</v>
      </c>
      <c r="C199" s="42" t="s">
        <v>26</v>
      </c>
      <c r="D199" s="10" t="s">
        <v>105</v>
      </c>
      <c r="E199" s="12" t="s">
        <v>479</v>
      </c>
      <c r="F199" s="33" t="s">
        <v>423</v>
      </c>
      <c r="G199" s="38">
        <f aca="true" t="shared" si="7" ref="G199:G204">H199+I199</f>
        <v>700000</v>
      </c>
      <c r="H199" s="38">
        <v>700000</v>
      </c>
      <c r="I199" s="38"/>
      <c r="J199" s="38"/>
    </row>
    <row r="200" spans="1:10" ht="208.5" customHeight="1" hidden="1">
      <c r="A200" s="9" t="s">
        <v>342</v>
      </c>
      <c r="B200" s="42" t="s">
        <v>339</v>
      </c>
      <c r="C200" s="42" t="s">
        <v>4</v>
      </c>
      <c r="D200" s="10" t="s">
        <v>340</v>
      </c>
      <c r="E200" s="12" t="s">
        <v>446</v>
      </c>
      <c r="F200" s="10" t="s">
        <v>394</v>
      </c>
      <c r="G200" s="38">
        <f t="shared" si="7"/>
        <v>0</v>
      </c>
      <c r="H200" s="38"/>
      <c r="I200" s="38"/>
      <c r="J200" s="38"/>
    </row>
    <row r="201" spans="1:10" ht="165" customHeight="1">
      <c r="A201" s="9" t="s">
        <v>186</v>
      </c>
      <c r="B201" s="42" t="s">
        <v>95</v>
      </c>
      <c r="C201" s="42" t="s">
        <v>5</v>
      </c>
      <c r="D201" s="10" t="s">
        <v>49</v>
      </c>
      <c r="E201" s="10" t="s">
        <v>424</v>
      </c>
      <c r="F201" s="10" t="s">
        <v>477</v>
      </c>
      <c r="G201" s="38">
        <f t="shared" si="7"/>
        <v>1020000</v>
      </c>
      <c r="H201" s="38">
        <v>1020000</v>
      </c>
      <c r="I201" s="38"/>
      <c r="J201" s="38"/>
    </row>
    <row r="202" spans="1:10" ht="256.5" customHeight="1">
      <c r="A202" s="9" t="s">
        <v>239</v>
      </c>
      <c r="B202" s="42" t="s">
        <v>238</v>
      </c>
      <c r="C202" s="42" t="s">
        <v>4</v>
      </c>
      <c r="D202" s="10" t="s">
        <v>240</v>
      </c>
      <c r="E202" s="12" t="s">
        <v>479</v>
      </c>
      <c r="F202" s="33" t="s">
        <v>423</v>
      </c>
      <c r="G202" s="38">
        <f t="shared" si="7"/>
        <v>30000</v>
      </c>
      <c r="H202" s="38"/>
      <c r="I202" s="38">
        <v>30000</v>
      </c>
      <c r="J202" s="38">
        <v>30000</v>
      </c>
    </row>
    <row r="203" spans="1:10" ht="246" customHeight="1">
      <c r="A203" s="9" t="s">
        <v>242</v>
      </c>
      <c r="B203" s="42" t="s">
        <v>243</v>
      </c>
      <c r="C203" s="42" t="s">
        <v>4</v>
      </c>
      <c r="D203" s="10" t="s">
        <v>244</v>
      </c>
      <c r="E203" s="12" t="s">
        <v>479</v>
      </c>
      <c r="F203" s="33" t="s">
        <v>423</v>
      </c>
      <c r="G203" s="38">
        <f t="shared" si="7"/>
        <v>45000</v>
      </c>
      <c r="H203" s="38"/>
      <c r="I203" s="38">
        <v>45000</v>
      </c>
      <c r="J203" s="38">
        <v>45000</v>
      </c>
    </row>
    <row r="204" spans="1:10" s="3" customFormat="1" ht="247.5" customHeight="1">
      <c r="A204" s="9" t="s">
        <v>241</v>
      </c>
      <c r="B204" s="42" t="s">
        <v>213</v>
      </c>
      <c r="C204" s="42">
        <v>490</v>
      </c>
      <c r="D204" s="10" t="s">
        <v>214</v>
      </c>
      <c r="E204" s="12" t="s">
        <v>479</v>
      </c>
      <c r="F204" s="33" t="s">
        <v>423</v>
      </c>
      <c r="G204" s="38">
        <f t="shared" si="7"/>
        <v>690000</v>
      </c>
      <c r="H204" s="38">
        <v>690000</v>
      </c>
      <c r="I204" s="38"/>
      <c r="J204" s="38"/>
    </row>
    <row r="205" spans="1:10" ht="187.5" customHeight="1" hidden="1">
      <c r="A205" s="9" t="s">
        <v>310</v>
      </c>
      <c r="B205" s="42" t="s">
        <v>299</v>
      </c>
      <c r="C205" s="42" t="s">
        <v>28</v>
      </c>
      <c r="D205" s="19" t="s">
        <v>300</v>
      </c>
      <c r="E205" s="10" t="s">
        <v>424</v>
      </c>
      <c r="F205" s="10" t="s">
        <v>477</v>
      </c>
      <c r="G205" s="38">
        <f t="shared" si="6"/>
        <v>0</v>
      </c>
      <c r="H205" s="38"/>
      <c r="I205" s="38"/>
      <c r="J205" s="38"/>
    </row>
    <row r="206" spans="1:10" s="2" customFormat="1" ht="117.75" customHeight="1">
      <c r="A206" s="16"/>
      <c r="B206" s="43"/>
      <c r="C206" s="43"/>
      <c r="D206" s="17" t="s">
        <v>194</v>
      </c>
      <c r="E206" s="35"/>
      <c r="F206" s="35"/>
      <c r="G206" s="37">
        <f>G208+G209+G210+G211+G213+G214+G212</f>
        <v>1390265</v>
      </c>
      <c r="H206" s="37">
        <f>H208+H209+H210+H211+H213+H214+H212</f>
        <v>1345265</v>
      </c>
      <c r="I206" s="37">
        <f>I208+I209+I210+I211+I213+I214+I212</f>
        <v>45000</v>
      </c>
      <c r="J206" s="37">
        <f>J208+J209+J210+J211+J213+J214+J212</f>
        <v>0</v>
      </c>
    </row>
    <row r="207" spans="1:10" s="2" customFormat="1" ht="195" customHeight="1" hidden="1">
      <c r="A207" s="9" t="s">
        <v>400</v>
      </c>
      <c r="B207" s="42">
        <v>7370</v>
      </c>
      <c r="C207" s="9" t="s">
        <v>4</v>
      </c>
      <c r="D207" s="10" t="s">
        <v>340</v>
      </c>
      <c r="E207" s="12" t="s">
        <v>446</v>
      </c>
      <c r="F207" s="10" t="s">
        <v>394</v>
      </c>
      <c r="G207" s="38">
        <f aca="true" t="shared" si="8" ref="G207:G216">H207+I207</f>
        <v>0</v>
      </c>
      <c r="H207" s="38"/>
      <c r="I207" s="37"/>
      <c r="J207" s="37"/>
    </row>
    <row r="208" spans="1:10" s="2" customFormat="1" ht="138.75" customHeight="1">
      <c r="A208" s="9" t="s">
        <v>245</v>
      </c>
      <c r="B208" s="42" t="s">
        <v>86</v>
      </c>
      <c r="C208" s="42" t="s">
        <v>27</v>
      </c>
      <c r="D208" s="10" t="s">
        <v>56</v>
      </c>
      <c r="E208" s="10" t="s">
        <v>445</v>
      </c>
      <c r="F208" s="10" t="s">
        <v>478</v>
      </c>
      <c r="G208" s="38">
        <f t="shared" si="8"/>
        <v>345000</v>
      </c>
      <c r="H208" s="38">
        <v>345000</v>
      </c>
      <c r="I208" s="38"/>
      <c r="J208" s="38"/>
    </row>
    <row r="209" spans="1:10" s="2" customFormat="1" ht="188.25" customHeight="1">
      <c r="A209" s="9" t="s">
        <v>358</v>
      </c>
      <c r="B209" s="42" t="s">
        <v>213</v>
      </c>
      <c r="C209" s="9" t="s">
        <v>4</v>
      </c>
      <c r="D209" s="10" t="s">
        <v>214</v>
      </c>
      <c r="E209" s="12" t="s">
        <v>446</v>
      </c>
      <c r="F209" s="10" t="s">
        <v>469</v>
      </c>
      <c r="G209" s="38">
        <f t="shared" si="8"/>
        <v>213200</v>
      </c>
      <c r="H209" s="38">
        <v>213200</v>
      </c>
      <c r="I209" s="38"/>
      <c r="J209" s="38"/>
    </row>
    <row r="210" spans="1:10" s="2" customFormat="1" ht="198" customHeight="1">
      <c r="A210" s="9" t="s">
        <v>431</v>
      </c>
      <c r="B210" s="42">
        <v>8330</v>
      </c>
      <c r="C210" s="9" t="s">
        <v>12</v>
      </c>
      <c r="D210" s="10" t="s">
        <v>444</v>
      </c>
      <c r="E210" s="12" t="s">
        <v>446</v>
      </c>
      <c r="F210" s="10" t="s">
        <v>469</v>
      </c>
      <c r="G210" s="38">
        <f t="shared" si="8"/>
        <v>75000</v>
      </c>
      <c r="H210" s="38">
        <v>75000</v>
      </c>
      <c r="I210" s="38"/>
      <c r="J210" s="38"/>
    </row>
    <row r="211" spans="1:10" ht="177">
      <c r="A211" s="9" t="s">
        <v>195</v>
      </c>
      <c r="B211" s="42" t="s">
        <v>82</v>
      </c>
      <c r="C211" s="9" t="s">
        <v>12</v>
      </c>
      <c r="D211" s="10" t="s">
        <v>83</v>
      </c>
      <c r="E211" s="12" t="s">
        <v>476</v>
      </c>
      <c r="F211" s="10" t="s">
        <v>392</v>
      </c>
      <c r="G211" s="38">
        <f t="shared" si="8"/>
        <v>45000</v>
      </c>
      <c r="H211" s="38"/>
      <c r="I211" s="38">
        <v>45000</v>
      </c>
      <c r="J211" s="38"/>
    </row>
    <row r="212" spans="1:10" ht="194.25" customHeight="1">
      <c r="A212" s="9" t="s">
        <v>447</v>
      </c>
      <c r="B212" s="42">
        <v>8600</v>
      </c>
      <c r="C212" s="9" t="s">
        <v>448</v>
      </c>
      <c r="D212" s="10" t="s">
        <v>449</v>
      </c>
      <c r="E212" s="12" t="s">
        <v>446</v>
      </c>
      <c r="F212" s="10" t="s">
        <v>469</v>
      </c>
      <c r="G212" s="38">
        <f t="shared" si="8"/>
        <v>712065</v>
      </c>
      <c r="H212" s="38">
        <v>712065</v>
      </c>
      <c r="I212" s="38"/>
      <c r="J212" s="38"/>
    </row>
    <row r="213" spans="1:10" ht="189.75" customHeight="1">
      <c r="A213" s="9" t="s">
        <v>432</v>
      </c>
      <c r="B213" s="42">
        <v>8881</v>
      </c>
      <c r="C213" s="9" t="s">
        <v>4</v>
      </c>
      <c r="D213" s="10" t="s">
        <v>434</v>
      </c>
      <c r="E213" s="12" t="s">
        <v>446</v>
      </c>
      <c r="F213" s="10" t="s">
        <v>469</v>
      </c>
      <c r="G213" s="38">
        <f t="shared" si="8"/>
        <v>808088</v>
      </c>
      <c r="H213" s="38"/>
      <c r="I213" s="38">
        <v>808088</v>
      </c>
      <c r="J213" s="38">
        <v>808088</v>
      </c>
    </row>
    <row r="214" spans="1:10" ht="201.75" customHeight="1">
      <c r="A214" s="9" t="s">
        <v>433</v>
      </c>
      <c r="B214" s="42">
        <v>8882</v>
      </c>
      <c r="C214" s="9" t="s">
        <v>4</v>
      </c>
      <c r="D214" s="10" t="s">
        <v>435</v>
      </c>
      <c r="E214" s="12" t="s">
        <v>446</v>
      </c>
      <c r="F214" s="10" t="s">
        <v>469</v>
      </c>
      <c r="G214" s="38">
        <f t="shared" si="8"/>
        <v>-808088</v>
      </c>
      <c r="H214" s="38"/>
      <c r="I214" s="38">
        <v>-808088</v>
      </c>
      <c r="J214" s="38">
        <v>-808088</v>
      </c>
    </row>
    <row r="215" spans="1:10" ht="357.75" customHeight="1" hidden="1">
      <c r="A215" s="9" t="s">
        <v>413</v>
      </c>
      <c r="B215" s="53" t="s">
        <v>415</v>
      </c>
      <c r="C215" s="53" t="s">
        <v>28</v>
      </c>
      <c r="D215" s="59" t="s">
        <v>414</v>
      </c>
      <c r="E215" s="12" t="s">
        <v>446</v>
      </c>
      <c r="F215" s="10" t="s">
        <v>469</v>
      </c>
      <c r="G215" s="38">
        <f t="shared" si="8"/>
        <v>0</v>
      </c>
      <c r="H215" s="38"/>
      <c r="I215" s="38"/>
      <c r="J215" s="38"/>
    </row>
    <row r="216" spans="1:10" ht="192" customHeight="1" hidden="1">
      <c r="A216" s="9" t="s">
        <v>287</v>
      </c>
      <c r="B216" s="42" t="s">
        <v>80</v>
      </c>
      <c r="C216" s="42" t="s">
        <v>28</v>
      </c>
      <c r="D216" s="10" t="s">
        <v>81</v>
      </c>
      <c r="E216" s="12" t="s">
        <v>446</v>
      </c>
      <c r="F216" s="10" t="s">
        <v>469</v>
      </c>
      <c r="G216" s="38">
        <f t="shared" si="8"/>
        <v>0</v>
      </c>
      <c r="H216" s="38"/>
      <c r="I216" s="38"/>
      <c r="J216" s="38"/>
    </row>
    <row r="217" spans="1:10" s="26" customFormat="1" ht="54" customHeight="1">
      <c r="A217" s="25"/>
      <c r="B217" s="114" t="s">
        <v>465</v>
      </c>
      <c r="C217" s="115"/>
      <c r="D217" s="115"/>
      <c r="E217" s="116"/>
      <c r="F217" s="29"/>
      <c r="G217" s="41">
        <f>G14+G57+G83+G101+G122+G125+G134+G168+G192+G198+G206</f>
        <v>2106272262</v>
      </c>
      <c r="H217" s="41">
        <f>H14+H57+H83+H101+H122+H125+H134+H168+H192+H198+H206</f>
        <v>1589738623</v>
      </c>
      <c r="I217" s="41">
        <f>I14+I57+I83+I101+I122+I125+I134+I168+I192+I198+I206</f>
        <v>516533639</v>
      </c>
      <c r="J217" s="41">
        <f>J14+J57+J83+J101+J122+J125+J134+J168+J192+J198+J206</f>
        <v>446619394</v>
      </c>
    </row>
    <row r="218" spans="1:10" ht="132.75" customHeight="1">
      <c r="A218" s="71"/>
      <c r="B218" s="65"/>
      <c r="C218" s="65"/>
      <c r="D218" s="10"/>
      <c r="E218" s="10" t="s">
        <v>456</v>
      </c>
      <c r="F218" s="32" t="s">
        <v>391</v>
      </c>
      <c r="G218" s="63">
        <f>G15+G28+G29+G46+G50+G58+G84+G102+G126+G135+G169+G193</f>
        <v>6073587</v>
      </c>
      <c r="H218" s="63">
        <f>H15+H28+H29+H46+H50+H58+H84+H102+H126+H135+H169+H193</f>
        <v>6063587</v>
      </c>
      <c r="I218" s="63">
        <f>I15+I28+I29+I46+I50+I58+I84+I102+I126+I135+I169+I193</f>
        <v>10000</v>
      </c>
      <c r="J218" s="63">
        <f>J15+J28+J29+J46+J50+J58+J84+J102+J126+J135+J169+J193</f>
        <v>0</v>
      </c>
    </row>
    <row r="219" spans="1:10" ht="153.75" customHeight="1">
      <c r="A219" s="71"/>
      <c r="B219" s="65"/>
      <c r="C219" s="65"/>
      <c r="D219" s="64"/>
      <c r="E219" s="10" t="s">
        <v>468</v>
      </c>
      <c r="F219" s="10" t="s">
        <v>403</v>
      </c>
      <c r="G219" s="63">
        <f>G18+G20+G59+G62+G66+G67+G68+G69+G70+G71+G72+G78</f>
        <v>1019909317</v>
      </c>
      <c r="H219" s="63">
        <f>H18+H20+H59+H62+H66+H67+H68+H69+H70+H71+H72+H78</f>
        <v>943665504</v>
      </c>
      <c r="I219" s="63">
        <f>I18+I20+I59+I62+I66+I67+I68+I69+I70+I71+I72+I78</f>
        <v>76243813</v>
      </c>
      <c r="J219" s="63">
        <f>J18+J20+J59+J62+J66+J67+J68+J69+J70+J71+J72+J78</f>
        <v>22927305</v>
      </c>
    </row>
    <row r="220" spans="1:10" ht="145.5" customHeight="1">
      <c r="A220" s="71"/>
      <c r="B220" s="65"/>
      <c r="C220" s="65"/>
      <c r="D220" s="64"/>
      <c r="E220" s="12" t="s">
        <v>467</v>
      </c>
      <c r="F220" s="10" t="s">
        <v>402</v>
      </c>
      <c r="G220" s="63">
        <f>G85+G87+G89+G91+G92+G93+G94+G96</f>
        <v>208839318</v>
      </c>
      <c r="H220" s="63">
        <f>H85+H87+H89+H91+H92+H93+H94+H96</f>
        <v>165138718</v>
      </c>
      <c r="I220" s="63">
        <f>I85+I87+I89+I91+I92+I93+I94+I96</f>
        <v>43700600</v>
      </c>
      <c r="J220" s="63">
        <f>J85+J87+J89+J91+J92+J93+J94+J96</f>
        <v>43700600</v>
      </c>
    </row>
    <row r="221" spans="1:10" ht="132.75" customHeight="1">
      <c r="A221" s="71"/>
      <c r="B221" s="65"/>
      <c r="C221" s="65"/>
      <c r="D221" s="64"/>
      <c r="E221" s="10" t="s">
        <v>215</v>
      </c>
      <c r="F221" s="10" t="s">
        <v>357</v>
      </c>
      <c r="G221" s="63">
        <f>G136+G138+G139+G142+G143+G144+G145+G147+G150+G152+G154+G156+G157+G159+G160+G161+G163+G166+G167+G170+G185+G194+G196</f>
        <v>345498260</v>
      </c>
      <c r="H221" s="63">
        <f>H136+H138+H139+H142+H143+H144+H145+H147+H150+H152+H154+H156+H157+H159+H160+H161+H163+H166+H167+H170+H185+H194+H196</f>
        <v>227776814</v>
      </c>
      <c r="I221" s="63">
        <f>I136+I138+I139+I142+I143+I144+I145+I147+I150+I152+I154+I156+I157+I159+I160+I161+I163+I166+I167+I170+I185+I194+I196</f>
        <v>117721446</v>
      </c>
      <c r="J221" s="63">
        <f>J136+J138+J139+J142+J143+J144+J145+J147+J150+J152+J154+J156+J157+J159+J160+J161+J163+J166+J167+J170+J185+J194+J196</f>
        <v>117417246</v>
      </c>
    </row>
    <row r="222" spans="1:10" ht="250.5" customHeight="1">
      <c r="A222" s="71"/>
      <c r="B222" s="65"/>
      <c r="C222" s="65"/>
      <c r="D222" s="64"/>
      <c r="E222" s="12" t="s">
        <v>479</v>
      </c>
      <c r="F222" s="33" t="s">
        <v>423</v>
      </c>
      <c r="G222" s="63">
        <f>G199+G202+G203+G204</f>
        <v>1465000</v>
      </c>
      <c r="H222" s="63">
        <f>H199+H202+H203+H204</f>
        <v>1390000</v>
      </c>
      <c r="I222" s="63">
        <f>I199+I202+I203+I204</f>
        <v>75000</v>
      </c>
      <c r="J222" s="63">
        <f>J199+J202+J203+J204</f>
        <v>75000</v>
      </c>
    </row>
    <row r="223" spans="1:10" ht="121.5" customHeight="1">
      <c r="A223" s="71"/>
      <c r="B223" s="65"/>
      <c r="C223" s="65"/>
      <c r="D223" s="64"/>
      <c r="E223" s="10" t="s">
        <v>473</v>
      </c>
      <c r="F223" s="32" t="s">
        <v>408</v>
      </c>
      <c r="G223" s="63">
        <f>G48+G51+G54</f>
        <v>683360</v>
      </c>
      <c r="H223" s="63">
        <f>H48+H51+H54</f>
        <v>683360</v>
      </c>
      <c r="I223" s="63">
        <f>I48+I51+I54</f>
        <v>0</v>
      </c>
      <c r="J223" s="63">
        <f>J48+J51+J54</f>
        <v>0</v>
      </c>
    </row>
    <row r="224" spans="1:10" ht="139.5" customHeight="1">
      <c r="A224" s="71"/>
      <c r="B224" s="65"/>
      <c r="C224" s="65"/>
      <c r="D224" s="64"/>
      <c r="E224" s="10" t="s">
        <v>401</v>
      </c>
      <c r="F224" s="32" t="s">
        <v>377</v>
      </c>
      <c r="G224" s="63">
        <f>G36+G37+G38+G39+G43</f>
        <v>32572000</v>
      </c>
      <c r="H224" s="63">
        <f>H36+H37+H38+H39+H43</f>
        <v>10000000</v>
      </c>
      <c r="I224" s="63">
        <f>I36+I37+I38+I39+I43</f>
        <v>22572000</v>
      </c>
      <c r="J224" s="63">
        <f>J36+J37+J38+J39+J43</f>
        <v>22572000</v>
      </c>
    </row>
    <row r="225" spans="1:10" ht="183" customHeight="1">
      <c r="A225" s="71"/>
      <c r="B225" s="65"/>
      <c r="C225" s="65"/>
      <c r="D225" s="64"/>
      <c r="E225" s="10" t="s">
        <v>427</v>
      </c>
      <c r="F225" s="10" t="s">
        <v>461</v>
      </c>
      <c r="G225" s="63">
        <f>G40+G65</f>
        <v>20082850</v>
      </c>
      <c r="H225" s="63">
        <f>H40+H65</f>
        <v>14032850</v>
      </c>
      <c r="I225" s="63">
        <f>I40+I65</f>
        <v>6050000</v>
      </c>
      <c r="J225" s="63">
        <f>J40+J65</f>
        <v>6050000</v>
      </c>
    </row>
    <row r="226" spans="1:10" ht="132.75">
      <c r="A226" s="71"/>
      <c r="B226" s="65"/>
      <c r="C226" s="65"/>
      <c r="D226" s="64"/>
      <c r="E226" s="10" t="s">
        <v>458</v>
      </c>
      <c r="F226" s="32" t="s">
        <v>393</v>
      </c>
      <c r="G226" s="63">
        <f>G25+G60+G63+G74+G103+G104+G105+G106+G107+G108+G109+G110+G112+G114+G115+G117+G120</f>
        <v>81957993</v>
      </c>
      <c r="H226" s="63">
        <f>H25+H60+H63+H74+H103+H104+H105+H106+H107+H108+H109+H110+H112+H114+H115+H117+H120</f>
        <v>81922353</v>
      </c>
      <c r="I226" s="63">
        <f>I25+I60+I63+I74+I103+I104+I105+I106+I107+I108+I109+I110+I112+I114+I115+I117+I120</f>
        <v>35640</v>
      </c>
      <c r="J226" s="63">
        <f>J25+J60+J63+J74+J103+J104+J105+J106+J107+J108+J109+J110+J112+J114+J115+J117+J120</f>
        <v>35640</v>
      </c>
    </row>
    <row r="227" spans="1:10" ht="132.75">
      <c r="A227" s="71"/>
      <c r="B227" s="65"/>
      <c r="C227" s="65"/>
      <c r="D227" s="64"/>
      <c r="E227" s="10" t="s">
        <v>417</v>
      </c>
      <c r="F227" s="32" t="s">
        <v>420</v>
      </c>
      <c r="G227" s="66">
        <f>G17</f>
        <v>100000</v>
      </c>
      <c r="H227" s="66">
        <f>H17</f>
        <v>100000</v>
      </c>
      <c r="I227" s="66">
        <f>I17</f>
        <v>0</v>
      </c>
      <c r="J227" s="66">
        <f>J17</f>
        <v>0</v>
      </c>
    </row>
    <row r="228" spans="1:10" ht="165" customHeight="1">
      <c r="A228" s="71"/>
      <c r="B228" s="65"/>
      <c r="C228" s="65"/>
      <c r="D228" s="64"/>
      <c r="E228" s="10" t="s">
        <v>475</v>
      </c>
      <c r="F228" s="10" t="s">
        <v>406</v>
      </c>
      <c r="G228" s="66">
        <f>G127+G128+G129+G130+G131</f>
        <v>3408175</v>
      </c>
      <c r="H228" s="66">
        <f>H127+H128+H129+H130+H131</f>
        <v>2808175</v>
      </c>
      <c r="I228" s="66">
        <f>I127+I128+I129+I130+I131</f>
        <v>600000</v>
      </c>
      <c r="J228" s="66">
        <f>J127+J128+J129+J130+J131</f>
        <v>600000</v>
      </c>
    </row>
    <row r="229" spans="1:10" ht="132.75">
      <c r="A229" s="71"/>
      <c r="B229" s="65"/>
      <c r="C229" s="65"/>
      <c r="D229" s="64"/>
      <c r="E229" s="10" t="s">
        <v>353</v>
      </c>
      <c r="F229" s="32" t="s">
        <v>378</v>
      </c>
      <c r="G229" s="63">
        <f>G21+G24</f>
        <v>1285395</v>
      </c>
      <c r="H229" s="63">
        <f>H21+H24</f>
        <v>1285395</v>
      </c>
      <c r="I229" s="63">
        <f>I21+I24</f>
        <v>0</v>
      </c>
      <c r="J229" s="63">
        <f>J21+J24</f>
        <v>0</v>
      </c>
    </row>
    <row r="230" spans="1:10" s="74" customFormat="1" ht="192" customHeight="1">
      <c r="A230" s="71"/>
      <c r="B230" s="72"/>
      <c r="C230" s="72"/>
      <c r="D230" s="73"/>
      <c r="E230" s="10" t="s">
        <v>437</v>
      </c>
      <c r="F230" s="32" t="s">
        <v>460</v>
      </c>
      <c r="G230" s="63">
        <f>G76+G123+G124+G172</f>
        <v>162990</v>
      </c>
      <c r="H230" s="63">
        <f>H76+H123+H124+H172</f>
        <v>142990</v>
      </c>
      <c r="I230" s="63">
        <f>I76+I123+I124+I172</f>
        <v>20000</v>
      </c>
      <c r="J230" s="63">
        <f>J76+J123+J124+J172</f>
        <v>20000</v>
      </c>
    </row>
    <row r="231" spans="1:10" ht="177">
      <c r="A231" s="71"/>
      <c r="B231" s="65"/>
      <c r="C231" s="65"/>
      <c r="D231" s="64"/>
      <c r="E231" s="10" t="s">
        <v>450</v>
      </c>
      <c r="F231" s="32" t="s">
        <v>451</v>
      </c>
      <c r="G231" s="63">
        <f>G47</f>
        <v>2444100</v>
      </c>
      <c r="H231" s="63">
        <f>H47</f>
        <v>284500</v>
      </c>
      <c r="I231" s="63">
        <f>I47</f>
        <v>2159600</v>
      </c>
      <c r="J231" s="63">
        <f>J47</f>
        <v>2159600</v>
      </c>
    </row>
    <row r="232" spans="1:10" ht="88.5" customHeight="1">
      <c r="A232" s="71"/>
      <c r="B232" s="65"/>
      <c r="C232" s="65"/>
      <c r="D232" s="64"/>
      <c r="E232" s="10" t="s">
        <v>480</v>
      </c>
      <c r="F232" s="32" t="s">
        <v>404</v>
      </c>
      <c r="G232" s="63">
        <f>G19+G22+G23+G27+G73</f>
        <v>6007625</v>
      </c>
      <c r="H232" s="63">
        <f>H19+H22+H23+H27+H73</f>
        <v>6007625</v>
      </c>
      <c r="I232" s="63">
        <f>I19+I22+I23+I27+I73</f>
        <v>0</v>
      </c>
      <c r="J232" s="63">
        <f>J19+J22+J23+J27+J73</f>
        <v>0</v>
      </c>
    </row>
    <row r="233" spans="1:10" ht="237" customHeight="1">
      <c r="A233" s="71"/>
      <c r="B233" s="65"/>
      <c r="C233" s="65"/>
      <c r="D233" s="64"/>
      <c r="E233" s="10" t="s">
        <v>422</v>
      </c>
      <c r="F233" s="32" t="s">
        <v>472</v>
      </c>
      <c r="G233" s="63">
        <f>G16</f>
        <v>210000</v>
      </c>
      <c r="H233" s="63">
        <f>H16</f>
        <v>210000</v>
      </c>
      <c r="I233" s="63">
        <f>I16</f>
        <v>0</v>
      </c>
      <c r="J233" s="63">
        <f>J16</f>
        <v>0</v>
      </c>
    </row>
    <row r="234" spans="1:10" ht="201.75" customHeight="1">
      <c r="A234" s="71"/>
      <c r="B234" s="65"/>
      <c r="C234" s="65"/>
      <c r="D234" s="64"/>
      <c r="E234" s="12" t="s">
        <v>446</v>
      </c>
      <c r="F234" s="10" t="s">
        <v>469</v>
      </c>
      <c r="G234" s="63">
        <f>G44+G53+G56+G100+G119+G148+G171+G174+G175+G176+G177+G178+G179+G180+G181+G182+G183+G184+G186+G188+G200+G207+G209+G210+G212+G213+G214+G215+G216</f>
        <v>113958334</v>
      </c>
      <c r="H234" s="63">
        <f>H44+H53+H56+H100+H119+H148+H171+H174+H175+H176+H177+H178+H179+H180+H181+H182+H183+H184+H186+H188+H200+H207+H209+H210+H212+H213+H214+H215+H216</f>
        <v>43158334</v>
      </c>
      <c r="I234" s="63">
        <f>I44+I53+I56+I100+I119+I148+I171+I174+I175+I176+I177+I178+I179+I180+I181+I182+I183+I184+I186+I188+I200+I207+I209+I210+I212+I213+I214+I215+I216</f>
        <v>70800000</v>
      </c>
      <c r="J234" s="63">
        <f>J44+J53+J56+J100+J119+J148+J171+J174+J175+J176+J177+J178+J179+J180+J181+J182+J183+J184+J186+J188+J200+J207+J209+J210+J212+J213+J214+J215+J216</f>
        <v>70800000</v>
      </c>
    </row>
    <row r="235" spans="1:10" ht="88.5">
      <c r="A235" s="71"/>
      <c r="B235" s="65"/>
      <c r="C235" s="65"/>
      <c r="D235" s="64"/>
      <c r="E235" s="10" t="s">
        <v>352</v>
      </c>
      <c r="F235" s="10" t="s">
        <v>379</v>
      </c>
      <c r="G235" s="63">
        <f>G116+G137</f>
        <v>200000</v>
      </c>
      <c r="H235" s="63">
        <f>H116+H137</f>
        <v>200000</v>
      </c>
      <c r="I235" s="63">
        <f>I116+I137</f>
        <v>0</v>
      </c>
      <c r="J235" s="63">
        <f>J116+J137</f>
        <v>0</v>
      </c>
    </row>
    <row r="236" spans="1:10" ht="94.5" customHeight="1">
      <c r="A236" s="71"/>
      <c r="B236" s="65"/>
      <c r="C236" s="65"/>
      <c r="D236" s="64"/>
      <c r="E236" s="12" t="s">
        <v>226</v>
      </c>
      <c r="F236" s="12" t="s">
        <v>356</v>
      </c>
      <c r="G236" s="63">
        <f>G173+G190+G191</f>
        <v>1525465</v>
      </c>
      <c r="H236" s="63">
        <f>H173+H190+H191</f>
        <v>1500000</v>
      </c>
      <c r="I236" s="63">
        <f>I173+I190+I191</f>
        <v>25465</v>
      </c>
      <c r="J236" s="63">
        <f>J173+J190+J191</f>
        <v>0</v>
      </c>
    </row>
    <row r="237" spans="1:10" ht="309.75" customHeight="1">
      <c r="A237" s="71"/>
      <c r="B237" s="65"/>
      <c r="C237" s="65"/>
      <c r="D237" s="64"/>
      <c r="E237" s="10" t="s">
        <v>375</v>
      </c>
      <c r="F237" s="10" t="s">
        <v>376</v>
      </c>
      <c r="G237" s="63">
        <f>G149</f>
        <v>579084</v>
      </c>
      <c r="H237" s="63">
        <f>H149</f>
        <v>579084</v>
      </c>
      <c r="I237" s="63">
        <f>I149</f>
        <v>0</v>
      </c>
      <c r="J237" s="63">
        <f>J149</f>
        <v>0</v>
      </c>
    </row>
    <row r="238" spans="1:10" ht="153" customHeight="1">
      <c r="A238" s="71"/>
      <c r="B238" s="65"/>
      <c r="C238" s="65"/>
      <c r="D238" s="64"/>
      <c r="E238" s="12" t="s">
        <v>476</v>
      </c>
      <c r="F238" s="10" t="s">
        <v>392</v>
      </c>
      <c r="G238" s="63">
        <f>G49+G81+G99+G133+G140+G146+G151+G153+G155+G158+G162+G164+G165+G211</f>
        <v>45814442</v>
      </c>
      <c r="H238" s="63">
        <f>H49+H81+H99+H133+H140+H146+H151+H153+H155+H158+H162+H164+H165+H211</f>
        <v>0</v>
      </c>
      <c r="I238" s="63">
        <f>I49+I81+I99+I133+I140+I146+I151+I153+I155+I158+I162+I164+I165+I211</f>
        <v>45814442</v>
      </c>
      <c r="J238" s="63">
        <f>J49+J81+J99+J133+J140+J146+J151+J153+J155+J158+J162+J164+J165+J211</f>
        <v>41295942</v>
      </c>
    </row>
    <row r="239" spans="1:10" ht="177">
      <c r="A239" s="71"/>
      <c r="B239" s="65"/>
      <c r="C239" s="65"/>
      <c r="D239" s="64"/>
      <c r="E239" s="10" t="s">
        <v>426</v>
      </c>
      <c r="F239" s="32" t="s">
        <v>459</v>
      </c>
      <c r="G239" s="63">
        <f>G26+G61+G64+G75+G82+G86+G88+G90+G95+G111+G113+G118+G121</f>
        <v>34144053</v>
      </c>
      <c r="H239" s="63">
        <f>H26+H61+H64+H75+H82+H86+H88+H90+H95+H111+H113+H118+H121</f>
        <v>34144053</v>
      </c>
      <c r="I239" s="63">
        <f>I26+I61+I64+I75+I82+I86+I88+I90+I95+I111+I113+I118+I121</f>
        <v>0</v>
      </c>
      <c r="J239" s="63">
        <f>J26+J61+J64+J75+J82+J86+J88+J90+J95+J111+J113+J118+J121</f>
        <v>0</v>
      </c>
    </row>
    <row r="240" spans="1:10" ht="141.75" customHeight="1">
      <c r="A240" s="71"/>
      <c r="B240" s="65"/>
      <c r="C240" s="65"/>
      <c r="D240" s="64"/>
      <c r="E240" s="10" t="s">
        <v>445</v>
      </c>
      <c r="F240" s="10" t="s">
        <v>478</v>
      </c>
      <c r="G240" s="63">
        <f>G42+G45+G79+G80+G97+G98+G132+G187+G208</f>
        <v>117070315</v>
      </c>
      <c r="H240" s="63">
        <f>H42+H45+H79+H80+H97+H98+H132+H187+H208</f>
        <v>2932811</v>
      </c>
      <c r="I240" s="63">
        <f>I42+I45+I79+I80+I97+I98+I132+I187+I208</f>
        <v>114137504</v>
      </c>
      <c r="J240" s="63">
        <f>J42+J45+J79+J80+J97+J98+J132+J187+J208</f>
        <v>103516052</v>
      </c>
    </row>
    <row r="241" spans="1:10" ht="147.75" customHeight="1">
      <c r="A241" s="71"/>
      <c r="B241" s="65"/>
      <c r="C241" s="65"/>
      <c r="D241" s="64"/>
      <c r="E241" s="10" t="s">
        <v>364</v>
      </c>
      <c r="F241" s="10" t="s">
        <v>397</v>
      </c>
      <c r="G241" s="63">
        <f>G195+G197</f>
        <v>889000</v>
      </c>
      <c r="H241" s="63">
        <f>H195+H197</f>
        <v>0</v>
      </c>
      <c r="I241" s="63">
        <f>I195+I197</f>
        <v>889000</v>
      </c>
      <c r="J241" s="63">
        <f>J195+J197</f>
        <v>0</v>
      </c>
    </row>
    <row r="242" spans="1:10" ht="153.75" customHeight="1">
      <c r="A242" s="71"/>
      <c r="B242" s="65"/>
      <c r="C242" s="65"/>
      <c r="D242" s="64"/>
      <c r="E242" s="10" t="s">
        <v>466</v>
      </c>
      <c r="F242" s="32" t="s">
        <v>407</v>
      </c>
      <c r="G242" s="63">
        <f>G30+G31+G32+G33+G34+G35+G77</f>
        <v>46406590</v>
      </c>
      <c r="H242" s="63">
        <f>H30+H31+H32+H33+H34+H35+H77</f>
        <v>44277470</v>
      </c>
      <c r="I242" s="63">
        <f>I30+I31+I32+I33+I34+I35+I77</f>
        <v>2129120</v>
      </c>
      <c r="J242" s="63">
        <f>J30+J31+J32+J33+J34+J35+J77</f>
        <v>1950000</v>
      </c>
    </row>
    <row r="243" spans="1:10" ht="198" customHeight="1">
      <c r="A243" s="71"/>
      <c r="B243" s="65"/>
      <c r="C243" s="65"/>
      <c r="D243" s="64"/>
      <c r="E243" s="12" t="s">
        <v>452</v>
      </c>
      <c r="F243" s="10" t="s">
        <v>471</v>
      </c>
      <c r="G243" s="63">
        <f>G141</f>
        <v>13750009</v>
      </c>
      <c r="H243" s="63">
        <f>H141</f>
        <v>200000</v>
      </c>
      <c r="I243" s="63">
        <f>I141</f>
        <v>13550009</v>
      </c>
      <c r="J243" s="63">
        <f>J141</f>
        <v>13500009</v>
      </c>
    </row>
    <row r="244" spans="1:10" ht="172.5" customHeight="1">
      <c r="A244" s="71"/>
      <c r="B244" s="65"/>
      <c r="C244" s="65"/>
      <c r="D244" s="64"/>
      <c r="E244" s="10" t="s">
        <v>424</v>
      </c>
      <c r="F244" s="10" t="s">
        <v>477</v>
      </c>
      <c r="G244" s="63">
        <f>G41+G201+G205</f>
        <v>1235000</v>
      </c>
      <c r="H244" s="63">
        <f>H41+H201+H205</f>
        <v>1235000</v>
      </c>
      <c r="I244" s="63">
        <f>I41+I201+I205</f>
        <v>0</v>
      </c>
      <c r="J244" s="63">
        <f>J41+J201+J205</f>
        <v>0</v>
      </c>
    </row>
    <row r="245" ht="38.25" customHeight="1" hidden="1"/>
    <row r="246" ht="38.25" customHeight="1" hidden="1"/>
    <row r="247" ht="38.25" customHeight="1" hidden="1"/>
    <row r="248" spans="1:10" s="69" customFormat="1" ht="43.5" customHeight="1" hidden="1">
      <c r="A248" s="67"/>
      <c r="B248" s="67"/>
      <c r="C248" s="67"/>
      <c r="D248" s="68"/>
      <c r="E248" s="67"/>
      <c r="F248" s="67"/>
      <c r="G248" s="70" t="e">
        <f>G217-#REF!</f>
        <v>#REF!</v>
      </c>
      <c r="H248" s="70" t="e">
        <f>H217-#REF!</f>
        <v>#REF!</v>
      </c>
      <c r="I248" s="70" t="e">
        <f>I217-#REF!</f>
        <v>#REF!</v>
      </c>
      <c r="J248" s="70" t="e">
        <f>J217-#REF!</f>
        <v>#REF!</v>
      </c>
    </row>
    <row r="249" ht="38.25" customHeight="1" hidden="1"/>
    <row r="250" ht="38.25" customHeight="1"/>
    <row r="251" spans="7:10" ht="38.25" customHeight="1">
      <c r="G251" s="79"/>
      <c r="H251" s="79"/>
      <c r="I251" s="79"/>
      <c r="J251" s="79"/>
    </row>
    <row r="252" ht="38.25" customHeight="1"/>
    <row r="253" ht="38.25" customHeight="1"/>
    <row r="254" spans="1:10" s="51" customFormat="1" ht="100.5" customHeight="1">
      <c r="A254" s="118" t="s">
        <v>490</v>
      </c>
      <c r="B254" s="118"/>
      <c r="C254" s="118"/>
      <c r="D254" s="118"/>
      <c r="E254" s="56"/>
      <c r="F254" s="47"/>
      <c r="G254" s="48"/>
      <c r="H254" s="49"/>
      <c r="I254" s="50" t="s">
        <v>491</v>
      </c>
      <c r="J254" s="49"/>
    </row>
    <row r="256" spans="1:2" ht="64.5">
      <c r="A256" s="81" t="s">
        <v>496</v>
      </c>
      <c r="B256" s="78"/>
    </row>
    <row r="257" spans="1:2" ht="64.5">
      <c r="A257" s="82"/>
      <c r="B257" s="78"/>
    </row>
    <row r="258" spans="1:2" ht="50.25">
      <c r="A258" s="77"/>
      <c r="B258" s="76"/>
    </row>
  </sheetData>
  <sheetProtection/>
  <mergeCells count="126">
    <mergeCell ref="A157:A158"/>
    <mergeCell ref="C176:C177"/>
    <mergeCell ref="D44:D45"/>
    <mergeCell ref="D145:D146"/>
    <mergeCell ref="C147:C149"/>
    <mergeCell ref="C157:C158"/>
    <mergeCell ref="B176:B177"/>
    <mergeCell ref="D176:D177"/>
    <mergeCell ref="B157:B158"/>
    <mergeCell ref="C117:C118"/>
    <mergeCell ref="B217:E217"/>
    <mergeCell ref="G3:J3"/>
    <mergeCell ref="G4:I4"/>
    <mergeCell ref="A10:B10"/>
    <mergeCell ref="E12:E13"/>
    <mergeCell ref="A254:D254"/>
    <mergeCell ref="A176:A177"/>
    <mergeCell ref="A196:A197"/>
    <mergeCell ref="B196:B197"/>
    <mergeCell ref="D157:D158"/>
    <mergeCell ref="C196:C197"/>
    <mergeCell ref="D196:D197"/>
    <mergeCell ref="C59:C61"/>
    <mergeCell ref="C54:C56"/>
    <mergeCell ref="G2:I2"/>
    <mergeCell ref="G5:I5"/>
    <mergeCell ref="A7:J7"/>
    <mergeCell ref="I12:J12"/>
    <mergeCell ref="G12:G13"/>
    <mergeCell ref="H12:H13"/>
    <mergeCell ref="F12:F13"/>
    <mergeCell ref="A9:B9"/>
    <mergeCell ref="D150:D151"/>
    <mergeCell ref="D73:D75"/>
    <mergeCell ref="C73:C75"/>
    <mergeCell ref="D147:D149"/>
    <mergeCell ref="D89:D90"/>
    <mergeCell ref="D51:D53"/>
    <mergeCell ref="C145:C146"/>
    <mergeCell ref="C87:C88"/>
    <mergeCell ref="D59:D61"/>
    <mergeCell ref="C120:C121"/>
    <mergeCell ref="C62:C65"/>
    <mergeCell ref="D94:D95"/>
    <mergeCell ref="D62:D65"/>
    <mergeCell ref="C112:C113"/>
    <mergeCell ref="D139:D140"/>
    <mergeCell ref="D25:D26"/>
    <mergeCell ref="C12:C13"/>
    <mergeCell ref="A12:A13"/>
    <mergeCell ref="D16:D17"/>
    <mergeCell ref="A19:A20"/>
    <mergeCell ref="B12:B13"/>
    <mergeCell ref="D12:D13"/>
    <mergeCell ref="B19:B20"/>
    <mergeCell ref="C19:C20"/>
    <mergeCell ref="D19:D20"/>
    <mergeCell ref="B25:B26"/>
    <mergeCell ref="A16:A17"/>
    <mergeCell ref="B16:B17"/>
    <mergeCell ref="C16:C17"/>
    <mergeCell ref="A44:A45"/>
    <mergeCell ref="C25:C26"/>
    <mergeCell ref="C44:C45"/>
    <mergeCell ref="B51:B53"/>
    <mergeCell ref="C51:C53"/>
    <mergeCell ref="B44:B45"/>
    <mergeCell ref="A51:A53"/>
    <mergeCell ref="A25:A26"/>
    <mergeCell ref="A136:A137"/>
    <mergeCell ref="B112:B113"/>
    <mergeCell ref="B94:B95"/>
    <mergeCell ref="B110:B111"/>
    <mergeCell ref="B89:B90"/>
    <mergeCell ref="A112:A113"/>
    <mergeCell ref="B59:B61"/>
    <mergeCell ref="A145:A146"/>
    <mergeCell ref="B117:B118"/>
    <mergeCell ref="A120:A121"/>
    <mergeCell ref="A139:A140"/>
    <mergeCell ref="A117:A118"/>
    <mergeCell ref="B120:B121"/>
    <mergeCell ref="B136:B137"/>
    <mergeCell ref="B145:B146"/>
    <mergeCell ref="A110:A111"/>
    <mergeCell ref="B78:B79"/>
    <mergeCell ref="B73:B75"/>
    <mergeCell ref="B85:B86"/>
    <mergeCell ref="A87:A88"/>
    <mergeCell ref="A89:A90"/>
    <mergeCell ref="A94:A95"/>
    <mergeCell ref="A54:A56"/>
    <mergeCell ref="B54:B56"/>
    <mergeCell ref="A59:A61"/>
    <mergeCell ref="A85:A86"/>
    <mergeCell ref="A73:A75"/>
    <mergeCell ref="A78:A79"/>
    <mergeCell ref="A62:A65"/>
    <mergeCell ref="B62:B65"/>
    <mergeCell ref="D54:D56"/>
    <mergeCell ref="C89:C90"/>
    <mergeCell ref="C110:C111"/>
    <mergeCell ref="D136:D137"/>
    <mergeCell ref="C136:C137"/>
    <mergeCell ref="C78:C79"/>
    <mergeCell ref="C85:C86"/>
    <mergeCell ref="D120:D121"/>
    <mergeCell ref="D110:D111"/>
    <mergeCell ref="D87:D88"/>
    <mergeCell ref="A152:A153"/>
    <mergeCell ref="B152:B153"/>
    <mergeCell ref="D78:D79"/>
    <mergeCell ref="B87:B88"/>
    <mergeCell ref="C94:C95"/>
    <mergeCell ref="D85:D86"/>
    <mergeCell ref="D117:D118"/>
    <mergeCell ref="D112:D113"/>
    <mergeCell ref="C152:C153"/>
    <mergeCell ref="D152:D153"/>
    <mergeCell ref="B139:B140"/>
    <mergeCell ref="C139:C140"/>
    <mergeCell ref="A150:A151"/>
    <mergeCell ref="B150:B151"/>
    <mergeCell ref="B147:B149"/>
    <mergeCell ref="A147:A149"/>
    <mergeCell ref="C150:C151"/>
  </mergeCells>
  <printOptions horizontalCentered="1"/>
  <pageMargins left="0.1968503937007874" right="0.11811023622047245" top="1.0236220472440944" bottom="0.5905511811023623" header="0.4330708661417323" footer="0"/>
  <pageSetup firstPageNumber="1" useFirstPageNumber="1" fitToHeight="100" horizontalDpi="600" verticalDpi="600" orientation="landscape" paperSize="9" scale="18" r:id="rId1"/>
  <headerFooter scaleWithDoc="0" alignWithMargins="0">
    <oddHeader>&amp;R
</oddHeader>
    <oddFooter>&amp;RСторінка &amp;P</oddFooter>
  </headerFooter>
  <rowBreaks count="1" manualBreakCount="1">
    <brk id="19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Пасиленко Ганна Михайлівна</cp:lastModifiedBy>
  <cp:lastPrinted>2019-12-28T06:34:48Z</cp:lastPrinted>
  <dcterms:created xsi:type="dcterms:W3CDTF">2014-01-17T10:52:16Z</dcterms:created>
  <dcterms:modified xsi:type="dcterms:W3CDTF">2019-12-28T10:33:51Z</dcterms:modified>
  <cp:category/>
  <cp:version/>
  <cp:contentType/>
  <cp:contentStatus/>
</cp:coreProperties>
</file>